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mc:AlternateContent xmlns:mc="http://schemas.openxmlformats.org/markup-compatibility/2006">
    <mc:Choice Requires="x15">
      <x15ac:absPath xmlns:x15ac="http://schemas.microsoft.com/office/spreadsheetml/2010/11/ac" url="https://ifrcorg.sharepoint.com/sites/CommunityHealthTeam/Shared Documents/Alliance for Malaria Prevention/Guidance and other documents/Final/November 2020/Microplanning/"/>
    </mc:Choice>
  </mc:AlternateContent>
  <xr:revisionPtr revIDLastSave="0" documentId="8_{0C1044E8-34C3-4809-94F7-9456BB9E379B}" xr6:coauthVersionLast="45" xr6:coauthVersionMax="45" xr10:uidLastSave="{00000000-0000-0000-0000-000000000000}"/>
  <bookViews>
    <workbookView xWindow="38280" yWindow="-120" windowWidth="21840" windowHeight="13140" tabRatio="613" xr2:uid="{00000000-000D-0000-FFFF-FFFF00000000}"/>
  </bookViews>
  <sheets>
    <sheet name="Instruções &amp; lista de verificaç" sheetId="1" r:id="rId1"/>
    <sheet name="Coûts unitaires" sheetId="32" state="hidden" r:id="rId2"/>
    <sheet name="Microplanning Template General" sheetId="17" state="hidden" r:id="rId3"/>
    <sheet name="Info re costs" sheetId="29" state="hidden" r:id="rId4"/>
    <sheet name="Informações básicas" sheetId="43" r:id="rId5"/>
    <sheet name="Preços unitários" sheetId="44" r:id="rId6"/>
    <sheet name="Orçamento do distrito" sheetId="41" r:id="rId7"/>
    <sheet name="Microplanning Template D2D (2)" sheetId="34" state="hidden" r:id="rId8"/>
    <sheet name="Microplanning Template D2D-IRS" sheetId="26" state="hidden" r:id="rId9"/>
    <sheet name="D2D" sheetId="23" state="hidden" r:id="rId10"/>
    <sheet name="Comments -Observations" sheetId="22" state="hidden" r:id="rId11"/>
    <sheet name="Checking districts" sheetId="25" state="hidden" r:id="rId12"/>
    <sheet name="Microplanning-Example Dont fill" sheetId="20" state="hidden" r:id="rId13"/>
    <sheet name="Sheet1" sheetId="18" state="hidden" r:id="rId14"/>
    <sheet name="Modelo de MP de MSC" sheetId="36" r:id="rId15"/>
    <sheet name="Advocacy em nível distrital" sheetId="39" r:id="rId16"/>
    <sheet name="Líderes comunitários" sheetId="37" r:id="rId17"/>
    <sheet name="Rádio" sheetId="3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7" hidden="1">'Microplanning Template D2D (2)'!$A$19:$AS$42</definedName>
    <definedName name="_xlnm._FilterDatabase" localSheetId="8" hidden="1">'Microplanning Template D2D-IRS'!$A$19:$AI$42</definedName>
    <definedName name="_xlnm._FilterDatabase" localSheetId="2" hidden="1">'Microplanning Template General'!$A$18:$V$41</definedName>
    <definedName name="_xlnm._FilterDatabase" localSheetId="12" hidden="1">'Microplanning-Example Dont fill'!$A$21:$AI$44</definedName>
    <definedName name="BigSubApplicant">#N/A</definedName>
    <definedName name="BigSubApplicant2">SUBSTITUTE(SUBSTITUTE(SUBSTITUTE(SUBSTITUTE(SUBSTITUTE(SUBSTITUTE(SUBSTITUTE('[1]Performance Framework'!$D$4,"Non-",""),"Sub-",""),"CCM ",""),")",""),"'","_"),"+",""),"&amp;","")</definedName>
    <definedName name="Budget_Categories">'[2]Budget categories'!$B$4:$B$16</definedName>
    <definedName name="BudgetLineNumbers">'[3]Budget Lines'!$D$2:INDEX('[3]Budget Lines'!$D$2:$D$503,COUNT('[3]Budget Lines'!$D$2:$D$503,"?*"))</definedName>
    <definedName name="Carnot2UR">#N/A</definedName>
    <definedName name="Catégories_budgétaires">'[4]Catégories budgétaires'!$B$4:$B$15</definedName>
    <definedName name="coding">#REF!</definedName>
    <definedName name="col_num" localSheetId="8">MATCH([0]!District,'Microplanning Template D2D-IRS'!District_List,0)</definedName>
    <definedName name="col_num">MATCH(District,District_List,0)</definedName>
    <definedName name="Communication_Materials">'[2]Cout unitaires'!$B$100:$B$131</definedName>
    <definedName name="CompName">#N/A</definedName>
    <definedName name="Component">[1]Definitions!$AK$3:$AK$7</definedName>
    <definedName name="ComponentCode">[1]Translations!$D$1</definedName>
    <definedName name="Components">#REF!</definedName>
    <definedName name="ComponentSelected">'[5]Performance Framework'!$D$5</definedName>
    <definedName name="ComponentSelectedDataSource">#N/A</definedName>
    <definedName name="ComponentSelectedII">#N/A</definedName>
    <definedName name="ComponentSelectedOI">#N/A</definedName>
    <definedName name="ComponentSelectedSDA">#N/A</definedName>
    <definedName name="ComponentSelectedTop10">#N/A</definedName>
    <definedName name="cost_categories">'[6]Working Summary category &amp; SDA'!$A$3:$A$15</definedName>
    <definedName name="Cost_category">[7]Definitions!$F$3:$F$15</definedName>
    <definedName name="Country_Applicant">[1]Definitions!$T$4:$T$153</definedName>
    <definedName name="Coûts_unitaires">'[4]Coûts unitaires'!$B$2:$E$762</definedName>
    <definedName name="Currency">#REF!</definedName>
    <definedName name="DataEntry" localSheetId="8">[8]!Table4[#All]</definedName>
    <definedName name="DataEntry">[8]!Table4[#All]</definedName>
    <definedName name="DD">[9]Definitions!#REF!</definedName>
    <definedName name="Disease_components">[7]Definitions!$A$2:$D$2</definedName>
    <definedName name="DiseaseComponent">#REF!</definedName>
    <definedName name="District">'[8]Microplanning Template General'!$A$1</definedName>
    <definedName name="District_List" localSheetId="8">[8]!Facilities_Table[#Headers]</definedName>
    <definedName name="District_List">[8]!Facilities_Table[#Headers]</definedName>
    <definedName name="DocType">[5]Definitions!$E$3</definedName>
    <definedName name="dod">#REF!</definedName>
    <definedName name="DPtype">Sheet1!$C$19:$C$20</definedName>
    <definedName name="EndDate_Default">[10]Settings!$B$17</definedName>
    <definedName name="entire_col" localSheetId="8">INDEX([8]!Facilities_Table[#Data],,'Microplanning Template D2D-IRS'!col_num)</definedName>
    <definedName name="entire_col">INDEX([8]!Facilities_Table[#Data],,col_num)</definedName>
    <definedName name="Facilities_List" localSheetId="8">INDEX([8]!Facilities_Table[#Data],,MATCH([0]!District,'Microplanning Template D2D-IRS'!District_List,0))</definedName>
    <definedName name="Facilities_List">INDEX([8]!Facilities_Table[#Data],,MATCH(District,District_List,0))</definedName>
    <definedName name="Facilities_List2" localSheetId="8">INDEX([8]!Facilities_Table[#Data],1,'Microplanning Template D2D-IRS'!col_num) : INDEX([8]!Facilities_Table[#Data], COUNTA('Microplanning Template D2D-IRS'!entire_col), 'Microplanning Template D2D-IRS'!col_num)</definedName>
    <definedName name="Facilities_List2">INDEX([8]!Facilities_Table[#Data],1,col_num) : INDEX([8]!Facilities_Table[#Data], COUNTA(entire_col), col_num)</definedName>
    <definedName name="fanja">#N/A</definedName>
    <definedName name="FSanitaires">[11]Prog_data!$C$8:$C$137</definedName>
    <definedName name="geo" localSheetId="1">#REF!</definedName>
    <definedName name="geo">Sheet1!$C$16:$C$17</definedName>
    <definedName name="GoalCount">OFFSET('[5]Performance Framework'!$A$23,0,0,COUNTIF('[5]Performance Framework'!$A$23:A$26,"&gt;"&amp;"0")-1,1)</definedName>
    <definedName name="Grantcycle">#N/A</definedName>
    <definedName name="HFCA">OFFSET([8]Metadata!$A$2,0,0,COUNTIF([8]Metadata!$A:$A,"?*")-1,1)</definedName>
    <definedName name="HIV_AIDS">[5]Definitions!#REF!</definedName>
    <definedName name="HIV_Top10">[1]HIV!$Z$2:$Z$5</definedName>
    <definedName name="HIVII">[1]HIV!$G$2:$G$13</definedName>
    <definedName name="HIVOI">[1]HIV!$M$2:$M$16</definedName>
    <definedName name="HIVSDA">[1]HIV!$A$2:$A$34</definedName>
    <definedName name="HIVSource">[1]HIV!$S$2:$S$19</definedName>
    <definedName name="HSS_Section_4B">[5]Definitions!#REF!</definedName>
    <definedName name="HSS_Top10">[1]HSS!$E$2:$E$5</definedName>
    <definedName name="HSSII">[1]HSS!$B$2:$B$11</definedName>
    <definedName name="HSSOI">[1]HSS!$C$2:$C$14</definedName>
    <definedName name="HSSSDA">[1]HSS!$A$2:$A$20</definedName>
    <definedName name="HSSSource">[1]HSS!$D$2:$D$31</definedName>
    <definedName name="IMPLEMENTATION_PHASE">#N/A</definedName>
    <definedName name="Implementing_Entity_Type">[7]Definitions!$H$3:$H$9</definedName>
    <definedName name="Infrastructure_and_Other_Equipment">'[2]Cout unitaires'!$B$153:$B$154</definedName>
    <definedName name="LangOffset">[5]Translations!$C$1</definedName>
    <definedName name="Language">'[5]Performance Framework'!$AF$1</definedName>
    <definedName name="List_District">[12]Sheet1!$F$1:$F$41</definedName>
    <definedName name="listdd">#REF!</definedName>
    <definedName name="listH">#N/A</definedName>
    <definedName name="listie">#N/A</definedName>
    <definedName name="listnew">#REF!</definedName>
    <definedName name="listS">#REF!</definedName>
    <definedName name="listsda">#REF!</definedName>
    <definedName name="listserv">#REF!</definedName>
    <definedName name="listtwo">#REF!</definedName>
    <definedName name="Location">OFFSET([8]Metadata!$B$2,0,0,COUNTIF([8]Metadata!$B:$B,"?*")-1,1)</definedName>
    <definedName name="MacrocategoriesALL">#N/A</definedName>
    <definedName name="Malaria">[5]Definitions!#REF!</definedName>
    <definedName name="Malaria_Top10">[1]Malaria!$Y$2:$Y$5</definedName>
    <definedName name="MalariaII">[1]Malaria!$G$2:$G$19</definedName>
    <definedName name="MalariaOI">[1]Malaria!$M$2:$M$23</definedName>
    <definedName name="MalariaSDA">[1]Malaria!$A$2:$A$29</definedName>
    <definedName name="MalariaSource">[1]Malaria!$S$2:$S$20</definedName>
    <definedName name="MasterCurrency">[10]!TableCurrencies[Code]</definedName>
    <definedName name="MasterExpectedResults">[10]!TableExpectedResults[Code]</definedName>
    <definedName name="MasterUnitOfMeasure">[10]Settings!$A$36:$A$98</definedName>
    <definedName name="Monitoring_and_Evaluation">'[2]Cout unitaires'!$B$133:$B$151</definedName>
    <definedName name="MonthIndex">[5]Definitions!$S$3</definedName>
    <definedName name="Months">[1]Definitions!$M$3:$M$15</definedName>
    <definedName name="MonthSelected">'[5]Performance Framework'!$D$7</definedName>
    <definedName name="newname">#REF!</definedName>
    <definedName name="NewRange9" localSheetId="1">Target [13]assumptions!$A$1:$R$5</definedName>
    <definedName name="NewRange9" localSheetId="7">Target [13]assumptions!$A$1:$R$5</definedName>
    <definedName name="NewRange9">Target [13]assumptions!$A$1:$R$5</definedName>
    <definedName name="Niveau">[12]Sheet1!$A$2:$A$8</definedName>
    <definedName name="NRMPF1" localSheetId="1">Performance [14]Framework!$D$4:$G$7</definedName>
    <definedName name="NRMPF1" localSheetId="7">Performance [14]Framework!$D$4:$G$7</definedName>
    <definedName name="NRMPF1">Performance [14]Framework!$D$4:$G$7</definedName>
    <definedName name="NRMPF2" localSheetId="1">Performance [14]Framework!$L$4:$Y$8</definedName>
    <definedName name="NRMPF2" localSheetId="7">Performance [14]Framework!$L$4:$Y$8</definedName>
    <definedName name="NRMPF2">Performance [14]Framework!$L$4:$Y$8</definedName>
    <definedName name="NRMPF3" localSheetId="1">Performance [14]Framework!$D$11:$Y$12</definedName>
    <definedName name="NRMPF3" localSheetId="7">Performance [14]Framework!$D$11:$Y$12</definedName>
    <definedName name="NRMPF3">Performance [14]Framework!$D$11:$Y$12</definedName>
    <definedName name="NRMPF4" localSheetId="1">Performance [14]Framework!$A$20:$AH$20</definedName>
    <definedName name="NRMPF4" localSheetId="7">Performance [14]Framework!$A$20:$AH$20</definedName>
    <definedName name="NRMPF4">Performance [14]Framework!$A$20:$AH$20</definedName>
    <definedName name="NRMPF5" localSheetId="1">Performance [14]Framework!$A$29:$AH$33</definedName>
    <definedName name="NRMPF5" localSheetId="7">Performance [14]Framework!$A$29:$AH$33</definedName>
    <definedName name="NRMPF5">Performance [14]Framework!$A$29:$AH$33</definedName>
    <definedName name="NRMPF6" localSheetId="1">Performance [14]Framework!$A$36:$AH$36</definedName>
    <definedName name="NRMPF6" localSheetId="7">Performance [14]Framework!$A$36:$AH$36</definedName>
    <definedName name="NRMPF6">Performance [14]Framework!$A$36:$AH$36</definedName>
    <definedName name="NRMPF7" localSheetId="1">Performance [14]Framework!$A$47:$AH$51</definedName>
    <definedName name="NRMPF7" localSheetId="7">Performance [14]Framework!$A$47:$AH$51</definedName>
    <definedName name="NRMPF7">Performance [14]Framework!$A$47:$AH$51</definedName>
    <definedName name="NRMPF8" localSheetId="1">Performance [14]Framework!$A$58:$BC$97</definedName>
    <definedName name="NRMPF8" localSheetId="7">Performance [14]Framework!$A$58:$BC$97</definedName>
    <definedName name="NRMPF8">Performance [14]Framework!$A$58:$BC$97</definedName>
    <definedName name="NRMPF9" localSheetId="1">Target [13]assumptions!$A$1:$R$5</definedName>
    <definedName name="NRMPF9" localSheetId="7">Target [13]assumptions!$A$1:$R$5</definedName>
    <definedName name="NRMPF9">Target [13]assumptions!$A$1:$R$5</definedName>
    <definedName name="ObjectiveCount">OFFSET('[5]Performance Framework'!$A$38,0,0,COUNTIF('[5]Performance Framework'!$A$38:A$43,"&gt;"&amp;"0")-1,1)</definedName>
    <definedName name="paper">Sheet1!$C$13:$C$14</definedName>
    <definedName name="Planning_and_Administration">'[2]Cout unitaires'!$B$156:$B$224</definedName>
    <definedName name="Please_Select">#REF!</definedName>
    <definedName name="PRnumbers">'[1]Performance Framework'!$K$4:$K$8</definedName>
    <definedName name="PRsSelected">OFFSET('[5]Performance Framework'!$L$4,0,0,COUNTIF('[5]Performance Framework'!$L$4:$L$8,"*"),1)</definedName>
    <definedName name="Quarters">#N/A</definedName>
    <definedName name="SD">#REF!</definedName>
    <definedName name="SDA">#REF!</definedName>
    <definedName name="SDAList">[15]SDAs!$A$2:$A$50</definedName>
    <definedName name="SDAs" localSheetId="1">IF(ComponentSelected="HIV_AIDS",INDIRECT("HIV_AIDS"),IF(ComponentSelected="Malaria",INDIRECT("Malaria"),IF(ComponentSelected="Tuberculosis",INDIRECT("Tuberculosis"),IF(ComponentSelected="Health Systems Strengthening",INDIRECT("HSS_Section_4B")))))</definedName>
    <definedName name="SDAs">IF(ComponentSelected="HIV_AIDS",INDIRECT("HIV_AIDS"),IF(ComponentSelected="Malaria",INDIRECT("Malaria"),IF(ComponentSelected="Tuberculosis",INDIRECT("Tuberculosis"),IF(ComponentSelected="Health Systems Strengthening",INDIRECT("HSS_Section_4B")))))</definedName>
    <definedName name="sigfrido">#N/A</definedName>
    <definedName name="SourcesList">'[16]DPS_impact_sources de données'!$E$2:$E$15</definedName>
    <definedName name="Soutien_humain_aux_patients">'[17]Coûts unitaires'!#REF!</definedName>
    <definedName name="StartDate_Default">[10]Settings!$B$16</definedName>
    <definedName name="StartYearSelected">'[5]Performance Framework'!$D$6</definedName>
    <definedName name="TargetCumulation">[1]Definitions!$Y$3:$Y$5</definedName>
    <definedName name="TB">#REF!</definedName>
    <definedName name="TB_Top10">[1]TB!$Y$2:$Y$5</definedName>
    <definedName name="TBII">[1]TB!$G$2:$G$9</definedName>
    <definedName name="TBOI">[1]TB!$M$2:$M$9</definedName>
    <definedName name="TBSDA">[1]TB!$A$2:$A$33</definedName>
    <definedName name="TBSource">[1]TB!$S$2:$S$17</definedName>
    <definedName name="Technical_Assistance">'[2]Cout unitaires'!$B$65:$B$74</definedName>
    <definedName name="TiedTo">[1]Definitions!$AE$3:$AE$7</definedName>
    <definedName name="Top_10">#N/A</definedName>
    <definedName name="Training">'[2]Cout unitaires'!$B$76:$B$98</definedName>
    <definedName name="Transport" localSheetId="11">[8]Metadata!$F$2:$F$4</definedName>
    <definedName name="transport">Sheet1!$C$6:$C$9</definedName>
    <definedName name="Tuberculosis">[5]Definitions!#REF!</definedName>
    <definedName name="Use">'[1]Performance Framework'!#REF!</definedName>
    <definedName name="Vaccine_list">[18]prog!$F$65:$F$93</definedName>
    <definedName name="w">#REF!</definedName>
    <definedName name="wilflo">[9]Definitions!$B$31:$B$38</definedName>
    <definedName name="Years">[1]Definitions!$G$3:$G$8</definedName>
    <definedName name="YearSelected">'[5]Performance Framework'!$D$6</definedName>
    <definedName name="YesNo">[8]Metadata!$D$2:$D$3</definedName>
    <definedName name="YET_TO_BE_COVERED">#REF!</definedName>
    <definedName name="Yr3_CostCat">#REF!</definedName>
    <definedName name="Yr3_Expenses">#REF!</definedName>
    <definedName name="Yr3_Zone">#REF!</definedName>
    <definedName name="Yr4_CostCat">#REF!</definedName>
    <definedName name="Yr4_Expenses">#REF!</definedName>
    <definedName name="Yr4_Zone">#REF!</definedName>
    <definedName name="Yr5_CostCat">#REF!</definedName>
    <definedName name="Yr5_Expenses">#REF!</definedName>
    <definedName name="Yr5_Zone">#REF!</definedName>
    <definedName name="Zone">#REF!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2" i="41" l="1"/>
  <c r="C37" i="41" s="1"/>
  <c r="F37" i="41" s="1"/>
  <c r="G37" i="41" s="1"/>
  <c r="D32" i="41"/>
  <c r="D37" i="41" s="1"/>
  <c r="E37" i="41"/>
  <c r="C37" i="39"/>
  <c r="C31" i="41"/>
  <c r="F31" i="41" s="1"/>
  <c r="E31" i="41"/>
  <c r="D31" i="41"/>
  <c r="E32" i="41"/>
  <c r="D33" i="41"/>
  <c r="D34" i="41"/>
  <c r="E35" i="41"/>
  <c r="D35" i="41"/>
  <c r="C36" i="41"/>
  <c r="F36" i="41" s="1"/>
  <c r="G36" i="41" s="1"/>
  <c r="E36" i="41"/>
  <c r="E38" i="41"/>
  <c r="C28" i="37"/>
  <c r="C40" i="37"/>
  <c r="D10" i="37" s="1"/>
  <c r="C44" i="41" s="1"/>
  <c r="C52" i="37"/>
  <c r="E44" i="41"/>
  <c r="D44" i="41"/>
  <c r="E45" i="41"/>
  <c r="D45" i="41"/>
  <c r="E46" i="41"/>
  <c r="D46" i="41"/>
  <c r="E47" i="41"/>
  <c r="D47" i="41"/>
  <c r="E48" i="41"/>
  <c r="D43" i="41"/>
  <c r="D48" i="41" s="1"/>
  <c r="D13" i="41"/>
  <c r="E13" i="41"/>
  <c r="D14" i="41"/>
  <c r="E14" i="41"/>
  <c r="D15" i="41"/>
  <c r="E15" i="41"/>
  <c r="D17" i="41"/>
  <c r="D24" i="41" s="1"/>
  <c r="E17" i="41"/>
  <c r="D18" i="41"/>
  <c r="E18" i="41"/>
  <c r="D19" i="41"/>
  <c r="E19" i="41"/>
  <c r="D20" i="41"/>
  <c r="E20" i="41"/>
  <c r="D22" i="41"/>
  <c r="E22" i="41"/>
  <c r="D23" i="41"/>
  <c r="E23" i="41"/>
  <c r="E24" i="41"/>
  <c r="D25" i="41"/>
  <c r="E25" i="41"/>
  <c r="D26" i="41"/>
  <c r="E26" i="41"/>
  <c r="H9" i="38"/>
  <c r="N17" i="38"/>
  <c r="N26" i="38" s="1"/>
  <c r="F53" i="41" s="1"/>
  <c r="N18" i="38"/>
  <c r="N19" i="38"/>
  <c r="N20" i="38"/>
  <c r="N21" i="38"/>
  <c r="N22" i="38"/>
  <c r="N23" i="38"/>
  <c r="N24" i="38"/>
  <c r="N25" i="38"/>
  <c r="H10" i="38"/>
  <c r="M17" i="38" s="1"/>
  <c r="M18" i="38"/>
  <c r="M19" i="38"/>
  <c r="M20" i="38"/>
  <c r="M22" i="38"/>
  <c r="M23" i="38"/>
  <c r="M24" i="38"/>
  <c r="D59" i="41"/>
  <c r="E59" i="41"/>
  <c r="D60" i="41"/>
  <c r="E60" i="41"/>
  <c r="G41" i="44"/>
  <c r="G42" i="44"/>
  <c r="G43" i="44"/>
  <c r="G44" i="44"/>
  <c r="G45" i="44"/>
  <c r="G40" i="44"/>
  <c r="G10" i="44"/>
  <c r="G11" i="44"/>
  <c r="G12" i="44"/>
  <c r="G13" i="44"/>
  <c r="G14" i="44"/>
  <c r="G15" i="44"/>
  <c r="G17" i="44"/>
  <c r="G18" i="44"/>
  <c r="G19" i="44"/>
  <c r="G20" i="44"/>
  <c r="G23" i="44"/>
  <c r="G24" i="44"/>
  <c r="G25" i="44"/>
  <c r="G26" i="44"/>
  <c r="G27" i="44"/>
  <c r="G28" i="44"/>
  <c r="G29" i="44"/>
  <c r="G32" i="44"/>
  <c r="G33" i="44"/>
  <c r="G34" i="44"/>
  <c r="G35" i="44"/>
  <c r="G36" i="44"/>
  <c r="G37" i="44"/>
  <c r="G9" i="44"/>
  <c r="E43" i="41"/>
  <c r="Q42" i="36"/>
  <c r="Q54" i="36"/>
  <c r="Q55" i="36" s="1"/>
  <c r="Q30" i="36"/>
  <c r="C5" i="44"/>
  <c r="N32" i="36"/>
  <c r="N42" i="36" s="1"/>
  <c r="N44" i="36"/>
  <c r="N54" i="36" s="1"/>
  <c r="N20" i="36"/>
  <c r="N30" i="36" s="1"/>
  <c r="M42" i="36"/>
  <c r="M54" i="36"/>
  <c r="M30" i="36"/>
  <c r="M55" i="36" s="1"/>
  <c r="O32" i="36"/>
  <c r="O42" i="36" s="1"/>
  <c r="O44" i="36"/>
  <c r="O54" i="36" s="1"/>
  <c r="O20" i="36"/>
  <c r="O30" i="36" s="1"/>
  <c r="O55" i="36" s="1"/>
  <c r="C20" i="41" s="1"/>
  <c r="F20" i="41" s="1"/>
  <c r="G20" i="41" s="1"/>
  <c r="R44" i="36"/>
  <c r="R54" i="36"/>
  <c r="S44" i="36"/>
  <c r="S54" i="36"/>
  <c r="R32" i="36"/>
  <c r="R42" i="36"/>
  <c r="S32" i="36"/>
  <c r="S42" i="36" s="1"/>
  <c r="R20" i="36"/>
  <c r="R30" i="36"/>
  <c r="R55" i="36" s="1"/>
  <c r="S20" i="36"/>
  <c r="S30" i="36"/>
  <c r="C2" i="38"/>
  <c r="C2" i="37" s="1"/>
  <c r="C3" i="39"/>
  <c r="C3" i="38" s="1"/>
  <c r="C3" i="37" s="1"/>
  <c r="C4" i="39"/>
  <c r="C4" i="38" s="1"/>
  <c r="C4" i="37" s="1"/>
  <c r="C2" i="39"/>
  <c r="H53" i="36"/>
  <c r="I53" i="36" s="1"/>
  <c r="H52" i="36"/>
  <c r="H51" i="36"/>
  <c r="H50" i="36"/>
  <c r="H49" i="36"/>
  <c r="H48" i="36"/>
  <c r="H47" i="36"/>
  <c r="I47" i="36" s="1"/>
  <c r="H46" i="36"/>
  <c r="G45" i="36"/>
  <c r="H45" i="36" s="1"/>
  <c r="H44" i="36"/>
  <c r="H41" i="36"/>
  <c r="H40" i="36"/>
  <c r="I40" i="36" s="1"/>
  <c r="H39" i="36"/>
  <c r="H38" i="36"/>
  <c r="I38" i="36" s="1"/>
  <c r="H37" i="36"/>
  <c r="H36" i="36"/>
  <c r="I36" i="36" s="1"/>
  <c r="G35" i="36"/>
  <c r="H35" i="36" s="1"/>
  <c r="I35" i="36" s="1"/>
  <c r="H34" i="36"/>
  <c r="H33" i="36"/>
  <c r="I33" i="36" s="1"/>
  <c r="G32" i="36"/>
  <c r="H32" i="36"/>
  <c r="I32" i="36" s="1"/>
  <c r="I42" i="36" s="1"/>
  <c r="H21" i="36"/>
  <c r="G22" i="36"/>
  <c r="H22" i="36" s="1"/>
  <c r="I22" i="36" s="1"/>
  <c r="G23" i="36"/>
  <c r="H23" i="36" s="1"/>
  <c r="I23" i="36" s="1"/>
  <c r="G24" i="36"/>
  <c r="H24" i="36" s="1"/>
  <c r="I24" i="36" s="1"/>
  <c r="H25" i="36"/>
  <c r="I25" i="36" s="1"/>
  <c r="H26" i="36"/>
  <c r="H27" i="36"/>
  <c r="I27" i="36" s="1"/>
  <c r="H28" i="36"/>
  <c r="H29" i="36"/>
  <c r="I29" i="36" s="1"/>
  <c r="G20" i="36"/>
  <c r="H20" i="36"/>
  <c r="I20" i="36" s="1"/>
  <c r="I30" i="36" s="1"/>
  <c r="C26" i="38"/>
  <c r="C64" i="37"/>
  <c r="C76" i="37"/>
  <c r="C88" i="37"/>
  <c r="C100" i="37"/>
  <c r="C112" i="37"/>
  <c r="D11" i="36"/>
  <c r="D9" i="37"/>
  <c r="C14" i="41" s="1"/>
  <c r="F14" i="41" s="1"/>
  <c r="G14" i="41" s="1"/>
  <c r="D9" i="38"/>
  <c r="D10" i="38"/>
  <c r="I21" i="36"/>
  <c r="I26" i="36"/>
  <c r="I28" i="36"/>
  <c r="I34" i="36"/>
  <c r="I37" i="36"/>
  <c r="I39" i="36"/>
  <c r="I41" i="36"/>
  <c r="I44" i="36"/>
  <c r="I46" i="36"/>
  <c r="I48" i="36"/>
  <c r="I49" i="36"/>
  <c r="I50" i="36"/>
  <c r="I51" i="36"/>
  <c r="I52" i="36"/>
  <c r="G42" i="36"/>
  <c r="I54" i="36"/>
  <c r="D30" i="36"/>
  <c r="D42" i="36"/>
  <c r="D54" i="36"/>
  <c r="D55" i="36"/>
  <c r="D12" i="36" s="1"/>
  <c r="H43" i="36"/>
  <c r="H31" i="36"/>
  <c r="AR1375" i="34"/>
  <c r="AC1375" i="34"/>
  <c r="G1374" i="34"/>
  <c r="D1374" i="34"/>
  <c r="D1362" i="34"/>
  <c r="D1350" i="34"/>
  <c r="D1338" i="34"/>
  <c r="D1326" i="34"/>
  <c r="D1302" i="34"/>
  <c r="D1314" i="34"/>
  <c r="D1290" i="34"/>
  <c r="D1278" i="34"/>
  <c r="D1266" i="34"/>
  <c r="D1254" i="34"/>
  <c r="D1242" i="34"/>
  <c r="D1230" i="34"/>
  <c r="D1218" i="34"/>
  <c r="D1206" i="34"/>
  <c r="D1194" i="34"/>
  <c r="D1182" i="34"/>
  <c r="D1170" i="34"/>
  <c r="D1158" i="34"/>
  <c r="D1146" i="34"/>
  <c r="D1134" i="34"/>
  <c r="D1122" i="34"/>
  <c r="D1110" i="34"/>
  <c r="D1098" i="34"/>
  <c r="D1086" i="34"/>
  <c r="D1074" i="34"/>
  <c r="D1062" i="34"/>
  <c r="D1038" i="34"/>
  <c r="D1050" i="34"/>
  <c r="D1026" i="34"/>
  <c r="D1014" i="34"/>
  <c r="D990" i="34"/>
  <c r="D1002" i="34"/>
  <c r="D978" i="34"/>
  <c r="D966" i="34"/>
  <c r="D954" i="34"/>
  <c r="D942" i="34"/>
  <c r="D930" i="34"/>
  <c r="D918" i="34"/>
  <c r="D906" i="34"/>
  <c r="D894" i="34"/>
  <c r="D882" i="34"/>
  <c r="D870" i="34"/>
  <c r="D858" i="34"/>
  <c r="D834" i="34"/>
  <c r="D846" i="34"/>
  <c r="D822" i="34"/>
  <c r="D810" i="34"/>
  <c r="D798" i="34"/>
  <c r="D786" i="34"/>
  <c r="D774" i="34"/>
  <c r="D762" i="34"/>
  <c r="D750" i="34"/>
  <c r="D738" i="34"/>
  <c r="D726" i="34"/>
  <c r="D714" i="34"/>
  <c r="D702" i="34"/>
  <c r="D690" i="34"/>
  <c r="D678" i="34"/>
  <c r="D666" i="34"/>
  <c r="D654" i="34"/>
  <c r="D642" i="34"/>
  <c r="D630" i="34"/>
  <c r="D618" i="34"/>
  <c r="D606" i="34"/>
  <c r="D594" i="34"/>
  <c r="D582" i="34"/>
  <c r="D570" i="34"/>
  <c r="D558" i="34"/>
  <c r="D546" i="34"/>
  <c r="D534" i="34"/>
  <c r="D522" i="34"/>
  <c r="D510" i="34"/>
  <c r="D498" i="34"/>
  <c r="D486" i="34"/>
  <c r="D474" i="34"/>
  <c r="D462" i="34"/>
  <c r="D450" i="34"/>
  <c r="D438" i="34"/>
  <c r="D426" i="34"/>
  <c r="D414" i="34"/>
  <c r="D402" i="34"/>
  <c r="D390" i="34"/>
  <c r="D378" i="34"/>
  <c r="D366" i="34"/>
  <c r="D354" i="34"/>
  <c r="D342" i="34"/>
  <c r="D330" i="34"/>
  <c r="D318" i="34"/>
  <c r="D306" i="34"/>
  <c r="D294" i="34"/>
  <c r="D282" i="34"/>
  <c r="D270" i="34"/>
  <c r="D258" i="34"/>
  <c r="D246" i="34"/>
  <c r="D234" i="34"/>
  <c r="D222" i="34"/>
  <c r="D210" i="34"/>
  <c r="D198" i="34"/>
  <c r="D186" i="34"/>
  <c r="D174" i="34"/>
  <c r="D162" i="34"/>
  <c r="D150" i="34"/>
  <c r="D138" i="34"/>
  <c r="D126" i="34"/>
  <c r="D114" i="34"/>
  <c r="D102" i="34"/>
  <c r="D90" i="34"/>
  <c r="D78" i="34"/>
  <c r="D66" i="34"/>
  <c r="D54" i="34"/>
  <c r="D42" i="34"/>
  <c r="D30" i="34"/>
  <c r="H1373" i="34"/>
  <c r="H1372" i="34"/>
  <c r="H1371" i="34"/>
  <c r="H1370" i="34"/>
  <c r="H1369" i="34"/>
  <c r="H1368" i="34"/>
  <c r="H1367" i="34"/>
  <c r="H1366" i="34"/>
  <c r="H1365" i="34"/>
  <c r="AA1364" i="34"/>
  <c r="AA1374" i="34" s="1"/>
  <c r="Y1364" i="34"/>
  <c r="Y1374" i="34" s="1"/>
  <c r="W1364" i="34"/>
  <c r="W1374" i="34" s="1"/>
  <c r="H1364" i="34"/>
  <c r="H1363" i="34"/>
  <c r="G1362" i="34"/>
  <c r="H1361" i="34"/>
  <c r="H1360" i="34"/>
  <c r="H1359" i="34"/>
  <c r="H1358" i="34"/>
  <c r="H1357" i="34"/>
  <c r="H1356" i="34"/>
  <c r="H1355" i="34"/>
  <c r="H1354" i="34"/>
  <c r="H1353" i="34"/>
  <c r="AA1352" i="34"/>
  <c r="AA1362" i="34" s="1"/>
  <c r="Y1352" i="34"/>
  <c r="Y1362" i="34" s="1"/>
  <c r="W1352" i="34"/>
  <c r="W1362" i="34" s="1"/>
  <c r="O1352" i="34"/>
  <c r="O1362" i="34" s="1"/>
  <c r="P1352" i="34" s="1"/>
  <c r="P1362" i="34" s="1"/>
  <c r="R1352" i="34" s="1"/>
  <c r="R1362" i="34" s="1"/>
  <c r="H1352" i="34"/>
  <c r="H1351" i="34"/>
  <c r="G1350" i="34"/>
  <c r="H1349" i="34"/>
  <c r="H1348" i="34"/>
  <c r="H1347" i="34"/>
  <c r="H1346" i="34"/>
  <c r="H1345" i="34"/>
  <c r="H1344" i="34"/>
  <c r="H1343" i="34"/>
  <c r="H1342" i="34"/>
  <c r="H1341" i="34"/>
  <c r="AA1340" i="34"/>
  <c r="AA1350" i="34" s="1"/>
  <c r="AA1375" i="34" s="1"/>
  <c r="Y1340" i="34"/>
  <c r="Y1350" i="34" s="1"/>
  <c r="W1340" i="34"/>
  <c r="W1350" i="34" s="1"/>
  <c r="O1340" i="34"/>
  <c r="O1350" i="34" s="1"/>
  <c r="P1340" i="34" s="1"/>
  <c r="P1350" i="34" s="1"/>
  <c r="R1340" i="34" s="1"/>
  <c r="R1350" i="34" s="1"/>
  <c r="H1340" i="34"/>
  <c r="H1339" i="34"/>
  <c r="G1338" i="34"/>
  <c r="H1337" i="34"/>
  <c r="H1336" i="34"/>
  <c r="H1335" i="34"/>
  <c r="H1334" i="34"/>
  <c r="H1333" i="34"/>
  <c r="H1332" i="34"/>
  <c r="H1331" i="34"/>
  <c r="H1330" i="34"/>
  <c r="H1329" i="34"/>
  <c r="AA1328" i="34"/>
  <c r="AA1338" i="34" s="1"/>
  <c r="Y1328" i="34"/>
  <c r="Y1338" i="34" s="1"/>
  <c r="W1328" i="34"/>
  <c r="W1338" i="34" s="1"/>
  <c r="O1328" i="34"/>
  <c r="O1338" i="34" s="1"/>
  <c r="P1328" i="34" s="1"/>
  <c r="P1338" i="34" s="1"/>
  <c r="R1328" i="34" s="1"/>
  <c r="R1338" i="34" s="1"/>
  <c r="H1328" i="34"/>
  <c r="H1327" i="34"/>
  <c r="G1326" i="34"/>
  <c r="H1325" i="34"/>
  <c r="H1324" i="34"/>
  <c r="H1323" i="34"/>
  <c r="H1322" i="34"/>
  <c r="H1321" i="34"/>
  <c r="H1320" i="34"/>
  <c r="H1319" i="34"/>
  <c r="H1318" i="34"/>
  <c r="H1317" i="34"/>
  <c r="AA1316" i="34"/>
  <c r="AA1326" i="34" s="1"/>
  <c r="Y1316" i="34"/>
  <c r="Y1326" i="34" s="1"/>
  <c r="W1316" i="34"/>
  <c r="W1326" i="34" s="1"/>
  <c r="O1316" i="34"/>
  <c r="O1326" i="34" s="1"/>
  <c r="P1316" i="34" s="1"/>
  <c r="P1326" i="34" s="1"/>
  <c r="R1316" i="34" s="1"/>
  <c r="R1326" i="34" s="1"/>
  <c r="H1316" i="34"/>
  <c r="H1315" i="34"/>
  <c r="G1314" i="34"/>
  <c r="O1304" i="34" s="1"/>
  <c r="O1314" i="34" s="1"/>
  <c r="P1304" i="34" s="1"/>
  <c r="P1314" i="34" s="1"/>
  <c r="R1304" i="34" s="1"/>
  <c r="R1314" i="34" s="1"/>
  <c r="H1313" i="34"/>
  <c r="H1312" i="34"/>
  <c r="H1311" i="34"/>
  <c r="H1310" i="34"/>
  <c r="H1309" i="34"/>
  <c r="H1308" i="34"/>
  <c r="H1307" i="34"/>
  <c r="H1306" i="34"/>
  <c r="H1305" i="34"/>
  <c r="AA1304" i="34"/>
  <c r="AA1314" i="34" s="1"/>
  <c r="Y1304" i="34"/>
  <c r="Y1314" i="34" s="1"/>
  <c r="W1304" i="34"/>
  <c r="W1314" i="34" s="1"/>
  <c r="H1304" i="34"/>
  <c r="H1303" i="34"/>
  <c r="G1302" i="34"/>
  <c r="O1292" i="34"/>
  <c r="O1302" i="34" s="1"/>
  <c r="P1292" i="34" s="1"/>
  <c r="P1302" i="34" s="1"/>
  <c r="R1292" i="34" s="1"/>
  <c r="R1302" i="34" s="1"/>
  <c r="H1301" i="34"/>
  <c r="H1300" i="34"/>
  <c r="H1302" i="34" s="1"/>
  <c r="AD1292" i="34" s="1"/>
  <c r="AD1302" i="34" s="1"/>
  <c r="AQ1292" i="34" s="1"/>
  <c r="AQ1302" i="34" s="1"/>
  <c r="H1299" i="34"/>
  <c r="H1298" i="34"/>
  <c r="H1297" i="34"/>
  <c r="H1296" i="34"/>
  <c r="H1295" i="34"/>
  <c r="H1294" i="34"/>
  <c r="H1293" i="34"/>
  <c r="AA1292" i="34"/>
  <c r="AA1302" i="34" s="1"/>
  <c r="Y1292" i="34"/>
  <c r="Y1302" i="34" s="1"/>
  <c r="W1292" i="34"/>
  <c r="W1302" i="34" s="1"/>
  <c r="H1292" i="34"/>
  <c r="H1291" i="34"/>
  <c r="G1290" i="34"/>
  <c r="H1289" i="34"/>
  <c r="H1288" i="34"/>
  <c r="H1287" i="34"/>
  <c r="H1286" i="34"/>
  <c r="H1285" i="34"/>
  <c r="H1284" i="34"/>
  <c r="H1283" i="34"/>
  <c r="H1282" i="34"/>
  <c r="H1281" i="34"/>
  <c r="AA1280" i="34"/>
  <c r="AA1290" i="34" s="1"/>
  <c r="Y1280" i="34"/>
  <c r="Y1290" i="34" s="1"/>
  <c r="W1280" i="34"/>
  <c r="W1290" i="34" s="1"/>
  <c r="O1280" i="34"/>
  <c r="O1290" i="34" s="1"/>
  <c r="P1280" i="34" s="1"/>
  <c r="P1290" i="34" s="1"/>
  <c r="R1280" i="34" s="1"/>
  <c r="R1290" i="34" s="1"/>
  <c r="H1280" i="34"/>
  <c r="H1279" i="34"/>
  <c r="G1278" i="34"/>
  <c r="H1277" i="34"/>
  <c r="H1276" i="34"/>
  <c r="H1275" i="34"/>
  <c r="H1274" i="34"/>
  <c r="H1273" i="34"/>
  <c r="H1272" i="34"/>
  <c r="H1271" i="34"/>
  <c r="H1270" i="34"/>
  <c r="H1269" i="34"/>
  <c r="AA1268" i="34"/>
  <c r="AA1278" i="34" s="1"/>
  <c r="Y1268" i="34"/>
  <c r="Y1278" i="34" s="1"/>
  <c r="W1268" i="34"/>
  <c r="W1278" i="34" s="1"/>
  <c r="O1268" i="34"/>
  <c r="O1278" i="34" s="1"/>
  <c r="P1268" i="34" s="1"/>
  <c r="P1278" i="34" s="1"/>
  <c r="R1268" i="34" s="1"/>
  <c r="R1278" i="34" s="1"/>
  <c r="H1268" i="34"/>
  <c r="H1267" i="34"/>
  <c r="G1266" i="34"/>
  <c r="O1256" i="34"/>
  <c r="O1266" i="34" s="1"/>
  <c r="P1256" i="34" s="1"/>
  <c r="P1266" i="34" s="1"/>
  <c r="R1256" i="34" s="1"/>
  <c r="R1266" i="34" s="1"/>
  <c r="H1265" i="34"/>
  <c r="H1264" i="34"/>
  <c r="H1263" i="34"/>
  <c r="H1262" i="34"/>
  <c r="H1261" i="34"/>
  <c r="H1260" i="34"/>
  <c r="H1256" i="34"/>
  <c r="H1257" i="34"/>
  <c r="H1258" i="34"/>
  <c r="H1259" i="34"/>
  <c r="AA1256" i="34"/>
  <c r="AA1266" i="34"/>
  <c r="Y1256" i="34"/>
  <c r="Y1266" i="34"/>
  <c r="W1256" i="34"/>
  <c r="W1266" i="34" s="1"/>
  <c r="H1255" i="34"/>
  <c r="G1254" i="34"/>
  <c r="O1244" i="34" s="1"/>
  <c r="O1254" i="34"/>
  <c r="P1244" i="34" s="1"/>
  <c r="P1254" i="34" s="1"/>
  <c r="R1244" i="34" s="1"/>
  <c r="R1254" i="34" s="1"/>
  <c r="H1253" i="34"/>
  <c r="H1252" i="34"/>
  <c r="H1251" i="34"/>
  <c r="H1250" i="34"/>
  <c r="H1249" i="34"/>
  <c r="H1248" i="34"/>
  <c r="H1247" i="34"/>
  <c r="H1246" i="34"/>
  <c r="H1245" i="34"/>
  <c r="H1244" i="34"/>
  <c r="AA1244" i="34"/>
  <c r="AA1254" i="34" s="1"/>
  <c r="Y1244" i="34"/>
  <c r="Y1254" i="34"/>
  <c r="W1244" i="34"/>
  <c r="W1254" i="34"/>
  <c r="H1243" i="34"/>
  <c r="G1242" i="34"/>
  <c r="H1241" i="34"/>
  <c r="H1240" i="34"/>
  <c r="H1239" i="34"/>
  <c r="H1238" i="34"/>
  <c r="H1237" i="34"/>
  <c r="H1236" i="34"/>
  <c r="H1235" i="34"/>
  <c r="H1234" i="34"/>
  <c r="H1233" i="34"/>
  <c r="AA1232" i="34"/>
  <c r="AA1242" i="34" s="1"/>
  <c r="Y1232" i="34"/>
  <c r="Y1242" i="34" s="1"/>
  <c r="W1232" i="34"/>
  <c r="W1242" i="34" s="1"/>
  <c r="O1232" i="34"/>
  <c r="O1242" i="34" s="1"/>
  <c r="P1232" i="34" s="1"/>
  <c r="P1242" i="34" s="1"/>
  <c r="R1232" i="34" s="1"/>
  <c r="R1242" i="34" s="1"/>
  <c r="H1232" i="34"/>
  <c r="H1231" i="34"/>
  <c r="G1230" i="34"/>
  <c r="O1220" i="34" s="1"/>
  <c r="O1230" i="34" s="1"/>
  <c r="P1220" i="34" s="1"/>
  <c r="P1230" i="34" s="1"/>
  <c r="R1220" i="34" s="1"/>
  <c r="R1230" i="34" s="1"/>
  <c r="H1229" i="34"/>
  <c r="H1228" i="34"/>
  <c r="H1227" i="34"/>
  <c r="H1226" i="34"/>
  <c r="H1225" i="34"/>
  <c r="H1224" i="34"/>
  <c r="H1223" i="34"/>
  <c r="H1222" i="34"/>
  <c r="H1221" i="34"/>
  <c r="AA1220" i="34"/>
  <c r="AA1230" i="34" s="1"/>
  <c r="Y1220" i="34"/>
  <c r="Y1230" i="34" s="1"/>
  <c r="W1220" i="34"/>
  <c r="W1230" i="34" s="1"/>
  <c r="H1220" i="34"/>
  <c r="H1219" i="34"/>
  <c r="G1218" i="34"/>
  <c r="O1208" i="34" s="1"/>
  <c r="O1218" i="34" s="1"/>
  <c r="P1208" i="34" s="1"/>
  <c r="P1218" i="34" s="1"/>
  <c r="R1208" i="34" s="1"/>
  <c r="R1218" i="34" s="1"/>
  <c r="H1217" i="34"/>
  <c r="H1216" i="34"/>
  <c r="H1215" i="34"/>
  <c r="H1214" i="34"/>
  <c r="H1213" i="34"/>
  <c r="H1212" i="34"/>
  <c r="H1211" i="34"/>
  <c r="H1210" i="34"/>
  <c r="H1209" i="34"/>
  <c r="AA1208" i="34"/>
  <c r="AA1218" i="34" s="1"/>
  <c r="Y1208" i="34"/>
  <c r="Y1218" i="34" s="1"/>
  <c r="W1208" i="34"/>
  <c r="W1218" i="34" s="1"/>
  <c r="H1208" i="34"/>
  <c r="H1207" i="34"/>
  <c r="G1206" i="34"/>
  <c r="O1196" i="34" s="1"/>
  <c r="O1206" i="34" s="1"/>
  <c r="P1196" i="34" s="1"/>
  <c r="P1206" i="34" s="1"/>
  <c r="R1196" i="34" s="1"/>
  <c r="R1206" i="34" s="1"/>
  <c r="H1205" i="34"/>
  <c r="H1204" i="34"/>
  <c r="H1203" i="34"/>
  <c r="H1202" i="34"/>
  <c r="H1201" i="34"/>
  <c r="H1200" i="34"/>
  <c r="H1199" i="34"/>
  <c r="H1198" i="34"/>
  <c r="H1197" i="34"/>
  <c r="AA1196" i="34"/>
  <c r="AA1206" i="34" s="1"/>
  <c r="Y1196" i="34"/>
  <c r="Y1206" i="34" s="1"/>
  <c r="W1196" i="34"/>
  <c r="W1206" i="34" s="1"/>
  <c r="H1196" i="34"/>
  <c r="H1195" i="34"/>
  <c r="G1194" i="34"/>
  <c r="H1193" i="34"/>
  <c r="H1192" i="34"/>
  <c r="H1194" i="34" s="1"/>
  <c r="H1191" i="34"/>
  <c r="H1190" i="34"/>
  <c r="H1189" i="34"/>
  <c r="H1188" i="34"/>
  <c r="H1187" i="34"/>
  <c r="H1186" i="34"/>
  <c r="H1185" i="34"/>
  <c r="AA1184" i="34"/>
  <c r="AA1194" i="34" s="1"/>
  <c r="Y1184" i="34"/>
  <c r="Y1194" i="34" s="1"/>
  <c r="W1184" i="34"/>
  <c r="W1194" i="34" s="1"/>
  <c r="O1184" i="34"/>
  <c r="O1194" i="34" s="1"/>
  <c r="P1184" i="34" s="1"/>
  <c r="P1194" i="34" s="1"/>
  <c r="R1184" i="34" s="1"/>
  <c r="R1194" i="34" s="1"/>
  <c r="H1184" i="34"/>
  <c r="H1183" i="34"/>
  <c r="G1182" i="34"/>
  <c r="H1181" i="34"/>
  <c r="H1180" i="34"/>
  <c r="H1179" i="34"/>
  <c r="H1178" i="34"/>
  <c r="H1177" i="34"/>
  <c r="H1182" i="34" s="1"/>
  <c r="AD1172" i="34" s="1"/>
  <c r="AD1182" i="34" s="1"/>
  <c r="AQ1172" i="34" s="1"/>
  <c r="AQ1182" i="34" s="1"/>
  <c r="H1176" i="34"/>
  <c r="H1175" i="34"/>
  <c r="H1174" i="34"/>
  <c r="H1173" i="34"/>
  <c r="AA1172" i="34"/>
  <c r="AA1182" i="34"/>
  <c r="Y1172" i="34"/>
  <c r="Y1182" i="34"/>
  <c r="W1172" i="34"/>
  <c r="W1182" i="34"/>
  <c r="O1172" i="34"/>
  <c r="O1182" i="34" s="1"/>
  <c r="P1172" i="34" s="1"/>
  <c r="P1182" i="34" s="1"/>
  <c r="R1172" i="34" s="1"/>
  <c r="R1182" i="34" s="1"/>
  <c r="H1172" i="34"/>
  <c r="H1171" i="34"/>
  <c r="G1170" i="34"/>
  <c r="O1160" i="34" s="1"/>
  <c r="O1170" i="34" s="1"/>
  <c r="P1160" i="34" s="1"/>
  <c r="P1170" i="34" s="1"/>
  <c r="R1160" i="34" s="1"/>
  <c r="R1170" i="34" s="1"/>
  <c r="H1169" i="34"/>
  <c r="H1168" i="34"/>
  <c r="H1167" i="34"/>
  <c r="H1166" i="34"/>
  <c r="H1165" i="34"/>
  <c r="H1164" i="34"/>
  <c r="H1160" i="34"/>
  <c r="H1170" i="34" s="1"/>
  <c r="AD1160" i="34" s="1"/>
  <c r="AD1170" i="34" s="1"/>
  <c r="AQ1160" i="34" s="1"/>
  <c r="AQ1170" i="34" s="1"/>
  <c r="H1161" i="34"/>
  <c r="H1162" i="34"/>
  <c r="H1163" i="34"/>
  <c r="AA1160" i="34"/>
  <c r="AA1170" i="34"/>
  <c r="Y1160" i="34"/>
  <c r="Y1170" i="34"/>
  <c r="W1160" i="34"/>
  <c r="W1170" i="34"/>
  <c r="H1159" i="34"/>
  <c r="G1158" i="34"/>
  <c r="H1157" i="34"/>
  <c r="H1156" i="34"/>
  <c r="H1155" i="34"/>
  <c r="H1154" i="34"/>
  <c r="H1153" i="34"/>
  <c r="H1152" i="34"/>
  <c r="H1151" i="34"/>
  <c r="H1150" i="34"/>
  <c r="H1149" i="34"/>
  <c r="AA1148" i="34"/>
  <c r="AA1158" i="34" s="1"/>
  <c r="Y1148" i="34"/>
  <c r="Y1158" i="34" s="1"/>
  <c r="W1148" i="34"/>
  <c r="W1158" i="34" s="1"/>
  <c r="O1148" i="34"/>
  <c r="O1158" i="34" s="1"/>
  <c r="P1148" i="34" s="1"/>
  <c r="P1158" i="34" s="1"/>
  <c r="R1148" i="34"/>
  <c r="R1158" i="34" s="1"/>
  <c r="H1148" i="34"/>
  <c r="H1147" i="34"/>
  <c r="G1146" i="34"/>
  <c r="O1136" i="34" s="1"/>
  <c r="O1146" i="34" s="1"/>
  <c r="P1136" i="34" s="1"/>
  <c r="P1146" i="34" s="1"/>
  <c r="R1136" i="34" s="1"/>
  <c r="R1146" i="34" s="1"/>
  <c r="H1145" i="34"/>
  <c r="H1144" i="34"/>
  <c r="H1143" i="34"/>
  <c r="H1142" i="34"/>
  <c r="H1141" i="34"/>
  <c r="H1140" i="34"/>
  <c r="H1136" i="34"/>
  <c r="H1137" i="34"/>
  <c r="H1138" i="34"/>
  <c r="H1139" i="34"/>
  <c r="AA1136" i="34"/>
  <c r="AA1146" i="34"/>
  <c r="Y1136" i="34"/>
  <c r="Y1146" i="34"/>
  <c r="W1136" i="34"/>
  <c r="W1146" i="34" s="1"/>
  <c r="H1135" i="34"/>
  <c r="G1134" i="34"/>
  <c r="O1124" i="34" s="1"/>
  <c r="O1134" i="34" s="1"/>
  <c r="P1124" i="34" s="1"/>
  <c r="P1134" i="34" s="1"/>
  <c r="R1124" i="34" s="1"/>
  <c r="R1134" i="34" s="1"/>
  <c r="H1133" i="34"/>
  <c r="H1132" i="34"/>
  <c r="H1131" i="34"/>
  <c r="H1130" i="34"/>
  <c r="H1129" i="34"/>
  <c r="H1128" i="34"/>
  <c r="H1127" i="34"/>
  <c r="H1124" i="34"/>
  <c r="H1134" i="34" s="1"/>
  <c r="AD1124" i="34" s="1"/>
  <c r="AD1134" i="34" s="1"/>
  <c r="AQ1124" i="34" s="1"/>
  <c r="AQ1134" i="34" s="1"/>
  <c r="H1125" i="34"/>
  <c r="H1126" i="34"/>
  <c r="AA1124" i="34"/>
  <c r="AA1134" i="34" s="1"/>
  <c r="Y1124" i="34"/>
  <c r="Y1134" i="34"/>
  <c r="W1124" i="34"/>
  <c r="W1134" i="34"/>
  <c r="H1123" i="34"/>
  <c r="G1122" i="34"/>
  <c r="O1112" i="34" s="1"/>
  <c r="O1122" i="34" s="1"/>
  <c r="P1112" i="34" s="1"/>
  <c r="P1122" i="34" s="1"/>
  <c r="R1112" i="34" s="1"/>
  <c r="R1122" i="34" s="1"/>
  <c r="H1121" i="34"/>
  <c r="H1120" i="34"/>
  <c r="H1119" i="34"/>
  <c r="H1118" i="34"/>
  <c r="H1117" i="34"/>
  <c r="H1116" i="34"/>
  <c r="H1115" i="34"/>
  <c r="H1114" i="34"/>
  <c r="H1113" i="34"/>
  <c r="AA1112" i="34"/>
  <c r="AA1122" i="34" s="1"/>
  <c r="Y1112" i="34"/>
  <c r="Y1122" i="34" s="1"/>
  <c r="W1112" i="34"/>
  <c r="W1122" i="34" s="1"/>
  <c r="H1112" i="34"/>
  <c r="H1111" i="34"/>
  <c r="G1110" i="34"/>
  <c r="O1100" i="34" s="1"/>
  <c r="O1110" i="34" s="1"/>
  <c r="P1100" i="34" s="1"/>
  <c r="P1110" i="34" s="1"/>
  <c r="R1100" i="34" s="1"/>
  <c r="R1110" i="34" s="1"/>
  <c r="H1109" i="34"/>
  <c r="H1108" i="34"/>
  <c r="H1107" i="34"/>
  <c r="H1106" i="34"/>
  <c r="H1105" i="34"/>
  <c r="H1104" i="34"/>
  <c r="H1103" i="34"/>
  <c r="H1102" i="34"/>
  <c r="H1101" i="34"/>
  <c r="AA1100" i="34"/>
  <c r="AA1110" i="34"/>
  <c r="Y1100" i="34"/>
  <c r="Y1110" i="34" s="1"/>
  <c r="W1100" i="34"/>
  <c r="W1110" i="34"/>
  <c r="H1100" i="34"/>
  <c r="H1110" i="34"/>
  <c r="AD1100" i="34" s="1"/>
  <c r="AD1110" i="34" s="1"/>
  <c r="AQ1100" i="34" s="1"/>
  <c r="AQ1110" i="34" s="1"/>
  <c r="H1099" i="34"/>
  <c r="G1098" i="34"/>
  <c r="H1097" i="34"/>
  <c r="H1096" i="34"/>
  <c r="H1095" i="34"/>
  <c r="H1094" i="34"/>
  <c r="H1093" i="34"/>
  <c r="H1092" i="34"/>
  <c r="H1091" i="34"/>
  <c r="H1090" i="34"/>
  <c r="H1089" i="34"/>
  <c r="AA1088" i="34"/>
  <c r="AA1098" i="34"/>
  <c r="Y1088" i="34"/>
  <c r="Y1098" i="34" s="1"/>
  <c r="W1088" i="34"/>
  <c r="W1098" i="34" s="1"/>
  <c r="O1088" i="34"/>
  <c r="O1098" i="34" s="1"/>
  <c r="P1088" i="34" s="1"/>
  <c r="P1098" i="34" s="1"/>
  <c r="R1088" i="34" s="1"/>
  <c r="R1098" i="34" s="1"/>
  <c r="H1088" i="34"/>
  <c r="H1087" i="34"/>
  <c r="G1086" i="34"/>
  <c r="H1085" i="34"/>
  <c r="H1084" i="34"/>
  <c r="H1083" i="34"/>
  <c r="H1082" i="34"/>
  <c r="H1081" i="34"/>
  <c r="H1080" i="34"/>
  <c r="H1079" i="34"/>
  <c r="H1078" i="34"/>
  <c r="H1077" i="34"/>
  <c r="AA1076" i="34"/>
  <c r="AA1086" i="34" s="1"/>
  <c r="Y1076" i="34"/>
  <c r="Y1086" i="34"/>
  <c r="W1076" i="34"/>
  <c r="W1086" i="34" s="1"/>
  <c r="O1076" i="34"/>
  <c r="O1086" i="34" s="1"/>
  <c r="P1076" i="34" s="1"/>
  <c r="P1086" i="34" s="1"/>
  <c r="R1076" i="34" s="1"/>
  <c r="R1086" i="34" s="1"/>
  <c r="H1076" i="34"/>
  <c r="H1075" i="34"/>
  <c r="G1074" i="34"/>
  <c r="O1064" i="34" s="1"/>
  <c r="O1074" i="34" s="1"/>
  <c r="P1064" i="34" s="1"/>
  <c r="P1074" i="34" s="1"/>
  <c r="R1064" i="34" s="1"/>
  <c r="R1074" i="34" s="1"/>
  <c r="H1073" i="34"/>
  <c r="H1072" i="34"/>
  <c r="H1071" i="34"/>
  <c r="H1070" i="34"/>
  <c r="H1069" i="34"/>
  <c r="H1068" i="34"/>
  <c r="H1064" i="34"/>
  <c r="H1065" i="34"/>
  <c r="H1066" i="34"/>
  <c r="H1067" i="34"/>
  <c r="AA1064" i="34"/>
  <c r="AA1074" i="34" s="1"/>
  <c r="Y1064" i="34"/>
  <c r="Y1074" i="34"/>
  <c r="W1064" i="34"/>
  <c r="W1074" i="34"/>
  <c r="H1063" i="34"/>
  <c r="G1062" i="34"/>
  <c r="O1052" i="34" s="1"/>
  <c r="O1062" i="34" s="1"/>
  <c r="P1052" i="34" s="1"/>
  <c r="P1062" i="34" s="1"/>
  <c r="R1052" i="34" s="1"/>
  <c r="R1062" i="34" s="1"/>
  <c r="H1061" i="34"/>
  <c r="H1060" i="34"/>
  <c r="H1059" i="34"/>
  <c r="H1058" i="34"/>
  <c r="H1057" i="34"/>
  <c r="H1056" i="34"/>
  <c r="H1055" i="34"/>
  <c r="H1054" i="34"/>
  <c r="H1053" i="34"/>
  <c r="H1052" i="34"/>
  <c r="AA1052" i="34"/>
  <c r="AA1062" i="34"/>
  <c r="Y1052" i="34"/>
  <c r="Y1062" i="34"/>
  <c r="W1052" i="34"/>
  <c r="W1062" i="34" s="1"/>
  <c r="H1051" i="34"/>
  <c r="G1050" i="34"/>
  <c r="H1049" i="34"/>
  <c r="H1048" i="34"/>
  <c r="H1050" i="34" s="1"/>
  <c r="AD1040" i="34" s="1"/>
  <c r="AD1050" i="34" s="1"/>
  <c r="AQ1040" i="34" s="1"/>
  <c r="AQ1050" i="34" s="1"/>
  <c r="H1047" i="34"/>
  <c r="H1046" i="34"/>
  <c r="H1045" i="34"/>
  <c r="H1044" i="34"/>
  <c r="H1043" i="34"/>
  <c r="H1042" i="34"/>
  <c r="H1041" i="34"/>
  <c r="AA1040" i="34"/>
  <c r="AA1050" i="34" s="1"/>
  <c r="Y1040" i="34"/>
  <c r="Y1050" i="34" s="1"/>
  <c r="W1040" i="34"/>
  <c r="W1050" i="34"/>
  <c r="O1040" i="34"/>
  <c r="O1050" i="34" s="1"/>
  <c r="P1040" i="34" s="1"/>
  <c r="P1050" i="34" s="1"/>
  <c r="R1040" i="34" s="1"/>
  <c r="R1050" i="34" s="1"/>
  <c r="H1040" i="34"/>
  <c r="H1039" i="34"/>
  <c r="G1038" i="34"/>
  <c r="H1037" i="34"/>
  <c r="H1036" i="34"/>
  <c r="H1035" i="34"/>
  <c r="H1034" i="34"/>
  <c r="H1033" i="34"/>
  <c r="H1032" i="34"/>
  <c r="H1031" i="34"/>
  <c r="H1030" i="34"/>
  <c r="H1029" i="34"/>
  <c r="AA1028" i="34"/>
  <c r="AA1038" i="34"/>
  <c r="Y1028" i="34"/>
  <c r="Y1038" i="34"/>
  <c r="W1028" i="34"/>
  <c r="W1038" i="34" s="1"/>
  <c r="O1028" i="34"/>
  <c r="O1038" i="34"/>
  <c r="P1028" i="34" s="1"/>
  <c r="P1038" i="34" s="1"/>
  <c r="R1028" i="34" s="1"/>
  <c r="R1038" i="34" s="1"/>
  <c r="H1028" i="34"/>
  <c r="H1027" i="34"/>
  <c r="G1026" i="34"/>
  <c r="O1016" i="34"/>
  <c r="O1026" i="34"/>
  <c r="P1016" i="34" s="1"/>
  <c r="P1026" i="34"/>
  <c r="R1016" i="34" s="1"/>
  <c r="R1026" i="34" s="1"/>
  <c r="H1025" i="34"/>
  <c r="H1024" i="34"/>
  <c r="H1023" i="34"/>
  <c r="H1022" i="34"/>
  <c r="H1021" i="34"/>
  <c r="H1020" i="34"/>
  <c r="H1019" i="34"/>
  <c r="H1018" i="34"/>
  <c r="H1017" i="34"/>
  <c r="AA1016" i="34"/>
  <c r="AA1026" i="34" s="1"/>
  <c r="Y1016" i="34"/>
  <c r="Y1026" i="34"/>
  <c r="W1016" i="34"/>
  <c r="W1026" i="34" s="1"/>
  <c r="H1016" i="34"/>
  <c r="H1015" i="34"/>
  <c r="G1014" i="34"/>
  <c r="O1004" i="34" s="1"/>
  <c r="O1014" i="34" s="1"/>
  <c r="P1004" i="34" s="1"/>
  <c r="P1014" i="34" s="1"/>
  <c r="R1004" i="34" s="1"/>
  <c r="R1014" i="34" s="1"/>
  <c r="H1013" i="34"/>
  <c r="H1012" i="34"/>
  <c r="H1011" i="34"/>
  <c r="H1014" i="34" s="1"/>
  <c r="H1010" i="34"/>
  <c r="H1009" i="34"/>
  <c r="H1008" i="34"/>
  <c r="H1007" i="34"/>
  <c r="H1006" i="34"/>
  <c r="H1005" i="34"/>
  <c r="AA1004" i="34"/>
  <c r="AA1014" i="34"/>
  <c r="Y1004" i="34"/>
  <c r="Y1014" i="34"/>
  <c r="W1004" i="34"/>
  <c r="W1014" i="34" s="1"/>
  <c r="H1004" i="34"/>
  <c r="H1003" i="34"/>
  <c r="G1002" i="34"/>
  <c r="O992" i="34" s="1"/>
  <c r="O1002" i="34" s="1"/>
  <c r="P992" i="34" s="1"/>
  <c r="P1002" i="34" s="1"/>
  <c r="R992" i="34" s="1"/>
  <c r="R1002" i="34" s="1"/>
  <c r="H1001" i="34"/>
  <c r="H1000" i="34"/>
  <c r="H999" i="34"/>
  <c r="H998" i="34"/>
  <c r="H997" i="34"/>
  <c r="H996" i="34"/>
  <c r="H992" i="34"/>
  <c r="H993" i="34"/>
  <c r="H994" i="34"/>
  <c r="H1002" i="34" s="1"/>
  <c r="AD992" i="34" s="1"/>
  <c r="AD1002" i="34" s="1"/>
  <c r="AQ992" i="34" s="1"/>
  <c r="AQ1002" i="34" s="1"/>
  <c r="H995" i="34"/>
  <c r="AA992" i="34"/>
  <c r="AA1002" i="34" s="1"/>
  <c r="Y992" i="34"/>
  <c r="Y1002" i="34"/>
  <c r="W992" i="34"/>
  <c r="W1002" i="34"/>
  <c r="W1375" i="34" s="1"/>
  <c r="H991" i="34"/>
  <c r="G990" i="34"/>
  <c r="H989" i="34"/>
  <c r="H988" i="34"/>
  <c r="H987" i="34"/>
  <c r="H986" i="34"/>
  <c r="H985" i="34"/>
  <c r="H984" i="34"/>
  <c r="H983" i="34"/>
  <c r="H982" i="34"/>
  <c r="H981" i="34"/>
  <c r="AA980" i="34"/>
  <c r="AA990" i="34" s="1"/>
  <c r="Y980" i="34"/>
  <c r="Y990" i="34" s="1"/>
  <c r="W980" i="34"/>
  <c r="W990" i="34" s="1"/>
  <c r="O980" i="34"/>
  <c r="O990" i="34" s="1"/>
  <c r="P980" i="34" s="1"/>
  <c r="P990" i="34" s="1"/>
  <c r="R980" i="34" s="1"/>
  <c r="R990" i="34" s="1"/>
  <c r="H980" i="34"/>
  <c r="H979" i="34"/>
  <c r="G978" i="34"/>
  <c r="O968" i="34" s="1"/>
  <c r="O978" i="34" s="1"/>
  <c r="P968" i="34" s="1"/>
  <c r="P978" i="34" s="1"/>
  <c r="R968" i="34" s="1"/>
  <c r="R978" i="34" s="1"/>
  <c r="H977" i="34"/>
  <c r="H976" i="34"/>
  <c r="H975" i="34"/>
  <c r="H974" i="34"/>
  <c r="H973" i="34"/>
  <c r="H972" i="34"/>
  <c r="H971" i="34"/>
  <c r="H970" i="34"/>
  <c r="H969" i="34"/>
  <c r="AA968" i="34"/>
  <c r="AA978" i="34"/>
  <c r="Y968" i="34"/>
  <c r="Y978" i="34" s="1"/>
  <c r="W968" i="34"/>
  <c r="W978" i="34"/>
  <c r="H968" i="34"/>
  <c r="H967" i="34"/>
  <c r="G966" i="34"/>
  <c r="H965" i="34"/>
  <c r="H964" i="34"/>
  <c r="H963" i="34"/>
  <c r="H962" i="34"/>
  <c r="H961" i="34"/>
  <c r="H960" i="34"/>
  <c r="H959" i="34"/>
  <c r="H958" i="34"/>
  <c r="H957" i="34"/>
  <c r="AA956" i="34"/>
  <c r="AA966" i="34" s="1"/>
  <c r="Y956" i="34"/>
  <c r="Y966" i="34"/>
  <c r="W956" i="34"/>
  <c r="W966" i="34"/>
  <c r="O956" i="34"/>
  <c r="O966" i="34"/>
  <c r="P956" i="34" s="1"/>
  <c r="P966" i="34" s="1"/>
  <c r="R956" i="34" s="1"/>
  <c r="R966" i="34" s="1"/>
  <c r="H956" i="34"/>
  <c r="H955" i="34"/>
  <c r="G954" i="34"/>
  <c r="H953" i="34"/>
  <c r="H952" i="34"/>
  <c r="H951" i="34"/>
  <c r="H950" i="34"/>
  <c r="H949" i="34"/>
  <c r="H948" i="34"/>
  <c r="H947" i="34"/>
  <c r="H946" i="34"/>
  <c r="H945" i="34"/>
  <c r="AA944" i="34"/>
  <c r="AA954" i="34" s="1"/>
  <c r="Y944" i="34"/>
  <c r="Y954" i="34" s="1"/>
  <c r="W944" i="34"/>
  <c r="W954" i="34"/>
  <c r="O944" i="34"/>
  <c r="O954" i="34" s="1"/>
  <c r="P944" i="34" s="1"/>
  <c r="P954" i="34" s="1"/>
  <c r="R944" i="34" s="1"/>
  <c r="R954" i="34" s="1"/>
  <c r="H944" i="34"/>
  <c r="H943" i="34"/>
  <c r="G942" i="34"/>
  <c r="O932" i="34" s="1"/>
  <c r="O942" i="34" s="1"/>
  <c r="P932" i="34" s="1"/>
  <c r="P942" i="34" s="1"/>
  <c r="R932" i="34" s="1"/>
  <c r="R942" i="34" s="1"/>
  <c r="H941" i="34"/>
  <c r="H940" i="34"/>
  <c r="H939" i="34"/>
  <c r="H938" i="34"/>
  <c r="H937" i="34"/>
  <c r="H936" i="34"/>
  <c r="H932" i="34"/>
  <c r="H933" i="34"/>
  <c r="H934" i="34"/>
  <c r="H935" i="34"/>
  <c r="AA932" i="34"/>
  <c r="AA942" i="34" s="1"/>
  <c r="Y932" i="34"/>
  <c r="Y942" i="34" s="1"/>
  <c r="W932" i="34"/>
  <c r="W942" i="34" s="1"/>
  <c r="H931" i="34"/>
  <c r="G930" i="34"/>
  <c r="O920" i="34" s="1"/>
  <c r="O930" i="34" s="1"/>
  <c r="P920" i="34" s="1"/>
  <c r="P930" i="34" s="1"/>
  <c r="R920" i="34" s="1"/>
  <c r="R930" i="34" s="1"/>
  <c r="H929" i="34"/>
  <c r="H928" i="34"/>
  <c r="H927" i="34"/>
  <c r="H926" i="34"/>
  <c r="H925" i="34"/>
  <c r="H924" i="34"/>
  <c r="H920" i="34"/>
  <c r="H921" i="34"/>
  <c r="H922" i="34"/>
  <c r="H923" i="34"/>
  <c r="AA920" i="34"/>
  <c r="AA930" i="34" s="1"/>
  <c r="Y920" i="34"/>
  <c r="Y930" i="34" s="1"/>
  <c r="W920" i="34"/>
  <c r="W930" i="34"/>
  <c r="H919" i="34"/>
  <c r="G918" i="34"/>
  <c r="O908" i="34"/>
  <c r="O918" i="34" s="1"/>
  <c r="P908" i="34" s="1"/>
  <c r="P918" i="34" s="1"/>
  <c r="R908" i="34" s="1"/>
  <c r="R918" i="34" s="1"/>
  <c r="H917" i="34"/>
  <c r="H916" i="34"/>
  <c r="H915" i="34"/>
  <c r="H914" i="34"/>
  <c r="H913" i="34"/>
  <c r="H912" i="34"/>
  <c r="H911" i="34"/>
  <c r="H918" i="34" s="1"/>
  <c r="AD908" i="34" s="1"/>
  <c r="AD918" i="34" s="1"/>
  <c r="AQ908" i="34" s="1"/>
  <c r="AQ918" i="34" s="1"/>
  <c r="H910" i="34"/>
  <c r="H909" i="34"/>
  <c r="AA908" i="34"/>
  <c r="AA918" i="34" s="1"/>
  <c r="Y908" i="34"/>
  <c r="Y918" i="34"/>
  <c r="W908" i="34"/>
  <c r="W918" i="34"/>
  <c r="H908" i="34"/>
  <c r="H907" i="34"/>
  <c r="G906" i="34"/>
  <c r="H905" i="34"/>
  <c r="H904" i="34"/>
  <c r="H903" i="34"/>
  <c r="H902" i="34"/>
  <c r="H901" i="34"/>
  <c r="H900" i="34"/>
  <c r="H899" i="34"/>
  <c r="H898" i="34"/>
  <c r="H897" i="34"/>
  <c r="AA896" i="34"/>
  <c r="AA906" i="34"/>
  <c r="Y896" i="34"/>
  <c r="Y906" i="34"/>
  <c r="W896" i="34"/>
  <c r="W906" i="34" s="1"/>
  <c r="O896" i="34"/>
  <c r="O906" i="34" s="1"/>
  <c r="P896" i="34" s="1"/>
  <c r="P906" i="34" s="1"/>
  <c r="R896" i="34" s="1"/>
  <c r="R906" i="34" s="1"/>
  <c r="H896" i="34"/>
  <c r="H895" i="34"/>
  <c r="G894" i="34"/>
  <c r="O884" i="34" s="1"/>
  <c r="O894" i="34" s="1"/>
  <c r="P884" i="34" s="1"/>
  <c r="P894" i="34" s="1"/>
  <c r="R884" i="34" s="1"/>
  <c r="R894" i="34" s="1"/>
  <c r="H893" i="34"/>
  <c r="H892" i="34"/>
  <c r="H891" i="34"/>
  <c r="H890" i="34"/>
  <c r="H889" i="34"/>
  <c r="H888" i="34"/>
  <c r="H887" i="34"/>
  <c r="H886" i="34"/>
  <c r="H885" i="34"/>
  <c r="AA884" i="34"/>
  <c r="AA894" i="34" s="1"/>
  <c r="Y884" i="34"/>
  <c r="Y894" i="34" s="1"/>
  <c r="W884" i="34"/>
  <c r="W894" i="34" s="1"/>
  <c r="H884" i="34"/>
  <c r="H883" i="34"/>
  <c r="G882" i="34"/>
  <c r="O872" i="34" s="1"/>
  <c r="O882" i="34" s="1"/>
  <c r="P872" i="34" s="1"/>
  <c r="P882" i="34" s="1"/>
  <c r="R872" i="34" s="1"/>
  <c r="R882" i="34" s="1"/>
  <c r="H881" i="34"/>
  <c r="H880" i="34"/>
  <c r="H879" i="34"/>
  <c r="H878" i="34"/>
  <c r="H877" i="34"/>
  <c r="H876" i="34"/>
  <c r="H875" i="34"/>
  <c r="H874" i="34"/>
  <c r="H873" i="34"/>
  <c r="AA872" i="34"/>
  <c r="AA882" i="34"/>
  <c r="Y872" i="34"/>
  <c r="Y882" i="34" s="1"/>
  <c r="W872" i="34"/>
  <c r="W882" i="34" s="1"/>
  <c r="H872" i="34"/>
  <c r="H871" i="34"/>
  <c r="G870" i="34"/>
  <c r="O860" i="34"/>
  <c r="O870" i="34"/>
  <c r="P860" i="34" s="1"/>
  <c r="P870" i="34" s="1"/>
  <c r="R860" i="34" s="1"/>
  <c r="R870" i="34" s="1"/>
  <c r="H869" i="34"/>
  <c r="H868" i="34"/>
  <c r="H867" i="34"/>
  <c r="H866" i="34"/>
  <c r="H865" i="34"/>
  <c r="H864" i="34"/>
  <c r="H863" i="34"/>
  <c r="H862" i="34"/>
  <c r="H861" i="34"/>
  <c r="AA860" i="34"/>
  <c r="AA870" i="34" s="1"/>
  <c r="Y860" i="34"/>
  <c r="Y870" i="34" s="1"/>
  <c r="W860" i="34"/>
  <c r="W870" i="34" s="1"/>
  <c r="H860" i="34"/>
  <c r="H859" i="34"/>
  <c r="G858" i="34"/>
  <c r="O848" i="34" s="1"/>
  <c r="O858" i="34" s="1"/>
  <c r="P848" i="34" s="1"/>
  <c r="P858" i="34" s="1"/>
  <c r="R848" i="34" s="1"/>
  <c r="R858" i="34" s="1"/>
  <c r="H857" i="34"/>
  <c r="H856" i="34"/>
  <c r="H855" i="34"/>
  <c r="H854" i="34"/>
  <c r="H853" i="34"/>
  <c r="H852" i="34"/>
  <c r="H851" i="34"/>
  <c r="H850" i="34"/>
  <c r="H849" i="34"/>
  <c r="H858" i="34" s="1"/>
  <c r="AA848" i="34"/>
  <c r="AA858" i="34" s="1"/>
  <c r="Y848" i="34"/>
  <c r="Y858" i="34" s="1"/>
  <c r="W848" i="34"/>
  <c r="W858" i="34" s="1"/>
  <c r="H848" i="34"/>
  <c r="H847" i="34"/>
  <c r="G846" i="34"/>
  <c r="H845" i="34"/>
  <c r="H844" i="34"/>
  <c r="H843" i="34"/>
  <c r="H842" i="34"/>
  <c r="H841" i="34"/>
  <c r="H840" i="34"/>
  <c r="H836" i="34"/>
  <c r="H837" i="34"/>
  <c r="H838" i="34"/>
  <c r="H839" i="34"/>
  <c r="AA836" i="34"/>
  <c r="AA846" i="34"/>
  <c r="Y836" i="34"/>
  <c r="Y846" i="34" s="1"/>
  <c r="W836" i="34"/>
  <c r="W846" i="34"/>
  <c r="O836" i="34"/>
  <c r="O846" i="34"/>
  <c r="P836" i="34" s="1"/>
  <c r="P846" i="34" s="1"/>
  <c r="R836" i="34" s="1"/>
  <c r="R846" i="34" s="1"/>
  <c r="H835" i="34"/>
  <c r="G834" i="34"/>
  <c r="O824" i="34" s="1"/>
  <c r="O834" i="34" s="1"/>
  <c r="P824" i="34" s="1"/>
  <c r="P834" i="34" s="1"/>
  <c r="R824" i="34" s="1"/>
  <c r="R834" i="34" s="1"/>
  <c r="H833" i="34"/>
  <c r="H832" i="34"/>
  <c r="H831" i="34"/>
  <c r="H830" i="34"/>
  <c r="H829" i="34"/>
  <c r="H828" i="34"/>
  <c r="H827" i="34"/>
  <c r="H824" i="34"/>
  <c r="H825" i="34"/>
  <c r="H826" i="34"/>
  <c r="AA824" i="34"/>
  <c r="AA834" i="34" s="1"/>
  <c r="Y824" i="34"/>
  <c r="Y834" i="34" s="1"/>
  <c r="W824" i="34"/>
  <c r="W834" i="34" s="1"/>
  <c r="H823" i="34"/>
  <c r="G822" i="34"/>
  <c r="O812" i="34" s="1"/>
  <c r="O822" i="34" s="1"/>
  <c r="P812" i="34" s="1"/>
  <c r="P822" i="34" s="1"/>
  <c r="R812" i="34" s="1"/>
  <c r="R822" i="34" s="1"/>
  <c r="H821" i="34"/>
  <c r="H820" i="34"/>
  <c r="H822" i="34" s="1"/>
  <c r="AD812" i="34" s="1"/>
  <c r="AD822" i="34" s="1"/>
  <c r="AQ812" i="34" s="1"/>
  <c r="AQ822" i="34" s="1"/>
  <c r="H819" i="34"/>
  <c r="H818" i="34"/>
  <c r="H817" i="34"/>
  <c r="H816" i="34"/>
  <c r="H815" i="34"/>
  <c r="H814" i="34"/>
  <c r="H813" i="34"/>
  <c r="AA812" i="34"/>
  <c r="AA822" i="34" s="1"/>
  <c r="Y812" i="34"/>
  <c r="Y822" i="34"/>
  <c r="W812" i="34"/>
  <c r="W822" i="34" s="1"/>
  <c r="H812" i="34"/>
  <c r="H811" i="34"/>
  <c r="G810" i="34"/>
  <c r="O800" i="34" s="1"/>
  <c r="O810" i="34" s="1"/>
  <c r="P800" i="34" s="1"/>
  <c r="P810" i="34" s="1"/>
  <c r="R800" i="34" s="1"/>
  <c r="R810" i="34" s="1"/>
  <c r="H809" i="34"/>
  <c r="H808" i="34"/>
  <c r="H807" i="34"/>
  <c r="H806" i="34"/>
  <c r="H805" i="34"/>
  <c r="H804" i="34"/>
  <c r="H803" i="34"/>
  <c r="H802" i="34"/>
  <c r="H801" i="34"/>
  <c r="AA800" i="34"/>
  <c r="AA810" i="34" s="1"/>
  <c r="Y800" i="34"/>
  <c r="Y810" i="34" s="1"/>
  <c r="W800" i="34"/>
  <c r="W810" i="34" s="1"/>
  <c r="H800" i="34"/>
  <c r="H799" i="34"/>
  <c r="G798" i="34"/>
  <c r="H797" i="34"/>
  <c r="H796" i="34"/>
  <c r="H795" i="34"/>
  <c r="H794" i="34"/>
  <c r="H793" i="34"/>
  <c r="H792" i="34"/>
  <c r="H791" i="34"/>
  <c r="H790" i="34"/>
  <c r="H789" i="34"/>
  <c r="AA788" i="34"/>
  <c r="AA798" i="34" s="1"/>
  <c r="Y788" i="34"/>
  <c r="Y798" i="34"/>
  <c r="W788" i="34"/>
  <c r="W798" i="34" s="1"/>
  <c r="O788" i="34"/>
  <c r="O798" i="34" s="1"/>
  <c r="P788" i="34" s="1"/>
  <c r="P798" i="34" s="1"/>
  <c r="R788" i="34" s="1"/>
  <c r="R798" i="34" s="1"/>
  <c r="H788" i="34"/>
  <c r="H787" i="34"/>
  <c r="G786" i="34"/>
  <c r="O776" i="34" s="1"/>
  <c r="O786" i="34" s="1"/>
  <c r="P776" i="34" s="1"/>
  <c r="P786" i="34" s="1"/>
  <c r="R776" i="34" s="1"/>
  <c r="R786" i="34" s="1"/>
  <c r="H785" i="34"/>
  <c r="H784" i="34"/>
  <c r="H783" i="34"/>
  <c r="H782" i="34"/>
  <c r="H781" i="34"/>
  <c r="H780" i="34"/>
  <c r="H779" i="34"/>
  <c r="H778" i="34"/>
  <c r="H777" i="34"/>
  <c r="AA776" i="34"/>
  <c r="AA786" i="34"/>
  <c r="Y776" i="34"/>
  <c r="Y786" i="34"/>
  <c r="W776" i="34"/>
  <c r="W786" i="34" s="1"/>
  <c r="H776" i="34"/>
  <c r="H775" i="34"/>
  <c r="G774" i="34"/>
  <c r="O764" i="34" s="1"/>
  <c r="O774" i="34" s="1"/>
  <c r="P764" i="34" s="1"/>
  <c r="P774" i="34" s="1"/>
  <c r="R764" i="34" s="1"/>
  <c r="R774" i="34" s="1"/>
  <c r="H773" i="34"/>
  <c r="H772" i="34"/>
  <c r="H771" i="34"/>
  <c r="H770" i="34"/>
  <c r="H769" i="34"/>
  <c r="H768" i="34"/>
  <c r="H767" i="34"/>
  <c r="H766" i="34"/>
  <c r="H765" i="34"/>
  <c r="AA764" i="34"/>
  <c r="AA774" i="34" s="1"/>
  <c r="Y764" i="34"/>
  <c r="Y774" i="34" s="1"/>
  <c r="W764" i="34"/>
  <c r="W774" i="34"/>
  <c r="H764" i="34"/>
  <c r="H763" i="34"/>
  <c r="G762" i="34"/>
  <c r="O752" i="34" s="1"/>
  <c r="O762" i="34" s="1"/>
  <c r="P752" i="34" s="1"/>
  <c r="P762" i="34" s="1"/>
  <c r="R752" i="34" s="1"/>
  <c r="R762" i="34" s="1"/>
  <c r="H761" i="34"/>
  <c r="H760" i="34"/>
  <c r="H759" i="34"/>
  <c r="H758" i="34"/>
  <c r="H757" i="34"/>
  <c r="H756" i="34"/>
  <c r="H755" i="34"/>
  <c r="H754" i="34"/>
  <c r="H753" i="34"/>
  <c r="AA752" i="34"/>
  <c r="AA762" i="34" s="1"/>
  <c r="Y752" i="34"/>
  <c r="Y762" i="34" s="1"/>
  <c r="W752" i="34"/>
  <c r="W762" i="34"/>
  <c r="H752" i="34"/>
  <c r="H751" i="34"/>
  <c r="G750" i="34"/>
  <c r="O740" i="34" s="1"/>
  <c r="H749" i="34"/>
  <c r="H748" i="34"/>
  <c r="H747" i="34"/>
  <c r="H746" i="34"/>
  <c r="H745" i="34"/>
  <c r="H744" i="34"/>
  <c r="H743" i="34"/>
  <c r="H742" i="34"/>
  <c r="H741" i="34"/>
  <c r="H740" i="34"/>
  <c r="AA740" i="34"/>
  <c r="AA750" i="34" s="1"/>
  <c r="Y740" i="34"/>
  <c r="Y750" i="34"/>
  <c r="W740" i="34"/>
  <c r="W750" i="34" s="1"/>
  <c r="O750" i="34"/>
  <c r="P740" i="34" s="1"/>
  <c r="P750" i="34" s="1"/>
  <c r="R740" i="34" s="1"/>
  <c r="R750" i="34" s="1"/>
  <c r="H739" i="34"/>
  <c r="G738" i="34"/>
  <c r="O728" i="34"/>
  <c r="O738" i="34"/>
  <c r="P728" i="34" s="1"/>
  <c r="P738" i="34" s="1"/>
  <c r="R728" i="34" s="1"/>
  <c r="R738" i="34" s="1"/>
  <c r="H737" i="34"/>
  <c r="H736" i="34"/>
  <c r="H735" i="34"/>
  <c r="H734" i="34"/>
  <c r="H733" i="34"/>
  <c r="H732" i="34"/>
  <c r="H731" i="34"/>
  <c r="H728" i="34"/>
  <c r="H729" i="34"/>
  <c r="H730" i="34"/>
  <c r="AA728" i="34"/>
  <c r="AA738" i="34" s="1"/>
  <c r="Y728" i="34"/>
  <c r="Y738" i="34" s="1"/>
  <c r="W728" i="34"/>
  <c r="W738" i="34"/>
  <c r="H727" i="34"/>
  <c r="G726" i="34"/>
  <c r="O716" i="34" s="1"/>
  <c r="O726" i="34" s="1"/>
  <c r="P716" i="34" s="1"/>
  <c r="P726" i="34" s="1"/>
  <c r="R716" i="34" s="1"/>
  <c r="R726" i="34" s="1"/>
  <c r="H725" i="34"/>
  <c r="H724" i="34"/>
  <c r="H723" i="34"/>
  <c r="H722" i="34"/>
  <c r="H721" i="34"/>
  <c r="H720" i="34"/>
  <c r="H719" i="34"/>
  <c r="H718" i="34"/>
  <c r="H717" i="34"/>
  <c r="AA716" i="34"/>
  <c r="AA726" i="34" s="1"/>
  <c r="Y716" i="34"/>
  <c r="Y726" i="34" s="1"/>
  <c r="W716" i="34"/>
  <c r="W726" i="34" s="1"/>
  <c r="H716" i="34"/>
  <c r="H715" i="34"/>
  <c r="G714" i="34"/>
  <c r="O704" i="34" s="1"/>
  <c r="O714" i="34" s="1"/>
  <c r="P704" i="34" s="1"/>
  <c r="P714" i="34" s="1"/>
  <c r="R704" i="34" s="1"/>
  <c r="R714" i="34" s="1"/>
  <c r="H713" i="34"/>
  <c r="H712" i="34"/>
  <c r="H711" i="34"/>
  <c r="H710" i="34"/>
  <c r="H709" i="34"/>
  <c r="H708" i="34"/>
  <c r="H707" i="34"/>
  <c r="H706" i="34"/>
  <c r="H705" i="34"/>
  <c r="AA704" i="34"/>
  <c r="AA714" i="34" s="1"/>
  <c r="Y704" i="34"/>
  <c r="Y714" i="34"/>
  <c r="W704" i="34"/>
  <c r="W714" i="34"/>
  <c r="H704" i="34"/>
  <c r="H703" i="34"/>
  <c r="G702" i="34"/>
  <c r="H701" i="34"/>
  <c r="H700" i="34"/>
  <c r="H699" i="34"/>
  <c r="H698" i="34"/>
  <c r="H697" i="34"/>
  <c r="H696" i="34"/>
  <c r="H695" i="34"/>
  <c r="H694" i="34"/>
  <c r="H693" i="34"/>
  <c r="AA692" i="34"/>
  <c r="AA702" i="34"/>
  <c r="Y692" i="34"/>
  <c r="Y702" i="34"/>
  <c r="W692" i="34"/>
  <c r="W702" i="34" s="1"/>
  <c r="O692" i="34"/>
  <c r="O702" i="34" s="1"/>
  <c r="P692" i="34" s="1"/>
  <c r="P702" i="34" s="1"/>
  <c r="R692" i="34" s="1"/>
  <c r="R702" i="34" s="1"/>
  <c r="H692" i="34"/>
  <c r="H691" i="34"/>
  <c r="G690" i="34"/>
  <c r="O680" i="34" s="1"/>
  <c r="O690" i="34" s="1"/>
  <c r="P680" i="34" s="1"/>
  <c r="P690" i="34" s="1"/>
  <c r="R680" i="34" s="1"/>
  <c r="R690" i="34" s="1"/>
  <c r="H689" i="34"/>
  <c r="H688" i="34"/>
  <c r="H687" i="34"/>
  <c r="H686" i="34"/>
  <c r="H685" i="34"/>
  <c r="H684" i="34"/>
  <c r="H690" i="34" s="1"/>
  <c r="AD680" i="34" s="1"/>
  <c r="AD690" i="34" s="1"/>
  <c r="AQ680" i="34" s="1"/>
  <c r="AQ690" i="34" s="1"/>
  <c r="H683" i="34"/>
  <c r="H682" i="34"/>
  <c r="H681" i="34"/>
  <c r="AA680" i="34"/>
  <c r="AA690" i="34" s="1"/>
  <c r="Y680" i="34"/>
  <c r="Y690" i="34"/>
  <c r="W680" i="34"/>
  <c r="W690" i="34"/>
  <c r="H680" i="34"/>
  <c r="H679" i="34"/>
  <c r="G678" i="34"/>
  <c r="O668" i="34"/>
  <c r="O678" i="34" s="1"/>
  <c r="P668" i="34" s="1"/>
  <c r="P678" i="34" s="1"/>
  <c r="R668" i="34" s="1"/>
  <c r="R678" i="34" s="1"/>
  <c r="H677" i="34"/>
  <c r="H676" i="34"/>
  <c r="H675" i="34"/>
  <c r="H678" i="34" s="1"/>
  <c r="AD668" i="34" s="1"/>
  <c r="AD678" i="34" s="1"/>
  <c r="AQ668" i="34" s="1"/>
  <c r="AQ678" i="34" s="1"/>
  <c r="H674" i="34"/>
  <c r="H673" i="34"/>
  <c r="H672" i="34"/>
  <c r="H671" i="34"/>
  <c r="H670" i="34"/>
  <c r="H669" i="34"/>
  <c r="AA668" i="34"/>
  <c r="AA678" i="34"/>
  <c r="Y668" i="34"/>
  <c r="Y678" i="34"/>
  <c r="W668" i="34"/>
  <c r="W678" i="34" s="1"/>
  <c r="H668" i="34"/>
  <c r="H667" i="34"/>
  <c r="G666" i="34"/>
  <c r="O656" i="34" s="1"/>
  <c r="O666" i="34" s="1"/>
  <c r="P656" i="34" s="1"/>
  <c r="P666" i="34" s="1"/>
  <c r="H665" i="34"/>
  <c r="H664" i="34"/>
  <c r="H663" i="34"/>
  <c r="H662" i="34"/>
  <c r="H661" i="34"/>
  <c r="H660" i="34"/>
  <c r="H656" i="34"/>
  <c r="H657" i="34"/>
  <c r="H658" i="34"/>
  <c r="H666" i="34" s="1"/>
  <c r="AD656" i="34" s="1"/>
  <c r="AD666" i="34" s="1"/>
  <c r="AQ656" i="34" s="1"/>
  <c r="AQ666" i="34" s="1"/>
  <c r="H659" i="34"/>
  <c r="AA656" i="34"/>
  <c r="AA666" i="34" s="1"/>
  <c r="Y656" i="34"/>
  <c r="Y666" i="34" s="1"/>
  <c r="W656" i="34"/>
  <c r="W666" i="34"/>
  <c r="R656" i="34"/>
  <c r="R666" i="34" s="1"/>
  <c r="H655" i="34"/>
  <c r="G654" i="34"/>
  <c r="O644" i="34" s="1"/>
  <c r="O654" i="34" s="1"/>
  <c r="P644" i="34" s="1"/>
  <c r="P654" i="34" s="1"/>
  <c r="R644" i="34" s="1"/>
  <c r="R654" i="34" s="1"/>
  <c r="H653" i="34"/>
  <c r="H652" i="34"/>
  <c r="H651" i="34"/>
  <c r="H650" i="34"/>
  <c r="H649" i="34"/>
  <c r="H648" i="34"/>
  <c r="H647" i="34"/>
  <c r="H644" i="34"/>
  <c r="H654" i="34" s="1"/>
  <c r="AD644" i="34" s="1"/>
  <c r="AD654" i="34" s="1"/>
  <c r="AQ644" i="34" s="1"/>
  <c r="AQ654" i="34" s="1"/>
  <c r="H645" i="34"/>
  <c r="H646" i="34"/>
  <c r="AA644" i="34"/>
  <c r="AA654" i="34" s="1"/>
  <c r="Y644" i="34"/>
  <c r="Y654" i="34"/>
  <c r="W644" i="34"/>
  <c r="W654" i="34" s="1"/>
  <c r="H643" i="34"/>
  <c r="G642" i="34"/>
  <c r="O632" i="34" s="1"/>
  <c r="O642" i="34" s="1"/>
  <c r="P632" i="34" s="1"/>
  <c r="P642" i="34" s="1"/>
  <c r="R632" i="34" s="1"/>
  <c r="R642" i="34" s="1"/>
  <c r="H641" i="34"/>
  <c r="H640" i="34"/>
  <c r="H639" i="34"/>
  <c r="H638" i="34"/>
  <c r="H637" i="34"/>
  <c r="H636" i="34"/>
  <c r="H635" i="34"/>
  <c r="H634" i="34"/>
  <c r="H632" i="34"/>
  <c r="H633" i="34"/>
  <c r="AA632" i="34"/>
  <c r="AA642" i="34" s="1"/>
  <c r="Y632" i="34"/>
  <c r="Y642" i="34"/>
  <c r="W632" i="34"/>
  <c r="W642" i="34"/>
  <c r="H631" i="34"/>
  <c r="G630" i="34"/>
  <c r="O620" i="34" s="1"/>
  <c r="O630" i="34" s="1"/>
  <c r="P620" i="34" s="1"/>
  <c r="P630" i="34" s="1"/>
  <c r="R620" i="34" s="1"/>
  <c r="R630" i="34" s="1"/>
  <c r="H629" i="34"/>
  <c r="H628" i="34"/>
  <c r="H627" i="34"/>
  <c r="H626" i="34"/>
  <c r="H625" i="34"/>
  <c r="H624" i="34"/>
  <c r="H623" i="34"/>
  <c r="H622" i="34"/>
  <c r="H621" i="34"/>
  <c r="AA620" i="34"/>
  <c r="AA630" i="34" s="1"/>
  <c r="Y620" i="34"/>
  <c r="Y630" i="34" s="1"/>
  <c r="W620" i="34"/>
  <c r="W630" i="34" s="1"/>
  <c r="H620" i="34"/>
  <c r="H619" i="34"/>
  <c r="G618" i="34"/>
  <c r="O608" i="34" s="1"/>
  <c r="O618" i="34" s="1"/>
  <c r="P608" i="34" s="1"/>
  <c r="P618" i="34" s="1"/>
  <c r="R608" i="34" s="1"/>
  <c r="R618" i="34" s="1"/>
  <c r="H617" i="34"/>
  <c r="H616" i="34"/>
  <c r="H615" i="34"/>
  <c r="H614" i="34"/>
  <c r="H613" i="34"/>
  <c r="H612" i="34"/>
  <c r="H618" i="34" s="1"/>
  <c r="H611" i="34"/>
  <c r="H610" i="34"/>
  <c r="H609" i="34"/>
  <c r="AA608" i="34"/>
  <c r="AA618" i="34" s="1"/>
  <c r="Y608" i="34"/>
  <c r="Y618" i="34" s="1"/>
  <c r="W608" i="34"/>
  <c r="W618" i="34" s="1"/>
  <c r="H608" i="34"/>
  <c r="H607" i="34"/>
  <c r="G606" i="34"/>
  <c r="O596" i="34" s="1"/>
  <c r="O606" i="34" s="1"/>
  <c r="P596" i="34" s="1"/>
  <c r="P606" i="34" s="1"/>
  <c r="R596" i="34" s="1"/>
  <c r="R606" i="34" s="1"/>
  <c r="H605" i="34"/>
  <c r="H604" i="34"/>
  <c r="H603" i="34"/>
  <c r="H602" i="34"/>
  <c r="H601" i="34"/>
  <c r="H600" i="34"/>
  <c r="H596" i="34"/>
  <c r="H597" i="34"/>
  <c r="H598" i="34"/>
  <c r="H599" i="34"/>
  <c r="AA596" i="34"/>
  <c r="AA606" i="34" s="1"/>
  <c r="Y596" i="34"/>
  <c r="Y606" i="34"/>
  <c r="W596" i="34"/>
  <c r="W606" i="34" s="1"/>
  <c r="H595" i="34"/>
  <c r="G594" i="34"/>
  <c r="O584" i="34"/>
  <c r="O594" i="34" s="1"/>
  <c r="P584" i="34" s="1"/>
  <c r="P594" i="34" s="1"/>
  <c r="R584" i="34" s="1"/>
  <c r="R594" i="34" s="1"/>
  <c r="H593" i="34"/>
  <c r="H592" i="34"/>
  <c r="H591" i="34"/>
  <c r="H590" i="34"/>
  <c r="H589" i="34"/>
  <c r="H588" i="34"/>
  <c r="H587" i="34"/>
  <c r="H584" i="34"/>
  <c r="H585" i="34"/>
  <c r="H586" i="34"/>
  <c r="AA584" i="34"/>
  <c r="AA594" i="34" s="1"/>
  <c r="Y584" i="34"/>
  <c r="Y594" i="34" s="1"/>
  <c r="W584" i="34"/>
  <c r="W594" i="34" s="1"/>
  <c r="H583" i="34"/>
  <c r="G582" i="34"/>
  <c r="O572" i="34" s="1"/>
  <c r="O582" i="34" s="1"/>
  <c r="P572" i="34" s="1"/>
  <c r="P582" i="34" s="1"/>
  <c r="R572" i="34" s="1"/>
  <c r="R582" i="34" s="1"/>
  <c r="H581" i="34"/>
  <c r="H580" i="34"/>
  <c r="H579" i="34"/>
  <c r="H578" i="34"/>
  <c r="H577" i="34"/>
  <c r="H576" i="34"/>
  <c r="H575" i="34"/>
  <c r="H574" i="34"/>
  <c r="H573" i="34"/>
  <c r="AA572" i="34"/>
  <c r="AA582" i="34" s="1"/>
  <c r="Y572" i="34"/>
  <c r="Y582" i="34"/>
  <c r="W572" i="34"/>
  <c r="W582" i="34" s="1"/>
  <c r="H572" i="34"/>
  <c r="H571" i="34"/>
  <c r="G570" i="34"/>
  <c r="O560" i="34" s="1"/>
  <c r="O570" i="34" s="1"/>
  <c r="P560" i="34" s="1"/>
  <c r="P570" i="34" s="1"/>
  <c r="R560" i="34" s="1"/>
  <c r="R570" i="34" s="1"/>
  <c r="H569" i="34"/>
  <c r="H568" i="34"/>
  <c r="H570" i="34" s="1"/>
  <c r="AD560" i="34" s="1"/>
  <c r="AD570" i="34" s="1"/>
  <c r="AQ560" i="34" s="1"/>
  <c r="AQ570" i="34" s="1"/>
  <c r="H567" i="34"/>
  <c r="H566" i="34"/>
  <c r="H565" i="34"/>
  <c r="H564" i="34"/>
  <c r="H563" i="34"/>
  <c r="H562" i="34"/>
  <c r="H561" i="34"/>
  <c r="AA560" i="34"/>
  <c r="AA570" i="34" s="1"/>
  <c r="Y560" i="34"/>
  <c r="Y570" i="34" s="1"/>
  <c r="W560" i="34"/>
  <c r="W570" i="34" s="1"/>
  <c r="H560" i="34"/>
  <c r="H559" i="34"/>
  <c r="H548" i="34"/>
  <c r="H549" i="34"/>
  <c r="H550" i="34"/>
  <c r="H551" i="34"/>
  <c r="H552" i="34"/>
  <c r="H553" i="34"/>
  <c r="H554" i="34"/>
  <c r="H555" i="34"/>
  <c r="H556" i="34"/>
  <c r="H557" i="34"/>
  <c r="G558" i="34"/>
  <c r="AA548" i="34"/>
  <c r="AA558" i="34" s="1"/>
  <c r="Y548" i="34"/>
  <c r="Y558" i="34" s="1"/>
  <c r="W548" i="34"/>
  <c r="W558" i="34" s="1"/>
  <c r="O548" i="34"/>
  <c r="O558" i="34" s="1"/>
  <c r="P548" i="34" s="1"/>
  <c r="P558" i="34" s="1"/>
  <c r="R548" i="34" s="1"/>
  <c r="R558" i="34" s="1"/>
  <c r="H547" i="34"/>
  <c r="G546" i="34"/>
  <c r="O536" i="34" s="1"/>
  <c r="O546" i="34" s="1"/>
  <c r="P536" i="34" s="1"/>
  <c r="P546" i="34" s="1"/>
  <c r="R536" i="34" s="1"/>
  <c r="R546" i="34" s="1"/>
  <c r="H545" i="34"/>
  <c r="H544" i="34"/>
  <c r="H543" i="34"/>
  <c r="H542" i="34"/>
  <c r="H541" i="34"/>
  <c r="H540" i="34"/>
  <c r="H539" i="34"/>
  <c r="H538" i="34"/>
  <c r="H537" i="34"/>
  <c r="AA536" i="34"/>
  <c r="AA546" i="34" s="1"/>
  <c r="Y536" i="34"/>
  <c r="Y546" i="34" s="1"/>
  <c r="W536" i="34"/>
  <c r="W546" i="34" s="1"/>
  <c r="H536" i="34"/>
  <c r="H535" i="34"/>
  <c r="G534" i="34"/>
  <c r="O524" i="34" s="1"/>
  <c r="H533" i="34"/>
  <c r="H532" i="34"/>
  <c r="H531" i="34"/>
  <c r="H530" i="34"/>
  <c r="H529" i="34"/>
  <c r="H528" i="34"/>
  <c r="H527" i="34"/>
  <c r="H526" i="34"/>
  <c r="H525" i="34"/>
  <c r="AA524" i="34"/>
  <c r="AA534" i="34" s="1"/>
  <c r="Y524" i="34"/>
  <c r="Y534" i="34" s="1"/>
  <c r="W524" i="34"/>
  <c r="W534" i="34" s="1"/>
  <c r="O534" i="34"/>
  <c r="P524" i="34" s="1"/>
  <c r="P534" i="34" s="1"/>
  <c r="R524" i="34" s="1"/>
  <c r="R534" i="34" s="1"/>
  <c r="H524" i="34"/>
  <c r="H523" i="34"/>
  <c r="G522" i="34"/>
  <c r="O512" i="34"/>
  <c r="O522" i="34" s="1"/>
  <c r="P512" i="34" s="1"/>
  <c r="P522" i="34" s="1"/>
  <c r="R512" i="34" s="1"/>
  <c r="R522" i="34" s="1"/>
  <c r="H521" i="34"/>
  <c r="H520" i="34"/>
  <c r="H519" i="34"/>
  <c r="H518" i="34"/>
  <c r="H517" i="34"/>
  <c r="H516" i="34"/>
  <c r="H515" i="34"/>
  <c r="H514" i="34"/>
  <c r="H513" i="34"/>
  <c r="AA512" i="34"/>
  <c r="AA522" i="34"/>
  <c r="Y512" i="34"/>
  <c r="Y522" i="34" s="1"/>
  <c r="W512" i="34"/>
  <c r="W522" i="34" s="1"/>
  <c r="H512" i="34"/>
  <c r="H511" i="34"/>
  <c r="G510" i="34"/>
  <c r="H509" i="34"/>
  <c r="H508" i="34"/>
  <c r="H507" i="34"/>
  <c r="H506" i="34"/>
  <c r="H505" i="34"/>
  <c r="H504" i="34"/>
  <c r="H503" i="34"/>
  <c r="H502" i="34"/>
  <c r="H501" i="34"/>
  <c r="AA500" i="34"/>
  <c r="AA510" i="34" s="1"/>
  <c r="Y500" i="34"/>
  <c r="Y510" i="34" s="1"/>
  <c r="W500" i="34"/>
  <c r="W510" i="34"/>
  <c r="O500" i="34"/>
  <c r="O510" i="34" s="1"/>
  <c r="P500" i="34" s="1"/>
  <c r="P510" i="34" s="1"/>
  <c r="R500" i="34" s="1"/>
  <c r="R510" i="34" s="1"/>
  <c r="H500" i="34"/>
  <c r="H499" i="34"/>
  <c r="G498" i="34"/>
  <c r="O488" i="34"/>
  <c r="O498" i="34" s="1"/>
  <c r="P488" i="34" s="1"/>
  <c r="P498" i="34" s="1"/>
  <c r="R488" i="34" s="1"/>
  <c r="H497" i="34"/>
  <c r="H496" i="34"/>
  <c r="H495" i="34"/>
  <c r="H494" i="34"/>
  <c r="H493" i="34"/>
  <c r="H492" i="34"/>
  <c r="H491" i="34"/>
  <c r="H490" i="34"/>
  <c r="H489" i="34"/>
  <c r="AA488" i="34"/>
  <c r="AA498" i="34" s="1"/>
  <c r="Y488" i="34"/>
  <c r="Y498" i="34" s="1"/>
  <c r="W488" i="34"/>
  <c r="H488" i="34"/>
  <c r="H487" i="34"/>
  <c r="AD476" i="34"/>
  <c r="AD486" i="34"/>
  <c r="G486" i="34"/>
  <c r="H485" i="34"/>
  <c r="H484" i="34"/>
  <c r="H483" i="34"/>
  <c r="H482" i="34"/>
  <c r="H481" i="34"/>
  <c r="H480" i="34"/>
  <c r="H479" i="34"/>
  <c r="H478" i="34"/>
  <c r="H477" i="34"/>
  <c r="AQ476" i="34"/>
  <c r="AQ486" i="34" s="1"/>
  <c r="AA476" i="34"/>
  <c r="AA486" i="34" s="1"/>
  <c r="Y476" i="34"/>
  <c r="Y486" i="34"/>
  <c r="W476" i="34"/>
  <c r="O476" i="34"/>
  <c r="O486" i="34" s="1"/>
  <c r="P476" i="34" s="1"/>
  <c r="P486" i="34" s="1"/>
  <c r="R476" i="34" s="1"/>
  <c r="H476" i="34"/>
  <c r="H475" i="34"/>
  <c r="G474" i="34"/>
  <c r="O464" i="34" s="1"/>
  <c r="O474" i="34" s="1"/>
  <c r="P464" i="34" s="1"/>
  <c r="P474" i="34" s="1"/>
  <c r="R464" i="34" s="1"/>
  <c r="H473" i="34"/>
  <c r="H472" i="34"/>
  <c r="H471" i="34"/>
  <c r="H470" i="34"/>
  <c r="H469" i="34"/>
  <c r="H468" i="34"/>
  <c r="H467" i="34"/>
  <c r="H466" i="34"/>
  <c r="H465" i="34"/>
  <c r="AA464" i="34"/>
  <c r="AA474" i="34" s="1"/>
  <c r="Y464" i="34"/>
  <c r="Y474" i="34" s="1"/>
  <c r="W464" i="34"/>
  <c r="H464" i="34"/>
  <c r="H463" i="34"/>
  <c r="G462" i="34"/>
  <c r="O452" i="34" s="1"/>
  <c r="O462" i="34" s="1"/>
  <c r="P452" i="34" s="1"/>
  <c r="P462" i="34" s="1"/>
  <c r="R452" i="34" s="1"/>
  <c r="H461" i="34"/>
  <c r="H460" i="34"/>
  <c r="H459" i="34"/>
  <c r="H458" i="34"/>
  <c r="H457" i="34"/>
  <c r="H456" i="34"/>
  <c r="H455" i="34"/>
  <c r="H454" i="34"/>
  <c r="H453" i="34"/>
  <c r="AA452" i="34"/>
  <c r="AA462" i="34"/>
  <c r="Y452" i="34"/>
  <c r="Y462" i="34" s="1"/>
  <c r="W452" i="34"/>
  <c r="H452" i="34"/>
  <c r="H451" i="34"/>
  <c r="G450" i="34"/>
  <c r="O440" i="34" s="1"/>
  <c r="O450" i="34" s="1"/>
  <c r="P440" i="34" s="1"/>
  <c r="P450" i="34" s="1"/>
  <c r="R440" i="34" s="1"/>
  <c r="H449" i="34"/>
  <c r="H448" i="34"/>
  <c r="H447" i="34"/>
  <c r="H446" i="34"/>
  <c r="H445" i="34"/>
  <c r="H444" i="34"/>
  <c r="H443" i="34"/>
  <c r="H442" i="34"/>
  <c r="H441" i="34"/>
  <c r="AA440" i="34"/>
  <c r="AA450" i="34" s="1"/>
  <c r="Y440" i="34"/>
  <c r="Y450" i="34" s="1"/>
  <c r="W440" i="34"/>
  <c r="H440" i="34"/>
  <c r="H439" i="34"/>
  <c r="G438" i="34"/>
  <c r="O428" i="34" s="1"/>
  <c r="O438" i="34" s="1"/>
  <c r="P428" i="34" s="1"/>
  <c r="P438" i="34" s="1"/>
  <c r="R428" i="34" s="1"/>
  <c r="H437" i="34"/>
  <c r="H436" i="34"/>
  <c r="H435" i="34"/>
  <c r="H434" i="34"/>
  <c r="H433" i="34"/>
  <c r="H432" i="34"/>
  <c r="H431" i="34"/>
  <c r="H430" i="34"/>
  <c r="H429" i="34"/>
  <c r="AA428" i="34"/>
  <c r="AA438" i="34" s="1"/>
  <c r="Y428" i="34"/>
  <c r="Y438" i="34" s="1"/>
  <c r="W428" i="34"/>
  <c r="H428" i="34"/>
  <c r="H427" i="34"/>
  <c r="G426" i="34"/>
  <c r="O416" i="34"/>
  <c r="O426" i="34" s="1"/>
  <c r="P416" i="34" s="1"/>
  <c r="P426" i="34" s="1"/>
  <c r="R416" i="34" s="1"/>
  <c r="H425" i="34"/>
  <c r="H424" i="34"/>
  <c r="H423" i="34"/>
  <c r="H422" i="34"/>
  <c r="H421" i="34"/>
  <c r="H420" i="34"/>
  <c r="H419" i="34"/>
  <c r="H418" i="34"/>
  <c r="H417" i="34"/>
  <c r="AA416" i="34"/>
  <c r="AA426" i="34" s="1"/>
  <c r="Y416" i="34"/>
  <c r="Y426" i="34" s="1"/>
  <c r="W416" i="34"/>
  <c r="H416" i="34"/>
  <c r="H415" i="34"/>
  <c r="G414" i="34"/>
  <c r="O404" i="34" s="1"/>
  <c r="O414" i="34" s="1"/>
  <c r="P404" i="34" s="1"/>
  <c r="P414" i="34" s="1"/>
  <c r="R404" i="34" s="1"/>
  <c r="H413" i="34"/>
  <c r="H412" i="34"/>
  <c r="H411" i="34"/>
  <c r="H410" i="34"/>
  <c r="H409" i="34"/>
  <c r="H408" i="34"/>
  <c r="H407" i="34"/>
  <c r="H406" i="34"/>
  <c r="H405" i="34"/>
  <c r="AA404" i="34"/>
  <c r="AA414" i="34" s="1"/>
  <c r="Y404" i="34"/>
  <c r="Y414" i="34" s="1"/>
  <c r="W404" i="34"/>
  <c r="H404" i="34"/>
  <c r="H414" i="34" s="1"/>
  <c r="I414" i="34" s="1"/>
  <c r="H403" i="34"/>
  <c r="G402" i="34"/>
  <c r="O392" i="34" s="1"/>
  <c r="O402" i="34" s="1"/>
  <c r="P392" i="34" s="1"/>
  <c r="P402" i="34" s="1"/>
  <c r="R392" i="34" s="1"/>
  <c r="H401" i="34"/>
  <c r="H400" i="34"/>
  <c r="H399" i="34"/>
  <c r="H398" i="34"/>
  <c r="H397" i="34"/>
  <c r="H396" i="34"/>
  <c r="H395" i="34"/>
  <c r="H394" i="34"/>
  <c r="H393" i="34"/>
  <c r="AA392" i="34"/>
  <c r="AA402" i="34" s="1"/>
  <c r="Y392" i="34"/>
  <c r="Y402" i="34" s="1"/>
  <c r="W392" i="34"/>
  <c r="H392" i="34"/>
  <c r="H391" i="34"/>
  <c r="G390" i="34"/>
  <c r="H389" i="34"/>
  <c r="H388" i="34"/>
  <c r="H387" i="34"/>
  <c r="H386" i="34"/>
  <c r="H385" i="34"/>
  <c r="H384" i="34"/>
  <c r="H383" i="34"/>
  <c r="H382" i="34"/>
  <c r="H381" i="34"/>
  <c r="AA380" i="34"/>
  <c r="AA390" i="34" s="1"/>
  <c r="Y380" i="34"/>
  <c r="Y390" i="34" s="1"/>
  <c r="W380" i="34"/>
  <c r="O380" i="34"/>
  <c r="O390" i="34" s="1"/>
  <c r="P380" i="34" s="1"/>
  <c r="P390" i="34" s="1"/>
  <c r="R380" i="34" s="1"/>
  <c r="H380" i="34"/>
  <c r="H379" i="34"/>
  <c r="G378" i="34"/>
  <c r="O368" i="34" s="1"/>
  <c r="O378" i="34" s="1"/>
  <c r="P368" i="34" s="1"/>
  <c r="P378" i="34" s="1"/>
  <c r="R368" i="34" s="1"/>
  <c r="H377" i="34"/>
  <c r="H376" i="34"/>
  <c r="H375" i="34"/>
  <c r="H374" i="34"/>
  <c r="H373" i="34"/>
  <c r="H372" i="34"/>
  <c r="H371" i="34"/>
  <c r="H370" i="34"/>
  <c r="H369" i="34"/>
  <c r="AA368" i="34"/>
  <c r="AA378" i="34" s="1"/>
  <c r="Y368" i="34"/>
  <c r="Y378" i="34" s="1"/>
  <c r="W368" i="34"/>
  <c r="H368" i="34"/>
  <c r="H367" i="34"/>
  <c r="G366" i="34"/>
  <c r="O356" i="34" s="1"/>
  <c r="O366" i="34" s="1"/>
  <c r="P356" i="34" s="1"/>
  <c r="P366" i="34" s="1"/>
  <c r="R356" i="34" s="1"/>
  <c r="H365" i="34"/>
  <c r="H364" i="34"/>
  <c r="H363" i="34"/>
  <c r="H362" i="34"/>
  <c r="H361" i="34"/>
  <c r="H360" i="34"/>
  <c r="H359" i="34"/>
  <c r="H358" i="34"/>
  <c r="H357" i="34"/>
  <c r="AA356" i="34"/>
  <c r="AA366" i="34" s="1"/>
  <c r="Y356" i="34"/>
  <c r="Y366" i="34" s="1"/>
  <c r="W356" i="34"/>
  <c r="H356" i="34"/>
  <c r="H355" i="34"/>
  <c r="G354" i="34"/>
  <c r="O344" i="34" s="1"/>
  <c r="O354" i="34" s="1"/>
  <c r="P344" i="34" s="1"/>
  <c r="P354" i="34" s="1"/>
  <c r="R344" i="34"/>
  <c r="H353" i="34"/>
  <c r="H352" i="34"/>
  <c r="H351" i="34"/>
  <c r="H350" i="34"/>
  <c r="H349" i="34"/>
  <c r="H348" i="34"/>
  <c r="H347" i="34"/>
  <c r="H346" i="34"/>
  <c r="H345" i="34"/>
  <c r="AA344" i="34"/>
  <c r="AA354" i="34" s="1"/>
  <c r="Y344" i="34"/>
  <c r="Y354" i="34"/>
  <c r="W344" i="34"/>
  <c r="H344" i="34"/>
  <c r="H343" i="34"/>
  <c r="G342" i="34"/>
  <c r="H341" i="34"/>
  <c r="H340" i="34"/>
  <c r="H339" i="34"/>
  <c r="H338" i="34"/>
  <c r="H337" i="34"/>
  <c r="H336" i="34"/>
  <c r="H335" i="34"/>
  <c r="H334" i="34"/>
  <c r="H333" i="34"/>
  <c r="AA332" i="34"/>
  <c r="AA342" i="34" s="1"/>
  <c r="Y332" i="34"/>
  <c r="Y342" i="34" s="1"/>
  <c r="W332" i="34"/>
  <c r="O332" i="34"/>
  <c r="O342" i="34" s="1"/>
  <c r="P332" i="34" s="1"/>
  <c r="P342" i="34" s="1"/>
  <c r="R332" i="34" s="1"/>
  <c r="H332" i="34"/>
  <c r="H331" i="34"/>
  <c r="G330" i="34"/>
  <c r="O320" i="34"/>
  <c r="O330" i="34" s="1"/>
  <c r="P320" i="34" s="1"/>
  <c r="P330" i="34" s="1"/>
  <c r="R320" i="34" s="1"/>
  <c r="H329" i="34"/>
  <c r="H328" i="34"/>
  <c r="H327" i="34"/>
  <c r="H326" i="34"/>
  <c r="H325" i="34"/>
  <c r="H324" i="34"/>
  <c r="H323" i="34"/>
  <c r="H322" i="34"/>
  <c r="H321" i="34"/>
  <c r="AA320" i="34"/>
  <c r="AA330" i="34" s="1"/>
  <c r="Y320" i="34"/>
  <c r="Y330" i="34" s="1"/>
  <c r="W320" i="34"/>
  <c r="H320" i="34"/>
  <c r="H319" i="34"/>
  <c r="G318" i="34"/>
  <c r="O308" i="34" s="1"/>
  <c r="O318" i="34" s="1"/>
  <c r="P308" i="34" s="1"/>
  <c r="P318" i="34" s="1"/>
  <c r="R308" i="34" s="1"/>
  <c r="H317" i="34"/>
  <c r="H316" i="34"/>
  <c r="H315" i="34"/>
  <c r="H314" i="34"/>
  <c r="H313" i="34"/>
  <c r="H312" i="34"/>
  <c r="H311" i="34"/>
  <c r="H310" i="34"/>
  <c r="H309" i="34"/>
  <c r="AA308" i="34"/>
  <c r="AA318" i="34" s="1"/>
  <c r="Y308" i="34"/>
  <c r="Y318" i="34" s="1"/>
  <c r="W308" i="34"/>
  <c r="H308" i="34"/>
  <c r="H307" i="34"/>
  <c r="G306" i="34"/>
  <c r="O296" i="34" s="1"/>
  <c r="O306" i="34" s="1"/>
  <c r="P296" i="34" s="1"/>
  <c r="P306" i="34" s="1"/>
  <c r="R296" i="34" s="1"/>
  <c r="H305" i="34"/>
  <c r="H304" i="34"/>
  <c r="H303" i="34"/>
  <c r="H302" i="34"/>
  <c r="H301" i="34"/>
  <c r="H300" i="34"/>
  <c r="H299" i="34"/>
  <c r="H298" i="34"/>
  <c r="H297" i="34"/>
  <c r="AA296" i="34"/>
  <c r="AA306" i="34" s="1"/>
  <c r="Y296" i="34"/>
  <c r="Y306" i="34"/>
  <c r="W296" i="34"/>
  <c r="H296" i="34"/>
  <c r="H306" i="34" s="1"/>
  <c r="I306" i="34" s="1"/>
  <c r="AD296" i="34" s="1"/>
  <c r="H295" i="34"/>
  <c r="G294" i="34"/>
  <c r="O284" i="34" s="1"/>
  <c r="O294" i="34" s="1"/>
  <c r="P284" i="34" s="1"/>
  <c r="P294" i="34" s="1"/>
  <c r="R284" i="34" s="1"/>
  <c r="H293" i="34"/>
  <c r="H292" i="34"/>
  <c r="H291" i="34"/>
  <c r="H290" i="34"/>
  <c r="H289" i="34"/>
  <c r="H288" i="34"/>
  <c r="H287" i="34"/>
  <c r="H286" i="34"/>
  <c r="H285" i="34"/>
  <c r="AA284" i="34"/>
  <c r="AA294" i="34" s="1"/>
  <c r="Y284" i="34"/>
  <c r="Y294" i="34" s="1"/>
  <c r="W284" i="34"/>
  <c r="H284" i="34"/>
  <c r="H283" i="34"/>
  <c r="G282" i="34"/>
  <c r="O272" i="34" s="1"/>
  <c r="O282" i="34" s="1"/>
  <c r="P272" i="34" s="1"/>
  <c r="P282" i="34" s="1"/>
  <c r="R272" i="34" s="1"/>
  <c r="H281" i="34"/>
  <c r="H280" i="34"/>
  <c r="H279" i="34"/>
  <c r="H278" i="34"/>
  <c r="H277" i="34"/>
  <c r="H276" i="34"/>
  <c r="H275" i="34"/>
  <c r="H274" i="34"/>
  <c r="H273" i="34"/>
  <c r="AA272" i="34"/>
  <c r="AA282" i="34" s="1"/>
  <c r="Y272" i="34"/>
  <c r="Y282" i="34" s="1"/>
  <c r="W272" i="34"/>
  <c r="H272" i="34"/>
  <c r="H271" i="34"/>
  <c r="G270" i="34"/>
  <c r="O260" i="34" s="1"/>
  <c r="O270" i="34" s="1"/>
  <c r="P260" i="34" s="1"/>
  <c r="P270" i="34" s="1"/>
  <c r="R260" i="34" s="1"/>
  <c r="H269" i="34"/>
  <c r="H268" i="34"/>
  <c r="H267" i="34"/>
  <c r="H266" i="34"/>
  <c r="H265" i="34"/>
  <c r="H264" i="34"/>
  <c r="H263" i="34"/>
  <c r="H262" i="34"/>
  <c r="H261" i="34"/>
  <c r="AA260" i="34"/>
  <c r="AA270" i="34"/>
  <c r="Y260" i="34"/>
  <c r="Y270" i="34" s="1"/>
  <c r="W260" i="34"/>
  <c r="H260" i="34"/>
  <c r="H270" i="34" s="1"/>
  <c r="H259" i="34"/>
  <c r="G258" i="34"/>
  <c r="O248" i="34" s="1"/>
  <c r="O258" i="34" s="1"/>
  <c r="P248" i="34" s="1"/>
  <c r="P258" i="34" s="1"/>
  <c r="R248" i="34" s="1"/>
  <c r="H257" i="34"/>
  <c r="H256" i="34"/>
  <c r="H255" i="34"/>
  <c r="H254" i="34"/>
  <c r="H253" i="34"/>
  <c r="H252" i="34"/>
  <c r="H251" i="34"/>
  <c r="H250" i="34"/>
  <c r="H249" i="34"/>
  <c r="AA248" i="34"/>
  <c r="AA258" i="34"/>
  <c r="Y248" i="34"/>
  <c r="Y258" i="34" s="1"/>
  <c r="W248" i="34"/>
  <c r="H248" i="34"/>
  <c r="H247" i="34"/>
  <c r="G246" i="34"/>
  <c r="O236" i="34" s="1"/>
  <c r="O246" i="34" s="1"/>
  <c r="P236" i="34" s="1"/>
  <c r="P246" i="34" s="1"/>
  <c r="R236" i="34" s="1"/>
  <c r="H245" i="34"/>
  <c r="H244" i="34"/>
  <c r="H243" i="34"/>
  <c r="H242" i="34"/>
  <c r="H241" i="34"/>
  <c r="H240" i="34"/>
  <c r="H239" i="34"/>
  <c r="H238" i="34"/>
  <c r="H237" i="34"/>
  <c r="AA236" i="34"/>
  <c r="AA246" i="34" s="1"/>
  <c r="Y236" i="34"/>
  <c r="Y246" i="34"/>
  <c r="W236" i="34"/>
  <c r="H236" i="34"/>
  <c r="H246" i="34" s="1"/>
  <c r="H235" i="34"/>
  <c r="G234" i="34"/>
  <c r="O224" i="34" s="1"/>
  <c r="O234" i="34" s="1"/>
  <c r="P224" i="34" s="1"/>
  <c r="P234" i="34" s="1"/>
  <c r="R224" i="34" s="1"/>
  <c r="H233" i="34"/>
  <c r="H232" i="34"/>
  <c r="H231" i="34"/>
  <c r="H230" i="34"/>
  <c r="H229" i="34"/>
  <c r="H228" i="34"/>
  <c r="H227" i="34"/>
  <c r="H226" i="34"/>
  <c r="H225" i="34"/>
  <c r="AA224" i="34"/>
  <c r="AA234" i="34" s="1"/>
  <c r="Y224" i="34"/>
  <c r="Y234" i="34" s="1"/>
  <c r="W224" i="34"/>
  <c r="H224" i="34"/>
  <c r="H223" i="34"/>
  <c r="G222" i="34"/>
  <c r="O212" i="34" s="1"/>
  <c r="O222" i="34" s="1"/>
  <c r="P212" i="34" s="1"/>
  <c r="P222" i="34" s="1"/>
  <c r="R212" i="34" s="1"/>
  <c r="H221" i="34"/>
  <c r="H220" i="34"/>
  <c r="H219" i="34"/>
  <c r="H218" i="34"/>
  <c r="H217" i="34"/>
  <c r="H216" i="34"/>
  <c r="H215" i="34"/>
  <c r="H214" i="34"/>
  <c r="H213" i="34"/>
  <c r="AA212" i="34"/>
  <c r="AA222" i="34"/>
  <c r="Y212" i="34"/>
  <c r="Y222" i="34" s="1"/>
  <c r="W212" i="34"/>
  <c r="H212" i="34"/>
  <c r="H211" i="34"/>
  <c r="G210" i="34"/>
  <c r="O200" i="34" s="1"/>
  <c r="O210" i="34" s="1"/>
  <c r="P200" i="34" s="1"/>
  <c r="P210" i="34" s="1"/>
  <c r="R200" i="34" s="1"/>
  <c r="H209" i="34"/>
  <c r="H208" i="34"/>
  <c r="H207" i="34"/>
  <c r="H206" i="34"/>
  <c r="H205" i="34"/>
  <c r="H204" i="34"/>
  <c r="H203" i="34"/>
  <c r="H202" i="34"/>
  <c r="H201" i="34"/>
  <c r="AA200" i="34"/>
  <c r="AA210" i="34"/>
  <c r="Y200" i="34"/>
  <c r="Y210" i="34"/>
  <c r="W200" i="34"/>
  <c r="H200" i="34"/>
  <c r="H199" i="34"/>
  <c r="G198" i="34"/>
  <c r="O188" i="34" s="1"/>
  <c r="O198" i="34"/>
  <c r="P188" i="34" s="1"/>
  <c r="P198" i="34" s="1"/>
  <c r="R188" i="34" s="1"/>
  <c r="H197" i="34"/>
  <c r="H196" i="34"/>
  <c r="H195" i="34"/>
  <c r="H194" i="34"/>
  <c r="H193" i="34"/>
  <c r="H192" i="34"/>
  <c r="H191" i="34"/>
  <c r="H190" i="34"/>
  <c r="H189" i="34"/>
  <c r="AA188" i="34"/>
  <c r="AA198" i="34" s="1"/>
  <c r="Y188" i="34"/>
  <c r="Y198" i="34"/>
  <c r="W188" i="34"/>
  <c r="H188" i="34"/>
  <c r="H187" i="34"/>
  <c r="G186" i="34"/>
  <c r="H185" i="34"/>
  <c r="H184" i="34"/>
  <c r="H183" i="34"/>
  <c r="H182" i="34"/>
  <c r="H181" i="34"/>
  <c r="H180" i="34"/>
  <c r="H179" i="34"/>
  <c r="H178" i="34"/>
  <c r="H177" i="34"/>
  <c r="AA176" i="34"/>
  <c r="AA186" i="34" s="1"/>
  <c r="Y176" i="34"/>
  <c r="Y186" i="34" s="1"/>
  <c r="W176" i="34"/>
  <c r="O176" i="34"/>
  <c r="O186" i="34" s="1"/>
  <c r="P176" i="34" s="1"/>
  <c r="P186" i="34" s="1"/>
  <c r="R176" i="34" s="1"/>
  <c r="H176" i="34"/>
  <c r="H186" i="34" s="1"/>
  <c r="I186" i="34" s="1"/>
  <c r="AD176" i="34" s="1"/>
  <c r="H175" i="34"/>
  <c r="G174" i="34"/>
  <c r="O164" i="34" s="1"/>
  <c r="O174" i="34" s="1"/>
  <c r="P164" i="34" s="1"/>
  <c r="P174" i="34" s="1"/>
  <c r="R164" i="34" s="1"/>
  <c r="H173" i="34"/>
  <c r="H172" i="34"/>
  <c r="H171" i="34"/>
  <c r="H170" i="34"/>
  <c r="H169" i="34"/>
  <c r="H168" i="34"/>
  <c r="H167" i="34"/>
  <c r="H166" i="34"/>
  <c r="H165" i="34"/>
  <c r="AA164" i="34"/>
  <c r="AA174" i="34"/>
  <c r="Y164" i="34"/>
  <c r="Y174" i="34" s="1"/>
  <c r="W164" i="34"/>
  <c r="H164" i="34"/>
  <c r="H163" i="34"/>
  <c r="G162" i="34"/>
  <c r="O152" i="34" s="1"/>
  <c r="O162" i="34" s="1"/>
  <c r="P152" i="34" s="1"/>
  <c r="P162" i="34" s="1"/>
  <c r="R152" i="34" s="1"/>
  <c r="H161" i="34"/>
  <c r="H160" i="34"/>
  <c r="H159" i="34"/>
  <c r="H158" i="34"/>
  <c r="H157" i="34"/>
  <c r="H156" i="34"/>
  <c r="H155" i="34"/>
  <c r="H154" i="34"/>
  <c r="H153" i="34"/>
  <c r="AA152" i="34"/>
  <c r="AA162" i="34" s="1"/>
  <c r="Y152" i="34"/>
  <c r="Y162" i="34" s="1"/>
  <c r="W152" i="34"/>
  <c r="H152" i="34"/>
  <c r="H151" i="34"/>
  <c r="G150" i="34"/>
  <c r="O140" i="34" s="1"/>
  <c r="O150" i="34" s="1"/>
  <c r="P140" i="34" s="1"/>
  <c r="P150" i="34" s="1"/>
  <c r="R140" i="34" s="1"/>
  <c r="H149" i="34"/>
  <c r="H148" i="34"/>
  <c r="H147" i="34"/>
  <c r="H146" i="34"/>
  <c r="H145" i="34"/>
  <c r="H144" i="34"/>
  <c r="H143" i="34"/>
  <c r="H142" i="34"/>
  <c r="H141" i="34"/>
  <c r="AA140" i="34"/>
  <c r="AA150" i="34" s="1"/>
  <c r="Y140" i="34"/>
  <c r="Y150" i="34" s="1"/>
  <c r="W140" i="34"/>
  <c r="H140" i="34"/>
  <c r="H150" i="34" s="1"/>
  <c r="H139" i="34"/>
  <c r="G138" i="34"/>
  <c r="H137" i="34"/>
  <c r="H136" i="34"/>
  <c r="H135" i="34"/>
  <c r="H134" i="34"/>
  <c r="H133" i="34"/>
  <c r="H132" i="34"/>
  <c r="H131" i="34"/>
  <c r="H130" i="34"/>
  <c r="H129" i="34"/>
  <c r="AA128" i="34"/>
  <c r="AA138" i="34" s="1"/>
  <c r="Y128" i="34"/>
  <c r="Y138" i="34" s="1"/>
  <c r="W128" i="34"/>
  <c r="O128" i="34"/>
  <c r="O138" i="34" s="1"/>
  <c r="P128" i="34" s="1"/>
  <c r="P138" i="34" s="1"/>
  <c r="R128" i="34" s="1"/>
  <c r="H128" i="34"/>
  <c r="H138" i="34" s="1"/>
  <c r="I138" i="34" s="1"/>
  <c r="H127" i="34"/>
  <c r="G126" i="34"/>
  <c r="O116" i="34" s="1"/>
  <c r="O126" i="34" s="1"/>
  <c r="P116" i="34" s="1"/>
  <c r="P126" i="34" s="1"/>
  <c r="R116" i="34" s="1"/>
  <c r="H125" i="34"/>
  <c r="H124" i="34"/>
  <c r="H123" i="34"/>
  <c r="H122" i="34"/>
  <c r="H121" i="34"/>
  <c r="H120" i="34"/>
  <c r="H119" i="34"/>
  <c r="H118" i="34"/>
  <c r="H117" i="34"/>
  <c r="AA116" i="34"/>
  <c r="AA126" i="34" s="1"/>
  <c r="Y116" i="34"/>
  <c r="Y126" i="34" s="1"/>
  <c r="W116" i="34"/>
  <c r="H116" i="34"/>
  <c r="H126" i="34" s="1"/>
  <c r="I126" i="34" s="1"/>
  <c r="AD116" i="34" s="1"/>
  <c r="H115" i="34"/>
  <c r="G114" i="34"/>
  <c r="O104" i="34" s="1"/>
  <c r="H113" i="34"/>
  <c r="H112" i="34"/>
  <c r="H111" i="34"/>
  <c r="H110" i="34"/>
  <c r="H109" i="34"/>
  <c r="H108" i="34"/>
  <c r="H107" i="34"/>
  <c r="H106" i="34"/>
  <c r="H105" i="34"/>
  <c r="AA104" i="34"/>
  <c r="AA114" i="34" s="1"/>
  <c r="Y104" i="34"/>
  <c r="Y114" i="34" s="1"/>
  <c r="W104" i="34"/>
  <c r="O114" i="34"/>
  <c r="P104" i="34" s="1"/>
  <c r="P114" i="34" s="1"/>
  <c r="R104" i="34" s="1"/>
  <c r="H104" i="34"/>
  <c r="H103" i="34"/>
  <c r="G102" i="34"/>
  <c r="O92" i="34" s="1"/>
  <c r="O102" i="34" s="1"/>
  <c r="P92" i="34" s="1"/>
  <c r="P102" i="34" s="1"/>
  <c r="R92" i="34" s="1"/>
  <c r="R102" i="34" s="1"/>
  <c r="H101" i="34"/>
  <c r="H100" i="34"/>
  <c r="H99" i="34"/>
  <c r="H98" i="34"/>
  <c r="H97" i="34"/>
  <c r="H96" i="34"/>
  <c r="H95" i="34"/>
  <c r="H94" i="34"/>
  <c r="H93" i="34"/>
  <c r="AA92" i="34"/>
  <c r="AA102" i="34" s="1"/>
  <c r="Y92" i="34"/>
  <c r="Y102" i="34" s="1"/>
  <c r="W92" i="34"/>
  <c r="H92" i="34"/>
  <c r="H102" i="34" s="1"/>
  <c r="H91" i="34"/>
  <c r="G90" i="34"/>
  <c r="O80" i="34" s="1"/>
  <c r="O90" i="34" s="1"/>
  <c r="P80" i="34" s="1"/>
  <c r="P90" i="34" s="1"/>
  <c r="R80" i="34" s="1"/>
  <c r="H89" i="34"/>
  <c r="H88" i="34"/>
  <c r="H87" i="34"/>
  <c r="H86" i="34"/>
  <c r="H85" i="34"/>
  <c r="H84" i="34"/>
  <c r="H83" i="34"/>
  <c r="H82" i="34"/>
  <c r="H81" i="34"/>
  <c r="AA80" i="34"/>
  <c r="AA90" i="34" s="1"/>
  <c r="Y80" i="34"/>
  <c r="Y90" i="34" s="1"/>
  <c r="W80" i="34"/>
  <c r="H80" i="34"/>
  <c r="H79" i="34"/>
  <c r="G78" i="34"/>
  <c r="O68" i="34" s="1"/>
  <c r="O78" i="34" s="1"/>
  <c r="P68" i="34" s="1"/>
  <c r="P78" i="34" s="1"/>
  <c r="R68" i="34" s="1"/>
  <c r="H77" i="34"/>
  <c r="H76" i="34"/>
  <c r="H75" i="34"/>
  <c r="H74" i="34"/>
  <c r="H73" i="34"/>
  <c r="H72" i="34"/>
  <c r="H71" i="34"/>
  <c r="H70" i="34"/>
  <c r="H69" i="34"/>
  <c r="AA68" i="34"/>
  <c r="AA78" i="34" s="1"/>
  <c r="Y68" i="34"/>
  <c r="Y78" i="34"/>
  <c r="W68" i="34"/>
  <c r="H68" i="34"/>
  <c r="H67" i="34"/>
  <c r="G66" i="34"/>
  <c r="O56" i="34" s="1"/>
  <c r="O66" i="34" s="1"/>
  <c r="P56" i="34" s="1"/>
  <c r="P66" i="34" s="1"/>
  <c r="R56" i="34" s="1"/>
  <c r="H65" i="34"/>
  <c r="H64" i="34"/>
  <c r="H63" i="34"/>
  <c r="H62" i="34"/>
  <c r="H61" i="34"/>
  <c r="H60" i="34"/>
  <c r="H59" i="34"/>
  <c r="H58" i="34"/>
  <c r="H57" i="34"/>
  <c r="AA56" i="34"/>
  <c r="AA66" i="34"/>
  <c r="Y56" i="34"/>
  <c r="Y66" i="34" s="1"/>
  <c r="W56" i="34"/>
  <c r="H56" i="34"/>
  <c r="H55" i="34"/>
  <c r="AA54" i="34"/>
  <c r="S53" i="34"/>
  <c r="R53" i="34"/>
  <c r="O53" i="34"/>
  <c r="P53" i="34" s="1"/>
  <c r="Y53" i="34" s="1"/>
  <c r="H53" i="34"/>
  <c r="S52" i="34"/>
  <c r="R52" i="34"/>
  <c r="O52" i="34"/>
  <c r="H52" i="34"/>
  <c r="S51" i="34"/>
  <c r="R51" i="34"/>
  <c r="O51" i="34"/>
  <c r="P51" i="34" s="1"/>
  <c r="Y51" i="34" s="1"/>
  <c r="H51" i="34"/>
  <c r="K51" i="34"/>
  <c r="S50" i="34"/>
  <c r="R50" i="34"/>
  <c r="O50" i="34"/>
  <c r="P50" i="34" s="1"/>
  <c r="Y50" i="34" s="1"/>
  <c r="H50" i="34"/>
  <c r="K50" i="34" s="1"/>
  <c r="S49" i="34"/>
  <c r="R49" i="34"/>
  <c r="O49" i="34"/>
  <c r="P49" i="34" s="1"/>
  <c r="Y49" i="34" s="1"/>
  <c r="H49" i="34"/>
  <c r="S48" i="34"/>
  <c r="R48" i="34"/>
  <c r="O48" i="34"/>
  <c r="P48" i="34" s="1"/>
  <c r="Y48" i="34" s="1"/>
  <c r="H48" i="34"/>
  <c r="S47" i="34"/>
  <c r="R47" i="34"/>
  <c r="O47" i="34"/>
  <c r="P47" i="34" s="1"/>
  <c r="Y47" i="34" s="1"/>
  <c r="H47" i="34"/>
  <c r="K47" i="34"/>
  <c r="S46" i="34"/>
  <c r="R46" i="34"/>
  <c r="O46" i="34"/>
  <c r="P46" i="34" s="1"/>
  <c r="Y46" i="34" s="1"/>
  <c r="H46" i="34"/>
  <c r="G45" i="34"/>
  <c r="M19" i="34"/>
  <c r="AH44" i="34"/>
  <c r="O44" i="34"/>
  <c r="Q44" i="34" s="1"/>
  <c r="H44" i="34"/>
  <c r="H43" i="34"/>
  <c r="AA42" i="34"/>
  <c r="S41" i="34"/>
  <c r="Y41" i="34" s="1"/>
  <c r="R41" i="34"/>
  <c r="O41" i="34"/>
  <c r="P41" i="34" s="1"/>
  <c r="H41" i="34"/>
  <c r="S40" i="34"/>
  <c r="Y40" i="34" s="1"/>
  <c r="R40" i="34"/>
  <c r="O40" i="34"/>
  <c r="P40" i="34" s="1"/>
  <c r="H40" i="34"/>
  <c r="K40" i="34" s="1"/>
  <c r="S39" i="34"/>
  <c r="Y39" i="34" s="1"/>
  <c r="R39" i="34"/>
  <c r="O39" i="34"/>
  <c r="H39" i="34"/>
  <c r="S38" i="34"/>
  <c r="Y38" i="34" s="1"/>
  <c r="R38" i="34"/>
  <c r="O38" i="34"/>
  <c r="P38" i="34" s="1"/>
  <c r="H38" i="34"/>
  <c r="K38" i="34"/>
  <c r="S37" i="34"/>
  <c r="Y37" i="34"/>
  <c r="R37" i="34"/>
  <c r="O37" i="34"/>
  <c r="H37" i="34"/>
  <c r="S36" i="34"/>
  <c r="Y36" i="34" s="1"/>
  <c r="R36" i="34"/>
  <c r="O36" i="34"/>
  <c r="H36" i="34"/>
  <c r="G35" i="34"/>
  <c r="H35" i="34" s="1"/>
  <c r="O34" i="34"/>
  <c r="P34" i="34" s="1"/>
  <c r="H34" i="34"/>
  <c r="I34" i="34"/>
  <c r="L34" i="34" s="1"/>
  <c r="S34" i="34" s="1"/>
  <c r="Y34" i="34" s="1"/>
  <c r="O33" i="34"/>
  <c r="H33" i="34"/>
  <c r="G32" i="34"/>
  <c r="G42" i="34" s="1"/>
  <c r="B32" i="34"/>
  <c r="B44" i="34" s="1"/>
  <c r="B56" i="34" s="1"/>
  <c r="B68" i="34" s="1"/>
  <c r="B80" i="34" s="1"/>
  <c r="B92" i="34" s="1"/>
  <c r="B104" i="34" s="1"/>
  <c r="B116" i="34" s="1"/>
  <c r="B128" i="34" s="1"/>
  <c r="B140" i="34" s="1"/>
  <c r="B152" i="34" s="1"/>
  <c r="B164" i="34" s="1"/>
  <c r="B176" i="34" s="1"/>
  <c r="B188" i="34" s="1"/>
  <c r="B200" i="34" s="1"/>
  <c r="B212" i="34" s="1"/>
  <c r="B224" i="34" s="1"/>
  <c r="B236" i="34" s="1"/>
  <c r="B248" i="34" s="1"/>
  <c r="B260" i="34" s="1"/>
  <c r="B272" i="34" s="1"/>
  <c r="B284" i="34" s="1"/>
  <c r="B296" i="34" s="1"/>
  <c r="B308" i="34" s="1"/>
  <c r="B320" i="34" s="1"/>
  <c r="B332" i="34" s="1"/>
  <c r="B344" i="34" s="1"/>
  <c r="B356" i="34" s="1"/>
  <c r="B368" i="34" s="1"/>
  <c r="B380" i="34" s="1"/>
  <c r="B392" i="34" s="1"/>
  <c r="B404" i="34" s="1"/>
  <c r="B416" i="34" s="1"/>
  <c r="B428" i="34" s="1"/>
  <c r="B440" i="34" s="1"/>
  <c r="B452" i="34" s="1"/>
  <c r="B464" i="34" s="1"/>
  <c r="B476" i="34" s="1"/>
  <c r="B488" i="34" s="1"/>
  <c r="B500" i="34" s="1"/>
  <c r="B512" i="34" s="1"/>
  <c r="B524" i="34" s="1"/>
  <c r="B536" i="34" s="1"/>
  <c r="B548" i="34" s="1"/>
  <c r="B560" i="34" s="1"/>
  <c r="B572" i="34" s="1"/>
  <c r="B584" i="34" s="1"/>
  <c r="B596" i="34" s="1"/>
  <c r="B608" i="34" s="1"/>
  <c r="B620" i="34" s="1"/>
  <c r="B632" i="34" s="1"/>
  <c r="B644" i="34" s="1"/>
  <c r="B656" i="34" s="1"/>
  <c r="B668" i="34" s="1"/>
  <c r="B680" i="34" s="1"/>
  <c r="B692" i="34" s="1"/>
  <c r="B704" i="34" s="1"/>
  <c r="B716" i="34" s="1"/>
  <c r="B728" i="34" s="1"/>
  <c r="B740" i="34" s="1"/>
  <c r="B752" i="34" s="1"/>
  <c r="B764" i="34" s="1"/>
  <c r="B776" i="34" s="1"/>
  <c r="B788" i="34" s="1"/>
  <c r="B800" i="34" s="1"/>
  <c r="B812" i="34" s="1"/>
  <c r="B824" i="34" s="1"/>
  <c r="B836" i="34" s="1"/>
  <c r="B848" i="34" s="1"/>
  <c r="B860" i="34" s="1"/>
  <c r="B872" i="34" s="1"/>
  <c r="B884" i="34" s="1"/>
  <c r="B896" i="34" s="1"/>
  <c r="B908" i="34" s="1"/>
  <c r="B920" i="34" s="1"/>
  <c r="B932" i="34" s="1"/>
  <c r="B944" i="34" s="1"/>
  <c r="B956" i="34" s="1"/>
  <c r="B968" i="34" s="1"/>
  <c r="B980" i="34" s="1"/>
  <c r="B992" i="34" s="1"/>
  <c r="B1004" i="34" s="1"/>
  <c r="B1016" i="34" s="1"/>
  <c r="B1028" i="34" s="1"/>
  <c r="B1040" i="34" s="1"/>
  <c r="B1052" i="34" s="1"/>
  <c r="B1064" i="34" s="1"/>
  <c r="B1076" i="34" s="1"/>
  <c r="B1088" i="34" s="1"/>
  <c r="B1100" i="34" s="1"/>
  <c r="B1112" i="34" s="1"/>
  <c r="B1124" i="34" s="1"/>
  <c r="B1136" i="34" s="1"/>
  <c r="B1148" i="34" s="1"/>
  <c r="B1160" i="34" s="1"/>
  <c r="B1172" i="34" s="1"/>
  <c r="B1184" i="34" s="1"/>
  <c r="B1196" i="34" s="1"/>
  <c r="B1208" i="34" s="1"/>
  <c r="B1220" i="34" s="1"/>
  <c r="B1232" i="34" s="1"/>
  <c r="B1244" i="34" s="1"/>
  <c r="B1256" i="34" s="1"/>
  <c r="B1268" i="34" s="1"/>
  <c r="B1280" i="34" s="1"/>
  <c r="B1292" i="34" s="1"/>
  <c r="B1304" i="34" s="1"/>
  <c r="B1316" i="34" s="1"/>
  <c r="B1328" i="34" s="1"/>
  <c r="B1340" i="34" s="1"/>
  <c r="B1352" i="34" s="1"/>
  <c r="B1364" i="34" s="1"/>
  <c r="H31" i="34"/>
  <c r="S29" i="34"/>
  <c r="R29" i="34"/>
  <c r="O29" i="34"/>
  <c r="P29" i="34" s="1"/>
  <c r="Y29" i="34" s="1"/>
  <c r="H29" i="34"/>
  <c r="S28" i="34"/>
  <c r="R28" i="34"/>
  <c r="O28" i="34"/>
  <c r="P28" i="34"/>
  <c r="Y28" i="34" s="1"/>
  <c r="H28" i="34"/>
  <c r="S27" i="34"/>
  <c r="R27" i="34"/>
  <c r="O27" i="34"/>
  <c r="H27" i="34"/>
  <c r="M27" i="34"/>
  <c r="N27" i="34" s="1"/>
  <c r="S26" i="34"/>
  <c r="R26" i="34"/>
  <c r="O26" i="34"/>
  <c r="P26" i="34" s="1"/>
  <c r="Y26" i="34" s="1"/>
  <c r="H26" i="34"/>
  <c r="M26" i="34" s="1"/>
  <c r="S25" i="34"/>
  <c r="R25" i="34"/>
  <c r="O25" i="34"/>
  <c r="H25" i="34"/>
  <c r="K25" i="34" s="1"/>
  <c r="G24" i="34"/>
  <c r="H24" i="34"/>
  <c r="I24" i="34" s="1"/>
  <c r="G23" i="34"/>
  <c r="O23" i="34" s="1"/>
  <c r="G22" i="34"/>
  <c r="O21" i="34"/>
  <c r="H21" i="34"/>
  <c r="M21" i="34" s="1"/>
  <c r="AQ20" i="34"/>
  <c r="AP20" i="34"/>
  <c r="G20" i="34"/>
  <c r="G30" i="34" s="1"/>
  <c r="H354" i="34"/>
  <c r="I354" i="34" s="1"/>
  <c r="AD344" i="34" s="1"/>
  <c r="AQ344" i="34" s="1"/>
  <c r="H474" i="34"/>
  <c r="I474" i="34" s="1"/>
  <c r="AD464" i="34" s="1"/>
  <c r="AQ464" i="34" s="1"/>
  <c r="AQ474" i="34" s="1"/>
  <c r="H318" i="34"/>
  <c r="I318" i="34" s="1"/>
  <c r="AD308" i="34" s="1"/>
  <c r="H174" i="34"/>
  <c r="I174" i="34" s="1"/>
  <c r="AD164" i="34" s="1"/>
  <c r="H222" i="34"/>
  <c r="I222" i="34" s="1"/>
  <c r="AD212" i="34" s="1"/>
  <c r="H378" i="34"/>
  <c r="I378" i="34" s="1"/>
  <c r="AD368" i="34"/>
  <c r="AD378" i="34" s="1"/>
  <c r="AQ368" i="34"/>
  <c r="AQ378" i="34" s="1"/>
  <c r="H402" i="34"/>
  <c r="I402" i="34" s="1"/>
  <c r="AD392" i="34" s="1"/>
  <c r="I270" i="34"/>
  <c r="AD260" i="34" s="1"/>
  <c r="H114" i="34"/>
  <c r="I114" i="34" s="1"/>
  <c r="AD104" i="34" s="1"/>
  <c r="M47" i="34"/>
  <c r="N47" i="34" s="1"/>
  <c r="H90" i="34"/>
  <c r="I90" i="34" s="1"/>
  <c r="AD80" i="34"/>
  <c r="AQ80" i="34" s="1"/>
  <c r="AQ90" i="34" s="1"/>
  <c r="AD128" i="34"/>
  <c r="H258" i="34"/>
  <c r="I258" i="34" s="1"/>
  <c r="AD248" i="34" s="1"/>
  <c r="H438" i="34"/>
  <c r="I438" i="34" s="1"/>
  <c r="AD428" i="34" s="1"/>
  <c r="AD438" i="34" s="1"/>
  <c r="M51" i="34"/>
  <c r="N51" i="34" s="1"/>
  <c r="K52" i="34"/>
  <c r="I52" i="34"/>
  <c r="J52" i="34" s="1"/>
  <c r="M34" i="34"/>
  <c r="N34" i="34" s="1"/>
  <c r="K48" i="34"/>
  <c r="I48" i="34"/>
  <c r="J48" i="34" s="1"/>
  <c r="H162" i="34"/>
  <c r="I162" i="34" s="1"/>
  <c r="AD152" i="34" s="1"/>
  <c r="H210" i="34"/>
  <c r="I210" i="34" s="1"/>
  <c r="AD200" i="34"/>
  <c r="AD210" i="34" s="1"/>
  <c r="H294" i="34"/>
  <c r="I294" i="34" s="1"/>
  <c r="AD284" i="34" s="1"/>
  <c r="I102" i="34"/>
  <c r="AD92" i="34"/>
  <c r="AD102" i="34" s="1"/>
  <c r="H342" i="34"/>
  <c r="I342" i="34" s="1"/>
  <c r="AD332" i="34" s="1"/>
  <c r="H498" i="34"/>
  <c r="I498" i="34"/>
  <c r="AD488" i="34" s="1"/>
  <c r="H78" i="34"/>
  <c r="I78" i="34" s="1"/>
  <c r="AD68" i="34"/>
  <c r="I150" i="34"/>
  <c r="AD140" i="34" s="1"/>
  <c r="H198" i="34"/>
  <c r="I198" i="34" s="1"/>
  <c r="AD188" i="34" s="1"/>
  <c r="I246" i="34"/>
  <c r="AD236" i="34" s="1"/>
  <c r="AD246" i="34" s="1"/>
  <c r="H282" i="34"/>
  <c r="I282" i="34" s="1"/>
  <c r="AD272" i="34" s="1"/>
  <c r="H330" i="34"/>
  <c r="I330" i="34" s="1"/>
  <c r="AD320" i="34" s="1"/>
  <c r="H366" i="34"/>
  <c r="I366" i="34" s="1"/>
  <c r="AD356" i="34" s="1"/>
  <c r="AQ356" i="34" s="1"/>
  <c r="AQ366" i="34" s="1"/>
  <c r="AD366" i="34"/>
  <c r="H390" i="34"/>
  <c r="I390" i="34"/>
  <c r="AD380" i="34"/>
  <c r="H426" i="34"/>
  <c r="I426" i="34" s="1"/>
  <c r="AD416" i="34" s="1"/>
  <c r="AD426" i="34" s="1"/>
  <c r="H462" i="34"/>
  <c r="I462" i="34"/>
  <c r="AD452" i="34" s="1"/>
  <c r="H486" i="34"/>
  <c r="H234" i="34"/>
  <c r="I234" i="34" s="1"/>
  <c r="AD224" i="34" s="1"/>
  <c r="AD234" i="34" s="1"/>
  <c r="AD404" i="34"/>
  <c r="AQ404" i="34" s="1"/>
  <c r="AQ414" i="34" s="1"/>
  <c r="P36" i="34"/>
  <c r="K49" i="34"/>
  <c r="I49" i="34"/>
  <c r="J49" i="34" s="1"/>
  <c r="P21" i="34"/>
  <c r="R21" i="34" s="1"/>
  <c r="K28" i="34"/>
  <c r="K34" i="34"/>
  <c r="H54" i="34"/>
  <c r="I54" i="34"/>
  <c r="AD44" i="34" s="1"/>
  <c r="AD54" i="34" s="1"/>
  <c r="AJ44" i="34" s="1"/>
  <c r="P37" i="34"/>
  <c r="P39" i="34"/>
  <c r="K53" i="34"/>
  <c r="I53" i="34"/>
  <c r="J53" i="34"/>
  <c r="L53" i="34" s="1"/>
  <c r="AQ354" i="34"/>
  <c r="AD354" i="34"/>
  <c r="H23" i="34"/>
  <c r="M23" i="34" s="1"/>
  <c r="K27" i="34"/>
  <c r="I27" i="34"/>
  <c r="K29" i="34"/>
  <c r="I29" i="34"/>
  <c r="J29" i="34" s="1"/>
  <c r="L29" i="34" s="1"/>
  <c r="R34" i="34"/>
  <c r="O35" i="34"/>
  <c r="P52" i="34"/>
  <c r="Y52" i="34" s="1"/>
  <c r="M39" i="34"/>
  <c r="H66" i="34"/>
  <c r="I66" i="34" s="1"/>
  <c r="AD56" i="34" s="1"/>
  <c r="H522" i="34"/>
  <c r="AD512" i="34" s="1"/>
  <c r="AD522" i="34" s="1"/>
  <c r="AQ512" i="34" s="1"/>
  <c r="AQ522" i="34"/>
  <c r="AD608" i="34"/>
  <c r="AD618" i="34" s="1"/>
  <c r="AQ608" i="34" s="1"/>
  <c r="AQ618" i="34" s="1"/>
  <c r="O32" i="34"/>
  <c r="P32" i="34" s="1"/>
  <c r="R32" i="34" s="1"/>
  <c r="R42" i="34" s="1"/>
  <c r="O24" i="34"/>
  <c r="P33" i="34"/>
  <c r="M38" i="34"/>
  <c r="N38" i="34" s="1"/>
  <c r="M40" i="34"/>
  <c r="N40" i="34" s="1"/>
  <c r="I50" i="34"/>
  <c r="J50" i="34" s="1"/>
  <c r="I38" i="34"/>
  <c r="J38" i="34" s="1"/>
  <c r="I40" i="34"/>
  <c r="J40" i="34" s="1"/>
  <c r="I41" i="34"/>
  <c r="J41" i="34" s="1"/>
  <c r="L41" i="34" s="1"/>
  <c r="M44" i="34"/>
  <c r="N44" i="34" s="1"/>
  <c r="I44" i="34"/>
  <c r="I47" i="34"/>
  <c r="I51" i="34"/>
  <c r="J51" i="34" s="1"/>
  <c r="H510" i="34"/>
  <c r="AD500" i="34" s="1"/>
  <c r="AD510" i="34" s="1"/>
  <c r="AQ500" i="34" s="1"/>
  <c r="AQ510" i="34" s="1"/>
  <c r="H762" i="34"/>
  <c r="AD752" i="34" s="1"/>
  <c r="AD762" i="34" s="1"/>
  <c r="AQ752" i="34" s="1"/>
  <c r="AQ762" i="34" s="1"/>
  <c r="AD848" i="34"/>
  <c r="AD858" i="34" s="1"/>
  <c r="AQ848" i="34"/>
  <c r="AQ858" i="34" s="1"/>
  <c r="H966" i="34"/>
  <c r="AD956" i="34" s="1"/>
  <c r="AD966" i="34" s="1"/>
  <c r="AQ956" i="34" s="1"/>
  <c r="AQ966" i="34" s="1"/>
  <c r="H582" i="34"/>
  <c r="AD572" i="34" s="1"/>
  <c r="AD582" i="34"/>
  <c r="AQ572" i="34" s="1"/>
  <c r="AQ582" i="34" s="1"/>
  <c r="H726" i="34"/>
  <c r="AD716" i="34" s="1"/>
  <c r="AD726" i="34" s="1"/>
  <c r="AQ716" i="34" s="1"/>
  <c r="AQ726" i="34" s="1"/>
  <c r="H978" i="34"/>
  <c r="AD968" i="34" s="1"/>
  <c r="AD978" i="34" s="1"/>
  <c r="AQ968" i="34" s="1"/>
  <c r="AQ978" i="34" s="1"/>
  <c r="AD1004" i="34"/>
  <c r="AD1014" i="34" s="1"/>
  <c r="AQ1004" i="34"/>
  <c r="AQ1014" i="34" s="1"/>
  <c r="H1038" i="34"/>
  <c r="AD1028" i="34" s="1"/>
  <c r="AD1038" i="34" s="1"/>
  <c r="AQ1028" i="34" s="1"/>
  <c r="AQ1038" i="34" s="1"/>
  <c r="H1278" i="34"/>
  <c r="AD1268" i="34" s="1"/>
  <c r="AD1278" i="34"/>
  <c r="AQ1268" i="34" s="1"/>
  <c r="AQ1278" i="34" s="1"/>
  <c r="H1206" i="34"/>
  <c r="AD1196" i="34" s="1"/>
  <c r="AD1206" i="34" s="1"/>
  <c r="AQ1196" i="34" s="1"/>
  <c r="AQ1206" i="34" s="1"/>
  <c r="H1122" i="34"/>
  <c r="AD1112" i="34" s="1"/>
  <c r="AD1122" i="34" s="1"/>
  <c r="AQ1112" i="34" s="1"/>
  <c r="AQ1122" i="34" s="1"/>
  <c r="AD1184" i="34"/>
  <c r="AD1194" i="34" s="1"/>
  <c r="AQ1184" i="34"/>
  <c r="AQ1194" i="34" s="1"/>
  <c r="H1290" i="34"/>
  <c r="AD1280" i="34" s="1"/>
  <c r="AD1290" i="34" s="1"/>
  <c r="AQ1280" i="34" s="1"/>
  <c r="AQ1290" i="34" s="1"/>
  <c r="H1242" i="34"/>
  <c r="AD1232" i="34" s="1"/>
  <c r="AD1242" i="34" s="1"/>
  <c r="AQ1232" i="34" s="1"/>
  <c r="AQ1242" i="34" s="1"/>
  <c r="H1338" i="34"/>
  <c r="AD1328" i="34" s="1"/>
  <c r="AD1338" i="34" s="1"/>
  <c r="AQ1328" i="34" s="1"/>
  <c r="AQ1338" i="34" s="1"/>
  <c r="O1364" i="34"/>
  <c r="O1374" i="34"/>
  <c r="P1364" i="34" s="1"/>
  <c r="P1374" i="34" s="1"/>
  <c r="AD414" i="34"/>
  <c r="Q49" i="34"/>
  <c r="AD90" i="34"/>
  <c r="AQ416" i="34"/>
  <c r="AQ426" i="34" s="1"/>
  <c r="AQ428" i="34"/>
  <c r="AQ438" i="34" s="1"/>
  <c r="Q52" i="34"/>
  <c r="K21" i="34"/>
  <c r="J27" i="34"/>
  <c r="AF44" i="34"/>
  <c r="AF54" i="34" s="1"/>
  <c r="P24" i="34"/>
  <c r="P35" i="34"/>
  <c r="R35" i="34" s="1"/>
  <c r="Q40" i="34"/>
  <c r="M35" i="34"/>
  <c r="N35" i="34" s="1"/>
  <c r="I35" i="34"/>
  <c r="Q35" i="34" s="1"/>
  <c r="Q47" i="34"/>
  <c r="J47" i="34"/>
  <c r="L44" i="34"/>
  <c r="J44" i="34"/>
  <c r="K33" i="34"/>
  <c r="R33" i="34"/>
  <c r="AD498" i="34"/>
  <c r="AQ488" i="34"/>
  <c r="AQ498" i="34" s="1"/>
  <c r="R24" i="34"/>
  <c r="J35" i="34"/>
  <c r="L35" i="34"/>
  <c r="S35" i="34" s="1"/>
  <c r="Y35" i="34" s="1"/>
  <c r="K35" i="34"/>
  <c r="I1375" i="34"/>
  <c r="D13" i="34" s="1"/>
  <c r="AG44" i="34"/>
  <c r="L54" i="34"/>
  <c r="K44" i="34"/>
  <c r="K54" i="34" s="1"/>
  <c r="F26" i="29"/>
  <c r="D29" i="29"/>
  <c r="H29" i="29" s="1"/>
  <c r="F20" i="29"/>
  <c r="D23" i="29" s="1"/>
  <c r="H23" i="29" s="1"/>
  <c r="F13" i="29"/>
  <c r="D16" i="29" s="1"/>
  <c r="H16" i="29" s="1"/>
  <c r="AH32" i="34"/>
  <c r="AH42" i="34" s="1"/>
  <c r="M32" i="23"/>
  <c r="M33" i="23" s="1"/>
  <c r="G37" i="23"/>
  <c r="M31" i="23"/>
  <c r="L7" i="23"/>
  <c r="L11" i="23" s="1"/>
  <c r="L10" i="23"/>
  <c r="L29" i="26"/>
  <c r="J28" i="26"/>
  <c r="K28" i="26" s="1"/>
  <c r="G27" i="26"/>
  <c r="J27" i="26" s="1"/>
  <c r="K27" i="26" s="1"/>
  <c r="O27" i="26" s="1"/>
  <c r="G25" i="26"/>
  <c r="J25" i="26" s="1"/>
  <c r="K25" i="26" s="1"/>
  <c r="O25" i="26" s="1"/>
  <c r="P25" i="26" s="1"/>
  <c r="W25" i="26" s="1"/>
  <c r="G23" i="26"/>
  <c r="J23" i="26" s="1"/>
  <c r="K23" i="26" s="1"/>
  <c r="O23" i="26" s="1"/>
  <c r="P23" i="26" s="1"/>
  <c r="W23" i="26" s="1"/>
  <c r="J21" i="26"/>
  <c r="K21" i="26" s="1"/>
  <c r="G26" i="26"/>
  <c r="J26" i="26" s="1"/>
  <c r="K26" i="26" s="1"/>
  <c r="G24" i="26"/>
  <c r="J24" i="26" s="1"/>
  <c r="K24" i="26" s="1"/>
  <c r="G22" i="26"/>
  <c r="J22" i="26" s="1"/>
  <c r="K22" i="26" s="1"/>
  <c r="J20" i="26"/>
  <c r="K20" i="26" s="1"/>
  <c r="AH1375" i="26"/>
  <c r="AA1375" i="26"/>
  <c r="G1374" i="26"/>
  <c r="D1374" i="26"/>
  <c r="H1373" i="26"/>
  <c r="H1372" i="26"/>
  <c r="H1374" i="26" s="1"/>
  <c r="AB1364" i="26" s="1"/>
  <c r="AB1374" i="26" s="1"/>
  <c r="H1371" i="26"/>
  <c r="H1370" i="26"/>
  <c r="H1369" i="26"/>
  <c r="H1368" i="26"/>
  <c r="H1367" i="26"/>
  <c r="H1366" i="26"/>
  <c r="H1365" i="26"/>
  <c r="Y1364" i="26"/>
  <c r="Y1374" i="26" s="1"/>
  <c r="W1364" i="26"/>
  <c r="W1374" i="26" s="1"/>
  <c r="U1364" i="26"/>
  <c r="U1374" i="26" s="1"/>
  <c r="H1364" i="26"/>
  <c r="H1363" i="26"/>
  <c r="G1362" i="26"/>
  <c r="O1352" i="26"/>
  <c r="O1362" i="26" s="1"/>
  <c r="P1352" i="26" s="1"/>
  <c r="P1362" i="26" s="1"/>
  <c r="R1352" i="26" s="1"/>
  <c r="R1362" i="26" s="1"/>
  <c r="D1362" i="26"/>
  <c r="H1361" i="26"/>
  <c r="H1360" i="26"/>
  <c r="H1359" i="26"/>
  <c r="H1358" i="26"/>
  <c r="H1357" i="26"/>
  <c r="H1356" i="26"/>
  <c r="H1355" i="26"/>
  <c r="H1362" i="26" s="1"/>
  <c r="AB1352" i="26" s="1"/>
  <c r="AB1362" i="26" s="1"/>
  <c r="AG1352" i="26" s="1"/>
  <c r="AG1362" i="26" s="1"/>
  <c r="H1354" i="26"/>
  <c r="H1353" i="26"/>
  <c r="Y1352" i="26"/>
  <c r="Y1362" i="26" s="1"/>
  <c r="W1352" i="26"/>
  <c r="W1362" i="26" s="1"/>
  <c r="U1352" i="26"/>
  <c r="U1362" i="26" s="1"/>
  <c r="H1352" i="26"/>
  <c r="H1351" i="26"/>
  <c r="G1350" i="26"/>
  <c r="D1350" i="26"/>
  <c r="H1349" i="26"/>
  <c r="H1348" i="26"/>
  <c r="H1347" i="26"/>
  <c r="H1346" i="26"/>
  <c r="H1345" i="26"/>
  <c r="H1344" i="26"/>
  <c r="H1343" i="26"/>
  <c r="H1342" i="26"/>
  <c r="H1341" i="26"/>
  <c r="Y1340" i="26"/>
  <c r="Y1350" i="26" s="1"/>
  <c r="W1340" i="26"/>
  <c r="W1350" i="26" s="1"/>
  <c r="U1340" i="26"/>
  <c r="U1350" i="26" s="1"/>
  <c r="H1340" i="26"/>
  <c r="H1339" i="26"/>
  <c r="G1338" i="26"/>
  <c r="O1328" i="26" s="1"/>
  <c r="O1338" i="26" s="1"/>
  <c r="P1328" i="26" s="1"/>
  <c r="P1338" i="26" s="1"/>
  <c r="R1328" i="26" s="1"/>
  <c r="R1338" i="26" s="1"/>
  <c r="D1338" i="26"/>
  <c r="H1337" i="26"/>
  <c r="H1336" i="26"/>
  <c r="H1335" i="26"/>
  <c r="H1334" i="26"/>
  <c r="H1333" i="26"/>
  <c r="H1332" i="26"/>
  <c r="H1331" i="26"/>
  <c r="H1330" i="26"/>
  <c r="H1329" i="26"/>
  <c r="Y1328" i="26"/>
  <c r="Y1338" i="26" s="1"/>
  <c r="W1328" i="26"/>
  <c r="W1338" i="26" s="1"/>
  <c r="U1328" i="26"/>
  <c r="U1338" i="26"/>
  <c r="H1328" i="26"/>
  <c r="H1327" i="26"/>
  <c r="G1326" i="26"/>
  <c r="O1316" i="26"/>
  <c r="O1326" i="26" s="1"/>
  <c r="P1316" i="26" s="1"/>
  <c r="P1326" i="26" s="1"/>
  <c r="R1316" i="26" s="1"/>
  <c r="R1326" i="26" s="1"/>
  <c r="D1326" i="26"/>
  <c r="H1325" i="26"/>
  <c r="H1324" i="26"/>
  <c r="H1323" i="26"/>
  <c r="H1326" i="26" s="1"/>
  <c r="AB1316" i="26" s="1"/>
  <c r="AB1326" i="26" s="1"/>
  <c r="AG1316" i="26" s="1"/>
  <c r="AG1326" i="26" s="1"/>
  <c r="H1322" i="26"/>
  <c r="H1321" i="26"/>
  <c r="H1320" i="26"/>
  <c r="H1319" i="26"/>
  <c r="H1318" i="26"/>
  <c r="H1317" i="26"/>
  <c r="Y1316" i="26"/>
  <c r="Y1326" i="26" s="1"/>
  <c r="W1316" i="26"/>
  <c r="W1326" i="26" s="1"/>
  <c r="U1316" i="26"/>
  <c r="U1326" i="26" s="1"/>
  <c r="H1316" i="26"/>
  <c r="H1315" i="26"/>
  <c r="G1314" i="26"/>
  <c r="O1304" i="26" s="1"/>
  <c r="O1314" i="26" s="1"/>
  <c r="P1304" i="26" s="1"/>
  <c r="P1314" i="26" s="1"/>
  <c r="R1304" i="26" s="1"/>
  <c r="R1314" i="26" s="1"/>
  <c r="D1314" i="26"/>
  <c r="H1313" i="26"/>
  <c r="H1312" i="26"/>
  <c r="H1311" i="26"/>
  <c r="H1310" i="26"/>
  <c r="H1309" i="26"/>
  <c r="H1308" i="26"/>
  <c r="H1307" i="26"/>
  <c r="H1306" i="26"/>
  <c r="H1305" i="26"/>
  <c r="Y1304" i="26"/>
  <c r="Y1314" i="26" s="1"/>
  <c r="W1304" i="26"/>
  <c r="W1314" i="26" s="1"/>
  <c r="U1304" i="26"/>
  <c r="U1314" i="26"/>
  <c r="H1304" i="26"/>
  <c r="H1303" i="26"/>
  <c r="G1302" i="26"/>
  <c r="O1292" i="26" s="1"/>
  <c r="O1302" i="26" s="1"/>
  <c r="P1292" i="26" s="1"/>
  <c r="P1302" i="26" s="1"/>
  <c r="R1292" i="26" s="1"/>
  <c r="R1302" i="26" s="1"/>
  <c r="D1302" i="26"/>
  <c r="H1301" i="26"/>
  <c r="H1300" i="26"/>
  <c r="H1299" i="26"/>
  <c r="H1298" i="26"/>
  <c r="H1297" i="26"/>
  <c r="H1296" i="26"/>
  <c r="H1295" i="26"/>
  <c r="H1294" i="26"/>
  <c r="H1293" i="26"/>
  <c r="Y1292" i="26"/>
  <c r="Y1302" i="26"/>
  <c r="W1292" i="26"/>
  <c r="W1302" i="26" s="1"/>
  <c r="U1292" i="26"/>
  <c r="U1302" i="26" s="1"/>
  <c r="H1292" i="26"/>
  <c r="H1302" i="26" s="1"/>
  <c r="H1291" i="26"/>
  <c r="G1290" i="26"/>
  <c r="O1280" i="26" s="1"/>
  <c r="O1290" i="26" s="1"/>
  <c r="P1280" i="26" s="1"/>
  <c r="P1290" i="26" s="1"/>
  <c r="R1280" i="26" s="1"/>
  <c r="R1290" i="26" s="1"/>
  <c r="D1290" i="26"/>
  <c r="H1289" i="26"/>
  <c r="H1288" i="26"/>
  <c r="H1287" i="26"/>
  <c r="H1286" i="26"/>
  <c r="H1285" i="26"/>
  <c r="H1284" i="26"/>
  <c r="H1283" i="26"/>
  <c r="H1282" i="26"/>
  <c r="H1281" i="26"/>
  <c r="Y1280" i="26"/>
  <c r="Y1290" i="26" s="1"/>
  <c r="W1280" i="26"/>
  <c r="W1290" i="26" s="1"/>
  <c r="U1280" i="26"/>
  <c r="U1290" i="26"/>
  <c r="H1280" i="26"/>
  <c r="H1279" i="26"/>
  <c r="G1278" i="26"/>
  <c r="O1268" i="26" s="1"/>
  <c r="O1278" i="26" s="1"/>
  <c r="P1268" i="26" s="1"/>
  <c r="P1278" i="26" s="1"/>
  <c r="R1268" i="26" s="1"/>
  <c r="R1278" i="26" s="1"/>
  <c r="D1278" i="26"/>
  <c r="H1277" i="26"/>
  <c r="H1276" i="26"/>
  <c r="H1275" i="26"/>
  <c r="H1274" i="26"/>
  <c r="H1273" i="26"/>
  <c r="H1272" i="26"/>
  <c r="H1271" i="26"/>
  <c r="H1270" i="26"/>
  <c r="H1269" i="26"/>
  <c r="Y1268" i="26"/>
  <c r="Y1278" i="26" s="1"/>
  <c r="W1268" i="26"/>
  <c r="W1278" i="26" s="1"/>
  <c r="U1268" i="26"/>
  <c r="U1278" i="26" s="1"/>
  <c r="H1268" i="26"/>
  <c r="H1267" i="26"/>
  <c r="G1266" i="26"/>
  <c r="O1256" i="26" s="1"/>
  <c r="O1266" i="26" s="1"/>
  <c r="P1256" i="26" s="1"/>
  <c r="P1266" i="26" s="1"/>
  <c r="R1256" i="26" s="1"/>
  <c r="R1266" i="26" s="1"/>
  <c r="D1266" i="26"/>
  <c r="H1265" i="26"/>
  <c r="H1264" i="26"/>
  <c r="H1263" i="26"/>
  <c r="H1262" i="26"/>
  <c r="H1261" i="26"/>
  <c r="H1260" i="26"/>
  <c r="H1259" i="26"/>
  <c r="H1258" i="26"/>
  <c r="H1256" i="26"/>
  <c r="H1257" i="26"/>
  <c r="Y1256" i="26"/>
  <c r="Y1266" i="26"/>
  <c r="W1256" i="26"/>
  <c r="W1266" i="26" s="1"/>
  <c r="U1256" i="26"/>
  <c r="U1266" i="26" s="1"/>
  <c r="H1255" i="26"/>
  <c r="G1254" i="26"/>
  <c r="O1244" i="26" s="1"/>
  <c r="O1254" i="26" s="1"/>
  <c r="P1244" i="26" s="1"/>
  <c r="P1254" i="26" s="1"/>
  <c r="R1244" i="26" s="1"/>
  <c r="R1254" i="26" s="1"/>
  <c r="D1254" i="26"/>
  <c r="H1253" i="26"/>
  <c r="H1252" i="26"/>
  <c r="H1251" i="26"/>
  <c r="H1250" i="26"/>
  <c r="H1249" i="26"/>
  <c r="H1248" i="26"/>
  <c r="H1247" i="26"/>
  <c r="H1254" i="26" s="1"/>
  <c r="AB1244" i="26" s="1"/>
  <c r="AB1254" i="26" s="1"/>
  <c r="AG1244" i="26" s="1"/>
  <c r="AG1254" i="26" s="1"/>
  <c r="H1246" i="26"/>
  <c r="H1245" i="26"/>
  <c r="Y1244" i="26"/>
  <c r="Y1254" i="26" s="1"/>
  <c r="W1244" i="26"/>
  <c r="W1254" i="26" s="1"/>
  <c r="U1244" i="26"/>
  <c r="U1254" i="26" s="1"/>
  <c r="H1244" i="26"/>
  <c r="H1243" i="26"/>
  <c r="G1242" i="26"/>
  <c r="D1242" i="26"/>
  <c r="H1241" i="26"/>
  <c r="H1240" i="26"/>
  <c r="H1239" i="26"/>
  <c r="H1238" i="26"/>
  <c r="H1237" i="26"/>
  <c r="H1236" i="26"/>
  <c r="H1235" i="26"/>
  <c r="H1234" i="26"/>
  <c r="H1233" i="26"/>
  <c r="Y1232" i="26"/>
  <c r="Y1242" i="26"/>
  <c r="W1232" i="26"/>
  <c r="W1242" i="26" s="1"/>
  <c r="U1232" i="26"/>
  <c r="U1242" i="26" s="1"/>
  <c r="O1232" i="26"/>
  <c r="O1242" i="26" s="1"/>
  <c r="P1232" i="26" s="1"/>
  <c r="P1242" i="26" s="1"/>
  <c r="R1232" i="26" s="1"/>
  <c r="R1242" i="26" s="1"/>
  <c r="H1232" i="26"/>
  <c r="H1231" i="26"/>
  <c r="G1230" i="26"/>
  <c r="O1220" i="26"/>
  <c r="O1230" i="26" s="1"/>
  <c r="P1220" i="26" s="1"/>
  <c r="P1230" i="26" s="1"/>
  <c r="R1220" i="26" s="1"/>
  <c r="R1230" i="26" s="1"/>
  <c r="D1230" i="26"/>
  <c r="H1229" i="26"/>
  <c r="H1228" i="26"/>
  <c r="H1227" i="26"/>
  <c r="H1226" i="26"/>
  <c r="H1225" i="26"/>
  <c r="H1224" i="26"/>
  <c r="H1223" i="26"/>
  <c r="H1222" i="26"/>
  <c r="H1221" i="26"/>
  <c r="Y1220" i="26"/>
  <c r="Y1230" i="26" s="1"/>
  <c r="W1220" i="26"/>
  <c r="W1230" i="26" s="1"/>
  <c r="U1220" i="26"/>
  <c r="U1230" i="26" s="1"/>
  <c r="H1220" i="26"/>
  <c r="H1219" i="26"/>
  <c r="G1218" i="26"/>
  <c r="O1208" i="26" s="1"/>
  <c r="O1218" i="26" s="1"/>
  <c r="P1208" i="26" s="1"/>
  <c r="P1218" i="26" s="1"/>
  <c r="R1208" i="26" s="1"/>
  <c r="R1218" i="26" s="1"/>
  <c r="D1218" i="26"/>
  <c r="H1217" i="26"/>
  <c r="H1216" i="26"/>
  <c r="H1218" i="26" s="1"/>
  <c r="AB1208" i="26" s="1"/>
  <c r="AB1218" i="26" s="1"/>
  <c r="AG1208" i="26" s="1"/>
  <c r="AG1218" i="26" s="1"/>
  <c r="H1215" i="26"/>
  <c r="H1214" i="26"/>
  <c r="H1213" i="26"/>
  <c r="H1212" i="26"/>
  <c r="H1211" i="26"/>
  <c r="H1210" i="26"/>
  <c r="H1209" i="26"/>
  <c r="Y1208" i="26"/>
  <c r="Y1218" i="26" s="1"/>
  <c r="W1208" i="26"/>
  <c r="W1218" i="26" s="1"/>
  <c r="U1208" i="26"/>
  <c r="U1218" i="26" s="1"/>
  <c r="H1208" i="26"/>
  <c r="H1207" i="26"/>
  <c r="G1206" i="26"/>
  <c r="D1206" i="26"/>
  <c r="H1205" i="26"/>
  <c r="H1204" i="26"/>
  <c r="H1203" i="26"/>
  <c r="H1202" i="26"/>
  <c r="H1201" i="26"/>
  <c r="H1200" i="26"/>
  <c r="H1199" i="26"/>
  <c r="H1198" i="26"/>
  <c r="H1197" i="26"/>
  <c r="Y1196" i="26"/>
  <c r="Y1206" i="26" s="1"/>
  <c r="W1196" i="26"/>
  <c r="W1206" i="26" s="1"/>
  <c r="U1196" i="26"/>
  <c r="U1206" i="26" s="1"/>
  <c r="O1196" i="26"/>
  <c r="O1206" i="26" s="1"/>
  <c r="P1196" i="26" s="1"/>
  <c r="P1206" i="26" s="1"/>
  <c r="R1196" i="26" s="1"/>
  <c r="R1206" i="26" s="1"/>
  <c r="H1196" i="26"/>
  <c r="H1195" i="26"/>
  <c r="G1194" i="26"/>
  <c r="O1184" i="26" s="1"/>
  <c r="O1194" i="26" s="1"/>
  <c r="P1184" i="26" s="1"/>
  <c r="P1194" i="26" s="1"/>
  <c r="R1184" i="26" s="1"/>
  <c r="R1194" i="26" s="1"/>
  <c r="D1194" i="26"/>
  <c r="H1193" i="26"/>
  <c r="H1192" i="26"/>
  <c r="H1191" i="26"/>
  <c r="H1190" i="26"/>
  <c r="H1189" i="26"/>
  <c r="H1188" i="26"/>
  <c r="H1187" i="26"/>
  <c r="H1186" i="26"/>
  <c r="H1185" i="26"/>
  <c r="Y1184" i="26"/>
  <c r="Y1194" i="26" s="1"/>
  <c r="W1184" i="26"/>
  <c r="W1194" i="26" s="1"/>
  <c r="U1184" i="26"/>
  <c r="U1194" i="26" s="1"/>
  <c r="H1184" i="26"/>
  <c r="H1194" i="26" s="1"/>
  <c r="AB1184" i="26" s="1"/>
  <c r="AB1194" i="26" s="1"/>
  <c r="AG1184" i="26" s="1"/>
  <c r="AG1194" i="26" s="1"/>
  <c r="H1183" i="26"/>
  <c r="G1182" i="26"/>
  <c r="O1172" i="26" s="1"/>
  <c r="O1182" i="26" s="1"/>
  <c r="P1172" i="26" s="1"/>
  <c r="P1182" i="26" s="1"/>
  <c r="R1172" i="26" s="1"/>
  <c r="R1182" i="26" s="1"/>
  <c r="D1182" i="26"/>
  <c r="H1181" i="26"/>
  <c r="H1180" i="26"/>
  <c r="H1179" i="26"/>
  <c r="H1178" i="26"/>
  <c r="H1182" i="26" s="1"/>
  <c r="AB1172" i="26" s="1"/>
  <c r="AB1182" i="26" s="1"/>
  <c r="AG1172" i="26" s="1"/>
  <c r="AG1182" i="26" s="1"/>
  <c r="H1177" i="26"/>
  <c r="H1176" i="26"/>
  <c r="H1175" i="26"/>
  <c r="H1174" i="26"/>
  <c r="H1173" i="26"/>
  <c r="Y1172" i="26"/>
  <c r="Y1182" i="26" s="1"/>
  <c r="W1172" i="26"/>
  <c r="W1182" i="26"/>
  <c r="U1172" i="26"/>
  <c r="U1182" i="26" s="1"/>
  <c r="H1172" i="26"/>
  <c r="H1171" i="26"/>
  <c r="G1170" i="26"/>
  <c r="O1160" i="26" s="1"/>
  <c r="O1170" i="26" s="1"/>
  <c r="P1160" i="26" s="1"/>
  <c r="P1170" i="26" s="1"/>
  <c r="R1160" i="26" s="1"/>
  <c r="R1170" i="26" s="1"/>
  <c r="D1170" i="26"/>
  <c r="H1169" i="26"/>
  <c r="H1168" i="26"/>
  <c r="H1167" i="26"/>
  <c r="H1170" i="26" s="1"/>
  <c r="AB1160" i="26" s="1"/>
  <c r="AB1170" i="26" s="1"/>
  <c r="AG1160" i="26" s="1"/>
  <c r="AG1170" i="26" s="1"/>
  <c r="H1166" i="26"/>
  <c r="H1165" i="26"/>
  <c r="H1164" i="26"/>
  <c r="H1163" i="26"/>
  <c r="H1162" i="26"/>
  <c r="H1161" i="26"/>
  <c r="Y1160" i="26"/>
  <c r="Y1170" i="26" s="1"/>
  <c r="W1160" i="26"/>
  <c r="W1170" i="26" s="1"/>
  <c r="U1160" i="26"/>
  <c r="U1170" i="26"/>
  <c r="H1160" i="26"/>
  <c r="H1159" i="26"/>
  <c r="G1158" i="26"/>
  <c r="O1148" i="26" s="1"/>
  <c r="O1158" i="26" s="1"/>
  <c r="P1148" i="26" s="1"/>
  <c r="P1158" i="26" s="1"/>
  <c r="R1148" i="26" s="1"/>
  <c r="R1158" i="26" s="1"/>
  <c r="D1158" i="26"/>
  <c r="H1157" i="26"/>
  <c r="H1156" i="26"/>
  <c r="H1155" i="26"/>
  <c r="H1154" i="26"/>
  <c r="H1153" i="26"/>
  <c r="H1152" i="26"/>
  <c r="H1151" i="26"/>
  <c r="H1150" i="26"/>
  <c r="H1149" i="26"/>
  <c r="Y1148" i="26"/>
  <c r="Y1158" i="26"/>
  <c r="W1148" i="26"/>
  <c r="W1158" i="26" s="1"/>
  <c r="U1148" i="26"/>
  <c r="U1158" i="26" s="1"/>
  <c r="H1148" i="26"/>
  <c r="H1147" i="26"/>
  <c r="G1146" i="26"/>
  <c r="O1136" i="26"/>
  <c r="O1146" i="26" s="1"/>
  <c r="P1136" i="26" s="1"/>
  <c r="P1146" i="26" s="1"/>
  <c r="R1136" i="26" s="1"/>
  <c r="R1146" i="26" s="1"/>
  <c r="D1146" i="26"/>
  <c r="H1145" i="26"/>
  <c r="H1144" i="26"/>
  <c r="H1143" i="26"/>
  <c r="H1142" i="26"/>
  <c r="H1141" i="26"/>
  <c r="H1140" i="26"/>
  <c r="H1139" i="26"/>
  <c r="H1146" i="26" s="1"/>
  <c r="AB1136" i="26" s="1"/>
  <c r="AB1146" i="26" s="1"/>
  <c r="AG1136" i="26" s="1"/>
  <c r="AG1146" i="26" s="1"/>
  <c r="H1138" i="26"/>
  <c r="H1137" i="26"/>
  <c r="Y1136" i="26"/>
  <c r="Y1146" i="26" s="1"/>
  <c r="W1136" i="26"/>
  <c r="W1146" i="26"/>
  <c r="U1136" i="26"/>
  <c r="U1146" i="26" s="1"/>
  <c r="H1136" i="26"/>
  <c r="H1135" i="26"/>
  <c r="G1134" i="26"/>
  <c r="O1124" i="26" s="1"/>
  <c r="O1134" i="26" s="1"/>
  <c r="P1124" i="26" s="1"/>
  <c r="P1134" i="26" s="1"/>
  <c r="R1124" i="26" s="1"/>
  <c r="R1134" i="26" s="1"/>
  <c r="D1134" i="26"/>
  <c r="H1133" i="26"/>
  <c r="H1132" i="26"/>
  <c r="H1131" i="26"/>
  <c r="H1130" i="26"/>
  <c r="H1129" i="26"/>
  <c r="H1128" i="26"/>
  <c r="H1127" i="26"/>
  <c r="H1126" i="26"/>
  <c r="H1125" i="26"/>
  <c r="Y1124" i="26"/>
  <c r="Y1134" i="26" s="1"/>
  <c r="W1124" i="26"/>
  <c r="W1134" i="26" s="1"/>
  <c r="U1124" i="26"/>
  <c r="U1134" i="26" s="1"/>
  <c r="H1124" i="26"/>
  <c r="H1123" i="26"/>
  <c r="G1122" i="26"/>
  <c r="O1112" i="26" s="1"/>
  <c r="O1122" i="26" s="1"/>
  <c r="P1112" i="26" s="1"/>
  <c r="P1122" i="26" s="1"/>
  <c r="R1112" i="26" s="1"/>
  <c r="R1122" i="26" s="1"/>
  <c r="D1122" i="26"/>
  <c r="H1121" i="26"/>
  <c r="H1120" i="26"/>
  <c r="H1119" i="26"/>
  <c r="H1118" i="26"/>
  <c r="H1117" i="26"/>
  <c r="H1116" i="26"/>
  <c r="H1122" i="26" s="1"/>
  <c r="AB1112" i="26" s="1"/>
  <c r="AB1122" i="26" s="1"/>
  <c r="AG1112" i="26" s="1"/>
  <c r="AG1122" i="26" s="1"/>
  <c r="H1115" i="26"/>
  <c r="H1114" i="26"/>
  <c r="H1113" i="26"/>
  <c r="Y1112" i="26"/>
  <c r="Y1122" i="26" s="1"/>
  <c r="W1112" i="26"/>
  <c r="W1122" i="26" s="1"/>
  <c r="U1112" i="26"/>
  <c r="U1122" i="26" s="1"/>
  <c r="H1112" i="26"/>
  <c r="H1111" i="26"/>
  <c r="G1110" i="26"/>
  <c r="O1100" i="26" s="1"/>
  <c r="O1110" i="26" s="1"/>
  <c r="P1100" i="26" s="1"/>
  <c r="P1110" i="26" s="1"/>
  <c r="R1100" i="26" s="1"/>
  <c r="R1110" i="26" s="1"/>
  <c r="D1110" i="26"/>
  <c r="H1109" i="26"/>
  <c r="H1108" i="26"/>
  <c r="H1107" i="26"/>
  <c r="H1106" i="26"/>
  <c r="H1105" i="26"/>
  <c r="H1104" i="26"/>
  <c r="H1103" i="26"/>
  <c r="H1102" i="26"/>
  <c r="H1101" i="26"/>
  <c r="Y1100" i="26"/>
  <c r="Y1110" i="26" s="1"/>
  <c r="W1100" i="26"/>
  <c r="W1110" i="26" s="1"/>
  <c r="U1100" i="26"/>
  <c r="U1110" i="26" s="1"/>
  <c r="H1100" i="26"/>
  <c r="H1110" i="26" s="1"/>
  <c r="AB1100" i="26" s="1"/>
  <c r="AB1110" i="26" s="1"/>
  <c r="AG1100" i="26" s="1"/>
  <c r="AG1110" i="26" s="1"/>
  <c r="H1099" i="26"/>
  <c r="G1098" i="26"/>
  <c r="D1098" i="26"/>
  <c r="H1097" i="26"/>
  <c r="H1096" i="26"/>
  <c r="H1095" i="26"/>
  <c r="H1094" i="26"/>
  <c r="H1093" i="26"/>
  <c r="H1098" i="26" s="1"/>
  <c r="AB1088" i="26" s="1"/>
  <c r="AB1098" i="26" s="1"/>
  <c r="AG1088" i="26" s="1"/>
  <c r="AG1098" i="26" s="1"/>
  <c r="H1092" i="26"/>
  <c r="H1091" i="26"/>
  <c r="H1090" i="26"/>
  <c r="H1089" i="26"/>
  <c r="Y1088" i="26"/>
  <c r="Y1098" i="26" s="1"/>
  <c r="W1088" i="26"/>
  <c r="W1098" i="26" s="1"/>
  <c r="U1088" i="26"/>
  <c r="U1098" i="26" s="1"/>
  <c r="O1088" i="26"/>
  <c r="O1098" i="26" s="1"/>
  <c r="P1088" i="26" s="1"/>
  <c r="P1098" i="26" s="1"/>
  <c r="R1088" i="26" s="1"/>
  <c r="R1098" i="26" s="1"/>
  <c r="H1088" i="26"/>
  <c r="H1087" i="26"/>
  <c r="G1086" i="26"/>
  <c r="O1076" i="26" s="1"/>
  <c r="O1086" i="26" s="1"/>
  <c r="P1076" i="26" s="1"/>
  <c r="P1086" i="26" s="1"/>
  <c r="R1076" i="26" s="1"/>
  <c r="R1086" i="26" s="1"/>
  <c r="D1086" i="26"/>
  <c r="H1085" i="26"/>
  <c r="H1084" i="26"/>
  <c r="H1083" i="26"/>
  <c r="H1082" i="26"/>
  <c r="H1086" i="26" s="1"/>
  <c r="AB1076" i="26" s="1"/>
  <c r="AB1086" i="26" s="1"/>
  <c r="AG1076" i="26" s="1"/>
  <c r="AG1086" i="26" s="1"/>
  <c r="H1081" i="26"/>
  <c r="H1080" i="26"/>
  <c r="H1079" i="26"/>
  <c r="H1078" i="26"/>
  <c r="H1077" i="26"/>
  <c r="Y1076" i="26"/>
  <c r="Y1086" i="26" s="1"/>
  <c r="W1076" i="26"/>
  <c r="W1086" i="26"/>
  <c r="U1076" i="26"/>
  <c r="U1086" i="26" s="1"/>
  <c r="H1076" i="26"/>
  <c r="H1075" i="26"/>
  <c r="G1074" i="26"/>
  <c r="O1064" i="26" s="1"/>
  <c r="O1074" i="26" s="1"/>
  <c r="P1064" i="26" s="1"/>
  <c r="P1074" i="26" s="1"/>
  <c r="R1064" i="26" s="1"/>
  <c r="R1074" i="26" s="1"/>
  <c r="D1074" i="26"/>
  <c r="H1073" i="26"/>
  <c r="H1072" i="26"/>
  <c r="H1071" i="26"/>
  <c r="H1070" i="26"/>
  <c r="H1069" i="26"/>
  <c r="H1068" i="26"/>
  <c r="H1067" i="26"/>
  <c r="H1064" i="26"/>
  <c r="H1065" i="26"/>
  <c r="H1066" i="26"/>
  <c r="Y1064" i="26"/>
  <c r="Y1074" i="26" s="1"/>
  <c r="W1064" i="26"/>
  <c r="W1074" i="26" s="1"/>
  <c r="U1064" i="26"/>
  <c r="U1074" i="26" s="1"/>
  <c r="H1063" i="26"/>
  <c r="G1062" i="26"/>
  <c r="O1052" i="26"/>
  <c r="O1062" i="26" s="1"/>
  <c r="P1052" i="26" s="1"/>
  <c r="P1062" i="26" s="1"/>
  <c r="R1052" i="26" s="1"/>
  <c r="R1062" i="26" s="1"/>
  <c r="D1062" i="26"/>
  <c r="H1061" i="26"/>
  <c r="H1060" i="26"/>
  <c r="H1059" i="26"/>
  <c r="H1058" i="26"/>
  <c r="H1057" i="26"/>
  <c r="H1056" i="26"/>
  <c r="H1055" i="26"/>
  <c r="H1054" i="26"/>
  <c r="H1053" i="26"/>
  <c r="Y1052" i="26"/>
  <c r="Y1062" i="26" s="1"/>
  <c r="W1052" i="26"/>
  <c r="W1062" i="26" s="1"/>
  <c r="U1052" i="26"/>
  <c r="U1062" i="26" s="1"/>
  <c r="H1052" i="26"/>
  <c r="H1051" i="26"/>
  <c r="G1050" i="26"/>
  <c r="O1040" i="26" s="1"/>
  <c r="O1050" i="26" s="1"/>
  <c r="P1040" i="26" s="1"/>
  <c r="P1050" i="26" s="1"/>
  <c r="R1040" i="26" s="1"/>
  <c r="R1050" i="26" s="1"/>
  <c r="D1050" i="26"/>
  <c r="H1049" i="26"/>
  <c r="H1048" i="26"/>
  <c r="H1050" i="26" s="1"/>
  <c r="AB1040" i="26" s="1"/>
  <c r="AB1050" i="26" s="1"/>
  <c r="AG1040" i="26" s="1"/>
  <c r="AG1050" i="26" s="1"/>
  <c r="H1047" i="26"/>
  <c r="H1046" i="26"/>
  <c r="H1045" i="26"/>
  <c r="H1044" i="26"/>
  <c r="H1043" i="26"/>
  <c r="H1042" i="26"/>
  <c r="H1041" i="26"/>
  <c r="Y1040" i="26"/>
  <c r="Y1050" i="26" s="1"/>
  <c r="W1040" i="26"/>
  <c r="W1050" i="26"/>
  <c r="U1040" i="26"/>
  <c r="U1050" i="26" s="1"/>
  <c r="H1040" i="26"/>
  <c r="H1039" i="26"/>
  <c r="G1038" i="26"/>
  <c r="O1028" i="26" s="1"/>
  <c r="O1038" i="26" s="1"/>
  <c r="P1028" i="26" s="1"/>
  <c r="P1038" i="26" s="1"/>
  <c r="R1028" i="26" s="1"/>
  <c r="R1038" i="26" s="1"/>
  <c r="D1038" i="26"/>
  <c r="H1037" i="26"/>
  <c r="H1036" i="26"/>
  <c r="H1035" i="26"/>
  <c r="H1034" i="26"/>
  <c r="H1033" i="26"/>
  <c r="H1032" i="26"/>
  <c r="H1031" i="26"/>
  <c r="H1030" i="26"/>
  <c r="H1029" i="26"/>
  <c r="Y1028" i="26"/>
  <c r="Y1038" i="26" s="1"/>
  <c r="W1028" i="26"/>
  <c r="W1038" i="26" s="1"/>
  <c r="U1028" i="26"/>
  <c r="U1038" i="26" s="1"/>
  <c r="H1028" i="26"/>
  <c r="H1027" i="26"/>
  <c r="G1026" i="26"/>
  <c r="O1016" i="26" s="1"/>
  <c r="O1026" i="26" s="1"/>
  <c r="P1016" i="26" s="1"/>
  <c r="P1026" i="26" s="1"/>
  <c r="R1016" i="26" s="1"/>
  <c r="R1026" i="26" s="1"/>
  <c r="D1026" i="26"/>
  <c r="H1025" i="26"/>
  <c r="H1024" i="26"/>
  <c r="H1023" i="26"/>
  <c r="H1022" i="26"/>
  <c r="H1021" i="26"/>
  <c r="H1020" i="26"/>
  <c r="H1019" i="26"/>
  <c r="H1018" i="26"/>
  <c r="H1017" i="26"/>
  <c r="H1026" i="26" s="1"/>
  <c r="AB1016" i="26" s="1"/>
  <c r="AB1026" i="26" s="1"/>
  <c r="AG1016" i="26" s="1"/>
  <c r="AG1026" i="26" s="1"/>
  <c r="Y1016" i="26"/>
  <c r="Y1026" i="26"/>
  <c r="W1016" i="26"/>
  <c r="W1026" i="26" s="1"/>
  <c r="U1016" i="26"/>
  <c r="U1026" i="26"/>
  <c r="H1016" i="26"/>
  <c r="H1015" i="26"/>
  <c r="G1014" i="26"/>
  <c r="O1004" i="26" s="1"/>
  <c r="O1014" i="26" s="1"/>
  <c r="P1004" i="26" s="1"/>
  <c r="P1014" i="26" s="1"/>
  <c r="R1004" i="26" s="1"/>
  <c r="R1014" i="26" s="1"/>
  <c r="D1014" i="26"/>
  <c r="H1013" i="26"/>
  <c r="H1012" i="26"/>
  <c r="H1011" i="26"/>
  <c r="H1010" i="26"/>
  <c r="H1009" i="26"/>
  <c r="H1008" i="26"/>
  <c r="H1007" i="26"/>
  <c r="H1006" i="26"/>
  <c r="H1005" i="26"/>
  <c r="H1004" i="26"/>
  <c r="Y1004" i="26"/>
  <c r="Y1014" i="26" s="1"/>
  <c r="W1004" i="26"/>
  <c r="W1014" i="26" s="1"/>
  <c r="U1004" i="26"/>
  <c r="U1014" i="26" s="1"/>
  <c r="H1003" i="26"/>
  <c r="G1002" i="26"/>
  <c r="D1002" i="26"/>
  <c r="H1001" i="26"/>
  <c r="H1000" i="26"/>
  <c r="H999" i="26"/>
  <c r="H998" i="26"/>
  <c r="H997" i="26"/>
  <c r="H996" i="26"/>
  <c r="H992" i="26"/>
  <c r="H993" i="26"/>
  <c r="H994" i="26"/>
  <c r="H995" i="26"/>
  <c r="Y992" i="26"/>
  <c r="Y1002" i="26" s="1"/>
  <c r="W992" i="26"/>
  <c r="W1002" i="26" s="1"/>
  <c r="U992" i="26"/>
  <c r="U1002" i="26" s="1"/>
  <c r="O992" i="26"/>
  <c r="O1002" i="26" s="1"/>
  <c r="P992" i="26" s="1"/>
  <c r="P1002" i="26" s="1"/>
  <c r="R992" i="26" s="1"/>
  <c r="R1002" i="26" s="1"/>
  <c r="H991" i="26"/>
  <c r="G990" i="26"/>
  <c r="O980" i="26" s="1"/>
  <c r="O990" i="26" s="1"/>
  <c r="P980" i="26" s="1"/>
  <c r="P990" i="26" s="1"/>
  <c r="R980" i="26" s="1"/>
  <c r="R990" i="26" s="1"/>
  <c r="D990" i="26"/>
  <c r="H989" i="26"/>
  <c r="H988" i="26"/>
  <c r="H987" i="26"/>
  <c r="H986" i="26"/>
  <c r="H990" i="26" s="1"/>
  <c r="AB980" i="26" s="1"/>
  <c r="AB990" i="26" s="1"/>
  <c r="AG980" i="26" s="1"/>
  <c r="AG990" i="26" s="1"/>
  <c r="H985" i="26"/>
  <c r="H984" i="26"/>
  <c r="H983" i="26"/>
  <c r="H982" i="26"/>
  <c r="H981" i="26"/>
  <c r="Y980" i="26"/>
  <c r="Y990" i="26" s="1"/>
  <c r="W980" i="26"/>
  <c r="W990" i="26" s="1"/>
  <c r="U980" i="26"/>
  <c r="U990" i="26" s="1"/>
  <c r="H980" i="26"/>
  <c r="H979" i="26"/>
  <c r="G978" i="26"/>
  <c r="O968" i="26" s="1"/>
  <c r="O978" i="26" s="1"/>
  <c r="P968" i="26" s="1"/>
  <c r="P978" i="26" s="1"/>
  <c r="R968" i="26" s="1"/>
  <c r="R978" i="26" s="1"/>
  <c r="D978" i="26"/>
  <c r="H977" i="26"/>
  <c r="H976" i="26"/>
  <c r="H975" i="26"/>
  <c r="H974" i="26"/>
  <c r="H978" i="26" s="1"/>
  <c r="AB968" i="26" s="1"/>
  <c r="AB978" i="26" s="1"/>
  <c r="AG968" i="26" s="1"/>
  <c r="AG978" i="26" s="1"/>
  <c r="H973" i="26"/>
  <c r="H972" i="26"/>
  <c r="H971" i="26"/>
  <c r="H970" i="26"/>
  <c r="H969" i="26"/>
  <c r="Y968" i="26"/>
  <c r="Y978" i="26" s="1"/>
  <c r="W968" i="26"/>
  <c r="W978" i="26"/>
  <c r="U968" i="26"/>
  <c r="U978" i="26" s="1"/>
  <c r="H968" i="26"/>
  <c r="H967" i="26"/>
  <c r="G966" i="26"/>
  <c r="O956" i="26" s="1"/>
  <c r="O966" i="26" s="1"/>
  <c r="P956" i="26" s="1"/>
  <c r="P966" i="26" s="1"/>
  <c r="R956" i="26" s="1"/>
  <c r="R966" i="26" s="1"/>
  <c r="D966" i="26"/>
  <c r="H965" i="26"/>
  <c r="H964" i="26"/>
  <c r="H963" i="26"/>
  <c r="H962" i="26"/>
  <c r="H961" i="26"/>
  <c r="H960" i="26"/>
  <c r="H959" i="26"/>
  <c r="H956" i="26"/>
  <c r="H957" i="26"/>
  <c r="H958" i="26"/>
  <c r="Y956" i="26"/>
  <c r="Y966" i="26" s="1"/>
  <c r="W956" i="26"/>
  <c r="W966" i="26" s="1"/>
  <c r="U956" i="26"/>
  <c r="U966" i="26" s="1"/>
  <c r="H955" i="26"/>
  <c r="G954" i="26"/>
  <c r="O944" i="26"/>
  <c r="O954" i="26" s="1"/>
  <c r="P944" i="26" s="1"/>
  <c r="P954" i="26" s="1"/>
  <c r="R944" i="26" s="1"/>
  <c r="R954" i="26" s="1"/>
  <c r="D954" i="26"/>
  <c r="H953" i="26"/>
  <c r="H952" i="26"/>
  <c r="H954" i="26" s="1"/>
  <c r="AB944" i="26" s="1"/>
  <c r="AB954" i="26" s="1"/>
  <c r="AG944" i="26" s="1"/>
  <c r="AG954" i="26" s="1"/>
  <c r="H951" i="26"/>
  <c r="H950" i="26"/>
  <c r="H949" i="26"/>
  <c r="H948" i="26"/>
  <c r="H947" i="26"/>
  <c r="H946" i="26"/>
  <c r="H945" i="26"/>
  <c r="Y944" i="26"/>
  <c r="Y954" i="26" s="1"/>
  <c r="W944" i="26"/>
  <c r="W954" i="26" s="1"/>
  <c r="U944" i="26"/>
  <c r="U954" i="26" s="1"/>
  <c r="H944" i="26"/>
  <c r="H943" i="26"/>
  <c r="G942" i="26"/>
  <c r="O932" i="26" s="1"/>
  <c r="O942" i="26" s="1"/>
  <c r="P932" i="26" s="1"/>
  <c r="P942" i="26" s="1"/>
  <c r="R932" i="26" s="1"/>
  <c r="R942" i="26" s="1"/>
  <c r="D942" i="26"/>
  <c r="H941" i="26"/>
  <c r="H940" i="26"/>
  <c r="H942" i="26" s="1"/>
  <c r="AB932" i="26" s="1"/>
  <c r="AB942" i="26" s="1"/>
  <c r="AG932" i="26" s="1"/>
  <c r="AG942" i="26" s="1"/>
  <c r="H939" i="26"/>
  <c r="H938" i="26"/>
  <c r="H937" i="26"/>
  <c r="H936" i="26"/>
  <c r="H935" i="26"/>
  <c r="H934" i="26"/>
  <c r="H933" i="26"/>
  <c r="Y932" i="26"/>
  <c r="Y942" i="26" s="1"/>
  <c r="W932" i="26"/>
  <c r="W942" i="26"/>
  <c r="U932" i="26"/>
  <c r="U942" i="26" s="1"/>
  <c r="H932" i="26"/>
  <c r="H931" i="26"/>
  <c r="G930" i="26"/>
  <c r="O920" i="26" s="1"/>
  <c r="O930" i="26" s="1"/>
  <c r="P920" i="26" s="1"/>
  <c r="P930" i="26" s="1"/>
  <c r="R920" i="26" s="1"/>
  <c r="R930" i="26" s="1"/>
  <c r="D930" i="26"/>
  <c r="H929" i="26"/>
  <c r="H928" i="26"/>
  <c r="H927" i="26"/>
  <c r="H926" i="26"/>
  <c r="H925" i="26"/>
  <c r="H924" i="26"/>
  <c r="H923" i="26"/>
  <c r="H922" i="26"/>
  <c r="H921" i="26"/>
  <c r="H930" i="26" s="1"/>
  <c r="AB920" i="26" s="1"/>
  <c r="AB930" i="26" s="1"/>
  <c r="AG920" i="26" s="1"/>
  <c r="AG930" i="26" s="1"/>
  <c r="Y920" i="26"/>
  <c r="Y930" i="26" s="1"/>
  <c r="W920" i="26"/>
  <c r="W930" i="26" s="1"/>
  <c r="U920" i="26"/>
  <c r="U930" i="26" s="1"/>
  <c r="H920" i="26"/>
  <c r="H919" i="26"/>
  <c r="G918" i="26"/>
  <c r="O908" i="26" s="1"/>
  <c r="O918" i="26" s="1"/>
  <c r="P908" i="26" s="1"/>
  <c r="P918" i="26" s="1"/>
  <c r="R908" i="26" s="1"/>
  <c r="R918" i="26" s="1"/>
  <c r="D918" i="26"/>
  <c r="H917" i="26"/>
  <c r="H916" i="26"/>
  <c r="H915" i="26"/>
  <c r="H914" i="26"/>
  <c r="H913" i="26"/>
  <c r="H912" i="26"/>
  <c r="H911" i="26"/>
  <c r="H910" i="26"/>
  <c r="H909" i="26"/>
  <c r="H918" i="26" s="1"/>
  <c r="AB908" i="26" s="1"/>
  <c r="AB918" i="26" s="1"/>
  <c r="AG908" i="26" s="1"/>
  <c r="AG918" i="26" s="1"/>
  <c r="Y908" i="26"/>
  <c r="Y918" i="26"/>
  <c r="W908" i="26"/>
  <c r="W918" i="26" s="1"/>
  <c r="U908" i="26"/>
  <c r="U918" i="26"/>
  <c r="H908" i="26"/>
  <c r="H907" i="26"/>
  <c r="G906" i="26"/>
  <c r="O896" i="26" s="1"/>
  <c r="O906" i="26" s="1"/>
  <c r="P896" i="26" s="1"/>
  <c r="P906" i="26" s="1"/>
  <c r="R896" i="26" s="1"/>
  <c r="R906" i="26" s="1"/>
  <c r="D906" i="26"/>
  <c r="H905" i="26"/>
  <c r="H904" i="26"/>
  <c r="H903" i="26"/>
  <c r="H902" i="26"/>
  <c r="H901" i="26"/>
  <c r="H900" i="26"/>
  <c r="H896" i="26"/>
  <c r="H906" i="26" s="1"/>
  <c r="AB896" i="26" s="1"/>
  <c r="AB906" i="26" s="1"/>
  <c r="AG896" i="26" s="1"/>
  <c r="AG906" i="26" s="1"/>
  <c r="H897" i="26"/>
  <c r="H898" i="26"/>
  <c r="H899" i="26"/>
  <c r="Y896" i="26"/>
  <c r="Y906" i="26" s="1"/>
  <c r="W896" i="26"/>
  <c r="W906" i="26" s="1"/>
  <c r="U896" i="26"/>
  <c r="U906" i="26" s="1"/>
  <c r="H895" i="26"/>
  <c r="G894" i="26"/>
  <c r="O884" i="26"/>
  <c r="O894" i="26" s="1"/>
  <c r="P884" i="26" s="1"/>
  <c r="P894" i="26" s="1"/>
  <c r="R884" i="26" s="1"/>
  <c r="R894" i="26" s="1"/>
  <c r="D894" i="26"/>
  <c r="H893" i="26"/>
  <c r="H892" i="26"/>
  <c r="H891" i="26"/>
  <c r="H890" i="26"/>
  <c r="H889" i="26"/>
  <c r="H888" i="26"/>
  <c r="H887" i="26"/>
  <c r="H886" i="26"/>
  <c r="H885" i="26"/>
  <c r="Y884" i="26"/>
  <c r="Y894" i="26" s="1"/>
  <c r="W884" i="26"/>
  <c r="W894" i="26" s="1"/>
  <c r="U884" i="26"/>
  <c r="U894" i="26" s="1"/>
  <c r="H884" i="26"/>
  <c r="H894" i="26" s="1"/>
  <c r="AB884" i="26" s="1"/>
  <c r="AB894" i="26" s="1"/>
  <c r="AG884" i="26" s="1"/>
  <c r="AG894" i="26" s="1"/>
  <c r="H883" i="26"/>
  <c r="G882" i="26"/>
  <c r="O872" i="26" s="1"/>
  <c r="O882" i="26" s="1"/>
  <c r="P872" i="26" s="1"/>
  <c r="P882" i="26" s="1"/>
  <c r="R872" i="26" s="1"/>
  <c r="R882" i="26" s="1"/>
  <c r="D882" i="26"/>
  <c r="H881" i="26"/>
  <c r="H880" i="26"/>
  <c r="H879" i="26"/>
  <c r="H878" i="26"/>
  <c r="H877" i="26"/>
  <c r="H882" i="26" s="1"/>
  <c r="H876" i="26"/>
  <c r="H875" i="26"/>
  <c r="H874" i="26"/>
  <c r="H873" i="26"/>
  <c r="Y872" i="26"/>
  <c r="Y882" i="26" s="1"/>
  <c r="W872" i="26"/>
  <c r="W882" i="26" s="1"/>
  <c r="W1375" i="26" s="1"/>
  <c r="U872" i="26"/>
  <c r="U882" i="26" s="1"/>
  <c r="H872" i="26"/>
  <c r="H871" i="26"/>
  <c r="G870" i="26"/>
  <c r="O860" i="26" s="1"/>
  <c r="O870" i="26" s="1"/>
  <c r="P860" i="26" s="1"/>
  <c r="P870" i="26" s="1"/>
  <c r="R860" i="26" s="1"/>
  <c r="R870" i="26" s="1"/>
  <c r="D870" i="26"/>
  <c r="H869" i="26"/>
  <c r="H868" i="26"/>
  <c r="H867" i="26"/>
  <c r="H866" i="26"/>
  <c r="H870" i="26" s="1"/>
  <c r="AB860" i="26" s="1"/>
  <c r="AB870" i="26" s="1"/>
  <c r="AG860" i="26" s="1"/>
  <c r="AG870" i="26" s="1"/>
  <c r="H865" i="26"/>
  <c r="H864" i="26"/>
  <c r="H863" i="26"/>
  <c r="H862" i="26"/>
  <c r="H861" i="26"/>
  <c r="Y860" i="26"/>
  <c r="Y870" i="26" s="1"/>
  <c r="W860" i="26"/>
  <c r="W870" i="26" s="1"/>
  <c r="U860" i="26"/>
  <c r="U870" i="26" s="1"/>
  <c r="H860" i="26"/>
  <c r="H859" i="26"/>
  <c r="G858" i="26"/>
  <c r="O848" i="26" s="1"/>
  <c r="O858" i="26" s="1"/>
  <c r="P848" i="26" s="1"/>
  <c r="P858" i="26" s="1"/>
  <c r="R848" i="26" s="1"/>
  <c r="R858" i="26" s="1"/>
  <c r="D858" i="26"/>
  <c r="H857" i="26"/>
  <c r="H856" i="26"/>
  <c r="H855" i="26"/>
  <c r="H854" i="26"/>
  <c r="H858" i="26" s="1"/>
  <c r="AB848" i="26" s="1"/>
  <c r="AB858" i="26" s="1"/>
  <c r="AG848" i="26" s="1"/>
  <c r="AG858" i="26" s="1"/>
  <c r="H853" i="26"/>
  <c r="H852" i="26"/>
  <c r="H851" i="26"/>
  <c r="H850" i="26"/>
  <c r="H849" i="26"/>
  <c r="Y848" i="26"/>
  <c r="Y858" i="26" s="1"/>
  <c r="W848" i="26"/>
  <c r="W858" i="26"/>
  <c r="U848" i="26"/>
  <c r="U858" i="26" s="1"/>
  <c r="H848" i="26"/>
  <c r="H847" i="26"/>
  <c r="G846" i="26"/>
  <c r="O836" i="26"/>
  <c r="O846" i="26" s="1"/>
  <c r="P836" i="26" s="1"/>
  <c r="P846" i="26" s="1"/>
  <c r="R836" i="26" s="1"/>
  <c r="R846" i="26" s="1"/>
  <c r="D846" i="26"/>
  <c r="H845" i="26"/>
  <c r="H844" i="26"/>
  <c r="H846" i="26" s="1"/>
  <c r="AB836" i="26" s="1"/>
  <c r="AB846" i="26" s="1"/>
  <c r="AG836" i="26" s="1"/>
  <c r="AG846" i="26" s="1"/>
  <c r="H843" i="26"/>
  <c r="H842" i="26"/>
  <c r="H841" i="26"/>
  <c r="H840" i="26"/>
  <c r="H839" i="26"/>
  <c r="H838" i="26"/>
  <c r="H837" i="26"/>
  <c r="Y836" i="26"/>
  <c r="Y846" i="26" s="1"/>
  <c r="W836" i="26"/>
  <c r="W846" i="26" s="1"/>
  <c r="U836" i="26"/>
  <c r="U846" i="26" s="1"/>
  <c r="H836" i="26"/>
  <c r="H835" i="26"/>
  <c r="G834" i="26"/>
  <c r="O824" i="26" s="1"/>
  <c r="O834" i="26" s="1"/>
  <c r="P824" i="26" s="1"/>
  <c r="P834" i="26" s="1"/>
  <c r="R824" i="26" s="1"/>
  <c r="R834" i="26" s="1"/>
  <c r="D834" i="26"/>
  <c r="H833" i="26"/>
  <c r="H832" i="26"/>
  <c r="H831" i="26"/>
  <c r="H830" i="26"/>
  <c r="H829" i="26"/>
  <c r="H828" i="26"/>
  <c r="H827" i="26"/>
  <c r="H826" i="26"/>
  <c r="H824" i="26"/>
  <c r="H825" i="26"/>
  <c r="Y824" i="26"/>
  <c r="Y834" i="26"/>
  <c r="W824" i="26"/>
  <c r="W834" i="26" s="1"/>
  <c r="U824" i="26"/>
  <c r="U834" i="26"/>
  <c r="H823" i="26"/>
  <c r="G822" i="26"/>
  <c r="O812" i="26" s="1"/>
  <c r="O822" i="26" s="1"/>
  <c r="P812" i="26" s="1"/>
  <c r="P822" i="26" s="1"/>
  <c r="R812" i="26" s="1"/>
  <c r="R822" i="26" s="1"/>
  <c r="D822" i="26"/>
  <c r="H821" i="26"/>
  <c r="H820" i="26"/>
  <c r="H819" i="26"/>
  <c r="H818" i="26"/>
  <c r="H817" i="26"/>
  <c r="H816" i="26"/>
  <c r="H815" i="26"/>
  <c r="H814" i="26"/>
  <c r="H822" i="26" s="1"/>
  <c r="AB812" i="26" s="1"/>
  <c r="AB822" i="26" s="1"/>
  <c r="AG812" i="26" s="1"/>
  <c r="AG822" i="26" s="1"/>
  <c r="H813" i="26"/>
  <c r="Y812" i="26"/>
  <c r="Y822" i="26" s="1"/>
  <c r="W812" i="26"/>
  <c r="W822" i="26" s="1"/>
  <c r="U812" i="26"/>
  <c r="U822" i="26" s="1"/>
  <c r="H812" i="26"/>
  <c r="H811" i="26"/>
  <c r="G810" i="26"/>
  <c r="O800" i="26"/>
  <c r="O810" i="26" s="1"/>
  <c r="P800" i="26" s="1"/>
  <c r="P810" i="26" s="1"/>
  <c r="R800" i="26" s="1"/>
  <c r="R810" i="26" s="1"/>
  <c r="D810" i="26"/>
  <c r="H809" i="26"/>
  <c r="H808" i="26"/>
  <c r="H807" i="26"/>
  <c r="H806" i="26"/>
  <c r="H805" i="26"/>
  <c r="H804" i="26"/>
  <c r="H803" i="26"/>
  <c r="H802" i="26"/>
  <c r="H801" i="26"/>
  <c r="Y800" i="26"/>
  <c r="Y810" i="26" s="1"/>
  <c r="W800" i="26"/>
  <c r="W810" i="26" s="1"/>
  <c r="U800" i="26"/>
  <c r="U810" i="26" s="1"/>
  <c r="H800" i="26"/>
  <c r="H799" i="26"/>
  <c r="G798" i="26"/>
  <c r="O788" i="26" s="1"/>
  <c r="O798" i="26" s="1"/>
  <c r="P788" i="26" s="1"/>
  <c r="P798" i="26" s="1"/>
  <c r="R788" i="26" s="1"/>
  <c r="R798" i="26" s="1"/>
  <c r="D798" i="26"/>
  <c r="H797" i="26"/>
  <c r="H796" i="26"/>
  <c r="H795" i="26"/>
  <c r="H794" i="26"/>
  <c r="H793" i="26"/>
  <c r="H792" i="26"/>
  <c r="H791" i="26"/>
  <c r="H790" i="26"/>
  <c r="H789" i="26"/>
  <c r="Y788" i="26"/>
  <c r="Y798" i="26" s="1"/>
  <c r="W788" i="26"/>
  <c r="W798" i="26" s="1"/>
  <c r="U788" i="26"/>
  <c r="U798" i="26" s="1"/>
  <c r="H788" i="26"/>
  <c r="H787" i="26"/>
  <c r="G786" i="26"/>
  <c r="O776" i="26" s="1"/>
  <c r="O786" i="26" s="1"/>
  <c r="P776" i="26" s="1"/>
  <c r="P786" i="26" s="1"/>
  <c r="R776" i="26" s="1"/>
  <c r="R786" i="26" s="1"/>
  <c r="D786" i="26"/>
  <c r="H785" i="26"/>
  <c r="H784" i="26"/>
  <c r="H783" i="26"/>
  <c r="H782" i="26"/>
  <c r="H781" i="26"/>
  <c r="H780" i="26"/>
  <c r="H779" i="26"/>
  <c r="H778" i="26"/>
  <c r="H777" i="26"/>
  <c r="Y776" i="26"/>
  <c r="Y786" i="26" s="1"/>
  <c r="W776" i="26"/>
  <c r="W786" i="26" s="1"/>
  <c r="U776" i="26"/>
  <c r="U786" i="26" s="1"/>
  <c r="H776" i="26"/>
  <c r="H775" i="26"/>
  <c r="G774" i="26"/>
  <c r="O764" i="26" s="1"/>
  <c r="O774" i="26" s="1"/>
  <c r="P764" i="26" s="1"/>
  <c r="P774" i="26" s="1"/>
  <c r="R764" i="26" s="1"/>
  <c r="R774" i="26" s="1"/>
  <c r="D774" i="26"/>
  <c r="H773" i="26"/>
  <c r="H772" i="26"/>
  <c r="H771" i="26"/>
  <c r="H770" i="26"/>
  <c r="H774" i="26" s="1"/>
  <c r="AB764" i="26" s="1"/>
  <c r="AB774" i="26" s="1"/>
  <c r="AG764" i="26" s="1"/>
  <c r="AG774" i="26" s="1"/>
  <c r="H769" i="26"/>
  <c r="H768" i="26"/>
  <c r="H767" i="26"/>
  <c r="H766" i="26"/>
  <c r="H765" i="26"/>
  <c r="Y764" i="26"/>
  <c r="Y774" i="26" s="1"/>
  <c r="W764" i="26"/>
  <c r="W774" i="26" s="1"/>
  <c r="U764" i="26"/>
  <c r="U774" i="26" s="1"/>
  <c r="H764" i="26"/>
  <c r="H763" i="26"/>
  <c r="G762" i="26"/>
  <c r="O752" i="26" s="1"/>
  <c r="O762" i="26" s="1"/>
  <c r="P752" i="26" s="1"/>
  <c r="P762" i="26" s="1"/>
  <c r="R752" i="26" s="1"/>
  <c r="R762" i="26" s="1"/>
  <c r="D762" i="26"/>
  <c r="H761" i="26"/>
  <c r="H760" i="26"/>
  <c r="H759" i="26"/>
  <c r="H758" i="26"/>
  <c r="H757" i="26"/>
  <c r="H756" i="26"/>
  <c r="H755" i="26"/>
  <c r="H754" i="26"/>
  <c r="H753" i="26"/>
  <c r="H752" i="26"/>
  <c r="Y752" i="26"/>
  <c r="Y762" i="26" s="1"/>
  <c r="W752" i="26"/>
  <c r="W762" i="26" s="1"/>
  <c r="U752" i="26"/>
  <c r="U762" i="26"/>
  <c r="H751" i="26"/>
  <c r="G750" i="26"/>
  <c r="O740" i="26" s="1"/>
  <c r="O750" i="26" s="1"/>
  <c r="P740" i="26" s="1"/>
  <c r="P750" i="26" s="1"/>
  <c r="R740" i="26" s="1"/>
  <c r="R750" i="26" s="1"/>
  <c r="D750" i="26"/>
  <c r="H749" i="26"/>
  <c r="H748" i="26"/>
  <c r="H747" i="26"/>
  <c r="H746" i="26"/>
  <c r="H745" i="26"/>
  <c r="H744" i="26"/>
  <c r="H743" i="26"/>
  <c r="H740" i="26"/>
  <c r="H741" i="26"/>
  <c r="H750" i="26" s="1"/>
  <c r="AB740" i="26" s="1"/>
  <c r="AB750" i="26" s="1"/>
  <c r="AG740" i="26" s="1"/>
  <c r="AG750" i="26" s="1"/>
  <c r="H742" i="26"/>
  <c r="Y740" i="26"/>
  <c r="Y750" i="26" s="1"/>
  <c r="W740" i="26"/>
  <c r="W750" i="26"/>
  <c r="U740" i="26"/>
  <c r="U750" i="26" s="1"/>
  <c r="H739" i="26"/>
  <c r="G738" i="26"/>
  <c r="O728" i="26" s="1"/>
  <c r="O738" i="26" s="1"/>
  <c r="P728" i="26" s="1"/>
  <c r="P738" i="26" s="1"/>
  <c r="R728" i="26" s="1"/>
  <c r="R738" i="26" s="1"/>
  <c r="D738" i="26"/>
  <c r="H737" i="26"/>
  <c r="H736" i="26"/>
  <c r="H735" i="26"/>
  <c r="H734" i="26"/>
  <c r="H733" i="26"/>
  <c r="H732" i="26"/>
  <c r="H728" i="26"/>
  <c r="H738" i="26" s="1"/>
  <c r="AB728" i="26" s="1"/>
  <c r="AB738" i="26" s="1"/>
  <c r="AG728" i="26" s="1"/>
  <c r="AG738" i="26" s="1"/>
  <c r="H729" i="26"/>
  <c r="H730" i="26"/>
  <c r="H731" i="26"/>
  <c r="Y728" i="26"/>
  <c r="Y738" i="26" s="1"/>
  <c r="W728" i="26"/>
  <c r="W738" i="26" s="1"/>
  <c r="U728" i="26"/>
  <c r="U738" i="26" s="1"/>
  <c r="H727" i="26"/>
  <c r="G726" i="26"/>
  <c r="O716" i="26" s="1"/>
  <c r="O726" i="26" s="1"/>
  <c r="P716" i="26" s="1"/>
  <c r="P726" i="26" s="1"/>
  <c r="R716" i="26" s="1"/>
  <c r="R726" i="26" s="1"/>
  <c r="D726" i="26"/>
  <c r="H725" i="26"/>
  <c r="H724" i="26"/>
  <c r="H723" i="26"/>
  <c r="H722" i="26"/>
  <c r="H721" i="26"/>
  <c r="H720" i="26"/>
  <c r="H719" i="26"/>
  <c r="H718" i="26"/>
  <c r="H717" i="26"/>
  <c r="Y716" i="26"/>
  <c r="Y726" i="26" s="1"/>
  <c r="W716" i="26"/>
  <c r="W726" i="26" s="1"/>
  <c r="U716" i="26"/>
  <c r="U726" i="26" s="1"/>
  <c r="H716" i="26"/>
  <c r="H726" i="26" s="1"/>
  <c r="AB716" i="26" s="1"/>
  <c r="AB726" i="26" s="1"/>
  <c r="AG716" i="26" s="1"/>
  <c r="AG726" i="26" s="1"/>
  <c r="H715" i="26"/>
  <c r="G714" i="26"/>
  <c r="O704" i="26" s="1"/>
  <c r="O714" i="26" s="1"/>
  <c r="P704" i="26" s="1"/>
  <c r="P714" i="26" s="1"/>
  <c r="R704" i="26" s="1"/>
  <c r="R714" i="26" s="1"/>
  <c r="D714" i="26"/>
  <c r="H713" i="26"/>
  <c r="H712" i="26"/>
  <c r="H711" i="26"/>
  <c r="H710" i="26"/>
  <c r="H709" i="26"/>
  <c r="H708" i="26"/>
  <c r="H707" i="26"/>
  <c r="H706" i="26"/>
  <c r="H705" i="26"/>
  <c r="Y704" i="26"/>
  <c r="Y714" i="26" s="1"/>
  <c r="W704" i="26"/>
  <c r="W714" i="26" s="1"/>
  <c r="U704" i="26"/>
  <c r="U714" i="26" s="1"/>
  <c r="H704" i="26"/>
  <c r="H703" i="26"/>
  <c r="G702" i="26"/>
  <c r="O692" i="26" s="1"/>
  <c r="O702" i="26" s="1"/>
  <c r="P692" i="26" s="1"/>
  <c r="P702" i="26" s="1"/>
  <c r="R692" i="26" s="1"/>
  <c r="R702" i="26" s="1"/>
  <c r="D702" i="26"/>
  <c r="H701" i="26"/>
  <c r="H700" i="26"/>
  <c r="H699" i="26"/>
  <c r="H698" i="26"/>
  <c r="H697" i="26"/>
  <c r="H696" i="26"/>
  <c r="H695" i="26"/>
  <c r="H694" i="26"/>
  <c r="H693" i="26"/>
  <c r="Y692" i="26"/>
  <c r="Y702" i="26" s="1"/>
  <c r="W692" i="26"/>
  <c r="W702" i="26" s="1"/>
  <c r="U692" i="26"/>
  <c r="U702" i="26" s="1"/>
  <c r="U1375" i="26" s="1"/>
  <c r="H692" i="26"/>
  <c r="H691" i="26"/>
  <c r="G690" i="26"/>
  <c r="O680" i="26" s="1"/>
  <c r="O690" i="26" s="1"/>
  <c r="P680" i="26" s="1"/>
  <c r="P690" i="26" s="1"/>
  <c r="R680" i="26" s="1"/>
  <c r="R690" i="26" s="1"/>
  <c r="D690" i="26"/>
  <c r="H689" i="26"/>
  <c r="H688" i="26"/>
  <c r="H687" i="26"/>
  <c r="H686" i="26"/>
  <c r="H685" i="26"/>
  <c r="H684" i="26"/>
  <c r="H683" i="26"/>
  <c r="H682" i="26"/>
  <c r="H681" i="26"/>
  <c r="Y680" i="26"/>
  <c r="Y690" i="26" s="1"/>
  <c r="W680" i="26"/>
  <c r="W690" i="26" s="1"/>
  <c r="U680" i="26"/>
  <c r="U690" i="26" s="1"/>
  <c r="H680" i="26"/>
  <c r="H679" i="26"/>
  <c r="G678" i="26"/>
  <c r="O668" i="26" s="1"/>
  <c r="O678" i="26" s="1"/>
  <c r="P668" i="26" s="1"/>
  <c r="P678" i="26" s="1"/>
  <c r="R668" i="26" s="1"/>
  <c r="R678" i="26" s="1"/>
  <c r="D678" i="26"/>
  <c r="H677" i="26"/>
  <c r="H676" i="26"/>
  <c r="H675" i="26"/>
  <c r="H674" i="26"/>
  <c r="H673" i="26"/>
  <c r="H672" i="26"/>
  <c r="H671" i="26"/>
  <c r="H668" i="26"/>
  <c r="H669" i="26"/>
  <c r="H670" i="26"/>
  <c r="Y668" i="26"/>
  <c r="Y678" i="26" s="1"/>
  <c r="W668" i="26"/>
  <c r="W678" i="26" s="1"/>
  <c r="U668" i="26"/>
  <c r="U678" i="26" s="1"/>
  <c r="H667" i="26"/>
  <c r="G666" i="26"/>
  <c r="O656" i="26" s="1"/>
  <c r="O666" i="26" s="1"/>
  <c r="P656" i="26" s="1"/>
  <c r="P666" i="26" s="1"/>
  <c r="R656" i="26" s="1"/>
  <c r="R666" i="26" s="1"/>
  <c r="D666" i="26"/>
  <c r="H665" i="26"/>
  <c r="H664" i="26"/>
  <c r="H663" i="26"/>
  <c r="H662" i="26"/>
  <c r="H661" i="26"/>
  <c r="H660" i="26"/>
  <c r="H659" i="26"/>
  <c r="H658" i="26"/>
  <c r="H657" i="26"/>
  <c r="Y656" i="26"/>
  <c r="Y666" i="26" s="1"/>
  <c r="W656" i="26"/>
  <c r="W666" i="26" s="1"/>
  <c r="U656" i="26"/>
  <c r="U666" i="26" s="1"/>
  <c r="H656" i="26"/>
  <c r="H655" i="26"/>
  <c r="G654" i="26"/>
  <c r="O644" i="26" s="1"/>
  <c r="O654" i="26" s="1"/>
  <c r="P644" i="26" s="1"/>
  <c r="P654" i="26" s="1"/>
  <c r="R644" i="26" s="1"/>
  <c r="R654" i="26" s="1"/>
  <c r="D654" i="26"/>
  <c r="H653" i="26"/>
  <c r="H652" i="26"/>
  <c r="H651" i="26"/>
  <c r="H650" i="26"/>
  <c r="H649" i="26"/>
  <c r="H648" i="26"/>
  <c r="H647" i="26"/>
  <c r="H646" i="26"/>
  <c r="H645" i="26"/>
  <c r="H654" i="26" s="1"/>
  <c r="AB644" i="26" s="1"/>
  <c r="AB654" i="26" s="1"/>
  <c r="AG644" i="26" s="1"/>
  <c r="AG654" i="26" s="1"/>
  <c r="Y644" i="26"/>
  <c r="Y654" i="26" s="1"/>
  <c r="W644" i="26"/>
  <c r="W654" i="26" s="1"/>
  <c r="U644" i="26"/>
  <c r="U654" i="26" s="1"/>
  <c r="H644" i="26"/>
  <c r="H643" i="26"/>
  <c r="G642" i="26"/>
  <c r="O632" i="26" s="1"/>
  <c r="O642" i="26" s="1"/>
  <c r="P632" i="26" s="1"/>
  <c r="P642" i="26" s="1"/>
  <c r="R632" i="26" s="1"/>
  <c r="R642" i="26" s="1"/>
  <c r="D642" i="26"/>
  <c r="H641" i="26"/>
  <c r="H640" i="26"/>
  <c r="H639" i="26"/>
  <c r="H638" i="26"/>
  <c r="H637" i="26"/>
  <c r="H636" i="26"/>
  <c r="H635" i="26"/>
  <c r="H634" i="26"/>
  <c r="H633" i="26"/>
  <c r="H642" i="26" s="1"/>
  <c r="AB632" i="26" s="1"/>
  <c r="AB642" i="26" s="1"/>
  <c r="AG632" i="26" s="1"/>
  <c r="AG642" i="26" s="1"/>
  <c r="Y632" i="26"/>
  <c r="Y642" i="26"/>
  <c r="W632" i="26"/>
  <c r="W642" i="26" s="1"/>
  <c r="U632" i="26"/>
  <c r="U642" i="26"/>
  <c r="H632" i="26"/>
  <c r="H631" i="26"/>
  <c r="G630" i="26"/>
  <c r="O620" i="26" s="1"/>
  <c r="O630" i="26" s="1"/>
  <c r="P620" i="26" s="1"/>
  <c r="P630" i="26" s="1"/>
  <c r="R620" i="26" s="1"/>
  <c r="R630" i="26" s="1"/>
  <c r="D630" i="26"/>
  <c r="H629" i="26"/>
  <c r="H628" i="26"/>
  <c r="H627" i="26"/>
  <c r="H626" i="26"/>
  <c r="H625" i="26"/>
  <c r="H624" i="26"/>
  <c r="H620" i="26"/>
  <c r="H621" i="26"/>
  <c r="H622" i="26"/>
  <c r="H623" i="26"/>
  <c r="Y620" i="26"/>
  <c r="Y630" i="26" s="1"/>
  <c r="W620" i="26"/>
  <c r="W630" i="26" s="1"/>
  <c r="U620" i="26"/>
  <c r="U630" i="26" s="1"/>
  <c r="H619" i="26"/>
  <c r="G618" i="26"/>
  <c r="O608" i="26" s="1"/>
  <c r="O618" i="26" s="1"/>
  <c r="P608" i="26" s="1"/>
  <c r="P618" i="26" s="1"/>
  <c r="R608" i="26" s="1"/>
  <c r="R618" i="26" s="1"/>
  <c r="D618" i="26"/>
  <c r="H617" i="26"/>
  <c r="H616" i="26"/>
  <c r="H615" i="26"/>
  <c r="H614" i="26"/>
  <c r="H613" i="26"/>
  <c r="H612" i="26"/>
  <c r="H611" i="26"/>
  <c r="H610" i="26"/>
  <c r="H609" i="26"/>
  <c r="Y608" i="26"/>
  <c r="Y618" i="26" s="1"/>
  <c r="W608" i="26"/>
  <c r="W618" i="26" s="1"/>
  <c r="U608" i="26"/>
  <c r="U618" i="26" s="1"/>
  <c r="H608" i="26"/>
  <c r="H607" i="26"/>
  <c r="G606" i="26"/>
  <c r="D606" i="26"/>
  <c r="H605" i="26"/>
  <c r="H604" i="26"/>
  <c r="H603" i="26"/>
  <c r="H602" i="26"/>
  <c r="H601" i="26"/>
  <c r="H600" i="26"/>
  <c r="H599" i="26"/>
  <c r="H598" i="26"/>
  <c r="H596" i="26"/>
  <c r="H597" i="26"/>
  <c r="Y596" i="26"/>
  <c r="Y606" i="26" s="1"/>
  <c r="W596" i="26"/>
  <c r="W606" i="26" s="1"/>
  <c r="U596" i="26"/>
  <c r="U606" i="26" s="1"/>
  <c r="O596" i="26"/>
  <c r="O606" i="26" s="1"/>
  <c r="P596" i="26" s="1"/>
  <c r="P606" i="26" s="1"/>
  <c r="R596" i="26" s="1"/>
  <c r="R606" i="26" s="1"/>
  <c r="H595" i="26"/>
  <c r="G594" i="26"/>
  <c r="O584" i="26" s="1"/>
  <c r="O594" i="26" s="1"/>
  <c r="P584" i="26" s="1"/>
  <c r="P594" i="26" s="1"/>
  <c r="R584" i="26" s="1"/>
  <c r="R594" i="26" s="1"/>
  <c r="D594" i="26"/>
  <c r="H593" i="26"/>
  <c r="H592" i="26"/>
  <c r="H591" i="26"/>
  <c r="H590" i="26"/>
  <c r="H589" i="26"/>
  <c r="H588" i="26"/>
  <c r="H587" i="26"/>
  <c r="H586" i="26"/>
  <c r="H585" i="26"/>
  <c r="H584" i="26"/>
  <c r="Y584" i="26"/>
  <c r="Y594" i="26"/>
  <c r="W584" i="26"/>
  <c r="W594" i="26" s="1"/>
  <c r="U584" i="26"/>
  <c r="U594" i="26" s="1"/>
  <c r="H583" i="26"/>
  <c r="G582" i="26"/>
  <c r="O572" i="26" s="1"/>
  <c r="O582" i="26" s="1"/>
  <c r="P572" i="26" s="1"/>
  <c r="P582" i="26" s="1"/>
  <c r="R572" i="26" s="1"/>
  <c r="R582" i="26" s="1"/>
  <c r="D582" i="26"/>
  <c r="H581" i="26"/>
  <c r="H580" i="26"/>
  <c r="H579" i="26"/>
  <c r="H578" i="26"/>
  <c r="H577" i="26"/>
  <c r="H576" i="26"/>
  <c r="H575" i="26"/>
  <c r="H574" i="26"/>
  <c r="H573" i="26"/>
  <c r="Y572" i="26"/>
  <c r="Y582" i="26" s="1"/>
  <c r="W572" i="26"/>
  <c r="W582" i="26" s="1"/>
  <c r="U572" i="26"/>
  <c r="U582" i="26"/>
  <c r="H572" i="26"/>
  <c r="H582" i="26" s="1"/>
  <c r="AB572" i="26" s="1"/>
  <c r="AB582" i="26" s="1"/>
  <c r="AG572" i="26" s="1"/>
  <c r="AG582" i="26" s="1"/>
  <c r="H571" i="26"/>
  <c r="G570" i="26"/>
  <c r="O560" i="26"/>
  <c r="O570" i="26" s="1"/>
  <c r="P560" i="26" s="1"/>
  <c r="P570" i="26" s="1"/>
  <c r="R560" i="26" s="1"/>
  <c r="R570" i="26" s="1"/>
  <c r="D570" i="26"/>
  <c r="H569" i="26"/>
  <c r="H568" i="26"/>
  <c r="H567" i="26"/>
  <c r="H566" i="26"/>
  <c r="H565" i="26"/>
  <c r="H564" i="26"/>
  <c r="H563" i="26"/>
  <c r="H562" i="26"/>
  <c r="H561" i="26"/>
  <c r="H560" i="26"/>
  <c r="Y560" i="26"/>
  <c r="Y570" i="26" s="1"/>
  <c r="W560" i="26"/>
  <c r="W570" i="26" s="1"/>
  <c r="U560" i="26"/>
  <c r="U570" i="26" s="1"/>
  <c r="H559" i="26"/>
  <c r="G558" i="26"/>
  <c r="O548" i="26" s="1"/>
  <c r="O558" i="26" s="1"/>
  <c r="P548" i="26" s="1"/>
  <c r="P558" i="26" s="1"/>
  <c r="R548" i="26" s="1"/>
  <c r="R558" i="26" s="1"/>
  <c r="D558" i="26"/>
  <c r="H557" i="26"/>
  <c r="H556" i="26"/>
  <c r="H555" i="26"/>
  <c r="H554" i="26"/>
  <c r="H553" i="26"/>
  <c r="H552" i="26"/>
  <c r="H551" i="26"/>
  <c r="H558" i="26" s="1"/>
  <c r="AB548" i="26" s="1"/>
  <c r="AB558" i="26" s="1"/>
  <c r="AG548" i="26" s="1"/>
  <c r="AG558" i="26" s="1"/>
  <c r="H550" i="26"/>
  <c r="H549" i="26"/>
  <c r="Y548" i="26"/>
  <c r="Y558" i="26" s="1"/>
  <c r="W548" i="26"/>
  <c r="W558" i="26" s="1"/>
  <c r="U548" i="26"/>
  <c r="U558" i="26" s="1"/>
  <c r="H548" i="26"/>
  <c r="H547" i="26"/>
  <c r="G546" i="26"/>
  <c r="O536" i="26" s="1"/>
  <c r="O546" i="26" s="1"/>
  <c r="P536" i="26" s="1"/>
  <c r="P546" i="26" s="1"/>
  <c r="R536" i="26" s="1"/>
  <c r="R546" i="26" s="1"/>
  <c r="D546" i="26"/>
  <c r="H545" i="26"/>
  <c r="H544" i="26"/>
  <c r="H543" i="26"/>
  <c r="H542" i="26"/>
  <c r="H541" i="26"/>
  <c r="H540" i="26"/>
  <c r="H539" i="26"/>
  <c r="H538" i="26"/>
  <c r="H537" i="26"/>
  <c r="Y536" i="26"/>
  <c r="Y546" i="26"/>
  <c r="W536" i="26"/>
  <c r="W546" i="26" s="1"/>
  <c r="U536" i="26"/>
  <c r="U546" i="26" s="1"/>
  <c r="H536" i="26"/>
  <c r="H546" i="26" s="1"/>
  <c r="AB536" i="26" s="1"/>
  <c r="AB546" i="26" s="1"/>
  <c r="AG536" i="26" s="1"/>
  <c r="AG546" i="26" s="1"/>
  <c r="H535" i="26"/>
  <c r="G534" i="26"/>
  <c r="O524" i="26" s="1"/>
  <c r="O534" i="26" s="1"/>
  <c r="P524" i="26" s="1"/>
  <c r="P534" i="26" s="1"/>
  <c r="R524" i="26" s="1"/>
  <c r="R534" i="26" s="1"/>
  <c r="D534" i="26"/>
  <c r="H533" i="26"/>
  <c r="H532" i="26"/>
  <c r="H531" i="26"/>
  <c r="H530" i="26"/>
  <c r="H529" i="26"/>
  <c r="H528" i="26"/>
  <c r="H527" i="26"/>
  <c r="H526" i="26"/>
  <c r="H525" i="26"/>
  <c r="Y524" i="26"/>
  <c r="Y534" i="26" s="1"/>
  <c r="W524" i="26"/>
  <c r="W534" i="26" s="1"/>
  <c r="U524" i="26"/>
  <c r="U534" i="26" s="1"/>
  <c r="H524" i="26"/>
  <c r="H523" i="26"/>
  <c r="G522" i="26"/>
  <c r="O512" i="26" s="1"/>
  <c r="O522" i="26" s="1"/>
  <c r="P512" i="26" s="1"/>
  <c r="P522" i="26" s="1"/>
  <c r="R512" i="26" s="1"/>
  <c r="R522" i="26" s="1"/>
  <c r="D522" i="26"/>
  <c r="H521" i="26"/>
  <c r="H520" i="26"/>
  <c r="H519" i="26"/>
  <c r="H518" i="26"/>
  <c r="H517" i="26"/>
  <c r="H516" i="26"/>
  <c r="H515" i="26"/>
  <c r="H514" i="26"/>
  <c r="H513" i="26"/>
  <c r="Y512" i="26"/>
  <c r="Y522" i="26" s="1"/>
  <c r="W512" i="26"/>
  <c r="W522" i="26"/>
  <c r="U512" i="26"/>
  <c r="U522" i="26" s="1"/>
  <c r="H512" i="26"/>
  <c r="H522" i="26" s="1"/>
  <c r="AB512" i="26" s="1"/>
  <c r="AB522" i="26" s="1"/>
  <c r="AG512" i="26" s="1"/>
  <c r="AG522" i="26" s="1"/>
  <c r="H511" i="26"/>
  <c r="G510" i="26"/>
  <c r="O500" i="26" s="1"/>
  <c r="O510" i="26" s="1"/>
  <c r="P500" i="26" s="1"/>
  <c r="P510" i="26" s="1"/>
  <c r="R500" i="26" s="1"/>
  <c r="R510" i="26" s="1"/>
  <c r="D510" i="26"/>
  <c r="H509" i="26"/>
  <c r="H508" i="26"/>
  <c r="H507" i="26"/>
  <c r="H506" i="26"/>
  <c r="H505" i="26"/>
  <c r="H504" i="26"/>
  <c r="H503" i="26"/>
  <c r="H502" i="26"/>
  <c r="H501" i="26"/>
  <c r="H500" i="26"/>
  <c r="H510" i="26" s="1"/>
  <c r="AB500" i="26" s="1"/>
  <c r="AB510" i="26" s="1"/>
  <c r="AG500" i="26" s="1"/>
  <c r="AG510" i="26" s="1"/>
  <c r="Y500" i="26"/>
  <c r="Y510" i="26" s="1"/>
  <c r="W500" i="26"/>
  <c r="W510" i="26" s="1"/>
  <c r="U500" i="26"/>
  <c r="U510" i="26" s="1"/>
  <c r="H499" i="26"/>
  <c r="G498" i="26"/>
  <c r="O488" i="26" s="1"/>
  <c r="O498" i="26" s="1"/>
  <c r="P488" i="26" s="1"/>
  <c r="P498" i="26" s="1"/>
  <c r="R488" i="26" s="1"/>
  <c r="D498" i="26"/>
  <c r="H497" i="26"/>
  <c r="H496" i="26"/>
  <c r="H495" i="26"/>
  <c r="H494" i="26"/>
  <c r="H493" i="26"/>
  <c r="H492" i="26"/>
  <c r="H491" i="26"/>
  <c r="H490" i="26"/>
  <c r="H489" i="26"/>
  <c r="Y488" i="26"/>
  <c r="Y498" i="26" s="1"/>
  <c r="W488" i="26"/>
  <c r="W498" i="26" s="1"/>
  <c r="U488" i="26"/>
  <c r="H488" i="26"/>
  <c r="H487" i="26"/>
  <c r="G486" i="26"/>
  <c r="O476" i="26" s="1"/>
  <c r="O486" i="26" s="1"/>
  <c r="P476" i="26" s="1"/>
  <c r="P486" i="26" s="1"/>
  <c r="R476" i="26" s="1"/>
  <c r="D486" i="26"/>
  <c r="H485" i="26"/>
  <c r="H484" i="26"/>
  <c r="H483" i="26"/>
  <c r="H482" i="26"/>
  <c r="H481" i="26"/>
  <c r="H480" i="26"/>
  <c r="H479" i="26"/>
  <c r="H478" i="26"/>
  <c r="H477" i="26"/>
  <c r="AB476" i="26"/>
  <c r="AB486" i="26" s="1"/>
  <c r="Y476" i="26"/>
  <c r="Y486" i="26" s="1"/>
  <c r="W476" i="26"/>
  <c r="W486" i="26" s="1"/>
  <c r="U476" i="26"/>
  <c r="H476" i="26"/>
  <c r="H475" i="26"/>
  <c r="G474" i="26"/>
  <c r="O464" i="26" s="1"/>
  <c r="O474" i="26" s="1"/>
  <c r="P464" i="26" s="1"/>
  <c r="P474" i="26" s="1"/>
  <c r="R464" i="26" s="1"/>
  <c r="D474" i="26"/>
  <c r="H473" i="26"/>
  <c r="H472" i="26"/>
  <c r="H471" i="26"/>
  <c r="H470" i="26"/>
  <c r="H469" i="26"/>
  <c r="H468" i="26"/>
  <c r="H467" i="26"/>
  <c r="H466" i="26"/>
  <c r="H465" i="26"/>
  <c r="Y464" i="26"/>
  <c r="Y474" i="26" s="1"/>
  <c r="W464" i="26"/>
  <c r="W474" i="26" s="1"/>
  <c r="U464" i="26"/>
  <c r="H464" i="26"/>
  <c r="H463" i="26"/>
  <c r="G462" i="26"/>
  <c r="O452" i="26" s="1"/>
  <c r="O462" i="26" s="1"/>
  <c r="P452" i="26" s="1"/>
  <c r="P462" i="26" s="1"/>
  <c r="R452" i="26" s="1"/>
  <c r="D462" i="26"/>
  <c r="H461" i="26"/>
  <c r="H460" i="26"/>
  <c r="H459" i="26"/>
  <c r="H458" i="26"/>
  <c r="H457" i="26"/>
  <c r="H456" i="26"/>
  <c r="H455" i="26"/>
  <c r="H454" i="26"/>
  <c r="H453" i="26"/>
  <c r="Y452" i="26"/>
  <c r="Y462" i="26" s="1"/>
  <c r="W452" i="26"/>
  <c r="W462" i="26" s="1"/>
  <c r="U452" i="26"/>
  <c r="H452" i="26"/>
  <c r="H451" i="26"/>
  <c r="G450" i="26"/>
  <c r="O440" i="26" s="1"/>
  <c r="O450" i="26" s="1"/>
  <c r="P440" i="26" s="1"/>
  <c r="P450" i="26" s="1"/>
  <c r="R440" i="26" s="1"/>
  <c r="D450" i="26"/>
  <c r="H449" i="26"/>
  <c r="H448" i="26"/>
  <c r="H447" i="26"/>
  <c r="H446" i="26"/>
  <c r="H445" i="26"/>
  <c r="H444" i="26"/>
  <c r="H443" i="26"/>
  <c r="H442" i="26"/>
  <c r="H441" i="26"/>
  <c r="Y440" i="26"/>
  <c r="Y450" i="26" s="1"/>
  <c r="W440" i="26"/>
  <c r="W450" i="26" s="1"/>
  <c r="U440" i="26"/>
  <c r="H440" i="26"/>
  <c r="H450" i="26" s="1"/>
  <c r="L450" i="26" s="1"/>
  <c r="AB440" i="26" s="1"/>
  <c r="H439" i="26"/>
  <c r="G438" i="26"/>
  <c r="O428" i="26" s="1"/>
  <c r="O438" i="26" s="1"/>
  <c r="P428" i="26" s="1"/>
  <c r="P438" i="26" s="1"/>
  <c r="R428" i="26" s="1"/>
  <c r="D438" i="26"/>
  <c r="H437" i="26"/>
  <c r="H436" i="26"/>
  <c r="H435" i="26"/>
  <c r="H434" i="26"/>
  <c r="H433" i="26"/>
  <c r="H432" i="26"/>
  <c r="H431" i="26"/>
  <c r="H430" i="26"/>
  <c r="H429" i="26"/>
  <c r="Y428" i="26"/>
  <c r="Y438" i="26"/>
  <c r="W428" i="26"/>
  <c r="W438" i="26" s="1"/>
  <c r="U428" i="26"/>
  <c r="H428" i="26"/>
  <c r="H427" i="26"/>
  <c r="G426" i="26"/>
  <c r="O416" i="26" s="1"/>
  <c r="O426" i="26" s="1"/>
  <c r="P416" i="26" s="1"/>
  <c r="P426" i="26" s="1"/>
  <c r="R416" i="26" s="1"/>
  <c r="D426" i="26"/>
  <c r="H425" i="26"/>
  <c r="H424" i="26"/>
  <c r="H423" i="26"/>
  <c r="H422" i="26"/>
  <c r="H421" i="26"/>
  <c r="H420" i="26"/>
  <c r="H419" i="26"/>
  <c r="H418" i="26"/>
  <c r="H417" i="26"/>
  <c r="Y416" i="26"/>
  <c r="Y426" i="26" s="1"/>
  <c r="Y1375" i="26" s="1"/>
  <c r="W416" i="26"/>
  <c r="W426" i="26" s="1"/>
  <c r="U416" i="26"/>
  <c r="H416" i="26"/>
  <c r="H415" i="26"/>
  <c r="G414" i="26"/>
  <c r="O404" i="26" s="1"/>
  <c r="O414" i="26" s="1"/>
  <c r="P404" i="26" s="1"/>
  <c r="P414" i="26" s="1"/>
  <c r="R404" i="26" s="1"/>
  <c r="D414" i="26"/>
  <c r="H413" i="26"/>
  <c r="H412" i="26"/>
  <c r="H411" i="26"/>
  <c r="H410" i="26"/>
  <c r="H409" i="26"/>
  <c r="H408" i="26"/>
  <c r="H407" i="26"/>
  <c r="H406" i="26"/>
  <c r="H405" i="26"/>
  <c r="Y404" i="26"/>
  <c r="Y414" i="26"/>
  <c r="W404" i="26"/>
  <c r="W414" i="26"/>
  <c r="U404" i="26"/>
  <c r="H404" i="26"/>
  <c r="H403" i="26"/>
  <c r="G402" i="26"/>
  <c r="O392" i="26" s="1"/>
  <c r="O402" i="26" s="1"/>
  <c r="P392" i="26" s="1"/>
  <c r="P402" i="26" s="1"/>
  <c r="R392" i="26" s="1"/>
  <c r="D402" i="26"/>
  <c r="H401" i="26"/>
  <c r="H400" i="26"/>
  <c r="H399" i="26"/>
  <c r="H398" i="26"/>
  <c r="H397" i="26"/>
  <c r="H396" i="26"/>
  <c r="H395" i="26"/>
  <c r="H394" i="26"/>
  <c r="H393" i="26"/>
  <c r="Y392" i="26"/>
  <c r="Y402" i="26" s="1"/>
  <c r="W392" i="26"/>
  <c r="W402" i="26" s="1"/>
  <c r="U392" i="26"/>
  <c r="H392" i="26"/>
  <c r="H391" i="26"/>
  <c r="G390" i="26"/>
  <c r="O380" i="26"/>
  <c r="O390" i="26" s="1"/>
  <c r="P380" i="26" s="1"/>
  <c r="P390" i="26" s="1"/>
  <c r="R380" i="26" s="1"/>
  <c r="D390" i="26"/>
  <c r="H389" i="26"/>
  <c r="H388" i="26"/>
  <c r="H387" i="26"/>
  <c r="H386" i="26"/>
  <c r="H385" i="26"/>
  <c r="H384" i="26"/>
  <c r="H383" i="26"/>
  <c r="H382" i="26"/>
  <c r="H381" i="26"/>
  <c r="Y380" i="26"/>
  <c r="Y390" i="26" s="1"/>
  <c r="W380" i="26"/>
  <c r="W390" i="26" s="1"/>
  <c r="U380" i="26"/>
  <c r="H380" i="26"/>
  <c r="H379" i="26"/>
  <c r="G378" i="26"/>
  <c r="O368" i="26" s="1"/>
  <c r="O378" i="26" s="1"/>
  <c r="P368" i="26" s="1"/>
  <c r="P378" i="26" s="1"/>
  <c r="R368" i="26" s="1"/>
  <c r="D378" i="26"/>
  <c r="H377" i="26"/>
  <c r="H376" i="26"/>
  <c r="H375" i="26"/>
  <c r="H374" i="26"/>
  <c r="H373" i="26"/>
  <c r="H372" i="26"/>
  <c r="H371" i="26"/>
  <c r="H370" i="26"/>
  <c r="H369" i="26"/>
  <c r="Y368" i="26"/>
  <c r="Y378" i="26" s="1"/>
  <c r="W368" i="26"/>
  <c r="W378" i="26" s="1"/>
  <c r="U368" i="26"/>
  <c r="H368" i="26"/>
  <c r="H367" i="26"/>
  <c r="G366" i="26"/>
  <c r="O356" i="26" s="1"/>
  <c r="O366" i="26" s="1"/>
  <c r="P356" i="26" s="1"/>
  <c r="P366" i="26" s="1"/>
  <c r="R356" i="26" s="1"/>
  <c r="D366" i="26"/>
  <c r="H365" i="26"/>
  <c r="H364" i="26"/>
  <c r="H363" i="26"/>
  <c r="H362" i="26"/>
  <c r="H361" i="26"/>
  <c r="H360" i="26"/>
  <c r="H359" i="26"/>
  <c r="H358" i="26"/>
  <c r="H357" i="26"/>
  <c r="Y356" i="26"/>
  <c r="Y366" i="26" s="1"/>
  <c r="W356" i="26"/>
  <c r="W366" i="26" s="1"/>
  <c r="U356" i="26"/>
  <c r="H356" i="26"/>
  <c r="H355" i="26"/>
  <c r="G354" i="26"/>
  <c r="O344" i="26" s="1"/>
  <c r="O354" i="26" s="1"/>
  <c r="P344" i="26" s="1"/>
  <c r="P354" i="26"/>
  <c r="R344" i="26" s="1"/>
  <c r="D354" i="26"/>
  <c r="H353" i="26"/>
  <c r="H352" i="26"/>
  <c r="H351" i="26"/>
  <c r="H350" i="26"/>
  <c r="H349" i="26"/>
  <c r="H348" i="26"/>
  <c r="H347" i="26"/>
  <c r="H346" i="26"/>
  <c r="H345" i="26"/>
  <c r="Y344" i="26"/>
  <c r="Y354" i="26" s="1"/>
  <c r="W344" i="26"/>
  <c r="W354" i="26" s="1"/>
  <c r="U344" i="26"/>
  <c r="H344" i="26"/>
  <c r="H343" i="26"/>
  <c r="G342" i="26"/>
  <c r="O332" i="26" s="1"/>
  <c r="O342" i="26" s="1"/>
  <c r="P332" i="26" s="1"/>
  <c r="P342" i="26" s="1"/>
  <c r="R332" i="26" s="1"/>
  <c r="D342" i="26"/>
  <c r="H341" i="26"/>
  <c r="H340" i="26"/>
  <c r="H339" i="26"/>
  <c r="H338" i="26"/>
  <c r="H337" i="26"/>
  <c r="H336" i="26"/>
  <c r="H335" i="26"/>
  <c r="H334" i="26"/>
  <c r="H333" i="26"/>
  <c r="Y332" i="26"/>
  <c r="Y342" i="26" s="1"/>
  <c r="W332" i="26"/>
  <c r="W342" i="26" s="1"/>
  <c r="U332" i="26"/>
  <c r="H332" i="26"/>
  <c r="H331" i="26"/>
  <c r="G330" i="26"/>
  <c r="O320" i="26" s="1"/>
  <c r="O330" i="26"/>
  <c r="P320" i="26" s="1"/>
  <c r="P330" i="26" s="1"/>
  <c r="R320" i="26" s="1"/>
  <c r="D330" i="26"/>
  <c r="H329" i="26"/>
  <c r="H328" i="26"/>
  <c r="H327" i="26"/>
  <c r="H326" i="26"/>
  <c r="H325" i="26"/>
  <c r="H324" i="26"/>
  <c r="H323" i="26"/>
  <c r="H322" i="26"/>
  <c r="H321" i="26"/>
  <c r="Y320" i="26"/>
  <c r="Y330" i="26" s="1"/>
  <c r="W320" i="26"/>
  <c r="W330" i="26" s="1"/>
  <c r="U320" i="26"/>
  <c r="H320" i="26"/>
  <c r="H319" i="26"/>
  <c r="G318" i="26"/>
  <c r="D318" i="26"/>
  <c r="H317" i="26"/>
  <c r="H316" i="26"/>
  <c r="H315" i="26"/>
  <c r="H314" i="26"/>
  <c r="H313" i="26"/>
  <c r="H312" i="26"/>
  <c r="H311" i="26"/>
  <c r="H310" i="26"/>
  <c r="H309" i="26"/>
  <c r="Y308" i="26"/>
  <c r="Y318" i="26" s="1"/>
  <c r="W308" i="26"/>
  <c r="W318" i="26" s="1"/>
  <c r="U308" i="26"/>
  <c r="O308" i="26"/>
  <c r="O318" i="26" s="1"/>
  <c r="P308" i="26" s="1"/>
  <c r="P318" i="26" s="1"/>
  <c r="R308" i="26" s="1"/>
  <c r="H308" i="26"/>
  <c r="H307" i="26"/>
  <c r="G306" i="26"/>
  <c r="D306" i="26"/>
  <c r="H305" i="26"/>
  <c r="H304" i="26"/>
  <c r="H303" i="26"/>
  <c r="H302" i="26"/>
  <c r="H301" i="26"/>
  <c r="H300" i="26"/>
  <c r="H299" i="26"/>
  <c r="H298" i="26"/>
  <c r="H297" i="26"/>
  <c r="Y296" i="26"/>
  <c r="Y306" i="26" s="1"/>
  <c r="W296" i="26"/>
  <c r="W306" i="26" s="1"/>
  <c r="U296" i="26"/>
  <c r="O296" i="26"/>
  <c r="O306" i="26" s="1"/>
  <c r="P296" i="26" s="1"/>
  <c r="P306" i="26" s="1"/>
  <c r="R296" i="26" s="1"/>
  <c r="H296" i="26"/>
  <c r="H295" i="26"/>
  <c r="G294" i="26"/>
  <c r="O284" i="26" s="1"/>
  <c r="O294" i="26" s="1"/>
  <c r="P284" i="26" s="1"/>
  <c r="P294" i="26" s="1"/>
  <c r="R284" i="26" s="1"/>
  <c r="D294" i="26"/>
  <c r="H293" i="26"/>
  <c r="H292" i="26"/>
  <c r="H291" i="26"/>
  <c r="H290" i="26"/>
  <c r="H289" i="26"/>
  <c r="H288" i="26"/>
  <c r="H287" i="26"/>
  <c r="H286" i="26"/>
  <c r="H285" i="26"/>
  <c r="Y284" i="26"/>
  <c r="Y294" i="26" s="1"/>
  <c r="W284" i="26"/>
  <c r="W294" i="26"/>
  <c r="U284" i="26"/>
  <c r="H284" i="26"/>
  <c r="H283" i="26"/>
  <c r="G282" i="26"/>
  <c r="O272" i="26" s="1"/>
  <c r="O282" i="26"/>
  <c r="P272" i="26" s="1"/>
  <c r="P282" i="26" s="1"/>
  <c r="R272" i="26" s="1"/>
  <c r="D282" i="26"/>
  <c r="H281" i="26"/>
  <c r="H280" i="26"/>
  <c r="H279" i="26"/>
  <c r="H278" i="26"/>
  <c r="H277" i="26"/>
  <c r="H276" i="26"/>
  <c r="H275" i="26"/>
  <c r="H274" i="26"/>
  <c r="H273" i="26"/>
  <c r="Y272" i="26"/>
  <c r="Y282" i="26" s="1"/>
  <c r="W272" i="26"/>
  <c r="W282" i="26" s="1"/>
  <c r="U272" i="26"/>
  <c r="H272" i="26"/>
  <c r="H271" i="26"/>
  <c r="G270" i="26"/>
  <c r="O260" i="26" s="1"/>
  <c r="O270" i="26" s="1"/>
  <c r="P260" i="26" s="1"/>
  <c r="P270" i="26" s="1"/>
  <c r="R260" i="26" s="1"/>
  <c r="D270" i="26"/>
  <c r="H269" i="26"/>
  <c r="H268" i="26"/>
  <c r="H267" i="26"/>
  <c r="H266" i="26"/>
  <c r="H265" i="26"/>
  <c r="H264" i="26"/>
  <c r="H263" i="26"/>
  <c r="H262" i="26"/>
  <c r="H261" i="26"/>
  <c r="Y260" i="26"/>
  <c r="Y270" i="26" s="1"/>
  <c r="W260" i="26"/>
  <c r="W270" i="26"/>
  <c r="U260" i="26"/>
  <c r="H260" i="26"/>
  <c r="H259" i="26"/>
  <c r="G258" i="26"/>
  <c r="O248" i="26" s="1"/>
  <c r="O258" i="26" s="1"/>
  <c r="P248" i="26" s="1"/>
  <c r="P258" i="26" s="1"/>
  <c r="R248" i="26" s="1"/>
  <c r="D258" i="26"/>
  <c r="H257" i="26"/>
  <c r="H256" i="26"/>
  <c r="H255" i="26"/>
  <c r="H254" i="26"/>
  <c r="H253" i="26"/>
  <c r="H252" i="26"/>
  <c r="H251" i="26"/>
  <c r="H250" i="26"/>
  <c r="H249" i="26"/>
  <c r="Y248" i="26"/>
  <c r="Y258" i="26"/>
  <c r="W248" i="26"/>
  <c r="W258" i="26" s="1"/>
  <c r="U248" i="26"/>
  <c r="H248" i="26"/>
  <c r="H247" i="26"/>
  <c r="G246" i="26"/>
  <c r="O236" i="26" s="1"/>
  <c r="O246" i="26" s="1"/>
  <c r="P236" i="26" s="1"/>
  <c r="P246" i="26" s="1"/>
  <c r="R236" i="26" s="1"/>
  <c r="D246" i="26"/>
  <c r="H245" i="26"/>
  <c r="H244" i="26"/>
  <c r="H243" i="26"/>
  <c r="H242" i="26"/>
  <c r="H241" i="26"/>
  <c r="H240" i="26"/>
  <c r="H239" i="26"/>
  <c r="H238" i="26"/>
  <c r="H237" i="26"/>
  <c r="Y236" i="26"/>
  <c r="Y246" i="26" s="1"/>
  <c r="W236" i="26"/>
  <c r="W246" i="26" s="1"/>
  <c r="U236" i="26"/>
  <c r="H236" i="26"/>
  <c r="H235" i="26"/>
  <c r="G234" i="26"/>
  <c r="D234" i="26"/>
  <c r="H233" i="26"/>
  <c r="H232" i="26"/>
  <c r="H231" i="26"/>
  <c r="H230" i="26"/>
  <c r="H229" i="26"/>
  <c r="H228" i="26"/>
  <c r="H227" i="26"/>
  <c r="H226" i="26"/>
  <c r="H225" i="26"/>
  <c r="Y224" i="26"/>
  <c r="Y234" i="26" s="1"/>
  <c r="W224" i="26"/>
  <c r="W234" i="26"/>
  <c r="U224" i="26"/>
  <c r="O224" i="26"/>
  <c r="O234" i="26" s="1"/>
  <c r="P224" i="26"/>
  <c r="P234" i="26" s="1"/>
  <c r="R224" i="26" s="1"/>
  <c r="H224" i="26"/>
  <c r="H223" i="26"/>
  <c r="G222" i="26"/>
  <c r="O212" i="26"/>
  <c r="O222" i="26" s="1"/>
  <c r="P212" i="26" s="1"/>
  <c r="P222" i="26" s="1"/>
  <c r="R212" i="26" s="1"/>
  <c r="D222" i="26"/>
  <c r="H221" i="26"/>
  <c r="H220" i="26"/>
  <c r="H219" i="26"/>
  <c r="H218" i="26"/>
  <c r="H217" i="26"/>
  <c r="H216" i="26"/>
  <c r="H215" i="26"/>
  <c r="H214" i="26"/>
  <c r="H213" i="26"/>
  <c r="Y212" i="26"/>
  <c r="Y222" i="26" s="1"/>
  <c r="W212" i="26"/>
  <c r="W222" i="26" s="1"/>
  <c r="U212" i="26"/>
  <c r="H212" i="26"/>
  <c r="H211" i="26"/>
  <c r="G210" i="26"/>
  <c r="O200" i="26" s="1"/>
  <c r="O210" i="26" s="1"/>
  <c r="P200" i="26" s="1"/>
  <c r="P210" i="26" s="1"/>
  <c r="R200" i="26" s="1"/>
  <c r="D210" i="26"/>
  <c r="H209" i="26"/>
  <c r="H208" i="26"/>
  <c r="H207" i="26"/>
  <c r="H206" i="26"/>
  <c r="H205" i="26"/>
  <c r="H204" i="26"/>
  <c r="H203" i="26"/>
  <c r="H202" i="26"/>
  <c r="H201" i="26"/>
  <c r="Y200" i="26"/>
  <c r="Y210" i="26" s="1"/>
  <c r="W200" i="26"/>
  <c r="W210" i="26" s="1"/>
  <c r="U200" i="26"/>
  <c r="H200" i="26"/>
  <c r="H199" i="26"/>
  <c r="G198" i="26"/>
  <c r="O188" i="26" s="1"/>
  <c r="O198" i="26" s="1"/>
  <c r="P188" i="26" s="1"/>
  <c r="P198" i="26" s="1"/>
  <c r="R188" i="26" s="1"/>
  <c r="D198" i="26"/>
  <c r="H197" i="26"/>
  <c r="H196" i="26"/>
  <c r="H195" i="26"/>
  <c r="H194" i="26"/>
  <c r="H193" i="26"/>
  <c r="H192" i="26"/>
  <c r="H191" i="26"/>
  <c r="H190" i="26"/>
  <c r="H189" i="26"/>
  <c r="Y188" i="26"/>
  <c r="Y198" i="26"/>
  <c r="W188" i="26"/>
  <c r="W198" i="26" s="1"/>
  <c r="U188" i="26"/>
  <c r="H188" i="26"/>
  <c r="H187" i="26"/>
  <c r="G186" i="26"/>
  <c r="O176" i="26" s="1"/>
  <c r="O186" i="26" s="1"/>
  <c r="P176" i="26" s="1"/>
  <c r="P186" i="26" s="1"/>
  <c r="R176" i="26" s="1"/>
  <c r="D186" i="26"/>
  <c r="H185" i="26"/>
  <c r="H184" i="26"/>
  <c r="H183" i="26"/>
  <c r="H182" i="26"/>
  <c r="H181" i="26"/>
  <c r="H180" i="26"/>
  <c r="H179" i="26"/>
  <c r="H178" i="26"/>
  <c r="H177" i="26"/>
  <c r="Y176" i="26"/>
  <c r="Y186" i="26" s="1"/>
  <c r="W176" i="26"/>
  <c r="W186" i="26" s="1"/>
  <c r="U176" i="26"/>
  <c r="H176" i="26"/>
  <c r="H175" i="26"/>
  <c r="G174" i="26"/>
  <c r="O164" i="26"/>
  <c r="O174" i="26" s="1"/>
  <c r="P164" i="26" s="1"/>
  <c r="P174" i="26" s="1"/>
  <c r="R164" i="26" s="1"/>
  <c r="D174" i="26"/>
  <c r="H173" i="26"/>
  <c r="H172" i="26"/>
  <c r="H171" i="26"/>
  <c r="H170" i="26"/>
  <c r="H169" i="26"/>
  <c r="H168" i="26"/>
  <c r="H167" i="26"/>
  <c r="H166" i="26"/>
  <c r="H165" i="26"/>
  <c r="Y164" i="26"/>
  <c r="Y174" i="26" s="1"/>
  <c r="W164" i="26"/>
  <c r="W174" i="26"/>
  <c r="U164" i="26"/>
  <c r="H164" i="26"/>
  <c r="H163" i="26"/>
  <c r="G162" i="26"/>
  <c r="O152" i="26"/>
  <c r="O162" i="26" s="1"/>
  <c r="P152" i="26" s="1"/>
  <c r="P162" i="26" s="1"/>
  <c r="R152" i="26" s="1"/>
  <c r="D162" i="26"/>
  <c r="H161" i="26"/>
  <c r="H160" i="26"/>
  <c r="H159" i="26"/>
  <c r="H158" i="26"/>
  <c r="H157" i="26"/>
  <c r="H156" i="26"/>
  <c r="H155" i="26"/>
  <c r="H154" i="26"/>
  <c r="H153" i="26"/>
  <c r="Y152" i="26"/>
  <c r="Y162" i="26" s="1"/>
  <c r="W152" i="26"/>
  <c r="W162" i="26" s="1"/>
  <c r="U152" i="26"/>
  <c r="H152" i="26"/>
  <c r="H151" i="26"/>
  <c r="G150" i="26"/>
  <c r="O140" i="26"/>
  <c r="O150" i="26" s="1"/>
  <c r="P140" i="26" s="1"/>
  <c r="P150" i="26" s="1"/>
  <c r="R140" i="26" s="1"/>
  <c r="D150" i="26"/>
  <c r="H149" i="26"/>
  <c r="H148" i="26"/>
  <c r="H147" i="26"/>
  <c r="H146" i="26"/>
  <c r="H145" i="26"/>
  <c r="H144" i="26"/>
  <c r="H143" i="26"/>
  <c r="H142" i="26"/>
  <c r="H141" i="26"/>
  <c r="Y140" i="26"/>
  <c r="Y150" i="26"/>
  <c r="W140" i="26"/>
  <c r="W150" i="26"/>
  <c r="U140" i="26"/>
  <c r="H140" i="26"/>
  <c r="H139" i="26"/>
  <c r="G138" i="26"/>
  <c r="O128" i="26" s="1"/>
  <c r="O138" i="26" s="1"/>
  <c r="P128" i="26" s="1"/>
  <c r="P138" i="26" s="1"/>
  <c r="R128" i="26" s="1"/>
  <c r="D138" i="26"/>
  <c r="H137" i="26"/>
  <c r="H136" i="26"/>
  <c r="H135" i="26"/>
  <c r="H134" i="26"/>
  <c r="H133" i="26"/>
  <c r="H132" i="26"/>
  <c r="H131" i="26"/>
  <c r="H130" i="26"/>
  <c r="H129" i="26"/>
  <c r="Y128" i="26"/>
  <c r="Y138" i="26" s="1"/>
  <c r="W128" i="26"/>
  <c r="W138" i="26"/>
  <c r="U128" i="26"/>
  <c r="H128" i="26"/>
  <c r="H127" i="26"/>
  <c r="G126" i="26"/>
  <c r="O116" i="26" s="1"/>
  <c r="O126" i="26" s="1"/>
  <c r="P116" i="26" s="1"/>
  <c r="P126" i="26" s="1"/>
  <c r="R116" i="26" s="1"/>
  <c r="D126" i="26"/>
  <c r="H125" i="26"/>
  <c r="H124" i="26"/>
  <c r="H123" i="26"/>
  <c r="H122" i="26"/>
  <c r="H121" i="26"/>
  <c r="H120" i="26"/>
  <c r="H119" i="26"/>
  <c r="H118" i="26"/>
  <c r="H117" i="26"/>
  <c r="Y116" i="26"/>
  <c r="Y126" i="26"/>
  <c r="W116" i="26"/>
  <c r="W126" i="26"/>
  <c r="U116" i="26"/>
  <c r="H116" i="26"/>
  <c r="H115" i="26"/>
  <c r="G114" i="26"/>
  <c r="O104" i="26" s="1"/>
  <c r="O114" i="26" s="1"/>
  <c r="P104" i="26" s="1"/>
  <c r="P114" i="26" s="1"/>
  <c r="R104" i="26" s="1"/>
  <c r="D114" i="26"/>
  <c r="H113" i="26"/>
  <c r="H112" i="26"/>
  <c r="H111" i="26"/>
  <c r="H110" i="26"/>
  <c r="H109" i="26"/>
  <c r="H108" i="26"/>
  <c r="H107" i="26"/>
  <c r="H106" i="26"/>
  <c r="H105" i="26"/>
  <c r="Y104" i="26"/>
  <c r="Y114" i="26"/>
  <c r="W104" i="26"/>
  <c r="W114" i="26" s="1"/>
  <c r="U104" i="26"/>
  <c r="H104" i="26"/>
  <c r="H103" i="26"/>
  <c r="G102" i="26"/>
  <c r="O92" i="26"/>
  <c r="O102" i="26" s="1"/>
  <c r="P92" i="26" s="1"/>
  <c r="P102" i="26" s="1"/>
  <c r="R92" i="26" s="1"/>
  <c r="R102" i="26" s="1"/>
  <c r="D102" i="26"/>
  <c r="H101" i="26"/>
  <c r="H100" i="26"/>
  <c r="H99" i="26"/>
  <c r="H98" i="26"/>
  <c r="H97" i="26"/>
  <c r="H96" i="26"/>
  <c r="H95" i="26"/>
  <c r="H94" i="26"/>
  <c r="H93" i="26"/>
  <c r="Y92" i="26"/>
  <c r="Y102" i="26" s="1"/>
  <c r="W92" i="26"/>
  <c r="W102" i="26" s="1"/>
  <c r="U92" i="26"/>
  <c r="H92" i="26"/>
  <c r="H91" i="26"/>
  <c r="G90" i="26"/>
  <c r="O80" i="26"/>
  <c r="O90" i="26"/>
  <c r="P80" i="26" s="1"/>
  <c r="P90" i="26" s="1"/>
  <c r="R80" i="26" s="1"/>
  <c r="D90" i="26"/>
  <c r="H89" i="26"/>
  <c r="H88" i="26"/>
  <c r="H87" i="26"/>
  <c r="H86" i="26"/>
  <c r="H85" i="26"/>
  <c r="H84" i="26"/>
  <c r="H83" i="26"/>
  <c r="H82" i="26"/>
  <c r="H81" i="26"/>
  <c r="Y80" i="26"/>
  <c r="Y90" i="26"/>
  <c r="W80" i="26"/>
  <c r="W90" i="26" s="1"/>
  <c r="U80" i="26"/>
  <c r="H80" i="26"/>
  <c r="H79" i="26"/>
  <c r="G78" i="26"/>
  <c r="D78" i="26"/>
  <c r="H77" i="26"/>
  <c r="H76" i="26"/>
  <c r="H75" i="26"/>
  <c r="H74" i="26"/>
  <c r="H73" i="26"/>
  <c r="H72" i="26"/>
  <c r="H71" i="26"/>
  <c r="H70" i="26"/>
  <c r="H69" i="26"/>
  <c r="Y68" i="26"/>
  <c r="Y78" i="26" s="1"/>
  <c r="W68" i="26"/>
  <c r="W78" i="26" s="1"/>
  <c r="U68" i="26"/>
  <c r="O68" i="26"/>
  <c r="O78" i="26" s="1"/>
  <c r="P68" i="26"/>
  <c r="P78" i="26" s="1"/>
  <c r="R68" i="26" s="1"/>
  <c r="H68" i="26"/>
  <c r="H67" i="26"/>
  <c r="G66" i="26"/>
  <c r="O56" i="26"/>
  <c r="O66" i="26" s="1"/>
  <c r="P56" i="26" s="1"/>
  <c r="P66" i="26" s="1"/>
  <c r="R56" i="26" s="1"/>
  <c r="D66" i="26"/>
  <c r="H65" i="26"/>
  <c r="H64" i="26"/>
  <c r="H63" i="26"/>
  <c r="H62" i="26"/>
  <c r="H61" i="26"/>
  <c r="H60" i="26"/>
  <c r="H59" i="26"/>
  <c r="H58" i="26"/>
  <c r="H57" i="26"/>
  <c r="Y56" i="26"/>
  <c r="Y66" i="26" s="1"/>
  <c r="W56" i="26"/>
  <c r="W66" i="26"/>
  <c r="U56" i="26"/>
  <c r="H56" i="26"/>
  <c r="H55" i="26"/>
  <c r="Y54" i="26"/>
  <c r="D54" i="26"/>
  <c r="O53" i="26"/>
  <c r="P53" i="26" s="1"/>
  <c r="W53" i="26"/>
  <c r="H53" i="26"/>
  <c r="L53" i="26" s="1"/>
  <c r="O52" i="26"/>
  <c r="P52" i="26"/>
  <c r="W52" i="26" s="1"/>
  <c r="H52" i="26"/>
  <c r="L52" i="26" s="1"/>
  <c r="G51" i="26"/>
  <c r="O51" i="26"/>
  <c r="P51" i="26" s="1"/>
  <c r="W51" i="26" s="1"/>
  <c r="G50" i="26"/>
  <c r="H50" i="26" s="1"/>
  <c r="L50" i="26" s="1"/>
  <c r="G49" i="26"/>
  <c r="H49" i="26" s="1"/>
  <c r="L49" i="26" s="1"/>
  <c r="O49" i="26"/>
  <c r="P49" i="26" s="1"/>
  <c r="W49" i="26" s="1"/>
  <c r="G48" i="26"/>
  <c r="H48" i="26" s="1"/>
  <c r="L48" i="26" s="1"/>
  <c r="G47" i="26"/>
  <c r="G46" i="26"/>
  <c r="H46" i="26" s="1"/>
  <c r="L46" i="26" s="1"/>
  <c r="O45" i="26"/>
  <c r="P45" i="26"/>
  <c r="W45" i="26" s="1"/>
  <c r="H45" i="26"/>
  <c r="O44" i="26"/>
  <c r="P44" i="26" s="1"/>
  <c r="W44" i="26" s="1"/>
  <c r="H44" i="26"/>
  <c r="L44" i="26" s="1"/>
  <c r="H43" i="26"/>
  <c r="Y42" i="26"/>
  <c r="D42" i="26"/>
  <c r="O41" i="26"/>
  <c r="P41" i="26"/>
  <c r="W41" i="26" s="1"/>
  <c r="O40" i="26"/>
  <c r="P40" i="26" s="1"/>
  <c r="W40" i="26" s="1"/>
  <c r="H40" i="26"/>
  <c r="L40" i="26" s="1"/>
  <c r="G39" i="26"/>
  <c r="H39" i="26" s="1"/>
  <c r="L39" i="26" s="1"/>
  <c r="O39" i="26"/>
  <c r="P39" i="26"/>
  <c r="W39" i="26" s="1"/>
  <c r="G38" i="26"/>
  <c r="H38" i="26"/>
  <c r="L38" i="26" s="1"/>
  <c r="G37" i="26"/>
  <c r="O37" i="26"/>
  <c r="P37" i="26" s="1"/>
  <c r="W37" i="26" s="1"/>
  <c r="H37" i="26"/>
  <c r="L37" i="26" s="1"/>
  <c r="G36" i="26"/>
  <c r="H36" i="26" s="1"/>
  <c r="G35" i="26"/>
  <c r="O35" i="26" s="1"/>
  <c r="P35" i="26" s="1"/>
  <c r="W35" i="26" s="1"/>
  <c r="G34" i="26"/>
  <c r="O33" i="26"/>
  <c r="P33" i="26" s="1"/>
  <c r="W33" i="26" s="1"/>
  <c r="H33" i="26"/>
  <c r="L33" i="26"/>
  <c r="O32" i="26"/>
  <c r="H32" i="26"/>
  <c r="L32" i="26" s="1"/>
  <c r="B32" i="26"/>
  <c r="B44" i="26" s="1"/>
  <c r="B56" i="26" s="1"/>
  <c r="B68" i="26" s="1"/>
  <c r="B80" i="26" s="1"/>
  <c r="B92" i="26" s="1"/>
  <c r="B104" i="26" s="1"/>
  <c r="B116" i="26" s="1"/>
  <c r="B128" i="26" s="1"/>
  <c r="B140" i="26" s="1"/>
  <c r="B152" i="26" s="1"/>
  <c r="B164" i="26" s="1"/>
  <c r="B176" i="26" s="1"/>
  <c r="B188" i="26" s="1"/>
  <c r="B200" i="26" s="1"/>
  <c r="B212" i="26" s="1"/>
  <c r="B224" i="26" s="1"/>
  <c r="B236" i="26" s="1"/>
  <c r="B248" i="26" s="1"/>
  <c r="B260" i="26" s="1"/>
  <c r="B272" i="26" s="1"/>
  <c r="B284" i="26" s="1"/>
  <c r="B296" i="26" s="1"/>
  <c r="B308" i="26" s="1"/>
  <c r="B320" i="26" s="1"/>
  <c r="B332" i="26" s="1"/>
  <c r="B344" i="26" s="1"/>
  <c r="B356" i="26" s="1"/>
  <c r="B368" i="26" s="1"/>
  <c r="B380" i="26" s="1"/>
  <c r="B392" i="26" s="1"/>
  <c r="B404" i="26" s="1"/>
  <c r="B416" i="26" s="1"/>
  <c r="B428" i="26" s="1"/>
  <c r="B440" i="26" s="1"/>
  <c r="B452" i="26" s="1"/>
  <c r="B464" i="26" s="1"/>
  <c r="B476" i="26" s="1"/>
  <c r="B488" i="26" s="1"/>
  <c r="B500" i="26" s="1"/>
  <c r="B512" i="26" s="1"/>
  <c r="B524" i="26" s="1"/>
  <c r="B536" i="26" s="1"/>
  <c r="B548" i="26" s="1"/>
  <c r="B560" i="26" s="1"/>
  <c r="B572" i="26" s="1"/>
  <c r="B584" i="26" s="1"/>
  <c r="B596" i="26" s="1"/>
  <c r="B608" i="26" s="1"/>
  <c r="B620" i="26" s="1"/>
  <c r="B632" i="26" s="1"/>
  <c r="B644" i="26" s="1"/>
  <c r="B656" i="26" s="1"/>
  <c r="B668" i="26" s="1"/>
  <c r="B680" i="26" s="1"/>
  <c r="B692" i="26" s="1"/>
  <c r="B704" i="26" s="1"/>
  <c r="B716" i="26" s="1"/>
  <c r="B728" i="26" s="1"/>
  <c r="B740" i="26" s="1"/>
  <c r="B752" i="26" s="1"/>
  <c r="B764" i="26" s="1"/>
  <c r="B776" i="26" s="1"/>
  <c r="B788" i="26" s="1"/>
  <c r="B800" i="26" s="1"/>
  <c r="B812" i="26" s="1"/>
  <c r="B824" i="26" s="1"/>
  <c r="B836" i="26" s="1"/>
  <c r="B848" i="26" s="1"/>
  <c r="B860" i="26" s="1"/>
  <c r="B872" i="26" s="1"/>
  <c r="B884" i="26" s="1"/>
  <c r="B896" i="26" s="1"/>
  <c r="B908" i="26" s="1"/>
  <c r="B920" i="26" s="1"/>
  <c r="B932" i="26" s="1"/>
  <c r="B944" i="26" s="1"/>
  <c r="B956" i="26" s="1"/>
  <c r="B968" i="26" s="1"/>
  <c r="B980" i="26" s="1"/>
  <c r="B992" i="26" s="1"/>
  <c r="B1004" i="26" s="1"/>
  <c r="B1016" i="26" s="1"/>
  <c r="B1028" i="26" s="1"/>
  <c r="B1040" i="26" s="1"/>
  <c r="B1052" i="26" s="1"/>
  <c r="B1064" i="26" s="1"/>
  <c r="B1076" i="26" s="1"/>
  <c r="B1088" i="26" s="1"/>
  <c r="B1100" i="26" s="1"/>
  <c r="B1112" i="26" s="1"/>
  <c r="B1124" i="26" s="1"/>
  <c r="B1136" i="26" s="1"/>
  <c r="B1148" i="26" s="1"/>
  <c r="B1160" i="26" s="1"/>
  <c r="B1172" i="26" s="1"/>
  <c r="B1184" i="26" s="1"/>
  <c r="B1196" i="26" s="1"/>
  <c r="B1208" i="26" s="1"/>
  <c r="B1220" i="26" s="1"/>
  <c r="B1232" i="26" s="1"/>
  <c r="B1244" i="26" s="1"/>
  <c r="B1256" i="26" s="1"/>
  <c r="B1268" i="26" s="1"/>
  <c r="B1280" i="26" s="1"/>
  <c r="B1292" i="26" s="1"/>
  <c r="B1304" i="26" s="1"/>
  <c r="B1316" i="26" s="1"/>
  <c r="B1328" i="26" s="1"/>
  <c r="B1340" i="26" s="1"/>
  <c r="B1352" i="26" s="1"/>
  <c r="B1364" i="26" s="1"/>
  <c r="H31" i="26"/>
  <c r="D30" i="26"/>
  <c r="O29" i="26"/>
  <c r="P29" i="26" s="1"/>
  <c r="W29" i="26" s="1"/>
  <c r="H28" i="26"/>
  <c r="M19" i="26"/>
  <c r="M25" i="26" s="1"/>
  <c r="H24" i="26"/>
  <c r="M24" i="26"/>
  <c r="N24" i="26" s="1"/>
  <c r="H21" i="26"/>
  <c r="M21" i="26"/>
  <c r="N21" i="26" s="1"/>
  <c r="H20" i="26"/>
  <c r="C1" i="25"/>
  <c r="O20" i="26"/>
  <c r="P20" i="26" s="1"/>
  <c r="W20" i="26" s="1"/>
  <c r="L22" i="26"/>
  <c r="O22" i="26"/>
  <c r="P22" i="26"/>
  <c r="W22" i="26" s="1"/>
  <c r="P27" i="26"/>
  <c r="W27" i="26" s="1"/>
  <c r="AB872" i="26"/>
  <c r="AB882" i="26" s="1"/>
  <c r="AG872" i="26" s="1"/>
  <c r="AG882" i="26" s="1"/>
  <c r="H1230" i="26"/>
  <c r="AB1220" i="26" s="1"/>
  <c r="AB1230" i="26" s="1"/>
  <c r="AG1220" i="26" s="1"/>
  <c r="AG1230" i="26" s="1"/>
  <c r="H1290" i="26"/>
  <c r="AB1280" i="26" s="1"/>
  <c r="AB1290" i="26" s="1"/>
  <c r="AG1280" i="26" s="1"/>
  <c r="AG1290" i="26" s="1"/>
  <c r="H51" i="26"/>
  <c r="L51" i="26" s="1"/>
  <c r="M27" i="26"/>
  <c r="H35" i="26"/>
  <c r="L35" i="26" s="1"/>
  <c r="O38" i="26"/>
  <c r="P38" i="26" s="1"/>
  <c r="W38" i="26" s="1"/>
  <c r="AG476" i="26"/>
  <c r="AG486" i="26" s="1"/>
  <c r="H1242" i="26"/>
  <c r="AB1232" i="26" s="1"/>
  <c r="AB1242" i="26" s="1"/>
  <c r="AG1232" i="26" s="1"/>
  <c r="AG1242" i="26" s="1"/>
  <c r="G30" i="26"/>
  <c r="H1278" i="26"/>
  <c r="AB1268" i="26" s="1"/>
  <c r="AB1278" i="26" s="1"/>
  <c r="AG1268" i="26" s="1"/>
  <c r="AG1278" i="26" s="1"/>
  <c r="H1338" i="26"/>
  <c r="AB1328" i="26" s="1"/>
  <c r="AB1338" i="26" s="1"/>
  <c r="AG1328" i="26" s="1"/>
  <c r="AG1338" i="26" s="1"/>
  <c r="H25" i="26"/>
  <c r="H22" i="26"/>
  <c r="H690" i="26"/>
  <c r="AB680" i="26" s="1"/>
  <c r="AB690" i="26" s="1"/>
  <c r="AG680" i="26" s="1"/>
  <c r="AG690" i="26" s="1"/>
  <c r="H26" i="26"/>
  <c r="H23" i="26"/>
  <c r="H27" i="26"/>
  <c r="H1206" i="26"/>
  <c r="AB1196" i="26" s="1"/>
  <c r="AB1206" i="26" s="1"/>
  <c r="AG1196" i="26" s="1"/>
  <c r="AG1206" i="26" s="1"/>
  <c r="H1158" i="26"/>
  <c r="AB1148" i="26" s="1"/>
  <c r="AB1158" i="26" s="1"/>
  <c r="AG1148" i="26" s="1"/>
  <c r="AG1158" i="26" s="1"/>
  <c r="H1062" i="26"/>
  <c r="AB1052" i="26" s="1"/>
  <c r="AB1062" i="26" s="1"/>
  <c r="AG1052" i="26" s="1"/>
  <c r="AG1062" i="26" s="1"/>
  <c r="H1314" i="26"/>
  <c r="AB1304" i="26" s="1"/>
  <c r="AB1314" i="26" s="1"/>
  <c r="AG1304" i="26" s="1"/>
  <c r="AG1314" i="26" s="1"/>
  <c r="O1364" i="26"/>
  <c r="O1374" i="26" s="1"/>
  <c r="P1364" i="26" s="1"/>
  <c r="P1374" i="26" s="1"/>
  <c r="R1364" i="26" s="1"/>
  <c r="R1374" i="26" s="1"/>
  <c r="D8" i="17"/>
  <c r="G19" i="17"/>
  <c r="F26" i="17"/>
  <c r="F25" i="17"/>
  <c r="F24" i="17"/>
  <c r="F23" i="17"/>
  <c r="G23" i="17" s="1"/>
  <c r="F22" i="17"/>
  <c r="F21" i="17"/>
  <c r="K17" i="23"/>
  <c r="K18" i="23" s="1"/>
  <c r="J18" i="23"/>
  <c r="N10" i="23"/>
  <c r="G20" i="17"/>
  <c r="C13" i="23"/>
  <c r="C14" i="23" s="1"/>
  <c r="C16" i="23"/>
  <c r="C17" i="23" s="1"/>
  <c r="C19" i="23"/>
  <c r="C11" i="23"/>
  <c r="L53" i="23"/>
  <c r="I51" i="23"/>
  <c r="I52" i="23"/>
  <c r="I53" i="23" s="1"/>
  <c r="M50" i="23"/>
  <c r="N50" i="23" s="1"/>
  <c r="M49" i="23"/>
  <c r="N49" i="23" s="1"/>
  <c r="M48" i="23"/>
  <c r="N48" i="23" s="1"/>
  <c r="C22" i="23"/>
  <c r="C23" i="23" s="1"/>
  <c r="C24" i="23" s="1"/>
  <c r="C5" i="23"/>
  <c r="C6" i="23" s="1"/>
  <c r="C7" i="23" s="1"/>
  <c r="S475" i="17"/>
  <c r="T475" i="17" s="1"/>
  <c r="N487" i="17"/>
  <c r="N475" i="17"/>
  <c r="N463" i="17"/>
  <c r="N439" i="17"/>
  <c r="N451" i="17"/>
  <c r="N427" i="17"/>
  <c r="N415" i="17"/>
  <c r="N403" i="17"/>
  <c r="N391" i="17"/>
  <c r="N379" i="17"/>
  <c r="N367" i="17"/>
  <c r="N355" i="17"/>
  <c r="N343" i="17"/>
  <c r="N331" i="17"/>
  <c r="N319" i="17"/>
  <c r="N307" i="17"/>
  <c r="N295" i="17"/>
  <c r="N283" i="17"/>
  <c r="N271" i="17"/>
  <c r="N259" i="17"/>
  <c r="N247" i="17"/>
  <c r="N235" i="17"/>
  <c r="N223" i="17"/>
  <c r="N211" i="17"/>
  <c r="N199" i="17"/>
  <c r="N187" i="17"/>
  <c r="N175" i="17"/>
  <c r="N163" i="17"/>
  <c r="N151" i="17"/>
  <c r="N139" i="17"/>
  <c r="N127" i="17"/>
  <c r="N115" i="17"/>
  <c r="N103" i="17"/>
  <c r="N91" i="17"/>
  <c r="N79" i="17"/>
  <c r="N67" i="17"/>
  <c r="N55" i="17"/>
  <c r="N43" i="17"/>
  <c r="N31" i="17"/>
  <c r="N19" i="17"/>
  <c r="G496" i="17"/>
  <c r="G495" i="17"/>
  <c r="G494" i="17"/>
  <c r="G493" i="17"/>
  <c r="G492" i="17"/>
  <c r="G491" i="17"/>
  <c r="G490" i="17"/>
  <c r="G489" i="17"/>
  <c r="G488" i="17"/>
  <c r="G487" i="17"/>
  <c r="G484" i="17"/>
  <c r="G483" i="17"/>
  <c r="G482" i="17"/>
  <c r="G481" i="17"/>
  <c r="G480" i="17"/>
  <c r="G479" i="17"/>
  <c r="G478" i="17"/>
  <c r="G477" i="17"/>
  <c r="G476" i="17"/>
  <c r="G475" i="17"/>
  <c r="G472" i="17"/>
  <c r="G471" i="17"/>
  <c r="G470" i="17"/>
  <c r="G469" i="17"/>
  <c r="G468" i="17"/>
  <c r="G467" i="17"/>
  <c r="G466" i="17"/>
  <c r="G465" i="17"/>
  <c r="G464" i="17"/>
  <c r="G463" i="17"/>
  <c r="G460" i="17"/>
  <c r="G459" i="17"/>
  <c r="G458" i="17"/>
  <c r="G457" i="17"/>
  <c r="G456" i="17"/>
  <c r="G455" i="17"/>
  <c r="G454" i="17"/>
  <c r="G453" i="17"/>
  <c r="G452" i="17"/>
  <c r="G451" i="17"/>
  <c r="G436" i="17"/>
  <c r="G435" i="17"/>
  <c r="G434" i="17"/>
  <c r="G433" i="17"/>
  <c r="G432" i="17"/>
  <c r="G431" i="17"/>
  <c r="G430" i="17"/>
  <c r="G429" i="17"/>
  <c r="G428" i="17"/>
  <c r="G427" i="17"/>
  <c r="G424" i="17"/>
  <c r="G423" i="17"/>
  <c r="G422" i="17"/>
  <c r="G421" i="17"/>
  <c r="G420" i="17"/>
  <c r="G419" i="17"/>
  <c r="G418" i="17"/>
  <c r="G417" i="17"/>
  <c r="G416" i="17"/>
  <c r="G415" i="17"/>
  <c r="G412" i="17"/>
  <c r="G411" i="17"/>
  <c r="G410" i="17"/>
  <c r="G409" i="17"/>
  <c r="G408" i="17"/>
  <c r="G407" i="17"/>
  <c r="G406" i="17"/>
  <c r="G405" i="17"/>
  <c r="G404" i="17"/>
  <c r="G403" i="17"/>
  <c r="G400" i="17"/>
  <c r="G399" i="17"/>
  <c r="G398" i="17"/>
  <c r="G397" i="17"/>
  <c r="G396" i="17"/>
  <c r="G395" i="17"/>
  <c r="G394" i="17"/>
  <c r="G393" i="17"/>
  <c r="G392" i="17"/>
  <c r="G391" i="17"/>
  <c r="G388" i="17"/>
  <c r="G387" i="17"/>
  <c r="G386" i="17"/>
  <c r="G385" i="17"/>
  <c r="G384" i="17"/>
  <c r="G383" i="17"/>
  <c r="G382" i="17"/>
  <c r="G381" i="17"/>
  <c r="G380" i="17"/>
  <c r="G379" i="17"/>
  <c r="G376" i="17"/>
  <c r="G375" i="17"/>
  <c r="G374" i="17"/>
  <c r="G373" i="17"/>
  <c r="G372" i="17"/>
  <c r="G371" i="17"/>
  <c r="G370" i="17"/>
  <c r="G369" i="17"/>
  <c r="G368" i="17"/>
  <c r="G367" i="17"/>
  <c r="G364" i="17"/>
  <c r="G363" i="17"/>
  <c r="G362" i="17"/>
  <c r="G361" i="17"/>
  <c r="G360" i="17"/>
  <c r="G359" i="17"/>
  <c r="G358" i="17"/>
  <c r="G357" i="17"/>
  <c r="G356" i="17"/>
  <c r="G355" i="17"/>
  <c r="G352" i="17"/>
  <c r="G351" i="17"/>
  <c r="G350" i="17"/>
  <c r="G349" i="17"/>
  <c r="G348" i="17"/>
  <c r="G347" i="17"/>
  <c r="G346" i="17"/>
  <c r="G345" i="17"/>
  <c r="G344" i="17"/>
  <c r="G343" i="17"/>
  <c r="G340" i="17"/>
  <c r="G339" i="17"/>
  <c r="G338" i="17"/>
  <c r="G337" i="17"/>
  <c r="G336" i="17"/>
  <c r="G335" i="17"/>
  <c r="G334" i="17"/>
  <c r="G333" i="17"/>
  <c r="G332" i="17"/>
  <c r="G331" i="17"/>
  <c r="G328" i="17"/>
  <c r="G327" i="17"/>
  <c r="G326" i="17"/>
  <c r="G325" i="17"/>
  <c r="G324" i="17"/>
  <c r="G323" i="17"/>
  <c r="G322" i="17"/>
  <c r="G321" i="17"/>
  <c r="G320" i="17"/>
  <c r="G319" i="17"/>
  <c r="G316" i="17"/>
  <c r="G315" i="17"/>
  <c r="G314" i="17"/>
  <c r="G313" i="17"/>
  <c r="G312" i="17"/>
  <c r="G311" i="17"/>
  <c r="G310" i="17"/>
  <c r="G309" i="17"/>
  <c r="G308" i="17"/>
  <c r="G307" i="17"/>
  <c r="G304" i="17"/>
  <c r="G303" i="17"/>
  <c r="G302" i="17"/>
  <c r="G301" i="17"/>
  <c r="G300" i="17"/>
  <c r="G299" i="17"/>
  <c r="G298" i="17"/>
  <c r="G297" i="17"/>
  <c r="G296" i="17"/>
  <c r="G295" i="17"/>
  <c r="G292" i="17"/>
  <c r="G291" i="17"/>
  <c r="G290" i="17"/>
  <c r="G289" i="17"/>
  <c r="G288" i="17"/>
  <c r="G287" i="17"/>
  <c r="G286" i="17"/>
  <c r="G285" i="17"/>
  <c r="G284" i="17"/>
  <c r="G283" i="17"/>
  <c r="G280" i="17"/>
  <c r="G279" i="17"/>
  <c r="G278" i="17"/>
  <c r="G277" i="17"/>
  <c r="G276" i="17"/>
  <c r="G275" i="17"/>
  <c r="G274" i="17"/>
  <c r="G273" i="17"/>
  <c r="G272" i="17"/>
  <c r="G271" i="17"/>
  <c r="G268" i="17"/>
  <c r="G267" i="17"/>
  <c r="G266" i="17"/>
  <c r="G265" i="17"/>
  <c r="G264" i="17"/>
  <c r="G263" i="17"/>
  <c r="G262" i="17"/>
  <c r="G261" i="17"/>
  <c r="G260" i="17"/>
  <c r="G259" i="17"/>
  <c r="G256" i="17"/>
  <c r="G255" i="17"/>
  <c r="G254" i="17"/>
  <c r="G253" i="17"/>
  <c r="G252" i="17"/>
  <c r="G251" i="17"/>
  <c r="G250" i="17"/>
  <c r="G249" i="17"/>
  <c r="G248" i="17"/>
  <c r="G247" i="17"/>
  <c r="G244" i="17"/>
  <c r="G243" i="17"/>
  <c r="G242" i="17"/>
  <c r="G241" i="17"/>
  <c r="G240" i="17"/>
  <c r="G239" i="17"/>
  <c r="G238" i="17"/>
  <c r="G237" i="17"/>
  <c r="G236" i="17"/>
  <c r="G235" i="17"/>
  <c r="G232" i="17"/>
  <c r="G231" i="17"/>
  <c r="G230" i="17"/>
  <c r="G229" i="17"/>
  <c r="G228" i="17"/>
  <c r="G227" i="17"/>
  <c r="G226" i="17"/>
  <c r="G225" i="17"/>
  <c r="G224" i="17"/>
  <c r="G223" i="17"/>
  <c r="G220" i="17"/>
  <c r="G219" i="17"/>
  <c r="G218" i="17"/>
  <c r="G217" i="17"/>
  <c r="G216" i="17"/>
  <c r="G215" i="17"/>
  <c r="G214" i="17"/>
  <c r="G213" i="17"/>
  <c r="G212" i="17"/>
  <c r="G211" i="17"/>
  <c r="G208" i="17"/>
  <c r="G207" i="17"/>
  <c r="G206" i="17"/>
  <c r="G205" i="17"/>
  <c r="G204" i="17"/>
  <c r="G203" i="17"/>
  <c r="G202" i="17"/>
  <c r="G201" i="17"/>
  <c r="G200" i="17"/>
  <c r="G199" i="17"/>
  <c r="G196" i="17"/>
  <c r="G195" i="17"/>
  <c r="G194" i="17"/>
  <c r="G193" i="17"/>
  <c r="G192" i="17"/>
  <c r="G191" i="17"/>
  <c r="G190" i="17"/>
  <c r="G189" i="17"/>
  <c r="G188" i="17"/>
  <c r="G187" i="17"/>
  <c r="G184" i="17"/>
  <c r="G183" i="17"/>
  <c r="G182" i="17"/>
  <c r="G181" i="17"/>
  <c r="G180" i="17"/>
  <c r="G179" i="17"/>
  <c r="G178" i="17"/>
  <c r="G177" i="17"/>
  <c r="G176" i="17"/>
  <c r="G175" i="17"/>
  <c r="G172" i="17"/>
  <c r="G171" i="17"/>
  <c r="G170" i="17"/>
  <c r="G169" i="17"/>
  <c r="G168" i="17"/>
  <c r="G167" i="17"/>
  <c r="G166" i="17"/>
  <c r="G165" i="17"/>
  <c r="G164" i="17"/>
  <c r="G163" i="17"/>
  <c r="G160" i="17"/>
  <c r="G159" i="17"/>
  <c r="G158" i="17"/>
  <c r="G157" i="17"/>
  <c r="G156" i="17"/>
  <c r="G155" i="17"/>
  <c r="G154" i="17"/>
  <c r="G153" i="17"/>
  <c r="G152" i="17"/>
  <c r="G151" i="17"/>
  <c r="G148" i="17"/>
  <c r="G147" i="17"/>
  <c r="G146" i="17"/>
  <c r="G145" i="17"/>
  <c r="G144" i="17"/>
  <c r="G143" i="17"/>
  <c r="G142" i="17"/>
  <c r="G141" i="17"/>
  <c r="G140" i="17"/>
  <c r="G139" i="17"/>
  <c r="G136" i="17"/>
  <c r="G135" i="17"/>
  <c r="G134" i="17"/>
  <c r="G133" i="17"/>
  <c r="G132" i="17"/>
  <c r="G131" i="17"/>
  <c r="G130" i="17"/>
  <c r="G129" i="17"/>
  <c r="G128" i="17"/>
  <c r="G127" i="17"/>
  <c r="G124" i="17"/>
  <c r="G123" i="17"/>
  <c r="G122" i="17"/>
  <c r="G121" i="17"/>
  <c r="G120" i="17"/>
  <c r="G119" i="17"/>
  <c r="G118" i="17"/>
  <c r="G117" i="17"/>
  <c r="G116" i="17"/>
  <c r="G115" i="17"/>
  <c r="G112" i="17"/>
  <c r="G111" i="17"/>
  <c r="G110" i="17"/>
  <c r="G109" i="17"/>
  <c r="G108" i="17"/>
  <c r="G107" i="17"/>
  <c r="G106" i="17"/>
  <c r="G105" i="17"/>
  <c r="G104" i="17"/>
  <c r="G103" i="17"/>
  <c r="G100" i="17"/>
  <c r="G99" i="17"/>
  <c r="G98" i="17"/>
  <c r="G97" i="17"/>
  <c r="G96" i="17"/>
  <c r="G95" i="17"/>
  <c r="G94" i="17"/>
  <c r="G93" i="17"/>
  <c r="G92" i="17"/>
  <c r="G91" i="17"/>
  <c r="G88" i="17"/>
  <c r="G87" i="17"/>
  <c r="G86" i="17"/>
  <c r="G85" i="17"/>
  <c r="G84" i="17"/>
  <c r="G83" i="17"/>
  <c r="G82" i="17"/>
  <c r="G81" i="17"/>
  <c r="G80" i="17"/>
  <c r="G79" i="17"/>
  <c r="G76" i="17"/>
  <c r="G75" i="17"/>
  <c r="G74" i="17"/>
  <c r="G73" i="17"/>
  <c r="G72" i="17"/>
  <c r="G71" i="17"/>
  <c r="G70" i="17"/>
  <c r="G69" i="17"/>
  <c r="G68" i="17"/>
  <c r="G67" i="17"/>
  <c r="G64" i="17"/>
  <c r="G63" i="17"/>
  <c r="G62" i="17"/>
  <c r="G61" i="17"/>
  <c r="G60" i="17"/>
  <c r="G59" i="17"/>
  <c r="G58" i="17"/>
  <c r="G57" i="17"/>
  <c r="G56" i="17"/>
  <c r="G55" i="17"/>
  <c r="G52" i="17"/>
  <c r="G51" i="17"/>
  <c r="G50" i="17"/>
  <c r="G49" i="17"/>
  <c r="G48" i="17"/>
  <c r="G47" i="17"/>
  <c r="G46" i="17"/>
  <c r="G45" i="17"/>
  <c r="G44" i="17"/>
  <c r="G43" i="17"/>
  <c r="G40" i="17"/>
  <c r="G39" i="17"/>
  <c r="G38" i="17"/>
  <c r="G37" i="17"/>
  <c r="G36" i="17"/>
  <c r="G35" i="17"/>
  <c r="G34" i="17"/>
  <c r="G33" i="17"/>
  <c r="G32" i="17"/>
  <c r="G31" i="17"/>
  <c r="G24" i="17"/>
  <c r="G25" i="17"/>
  <c r="G26" i="17"/>
  <c r="G27" i="17"/>
  <c r="G28" i="17"/>
  <c r="AH1380" i="20"/>
  <c r="AG1380" i="20"/>
  <c r="AA1380" i="20"/>
  <c r="W1380" i="20"/>
  <c r="R1380" i="20"/>
  <c r="M1380" i="20"/>
  <c r="L1380" i="20"/>
  <c r="K1380" i="20"/>
  <c r="H1380" i="20"/>
  <c r="J1377" i="20"/>
  <c r="AF1376" i="20"/>
  <c r="V1366" i="20"/>
  <c r="V1376" i="20" s="1"/>
  <c r="T1366" i="20"/>
  <c r="T1376" i="20" s="1"/>
  <c r="N1376" i="20"/>
  <c r="I1376" i="20"/>
  <c r="G1376" i="20"/>
  <c r="F1376" i="20"/>
  <c r="E1376" i="20"/>
  <c r="J1375" i="20"/>
  <c r="AE1375" i="20"/>
  <c r="J1374" i="20"/>
  <c r="J1373" i="20"/>
  <c r="J1372" i="20"/>
  <c r="J1371" i="20"/>
  <c r="J1370" i="20"/>
  <c r="J1369" i="20"/>
  <c r="AE1369" i="20" s="1"/>
  <c r="J1368" i="20"/>
  <c r="AE1368" i="20" s="1"/>
  <c r="J1367" i="20"/>
  <c r="AE1367" i="20" s="1"/>
  <c r="U1366" i="20"/>
  <c r="U1376" i="20" s="1"/>
  <c r="S1366" i="20"/>
  <c r="S1376" i="20" s="1"/>
  <c r="O1366" i="20"/>
  <c r="O1376" i="20" s="1"/>
  <c r="Z1366" i="20" s="1"/>
  <c r="Z1376" i="20" s="1"/>
  <c r="Z1380" i="20" s="1"/>
  <c r="J1366" i="20"/>
  <c r="AE1366" i="20" s="1"/>
  <c r="J1365" i="20"/>
  <c r="AF1364" i="20"/>
  <c r="U1354" i="20"/>
  <c r="U1364" i="20" s="1"/>
  <c r="S1354" i="20"/>
  <c r="S1364" i="20" s="1"/>
  <c r="N1364" i="20"/>
  <c r="I1364" i="20"/>
  <c r="G1364" i="20"/>
  <c r="F1364" i="20"/>
  <c r="E1364" i="20"/>
  <c r="J1363" i="20"/>
  <c r="AE1363" i="20"/>
  <c r="J1362" i="20"/>
  <c r="J1361" i="20"/>
  <c r="J1360" i="20"/>
  <c r="J1359" i="20"/>
  <c r="J1358" i="20"/>
  <c r="J1357" i="20"/>
  <c r="AE1357" i="20" s="1"/>
  <c r="J1356" i="20"/>
  <c r="AE1356" i="20"/>
  <c r="J1355" i="20"/>
  <c r="AE1355" i="20" s="1"/>
  <c r="V1354" i="20"/>
  <c r="V1364" i="20" s="1"/>
  <c r="T1354" i="20"/>
  <c r="T1364" i="20" s="1"/>
  <c r="J1354" i="20"/>
  <c r="AE1354" i="20"/>
  <c r="J1353" i="20"/>
  <c r="AF1352" i="20"/>
  <c r="V1342" i="20"/>
  <c r="V1352" i="20"/>
  <c r="T1342" i="20"/>
  <c r="T1352" i="20" s="1"/>
  <c r="I1352" i="20"/>
  <c r="O1342" i="20" s="1"/>
  <c r="O1352" i="20" s="1"/>
  <c r="N1352" i="20"/>
  <c r="G1352" i="20"/>
  <c r="F1352" i="20"/>
  <c r="E1352" i="20"/>
  <c r="J1351" i="20"/>
  <c r="AE1351" i="20" s="1"/>
  <c r="J1350" i="20"/>
  <c r="J1349" i="20"/>
  <c r="J1348" i="20"/>
  <c r="J1347" i="20"/>
  <c r="J1346" i="20"/>
  <c r="J1345" i="20"/>
  <c r="AE1345" i="20" s="1"/>
  <c r="J1344" i="20"/>
  <c r="AE1344" i="20" s="1"/>
  <c r="AE1352" i="20" s="1"/>
  <c r="J1343" i="20"/>
  <c r="AE1343" i="20" s="1"/>
  <c r="J1342" i="20"/>
  <c r="AE1342" i="20"/>
  <c r="U1342" i="20"/>
  <c r="U1352" i="20" s="1"/>
  <c r="S1342" i="20"/>
  <c r="S1352" i="20"/>
  <c r="J1341" i="20"/>
  <c r="AF1340" i="20"/>
  <c r="U1330" i="20"/>
  <c r="U1340" i="20"/>
  <c r="S1330" i="20"/>
  <c r="S1340" i="20" s="1"/>
  <c r="N1340" i="20"/>
  <c r="I1340" i="20"/>
  <c r="O1330" i="20" s="1"/>
  <c r="O1340" i="20" s="1"/>
  <c r="Z1330" i="20" s="1"/>
  <c r="Z1340" i="20" s="1"/>
  <c r="G1340" i="20"/>
  <c r="F1340" i="20"/>
  <c r="E1340" i="20"/>
  <c r="J1339" i="20"/>
  <c r="AE1339" i="20" s="1"/>
  <c r="J1338" i="20"/>
  <c r="J1337" i="20"/>
  <c r="J1336" i="20"/>
  <c r="J1335" i="20"/>
  <c r="J1334" i="20"/>
  <c r="J1333" i="20"/>
  <c r="AE1333" i="20" s="1"/>
  <c r="J1332" i="20"/>
  <c r="AE1332" i="20" s="1"/>
  <c r="J1331" i="20"/>
  <c r="AE1331" i="20"/>
  <c r="V1330" i="20"/>
  <c r="V1340" i="20" s="1"/>
  <c r="T1330" i="20"/>
  <c r="T1340" i="20"/>
  <c r="J1330" i="20"/>
  <c r="J1329" i="20"/>
  <c r="AF1328" i="20"/>
  <c r="V1318" i="20"/>
  <c r="V1328" i="20" s="1"/>
  <c r="T1318" i="20"/>
  <c r="T1328" i="20" s="1"/>
  <c r="I1328" i="20"/>
  <c r="O1318" i="20" s="1"/>
  <c r="O1328" i="20" s="1"/>
  <c r="Z1318" i="20" s="1"/>
  <c r="Z1328" i="20" s="1"/>
  <c r="N1328" i="20"/>
  <c r="J1318" i="20"/>
  <c r="J1319" i="20"/>
  <c r="J1320" i="20"/>
  <c r="AE1320" i="20" s="1"/>
  <c r="J1321" i="20"/>
  <c r="J1322" i="20"/>
  <c r="J1323" i="20"/>
  <c r="J1324" i="20"/>
  <c r="J1325" i="20"/>
  <c r="J1326" i="20"/>
  <c r="J1327" i="20"/>
  <c r="AE1327" i="20"/>
  <c r="G1328" i="20"/>
  <c r="F1328" i="20"/>
  <c r="E1328" i="20"/>
  <c r="AE1321" i="20"/>
  <c r="U1318" i="20"/>
  <c r="U1328" i="20" s="1"/>
  <c r="S1318" i="20"/>
  <c r="S1328" i="20"/>
  <c r="AE1318" i="20"/>
  <c r="J1317" i="20"/>
  <c r="AF1316" i="20"/>
  <c r="J1306" i="20"/>
  <c r="J1307" i="20"/>
  <c r="AE1307" i="20" s="1"/>
  <c r="J1308" i="20"/>
  <c r="AE1308" i="20" s="1"/>
  <c r="J1309" i="20"/>
  <c r="AE1309" i="20" s="1"/>
  <c r="J1315" i="20"/>
  <c r="AE1315" i="20" s="1"/>
  <c r="U1306" i="20"/>
  <c r="U1316" i="20" s="1"/>
  <c r="S1306" i="20"/>
  <c r="S1316" i="20" s="1"/>
  <c r="N1316" i="20"/>
  <c r="I1316" i="20"/>
  <c r="O1306" i="20" s="1"/>
  <c r="O1316" i="20" s="1"/>
  <c r="Z1306" i="20" s="1"/>
  <c r="Z1316" i="20" s="1"/>
  <c r="G1316" i="20"/>
  <c r="F1316" i="20"/>
  <c r="E1316" i="20"/>
  <c r="J1314" i="20"/>
  <c r="J1313" i="20"/>
  <c r="J1312" i="20"/>
  <c r="J1311" i="20"/>
  <c r="J1310" i="20"/>
  <c r="V1306" i="20"/>
  <c r="V1316" i="20" s="1"/>
  <c r="T1306" i="20"/>
  <c r="T1316" i="20" s="1"/>
  <c r="J1305" i="20"/>
  <c r="AF1304" i="20"/>
  <c r="V1294" i="20"/>
  <c r="V1304" i="20" s="1"/>
  <c r="T1294" i="20"/>
  <c r="T1304" i="20" s="1"/>
  <c r="I1304" i="20"/>
  <c r="O1294" i="20" s="1"/>
  <c r="O1304" i="20" s="1"/>
  <c r="P1294" i="20" s="1"/>
  <c r="P1304" i="20" s="1"/>
  <c r="Q1294" i="20" s="1"/>
  <c r="Q1304" i="20" s="1"/>
  <c r="N1304" i="20"/>
  <c r="G1304" i="20"/>
  <c r="F1304" i="20"/>
  <c r="E1304" i="20"/>
  <c r="J1303" i="20"/>
  <c r="AE1303" i="20" s="1"/>
  <c r="J1302" i="20"/>
  <c r="J1301" i="20"/>
  <c r="J1300" i="20"/>
  <c r="J1299" i="20"/>
  <c r="J1298" i="20"/>
  <c r="J1297" i="20"/>
  <c r="J1296" i="20"/>
  <c r="AE1296" i="20" s="1"/>
  <c r="J1295" i="20"/>
  <c r="AE1295" i="20"/>
  <c r="J1294" i="20"/>
  <c r="AE1294" i="20" s="1"/>
  <c r="U1294" i="20"/>
  <c r="U1304" i="20"/>
  <c r="S1294" i="20"/>
  <c r="S1304" i="20" s="1"/>
  <c r="J1293" i="20"/>
  <c r="AF1292" i="20"/>
  <c r="U1282" i="20"/>
  <c r="U1292" i="20" s="1"/>
  <c r="S1282" i="20"/>
  <c r="S1292" i="20"/>
  <c r="N1292" i="20"/>
  <c r="I1292" i="20"/>
  <c r="O1282" i="20" s="1"/>
  <c r="O1292" i="20" s="1"/>
  <c r="G1292" i="20"/>
  <c r="F1292" i="20"/>
  <c r="E1292" i="20"/>
  <c r="J1291" i="20"/>
  <c r="AE1291" i="20" s="1"/>
  <c r="J1290" i="20"/>
  <c r="J1289" i="20"/>
  <c r="J1292" i="20" s="1"/>
  <c r="AC1282" i="20" s="1"/>
  <c r="AC1292" i="20" s="1"/>
  <c r="J1288" i="20"/>
  <c r="J1287" i="20"/>
  <c r="J1286" i="20"/>
  <c r="J1285" i="20"/>
  <c r="AE1285" i="20"/>
  <c r="J1284" i="20"/>
  <c r="AE1284" i="20" s="1"/>
  <c r="J1283" i="20"/>
  <c r="AE1283" i="20"/>
  <c r="AE1292" i="20" s="1"/>
  <c r="V1282" i="20"/>
  <c r="V1292" i="20" s="1"/>
  <c r="T1282" i="20"/>
  <c r="T1292" i="20"/>
  <c r="J1282" i="20"/>
  <c r="J1281" i="20"/>
  <c r="AF1280" i="20"/>
  <c r="V1270" i="20"/>
  <c r="V1280" i="20" s="1"/>
  <c r="T1270" i="20"/>
  <c r="T1280" i="20" s="1"/>
  <c r="I1280" i="20"/>
  <c r="O1270" i="20"/>
  <c r="O1280" i="20"/>
  <c r="Z1270" i="20" s="1"/>
  <c r="Z1280" i="20" s="1"/>
  <c r="N1280" i="20"/>
  <c r="G1280" i="20"/>
  <c r="F1280" i="20"/>
  <c r="E1280" i="20"/>
  <c r="J1279" i="20"/>
  <c r="AE1279" i="20" s="1"/>
  <c r="J1278" i="20"/>
  <c r="J1277" i="20"/>
  <c r="J1276" i="20"/>
  <c r="J1275" i="20"/>
  <c r="J1274" i="20"/>
  <c r="J1273" i="20"/>
  <c r="AE1273" i="20" s="1"/>
  <c r="J1272" i="20"/>
  <c r="AE1272" i="20" s="1"/>
  <c r="J1271" i="20"/>
  <c r="AE1271" i="20" s="1"/>
  <c r="J1270" i="20"/>
  <c r="AE1270" i="20" s="1"/>
  <c r="U1270" i="20"/>
  <c r="U1280" i="20" s="1"/>
  <c r="S1270" i="20"/>
  <c r="S1280" i="20"/>
  <c r="J1269" i="20"/>
  <c r="AF1268" i="20"/>
  <c r="U1258" i="20"/>
  <c r="U1268" i="20"/>
  <c r="S1258" i="20"/>
  <c r="S1268" i="20" s="1"/>
  <c r="N1268" i="20"/>
  <c r="I1268" i="20"/>
  <c r="O1258" i="20" s="1"/>
  <c r="O1268" i="20" s="1"/>
  <c r="G1268" i="20"/>
  <c r="F1268" i="20"/>
  <c r="E1268" i="20"/>
  <c r="J1267" i="20"/>
  <c r="AE1267" i="20" s="1"/>
  <c r="J1266" i="20"/>
  <c r="J1265" i="20"/>
  <c r="J1264" i="20"/>
  <c r="J1263" i="20"/>
  <c r="J1262" i="20"/>
  <c r="J1261" i="20"/>
  <c r="AE1261" i="20"/>
  <c r="J1260" i="20"/>
  <c r="J1258" i="20"/>
  <c r="AE1258" i="20"/>
  <c r="J1259" i="20"/>
  <c r="AE1259" i="20" s="1"/>
  <c r="V1258" i="20"/>
  <c r="V1268" i="20"/>
  <c r="T1258" i="20"/>
  <c r="T1268" i="20" s="1"/>
  <c r="J1257" i="20"/>
  <c r="AF1256" i="20"/>
  <c r="V1246" i="20"/>
  <c r="V1256" i="20" s="1"/>
  <c r="N1256" i="20"/>
  <c r="I1256" i="20"/>
  <c r="O1246" i="20" s="1"/>
  <c r="O1256" i="20" s="1"/>
  <c r="P1246" i="20" s="1"/>
  <c r="P1256" i="20" s="1"/>
  <c r="Q1246" i="20" s="1"/>
  <c r="Q1256" i="20" s="1"/>
  <c r="G1256" i="20"/>
  <c r="F1256" i="20"/>
  <c r="E1256" i="20"/>
  <c r="J1255" i="20"/>
  <c r="AE1255" i="20" s="1"/>
  <c r="J1254" i="20"/>
  <c r="J1253" i="20"/>
  <c r="J1252" i="20"/>
  <c r="J1251" i="20"/>
  <c r="J1250" i="20"/>
  <c r="J1249" i="20"/>
  <c r="AE1249" i="20" s="1"/>
  <c r="J1248" i="20"/>
  <c r="AE1248" i="20" s="1"/>
  <c r="J1246" i="20"/>
  <c r="AE1246" i="20" s="1"/>
  <c r="J1247" i="20"/>
  <c r="AE1247" i="20"/>
  <c r="U1246" i="20"/>
  <c r="U1256" i="20" s="1"/>
  <c r="T1246" i="20"/>
  <c r="T1256" i="20" s="1"/>
  <c r="S1246" i="20"/>
  <c r="S1256" i="20"/>
  <c r="J1245" i="20"/>
  <c r="AF1244" i="20"/>
  <c r="U1234" i="20"/>
  <c r="U1244" i="20" s="1"/>
  <c r="N1244" i="20"/>
  <c r="I1244" i="20"/>
  <c r="O1234" i="20" s="1"/>
  <c r="O1244" i="20" s="1"/>
  <c r="Z1234" i="20" s="1"/>
  <c r="Z1244" i="20" s="1"/>
  <c r="G1244" i="20"/>
  <c r="F1244" i="20"/>
  <c r="E1244" i="20"/>
  <c r="J1243" i="20"/>
  <c r="AE1243" i="20" s="1"/>
  <c r="J1242" i="20"/>
  <c r="J1241" i="20"/>
  <c r="J1240" i="20"/>
  <c r="J1239" i="20"/>
  <c r="J1238" i="20"/>
  <c r="J1237" i="20"/>
  <c r="AE1237" i="20" s="1"/>
  <c r="J1236" i="20"/>
  <c r="AE1236" i="20" s="1"/>
  <c r="J1235" i="20"/>
  <c r="AE1235" i="20" s="1"/>
  <c r="V1234" i="20"/>
  <c r="V1244" i="20" s="1"/>
  <c r="T1234" i="20"/>
  <c r="T1244" i="20" s="1"/>
  <c r="S1234" i="20"/>
  <c r="S1244" i="20" s="1"/>
  <c r="J1234" i="20"/>
  <c r="AE1234" i="20" s="1"/>
  <c r="J1233" i="20"/>
  <c r="AF1232" i="20"/>
  <c r="T1222" i="20"/>
  <c r="T1232" i="20" s="1"/>
  <c r="N1232" i="20"/>
  <c r="I1232" i="20"/>
  <c r="O1222" i="20"/>
  <c r="O1232" i="20" s="1"/>
  <c r="P1222" i="20" s="1"/>
  <c r="P1232" i="20" s="1"/>
  <c r="Q1222" i="20" s="1"/>
  <c r="Q1232" i="20" s="1"/>
  <c r="G1232" i="20"/>
  <c r="F1232" i="20"/>
  <c r="E1232" i="20"/>
  <c r="J1231" i="20"/>
  <c r="AE1231" i="20" s="1"/>
  <c r="J1230" i="20"/>
  <c r="J1229" i="20"/>
  <c r="J1228" i="20"/>
  <c r="J1227" i="20"/>
  <c r="J1226" i="20"/>
  <c r="J1225" i="20"/>
  <c r="AE1225" i="20" s="1"/>
  <c r="J1224" i="20"/>
  <c r="AE1224" i="20" s="1"/>
  <c r="J1223" i="20"/>
  <c r="AE1223" i="20" s="1"/>
  <c r="J1222" i="20"/>
  <c r="AE1222" i="20" s="1"/>
  <c r="V1222" i="20"/>
  <c r="V1232" i="20" s="1"/>
  <c r="U1222" i="20"/>
  <c r="U1232" i="20"/>
  <c r="S1222" i="20"/>
  <c r="S1232" i="20" s="1"/>
  <c r="J1221" i="20"/>
  <c r="AF1220" i="20"/>
  <c r="S1210" i="20"/>
  <c r="S1220" i="20" s="1"/>
  <c r="N1220" i="20"/>
  <c r="I1220" i="20"/>
  <c r="O1210" i="20" s="1"/>
  <c r="O1220" i="20" s="1"/>
  <c r="G1220" i="20"/>
  <c r="F1220" i="20"/>
  <c r="E1220" i="20"/>
  <c r="J1219" i="20"/>
  <c r="AE1219" i="20" s="1"/>
  <c r="J1218" i="20"/>
  <c r="J1217" i="20"/>
  <c r="J1216" i="20"/>
  <c r="J1215" i="20"/>
  <c r="J1214" i="20"/>
  <c r="J1213" i="20"/>
  <c r="AE1213" i="20"/>
  <c r="J1212" i="20"/>
  <c r="J1211" i="20"/>
  <c r="AE1211" i="20"/>
  <c r="J1210" i="20"/>
  <c r="AE1210" i="20" s="1"/>
  <c r="V1210" i="20"/>
  <c r="V1220" i="20"/>
  <c r="U1210" i="20"/>
  <c r="U1220" i="20"/>
  <c r="T1210" i="20"/>
  <c r="T1220" i="20"/>
  <c r="J1209" i="20"/>
  <c r="AF1208" i="20"/>
  <c r="V1198" i="20"/>
  <c r="V1208" i="20"/>
  <c r="N1208" i="20"/>
  <c r="I1208" i="20"/>
  <c r="O1198" i="20" s="1"/>
  <c r="O1208" i="20" s="1"/>
  <c r="G1208" i="20"/>
  <c r="F1208" i="20"/>
  <c r="E1208" i="20"/>
  <c r="J1207" i="20"/>
  <c r="AE1207" i="20" s="1"/>
  <c r="J1206" i="20"/>
  <c r="J1205" i="20"/>
  <c r="J1204" i="20"/>
  <c r="J1203" i="20"/>
  <c r="J1202" i="20"/>
  <c r="J1201" i="20"/>
  <c r="AE1201" i="20" s="1"/>
  <c r="J1200" i="20"/>
  <c r="AE1200" i="20"/>
  <c r="J1199" i="20"/>
  <c r="AE1199" i="20" s="1"/>
  <c r="U1198" i="20"/>
  <c r="U1208" i="20"/>
  <c r="T1198" i="20"/>
  <c r="T1208" i="20" s="1"/>
  <c r="S1198" i="20"/>
  <c r="S1208" i="20"/>
  <c r="J1198" i="20"/>
  <c r="J1197" i="20"/>
  <c r="AF1196" i="20"/>
  <c r="U1186" i="20"/>
  <c r="U1196" i="20" s="1"/>
  <c r="N1196" i="20"/>
  <c r="I1196" i="20"/>
  <c r="O1186" i="20" s="1"/>
  <c r="O1196" i="20" s="1"/>
  <c r="Z1186" i="20" s="1"/>
  <c r="Z1196" i="20" s="1"/>
  <c r="G1196" i="20"/>
  <c r="F1196" i="20"/>
  <c r="E1196" i="20"/>
  <c r="J1195" i="20"/>
  <c r="AE1195" i="20"/>
  <c r="J1194" i="20"/>
  <c r="J1193" i="20"/>
  <c r="J1192" i="20"/>
  <c r="J1191" i="20"/>
  <c r="J1190" i="20"/>
  <c r="J1189" i="20"/>
  <c r="AE1189" i="20" s="1"/>
  <c r="J1188" i="20"/>
  <c r="AE1188" i="20" s="1"/>
  <c r="J1187" i="20"/>
  <c r="AE1187" i="20" s="1"/>
  <c r="V1186" i="20"/>
  <c r="V1196" i="20" s="1"/>
  <c r="T1186" i="20"/>
  <c r="T1196" i="20"/>
  <c r="S1186" i="20"/>
  <c r="S1196" i="20" s="1"/>
  <c r="J1186" i="20"/>
  <c r="AE1186" i="20" s="1"/>
  <c r="J1185" i="20"/>
  <c r="AF1184" i="20"/>
  <c r="T1174" i="20"/>
  <c r="T1184" i="20" s="1"/>
  <c r="N1184" i="20"/>
  <c r="I1184" i="20"/>
  <c r="O1174" i="20" s="1"/>
  <c r="O1184" i="20" s="1"/>
  <c r="P1174" i="20" s="1"/>
  <c r="P1184" i="20" s="1"/>
  <c r="Q1174" i="20" s="1"/>
  <c r="Q1184" i="20" s="1"/>
  <c r="G1184" i="20"/>
  <c r="F1184" i="20"/>
  <c r="E1184" i="20"/>
  <c r="J1183" i="20"/>
  <c r="AE1183" i="20" s="1"/>
  <c r="J1182" i="20"/>
  <c r="J1181" i="20"/>
  <c r="J1180" i="20"/>
  <c r="J1179" i="20"/>
  <c r="J1178" i="20"/>
  <c r="J1177" i="20"/>
  <c r="AE1177" i="20" s="1"/>
  <c r="J1176" i="20"/>
  <c r="AE1176" i="20" s="1"/>
  <c r="J1175" i="20"/>
  <c r="AE1175" i="20" s="1"/>
  <c r="J1174" i="20"/>
  <c r="AE1174" i="20" s="1"/>
  <c r="V1174" i="20"/>
  <c r="V1184" i="20"/>
  <c r="U1174" i="20"/>
  <c r="U1184" i="20"/>
  <c r="S1174" i="20"/>
  <c r="S1184" i="20" s="1"/>
  <c r="J1173" i="20"/>
  <c r="AF1172" i="20"/>
  <c r="S1162" i="20"/>
  <c r="S1172" i="20" s="1"/>
  <c r="N1172" i="20"/>
  <c r="I1172" i="20"/>
  <c r="O1162" i="20"/>
  <c r="O1172" i="20" s="1"/>
  <c r="Z1162" i="20" s="1"/>
  <c r="Z1172" i="20" s="1"/>
  <c r="G1172" i="20"/>
  <c r="F1172" i="20"/>
  <c r="E1172" i="20"/>
  <c r="J1171" i="20"/>
  <c r="AE1171" i="20" s="1"/>
  <c r="J1170" i="20"/>
  <c r="J1169" i="20"/>
  <c r="J1168" i="20"/>
  <c r="J1167" i="20"/>
  <c r="J1166" i="20"/>
  <c r="J1165" i="20"/>
  <c r="AE1165" i="20"/>
  <c r="J1164" i="20"/>
  <c r="AE1164" i="20"/>
  <c r="J1163" i="20"/>
  <c r="AE1163" i="20" s="1"/>
  <c r="J1162" i="20"/>
  <c r="AE1162" i="20"/>
  <c r="V1162" i="20"/>
  <c r="V1172" i="20"/>
  <c r="U1162" i="20"/>
  <c r="U1172" i="20" s="1"/>
  <c r="T1162" i="20"/>
  <c r="T1172" i="20" s="1"/>
  <c r="J1161" i="20"/>
  <c r="AF1160" i="20"/>
  <c r="V1150" i="20"/>
  <c r="V1160" i="20"/>
  <c r="N1160" i="20"/>
  <c r="I1160" i="20"/>
  <c r="G1160" i="20"/>
  <c r="F1160" i="20"/>
  <c r="E1160" i="20"/>
  <c r="J1159" i="20"/>
  <c r="AE1159" i="20" s="1"/>
  <c r="J1158" i="20"/>
  <c r="J1157" i="20"/>
  <c r="J1156" i="20"/>
  <c r="J1155" i="20"/>
  <c r="J1154" i="20"/>
  <c r="J1153" i="20"/>
  <c r="AE1153" i="20" s="1"/>
  <c r="J1152" i="20"/>
  <c r="AE1152" i="20" s="1"/>
  <c r="J1151" i="20"/>
  <c r="AE1151" i="20" s="1"/>
  <c r="AE1160" i="20" s="1"/>
  <c r="U1150" i="20"/>
  <c r="U1160" i="20" s="1"/>
  <c r="T1150" i="20"/>
  <c r="T1160" i="20" s="1"/>
  <c r="S1150" i="20"/>
  <c r="S1160" i="20"/>
  <c r="O1150" i="20"/>
  <c r="O1160" i="20" s="1"/>
  <c r="Z1150" i="20" s="1"/>
  <c r="Z1160" i="20" s="1"/>
  <c r="J1150" i="20"/>
  <c r="AE1150" i="20" s="1"/>
  <c r="J1149" i="20"/>
  <c r="AF1148" i="20"/>
  <c r="V1138" i="20"/>
  <c r="V1148" i="20" s="1"/>
  <c r="N1148" i="20"/>
  <c r="I1148" i="20"/>
  <c r="O1138" i="20"/>
  <c r="O1148" i="20" s="1"/>
  <c r="P1138" i="20" s="1"/>
  <c r="P1148" i="20" s="1"/>
  <c r="Q1138" i="20" s="1"/>
  <c r="Q1148" i="20" s="1"/>
  <c r="G1148" i="20"/>
  <c r="F1148" i="20"/>
  <c r="E1148" i="20"/>
  <c r="J1147" i="20"/>
  <c r="AE1147" i="20" s="1"/>
  <c r="J1146" i="20"/>
  <c r="J1145" i="20"/>
  <c r="J1144" i="20"/>
  <c r="J1143" i="20"/>
  <c r="J1142" i="20"/>
  <c r="J1141" i="20"/>
  <c r="AE1141" i="20" s="1"/>
  <c r="J1140" i="20"/>
  <c r="AE1140" i="20" s="1"/>
  <c r="J1139" i="20"/>
  <c r="AE1139" i="20" s="1"/>
  <c r="J1138" i="20"/>
  <c r="AE1138" i="20" s="1"/>
  <c r="U1138" i="20"/>
  <c r="U1148" i="20" s="1"/>
  <c r="T1138" i="20"/>
  <c r="T1148" i="20" s="1"/>
  <c r="S1138" i="20"/>
  <c r="S1148" i="20" s="1"/>
  <c r="J1137" i="20"/>
  <c r="AF1136" i="20"/>
  <c r="U1126" i="20"/>
  <c r="U1136" i="20" s="1"/>
  <c r="S1126" i="20"/>
  <c r="S1136" i="20" s="1"/>
  <c r="N1136" i="20"/>
  <c r="I1136" i="20"/>
  <c r="O1126" i="20"/>
  <c r="O1136" i="20" s="1"/>
  <c r="P1126" i="20" s="1"/>
  <c r="P1136" i="20" s="1"/>
  <c r="Q1126" i="20" s="1"/>
  <c r="Q1136" i="20" s="1"/>
  <c r="G1136" i="20"/>
  <c r="F1136" i="20"/>
  <c r="E1136" i="20"/>
  <c r="J1135" i="20"/>
  <c r="AE1135" i="20" s="1"/>
  <c r="J1134" i="20"/>
  <c r="J1133" i="20"/>
  <c r="J1132" i="20"/>
  <c r="J1131" i="20"/>
  <c r="J1130" i="20"/>
  <c r="J1129" i="20"/>
  <c r="AE1129" i="20" s="1"/>
  <c r="J1128" i="20"/>
  <c r="AE1128" i="20" s="1"/>
  <c r="J1127" i="20"/>
  <c r="AE1127" i="20" s="1"/>
  <c r="V1126" i="20"/>
  <c r="V1136" i="20" s="1"/>
  <c r="T1126" i="20"/>
  <c r="T1136" i="20" s="1"/>
  <c r="J1126" i="20"/>
  <c r="J1125" i="20"/>
  <c r="AF1124" i="20"/>
  <c r="V1114" i="20"/>
  <c r="V1124" i="20"/>
  <c r="T1114" i="20"/>
  <c r="T1124" i="20"/>
  <c r="I1124" i="20"/>
  <c r="O1114" i="20"/>
  <c r="O1124" i="20" s="1"/>
  <c r="P1114" i="20" s="1"/>
  <c r="P1124" i="20" s="1"/>
  <c r="Q1114" i="20" s="1"/>
  <c r="Q1124" i="20" s="1"/>
  <c r="N1124" i="20"/>
  <c r="J1114" i="20"/>
  <c r="AE1114" i="20" s="1"/>
  <c r="J1115" i="20"/>
  <c r="AE1115" i="20"/>
  <c r="J1116" i="20"/>
  <c r="AE1116" i="20" s="1"/>
  <c r="J1117" i="20"/>
  <c r="AE1117" i="20" s="1"/>
  <c r="J1118" i="20"/>
  <c r="J1119" i="20"/>
  <c r="J1120" i="20"/>
  <c r="J1121" i="20"/>
  <c r="J1122" i="20"/>
  <c r="J1123" i="20"/>
  <c r="AE1123" i="20" s="1"/>
  <c r="G1124" i="20"/>
  <c r="F1124" i="20"/>
  <c r="E1124" i="20"/>
  <c r="U1114" i="20"/>
  <c r="U1124" i="20"/>
  <c r="S1114" i="20"/>
  <c r="S1124" i="20" s="1"/>
  <c r="J1113" i="20"/>
  <c r="AF1112" i="20"/>
  <c r="U1102" i="20"/>
  <c r="U1112" i="20" s="1"/>
  <c r="S1102" i="20"/>
  <c r="S1112" i="20" s="1"/>
  <c r="N1112" i="20"/>
  <c r="I1112" i="20"/>
  <c r="G1112" i="20"/>
  <c r="F1112" i="20"/>
  <c r="E1112" i="20"/>
  <c r="J1111" i="20"/>
  <c r="AE1111" i="20" s="1"/>
  <c r="J1110" i="20"/>
  <c r="J1109" i="20"/>
  <c r="J1108" i="20"/>
  <c r="J1107" i="20"/>
  <c r="J1106" i="20"/>
  <c r="J1105" i="20"/>
  <c r="AE1105" i="20"/>
  <c r="J1104" i="20"/>
  <c r="AE1104" i="20"/>
  <c r="J1103" i="20"/>
  <c r="AE1103" i="20"/>
  <c r="J1102" i="20"/>
  <c r="AE1102" i="20"/>
  <c r="V1102" i="20"/>
  <c r="V1112" i="20"/>
  <c r="T1102" i="20"/>
  <c r="T1112" i="20"/>
  <c r="J1101" i="20"/>
  <c r="AF1100" i="20"/>
  <c r="V1090" i="20"/>
  <c r="V1100" i="20"/>
  <c r="T1090" i="20"/>
  <c r="T1100" i="20"/>
  <c r="I1100" i="20"/>
  <c r="O1090" i="20"/>
  <c r="O1100" i="20" s="1"/>
  <c r="P1090" i="20" s="1"/>
  <c r="P1100" i="20" s="1"/>
  <c r="Q1090" i="20" s="1"/>
  <c r="Q1100" i="20" s="1"/>
  <c r="N1100" i="20"/>
  <c r="G1100" i="20"/>
  <c r="F1100" i="20"/>
  <c r="E1100" i="20"/>
  <c r="J1099" i="20"/>
  <c r="AE1099" i="20" s="1"/>
  <c r="J1098" i="20"/>
  <c r="J1097" i="20"/>
  <c r="J1096" i="20"/>
  <c r="J1095" i="20"/>
  <c r="J1094" i="20"/>
  <c r="J1093" i="20"/>
  <c r="AE1093" i="20"/>
  <c r="J1092" i="20"/>
  <c r="AE1092" i="20"/>
  <c r="J1091" i="20"/>
  <c r="J1090" i="20"/>
  <c r="AE1090" i="20" s="1"/>
  <c r="U1090" i="20"/>
  <c r="U1100" i="20"/>
  <c r="S1090" i="20"/>
  <c r="S1100" i="20"/>
  <c r="J1089" i="20"/>
  <c r="AF1088" i="20"/>
  <c r="U1078" i="20"/>
  <c r="U1088" i="20"/>
  <c r="S1078" i="20"/>
  <c r="S1088" i="20"/>
  <c r="N1088" i="20"/>
  <c r="I1088" i="20"/>
  <c r="O1078" i="20" s="1"/>
  <c r="O1088" i="20" s="1"/>
  <c r="Z1078" i="20" s="1"/>
  <c r="Z1088" i="20" s="1"/>
  <c r="G1088" i="20"/>
  <c r="F1088" i="20"/>
  <c r="E1088" i="20"/>
  <c r="J1087" i="20"/>
  <c r="J1086" i="20"/>
  <c r="J1085" i="20"/>
  <c r="J1084" i="20"/>
  <c r="J1083" i="20"/>
  <c r="J1082" i="20"/>
  <c r="J1081" i="20"/>
  <c r="AE1081" i="20" s="1"/>
  <c r="J1080" i="20"/>
  <c r="AE1080" i="20" s="1"/>
  <c r="J1079" i="20"/>
  <c r="AE1079" i="20" s="1"/>
  <c r="V1078" i="20"/>
  <c r="V1088" i="20" s="1"/>
  <c r="T1078" i="20"/>
  <c r="T1088" i="20" s="1"/>
  <c r="J1078" i="20"/>
  <c r="J1077" i="20"/>
  <c r="AF1076" i="20"/>
  <c r="V1066" i="20"/>
  <c r="V1076" i="20" s="1"/>
  <c r="T1066" i="20"/>
  <c r="T1076" i="20"/>
  <c r="I1076" i="20"/>
  <c r="O1066" i="20" s="1"/>
  <c r="O1076" i="20" s="1"/>
  <c r="Z1066" i="20" s="1"/>
  <c r="Z1076" i="20" s="1"/>
  <c r="N1076" i="20"/>
  <c r="G1076" i="20"/>
  <c r="F1076" i="20"/>
  <c r="E1076" i="20"/>
  <c r="J1075" i="20"/>
  <c r="AE1075" i="20" s="1"/>
  <c r="J1074" i="20"/>
  <c r="J1073" i="20"/>
  <c r="J1072" i="20"/>
  <c r="J1071" i="20"/>
  <c r="J1070" i="20"/>
  <c r="J1069" i="20"/>
  <c r="AE1069" i="20" s="1"/>
  <c r="J1068" i="20"/>
  <c r="AE1068" i="20"/>
  <c r="J1067" i="20"/>
  <c r="AE1067" i="20" s="1"/>
  <c r="U1066" i="20"/>
  <c r="U1076" i="20"/>
  <c r="S1066" i="20"/>
  <c r="S1076" i="20" s="1"/>
  <c r="J1066" i="20"/>
  <c r="J1065" i="20"/>
  <c r="AF1064" i="20"/>
  <c r="J1054" i="20"/>
  <c r="AE1054" i="20" s="1"/>
  <c r="J1055" i="20"/>
  <c r="AE1055" i="20" s="1"/>
  <c r="J1056" i="20"/>
  <c r="AE1056" i="20" s="1"/>
  <c r="J1057" i="20"/>
  <c r="AE1057" i="20" s="1"/>
  <c r="J1063" i="20"/>
  <c r="AE1063" i="20" s="1"/>
  <c r="U1054" i="20"/>
  <c r="U1064" i="20" s="1"/>
  <c r="S1054" i="20"/>
  <c r="S1064" i="20" s="1"/>
  <c r="N1064" i="20"/>
  <c r="I1064" i="20"/>
  <c r="O1054" i="20" s="1"/>
  <c r="O1064" i="20" s="1"/>
  <c r="G1064" i="20"/>
  <c r="F1064" i="20"/>
  <c r="E1064" i="20"/>
  <c r="J1062" i="20"/>
  <c r="J1061" i="20"/>
  <c r="J1060" i="20"/>
  <c r="J1059" i="20"/>
  <c r="J1058" i="20"/>
  <c r="V1054" i="20"/>
  <c r="V1064" i="20" s="1"/>
  <c r="T1054" i="20"/>
  <c r="T1064" i="20" s="1"/>
  <c r="J1053" i="20"/>
  <c r="AF1052" i="20"/>
  <c r="V1042" i="20"/>
  <c r="V1052" i="20"/>
  <c r="T1042" i="20"/>
  <c r="T1052" i="20" s="1"/>
  <c r="I1052" i="20"/>
  <c r="O1042" i="20" s="1"/>
  <c r="O1052" i="20" s="1"/>
  <c r="P1042" i="20" s="1"/>
  <c r="P1052" i="20" s="1"/>
  <c r="Q1042" i="20" s="1"/>
  <c r="Q1052" i="20" s="1"/>
  <c r="N1052" i="20"/>
  <c r="G1052" i="20"/>
  <c r="F1052" i="20"/>
  <c r="E1052" i="20"/>
  <c r="J1051" i="20"/>
  <c r="AE1051" i="20" s="1"/>
  <c r="J1050" i="20"/>
  <c r="J1049" i="20"/>
  <c r="J1048" i="20"/>
  <c r="J1047" i="20"/>
  <c r="J1042" i="20"/>
  <c r="J1043" i="20"/>
  <c r="AE1043" i="20" s="1"/>
  <c r="J1044" i="20"/>
  <c r="AE1044" i="20" s="1"/>
  <c r="J1045" i="20"/>
  <c r="AE1045" i="20" s="1"/>
  <c r="J1046" i="20"/>
  <c r="U1042" i="20"/>
  <c r="U1052" i="20" s="1"/>
  <c r="S1042" i="20"/>
  <c r="S1052" i="20" s="1"/>
  <c r="J1041" i="20"/>
  <c r="AF1040" i="20"/>
  <c r="V1030" i="20"/>
  <c r="V1040" i="20" s="1"/>
  <c r="U1030" i="20"/>
  <c r="U1040" i="20" s="1"/>
  <c r="S1030" i="20"/>
  <c r="S1040" i="20" s="1"/>
  <c r="N1040" i="20"/>
  <c r="I1040" i="20"/>
  <c r="O1030" i="20" s="1"/>
  <c r="O1040" i="20" s="1"/>
  <c r="G1040" i="20"/>
  <c r="F1040" i="20"/>
  <c r="E1040" i="20"/>
  <c r="J1039" i="20"/>
  <c r="AE1039" i="20" s="1"/>
  <c r="J1038" i="20"/>
  <c r="J1037" i="20"/>
  <c r="J1036" i="20"/>
  <c r="J1035" i="20"/>
  <c r="J1034" i="20"/>
  <c r="J1033" i="20"/>
  <c r="AE1033" i="20" s="1"/>
  <c r="J1032" i="20"/>
  <c r="AE1032" i="20" s="1"/>
  <c r="J1031" i="20"/>
  <c r="AE1031" i="20" s="1"/>
  <c r="T1030" i="20"/>
  <c r="T1040" i="20" s="1"/>
  <c r="J1030" i="20"/>
  <c r="J1029" i="20"/>
  <c r="AF1028" i="20"/>
  <c r="V1018" i="20"/>
  <c r="V1028" i="20"/>
  <c r="U1018" i="20"/>
  <c r="U1028" i="20" s="1"/>
  <c r="T1018" i="20"/>
  <c r="T1028" i="20"/>
  <c r="N1028" i="20"/>
  <c r="I1028" i="20"/>
  <c r="O1018" i="20" s="1"/>
  <c r="O1028" i="20" s="1"/>
  <c r="G1028" i="20"/>
  <c r="F1028" i="20"/>
  <c r="E1028" i="20"/>
  <c r="J1027" i="20"/>
  <c r="AE1027" i="20" s="1"/>
  <c r="J1026" i="20"/>
  <c r="J1025" i="20"/>
  <c r="J1024" i="20"/>
  <c r="J1023" i="20"/>
  <c r="J1022" i="20"/>
  <c r="J1021" i="20"/>
  <c r="AE1021" i="20"/>
  <c r="J1020" i="20"/>
  <c r="AE1020" i="20" s="1"/>
  <c r="J1019" i="20"/>
  <c r="AE1019" i="20" s="1"/>
  <c r="S1018" i="20"/>
  <c r="S1028" i="20"/>
  <c r="J1018" i="20"/>
  <c r="J1017" i="20"/>
  <c r="AF1016" i="20"/>
  <c r="U1006" i="20"/>
  <c r="U1016" i="20" s="1"/>
  <c r="T1006" i="20"/>
  <c r="T1016" i="20" s="1"/>
  <c r="S1006" i="20"/>
  <c r="S1016" i="20" s="1"/>
  <c r="N1016" i="20"/>
  <c r="I1016" i="20"/>
  <c r="O1006" i="20" s="1"/>
  <c r="O1016" i="20" s="1"/>
  <c r="Z1006" i="20" s="1"/>
  <c r="Z1016" i="20" s="1"/>
  <c r="G1016" i="20"/>
  <c r="F1016" i="20"/>
  <c r="E1016" i="20"/>
  <c r="J1015" i="20"/>
  <c r="AE1015" i="20" s="1"/>
  <c r="J1014" i="20"/>
  <c r="J1013" i="20"/>
  <c r="J1012" i="20"/>
  <c r="J1011" i="20"/>
  <c r="J1010" i="20"/>
  <c r="J1009" i="20"/>
  <c r="AE1009" i="20" s="1"/>
  <c r="J1008" i="20"/>
  <c r="AE1008" i="20" s="1"/>
  <c r="J1007" i="20"/>
  <c r="AE1007" i="20" s="1"/>
  <c r="J1006" i="20"/>
  <c r="V1006" i="20"/>
  <c r="V1016" i="20" s="1"/>
  <c r="J1005" i="20"/>
  <c r="AF1004" i="20"/>
  <c r="V994" i="20"/>
  <c r="V1004" i="20"/>
  <c r="T994" i="20"/>
  <c r="T1004" i="20"/>
  <c r="S994" i="20"/>
  <c r="S1004" i="20" s="1"/>
  <c r="I1004" i="20"/>
  <c r="O994" i="20" s="1"/>
  <c r="O1004" i="20" s="1"/>
  <c r="P994" i="20" s="1"/>
  <c r="P1004" i="20" s="1"/>
  <c r="Q994" i="20" s="1"/>
  <c r="Q1004" i="20" s="1"/>
  <c r="N1004" i="20"/>
  <c r="G1004" i="20"/>
  <c r="F1004" i="20"/>
  <c r="E1004" i="20"/>
  <c r="J1003" i="20"/>
  <c r="AE1003" i="20" s="1"/>
  <c r="J1002" i="20"/>
  <c r="J1001" i="20"/>
  <c r="J1000" i="20"/>
  <c r="J999" i="20"/>
  <c r="J998" i="20"/>
  <c r="J997" i="20"/>
  <c r="AE997" i="20"/>
  <c r="J996" i="20"/>
  <c r="AE996" i="20" s="1"/>
  <c r="J995" i="20"/>
  <c r="AE995" i="20" s="1"/>
  <c r="J994" i="20"/>
  <c r="U994" i="20"/>
  <c r="U1004" i="20" s="1"/>
  <c r="J993" i="20"/>
  <c r="AF992" i="20"/>
  <c r="V982" i="20"/>
  <c r="V992" i="20" s="1"/>
  <c r="U982" i="20"/>
  <c r="U992" i="20" s="1"/>
  <c r="S982" i="20"/>
  <c r="S992" i="20" s="1"/>
  <c r="N992" i="20"/>
  <c r="I992" i="20"/>
  <c r="G992" i="20"/>
  <c r="F992" i="20"/>
  <c r="E992" i="20"/>
  <c r="J991" i="20"/>
  <c r="AE991" i="20" s="1"/>
  <c r="J990" i="20"/>
  <c r="J989" i="20"/>
  <c r="J988" i="20"/>
  <c r="J987" i="20"/>
  <c r="J986" i="20"/>
  <c r="J985" i="20"/>
  <c r="AE985" i="20" s="1"/>
  <c r="J984" i="20"/>
  <c r="AE984" i="20" s="1"/>
  <c r="J983" i="20"/>
  <c r="AE983" i="20" s="1"/>
  <c r="J982" i="20"/>
  <c r="AE982" i="20" s="1"/>
  <c r="T982" i="20"/>
  <c r="T992" i="20" s="1"/>
  <c r="O982" i="20"/>
  <c r="O992" i="20" s="1"/>
  <c r="J981" i="20"/>
  <c r="AF980" i="20"/>
  <c r="V970" i="20"/>
  <c r="V980" i="20"/>
  <c r="U970" i="20"/>
  <c r="U980" i="20" s="1"/>
  <c r="T970" i="20"/>
  <c r="T980" i="20" s="1"/>
  <c r="N980" i="20"/>
  <c r="I980" i="20"/>
  <c r="O970" i="20" s="1"/>
  <c r="O980" i="20" s="1"/>
  <c r="G980" i="20"/>
  <c r="F980" i="20"/>
  <c r="E980" i="20"/>
  <c r="J979" i="20"/>
  <c r="AE979" i="20" s="1"/>
  <c r="J978" i="20"/>
  <c r="J980" i="20" s="1"/>
  <c r="J977" i="20"/>
  <c r="J976" i="20"/>
  <c r="J975" i="20"/>
  <c r="J974" i="20"/>
  <c r="J973" i="20"/>
  <c r="AE973" i="20" s="1"/>
  <c r="J972" i="20"/>
  <c r="AE972" i="20"/>
  <c r="J971" i="20"/>
  <c r="AE971" i="20"/>
  <c r="S970" i="20"/>
  <c r="S980" i="20" s="1"/>
  <c r="J970" i="20"/>
  <c r="AE970" i="20" s="1"/>
  <c r="J969" i="20"/>
  <c r="AF968" i="20"/>
  <c r="U958" i="20"/>
  <c r="U968" i="20"/>
  <c r="T958" i="20"/>
  <c r="T968" i="20" s="1"/>
  <c r="S958" i="20"/>
  <c r="S968" i="20" s="1"/>
  <c r="N968" i="20"/>
  <c r="I968" i="20"/>
  <c r="O958" i="20" s="1"/>
  <c r="O968" i="20" s="1"/>
  <c r="Z958" i="20" s="1"/>
  <c r="Z968" i="20" s="1"/>
  <c r="G968" i="20"/>
  <c r="F968" i="20"/>
  <c r="E968" i="20"/>
  <c r="J967" i="20"/>
  <c r="AE967" i="20" s="1"/>
  <c r="J966" i="20"/>
  <c r="J965" i="20"/>
  <c r="J964" i="20"/>
  <c r="J958" i="20"/>
  <c r="J968" i="20" s="1"/>
  <c r="AB958" i="20" s="1"/>
  <c r="AB968" i="20" s="1"/>
  <c r="J959" i="20"/>
  <c r="AE959" i="20" s="1"/>
  <c r="J960" i="20"/>
  <c r="AE960" i="20" s="1"/>
  <c r="J961" i="20"/>
  <c r="AE961" i="20" s="1"/>
  <c r="J962" i="20"/>
  <c r="J963" i="20"/>
  <c r="V958" i="20"/>
  <c r="V968" i="20" s="1"/>
  <c r="J957" i="20"/>
  <c r="AF956" i="20"/>
  <c r="V946" i="20"/>
  <c r="V956" i="20" s="1"/>
  <c r="T946" i="20"/>
  <c r="T956" i="20" s="1"/>
  <c r="S946" i="20"/>
  <c r="S956" i="20" s="1"/>
  <c r="I956" i="20"/>
  <c r="O946" i="20" s="1"/>
  <c r="O956" i="20" s="1"/>
  <c r="P946" i="20" s="1"/>
  <c r="P956" i="20" s="1"/>
  <c r="Q946" i="20" s="1"/>
  <c r="Q956" i="20" s="1"/>
  <c r="N956" i="20"/>
  <c r="G956" i="20"/>
  <c r="F956" i="20"/>
  <c r="E956" i="20"/>
  <c r="J955" i="20"/>
  <c r="AE955" i="20"/>
  <c r="J954" i="20"/>
  <c r="J946" i="20"/>
  <c r="J947" i="20"/>
  <c r="J948" i="20"/>
  <c r="AE948" i="20" s="1"/>
  <c r="J949" i="20"/>
  <c r="AE949" i="20" s="1"/>
  <c r="J950" i="20"/>
  <c r="J951" i="20"/>
  <c r="J952" i="20"/>
  <c r="J953" i="20"/>
  <c r="AE946" i="20"/>
  <c r="U946" i="20"/>
  <c r="U956" i="20"/>
  <c r="J945" i="20"/>
  <c r="AF944" i="20"/>
  <c r="U934" i="20"/>
  <c r="U944" i="20" s="1"/>
  <c r="S934" i="20"/>
  <c r="S944" i="20"/>
  <c r="N944" i="20"/>
  <c r="I944" i="20"/>
  <c r="O934" i="20" s="1"/>
  <c r="O944" i="20" s="1"/>
  <c r="G944" i="20"/>
  <c r="F944" i="20"/>
  <c r="E944" i="20"/>
  <c r="J943" i="20"/>
  <c r="AE943" i="20" s="1"/>
  <c r="J942" i="20"/>
  <c r="J941" i="20"/>
  <c r="J940" i="20"/>
  <c r="J939" i="20"/>
  <c r="J938" i="20"/>
  <c r="J937" i="20"/>
  <c r="AE937" i="20"/>
  <c r="J936" i="20"/>
  <c r="AE936" i="20" s="1"/>
  <c r="J935" i="20"/>
  <c r="AE935" i="20" s="1"/>
  <c r="V934" i="20"/>
  <c r="V944" i="20" s="1"/>
  <c r="T934" i="20"/>
  <c r="T944" i="20"/>
  <c r="J934" i="20"/>
  <c r="J933" i="20"/>
  <c r="AF932" i="20"/>
  <c r="V922" i="20"/>
  <c r="V932" i="20" s="1"/>
  <c r="T922" i="20"/>
  <c r="T932" i="20" s="1"/>
  <c r="N932" i="20"/>
  <c r="I932" i="20"/>
  <c r="O922" i="20"/>
  <c r="O932" i="20" s="1"/>
  <c r="Z922" i="20" s="1"/>
  <c r="Z932" i="20" s="1"/>
  <c r="G932" i="20"/>
  <c r="F932" i="20"/>
  <c r="E932" i="20"/>
  <c r="J931" i="20"/>
  <c r="AE931" i="20"/>
  <c r="J930" i="20"/>
  <c r="J929" i="20"/>
  <c r="J928" i="20"/>
  <c r="J927" i="20"/>
  <c r="J926" i="20"/>
  <c r="J925" i="20"/>
  <c r="J922" i="20"/>
  <c r="AE922" i="20" s="1"/>
  <c r="J923" i="20"/>
  <c r="AE923" i="20" s="1"/>
  <c r="J924" i="20"/>
  <c r="AE924" i="20" s="1"/>
  <c r="U922" i="20"/>
  <c r="U932" i="20"/>
  <c r="S922" i="20"/>
  <c r="S932" i="20" s="1"/>
  <c r="J921" i="20"/>
  <c r="AF920" i="20"/>
  <c r="U910" i="20"/>
  <c r="U920" i="20" s="1"/>
  <c r="S910" i="20"/>
  <c r="S920" i="20"/>
  <c r="N920" i="20"/>
  <c r="I920" i="20"/>
  <c r="O910" i="20" s="1"/>
  <c r="O920" i="20" s="1"/>
  <c r="P910" i="20" s="1"/>
  <c r="P920" i="20" s="1"/>
  <c r="Q910" i="20" s="1"/>
  <c r="Q920" i="20" s="1"/>
  <c r="G920" i="20"/>
  <c r="F920" i="20"/>
  <c r="E920" i="20"/>
  <c r="J919" i="20"/>
  <c r="AE919" i="20" s="1"/>
  <c r="J918" i="20"/>
  <c r="J917" i="20"/>
  <c r="J916" i="20"/>
  <c r="J915" i="20"/>
  <c r="J914" i="20"/>
  <c r="J910" i="20"/>
  <c r="J911" i="20"/>
  <c r="AE911" i="20" s="1"/>
  <c r="J912" i="20"/>
  <c r="AE912" i="20" s="1"/>
  <c r="J913" i="20"/>
  <c r="AE913" i="20" s="1"/>
  <c r="AE910" i="20"/>
  <c r="V910" i="20"/>
  <c r="V920" i="20" s="1"/>
  <c r="T910" i="20"/>
  <c r="T920" i="20" s="1"/>
  <c r="J909" i="20"/>
  <c r="AF908" i="20"/>
  <c r="V898" i="20"/>
  <c r="V908" i="20" s="1"/>
  <c r="T898" i="20"/>
  <c r="T908" i="20" s="1"/>
  <c r="I908" i="20"/>
  <c r="O898" i="20" s="1"/>
  <c r="O908" i="20" s="1"/>
  <c r="Z898" i="20" s="1"/>
  <c r="Z908" i="20" s="1"/>
  <c r="N908" i="20"/>
  <c r="G908" i="20"/>
  <c r="F908" i="20"/>
  <c r="E908" i="20"/>
  <c r="J907" i="20"/>
  <c r="AE907" i="20"/>
  <c r="J906" i="20"/>
  <c r="J905" i="20"/>
  <c r="J904" i="20"/>
  <c r="J903" i="20"/>
  <c r="J902" i="20"/>
  <c r="J901" i="20"/>
  <c r="AE901" i="20" s="1"/>
  <c r="J900" i="20"/>
  <c r="AE900" i="20" s="1"/>
  <c r="J899" i="20"/>
  <c r="AE899" i="20" s="1"/>
  <c r="J898" i="20"/>
  <c r="AE898" i="20" s="1"/>
  <c r="U898" i="20"/>
  <c r="U908" i="20" s="1"/>
  <c r="S898" i="20"/>
  <c r="S908" i="20" s="1"/>
  <c r="J897" i="20"/>
  <c r="AF896" i="20"/>
  <c r="U886" i="20"/>
  <c r="U896" i="20" s="1"/>
  <c r="S886" i="20"/>
  <c r="S896" i="20" s="1"/>
  <c r="N896" i="20"/>
  <c r="I896" i="20"/>
  <c r="O886" i="20" s="1"/>
  <c r="O896" i="20" s="1"/>
  <c r="Z886" i="20" s="1"/>
  <c r="Z896" i="20" s="1"/>
  <c r="G896" i="20"/>
  <c r="F896" i="20"/>
  <c r="E896" i="20"/>
  <c r="J895" i="20"/>
  <c r="AE895" i="20" s="1"/>
  <c r="J894" i="20"/>
  <c r="J893" i="20"/>
  <c r="J892" i="20"/>
  <c r="J891" i="20"/>
  <c r="J890" i="20"/>
  <c r="J889" i="20"/>
  <c r="AE889" i="20" s="1"/>
  <c r="J888" i="20"/>
  <c r="AE888" i="20" s="1"/>
  <c r="J887" i="20"/>
  <c r="AE887" i="20" s="1"/>
  <c r="V886" i="20"/>
  <c r="V896" i="20" s="1"/>
  <c r="T886" i="20"/>
  <c r="T896" i="20" s="1"/>
  <c r="J886" i="20"/>
  <c r="J885" i="20"/>
  <c r="AF884" i="20"/>
  <c r="V874" i="20"/>
  <c r="V884" i="20"/>
  <c r="T874" i="20"/>
  <c r="T884" i="20"/>
  <c r="N884" i="20"/>
  <c r="I884" i="20"/>
  <c r="O874" i="20" s="1"/>
  <c r="O884" i="20" s="1"/>
  <c r="Z874" i="20" s="1"/>
  <c r="Z884" i="20" s="1"/>
  <c r="G884" i="20"/>
  <c r="F884" i="20"/>
  <c r="E884" i="20"/>
  <c r="J883" i="20"/>
  <c r="J882" i="20"/>
  <c r="J881" i="20"/>
  <c r="J880" i="20"/>
  <c r="J879" i="20"/>
  <c r="J878" i="20"/>
  <c r="J877" i="20"/>
  <c r="AE877" i="20" s="1"/>
  <c r="J876" i="20"/>
  <c r="AE876" i="20" s="1"/>
  <c r="J875" i="20"/>
  <c r="AE875" i="20"/>
  <c r="U874" i="20"/>
  <c r="U884" i="20"/>
  <c r="S874" i="20"/>
  <c r="S884" i="20" s="1"/>
  <c r="J874" i="20"/>
  <c r="AE874" i="20" s="1"/>
  <c r="J873" i="20"/>
  <c r="AF872" i="20"/>
  <c r="U862" i="20"/>
  <c r="U872" i="20"/>
  <c r="S862" i="20"/>
  <c r="S872" i="20" s="1"/>
  <c r="N872" i="20"/>
  <c r="I872" i="20"/>
  <c r="O862" i="20" s="1"/>
  <c r="O872" i="20"/>
  <c r="Z862" i="20" s="1"/>
  <c r="Z872" i="20" s="1"/>
  <c r="G872" i="20"/>
  <c r="F872" i="20"/>
  <c r="E872" i="20"/>
  <c r="J871" i="20"/>
  <c r="AE871" i="20" s="1"/>
  <c r="J870" i="20"/>
  <c r="J869" i="20"/>
  <c r="J868" i="20"/>
  <c r="J867" i="20"/>
  <c r="J866" i="20"/>
  <c r="J865" i="20"/>
  <c r="AE865" i="20"/>
  <c r="J864" i="20"/>
  <c r="AE864" i="20" s="1"/>
  <c r="J863" i="20"/>
  <c r="AE863" i="20" s="1"/>
  <c r="J862" i="20"/>
  <c r="AE862" i="20"/>
  <c r="V862" i="20"/>
  <c r="V872" i="20" s="1"/>
  <c r="T862" i="20"/>
  <c r="T872" i="20" s="1"/>
  <c r="J861" i="20"/>
  <c r="AF860" i="20"/>
  <c r="V850" i="20"/>
  <c r="V860" i="20" s="1"/>
  <c r="N860" i="20"/>
  <c r="I860" i="20"/>
  <c r="O850" i="20"/>
  <c r="O860" i="20" s="1"/>
  <c r="Z850" i="20" s="1"/>
  <c r="Z860" i="20" s="1"/>
  <c r="G860" i="20"/>
  <c r="F860" i="20"/>
  <c r="E860" i="20"/>
  <c r="J859" i="20"/>
  <c r="AE859" i="20"/>
  <c r="J858" i="20"/>
  <c r="J857" i="20"/>
  <c r="J856" i="20"/>
  <c r="J855" i="20"/>
  <c r="J854" i="20"/>
  <c r="J853" i="20"/>
  <c r="AE853" i="20" s="1"/>
  <c r="J852" i="20"/>
  <c r="AE852" i="20" s="1"/>
  <c r="J851" i="20"/>
  <c r="J850" i="20"/>
  <c r="AE850" i="20" s="1"/>
  <c r="U850" i="20"/>
  <c r="U860" i="20"/>
  <c r="T850" i="20"/>
  <c r="T860" i="20"/>
  <c r="S850" i="20"/>
  <c r="S860" i="20" s="1"/>
  <c r="J849" i="20"/>
  <c r="AF848" i="20"/>
  <c r="U838" i="20"/>
  <c r="U848" i="20"/>
  <c r="N848" i="20"/>
  <c r="I848" i="20"/>
  <c r="O838" i="20" s="1"/>
  <c r="O848" i="20" s="1"/>
  <c r="P838" i="20" s="1"/>
  <c r="P848" i="20" s="1"/>
  <c r="Q838" i="20" s="1"/>
  <c r="Q848" i="20" s="1"/>
  <c r="G848" i="20"/>
  <c r="F848" i="20"/>
  <c r="E848" i="20"/>
  <c r="J847" i="20"/>
  <c r="AE847" i="20" s="1"/>
  <c r="J846" i="20"/>
  <c r="J845" i="20"/>
  <c r="J844" i="20"/>
  <c r="J843" i="20"/>
  <c r="J842" i="20"/>
  <c r="J841" i="20"/>
  <c r="AE841" i="20"/>
  <c r="J840" i="20"/>
  <c r="AE840" i="20"/>
  <c r="J839" i="20"/>
  <c r="V838" i="20"/>
  <c r="V848" i="20" s="1"/>
  <c r="T838" i="20"/>
  <c r="T848" i="20" s="1"/>
  <c r="S838" i="20"/>
  <c r="S848" i="20" s="1"/>
  <c r="J838" i="20"/>
  <c r="AE838" i="20" s="1"/>
  <c r="J837" i="20"/>
  <c r="AF836" i="20"/>
  <c r="T826" i="20"/>
  <c r="T836" i="20" s="1"/>
  <c r="I836" i="20"/>
  <c r="O826" i="20" s="1"/>
  <c r="O836" i="20" s="1"/>
  <c r="P826" i="20" s="1"/>
  <c r="P836" i="20" s="1"/>
  <c r="Q826" i="20" s="1"/>
  <c r="Q836" i="20" s="1"/>
  <c r="N836" i="20"/>
  <c r="G836" i="20"/>
  <c r="F836" i="20"/>
  <c r="E836" i="20"/>
  <c r="J835" i="20"/>
  <c r="AE835" i="20" s="1"/>
  <c r="J834" i="20"/>
  <c r="J833" i="20"/>
  <c r="J832" i="20"/>
  <c r="J826" i="20"/>
  <c r="J827" i="20"/>
  <c r="J828" i="20"/>
  <c r="AE828" i="20" s="1"/>
  <c r="J829" i="20"/>
  <c r="AE829" i="20" s="1"/>
  <c r="J830" i="20"/>
  <c r="J831" i="20"/>
  <c r="AE827" i="20"/>
  <c r="V826" i="20"/>
  <c r="V836" i="20" s="1"/>
  <c r="U826" i="20"/>
  <c r="U836" i="20"/>
  <c r="S826" i="20"/>
  <c r="S836" i="20"/>
  <c r="J825" i="20"/>
  <c r="AF824" i="20"/>
  <c r="S814" i="20"/>
  <c r="S824" i="20" s="1"/>
  <c r="N824" i="20"/>
  <c r="I824" i="20"/>
  <c r="O814" i="20" s="1"/>
  <c r="O824" i="20" s="1"/>
  <c r="G824" i="20"/>
  <c r="F824" i="20"/>
  <c r="E824" i="20"/>
  <c r="J823" i="20"/>
  <c r="AE823" i="20" s="1"/>
  <c r="J822" i="20"/>
  <c r="J821" i="20"/>
  <c r="J820" i="20"/>
  <c r="J819" i="20"/>
  <c r="J818" i="20"/>
  <c r="J814" i="20"/>
  <c r="J815" i="20"/>
  <c r="AE815" i="20" s="1"/>
  <c r="J816" i="20"/>
  <c r="AE816" i="20" s="1"/>
  <c r="AE824" i="20" s="1"/>
  <c r="J817" i="20"/>
  <c r="AE817" i="20" s="1"/>
  <c r="AE814" i="20"/>
  <c r="V814" i="20"/>
  <c r="V824" i="20" s="1"/>
  <c r="U814" i="20"/>
  <c r="U824" i="20" s="1"/>
  <c r="T814" i="20"/>
  <c r="T824" i="20" s="1"/>
  <c r="J813" i="20"/>
  <c r="AF812" i="20"/>
  <c r="V802" i="20"/>
  <c r="V812" i="20" s="1"/>
  <c r="S802" i="20"/>
  <c r="S812" i="20" s="1"/>
  <c r="N812" i="20"/>
  <c r="I812" i="20"/>
  <c r="G812" i="20"/>
  <c r="F812" i="20"/>
  <c r="E812" i="20"/>
  <c r="J811" i="20"/>
  <c r="AE811" i="20"/>
  <c r="J810" i="20"/>
  <c r="J809" i="20"/>
  <c r="J808" i="20"/>
  <c r="J807" i="20"/>
  <c r="J806" i="20"/>
  <c r="J805" i="20"/>
  <c r="AE805" i="20" s="1"/>
  <c r="J804" i="20"/>
  <c r="AE804" i="20" s="1"/>
  <c r="J803" i="20"/>
  <c r="AE803" i="20" s="1"/>
  <c r="U802" i="20"/>
  <c r="U812" i="20" s="1"/>
  <c r="T802" i="20"/>
  <c r="T812" i="20" s="1"/>
  <c r="O802" i="20"/>
  <c r="O812" i="20" s="1"/>
  <c r="Z802" i="20" s="1"/>
  <c r="Z812" i="20" s="1"/>
  <c r="J802" i="20"/>
  <c r="AE802" i="20" s="1"/>
  <c r="J801" i="20"/>
  <c r="AF800" i="20"/>
  <c r="N800" i="20"/>
  <c r="I800" i="20"/>
  <c r="O790" i="20" s="1"/>
  <c r="O800" i="20" s="1"/>
  <c r="G800" i="20"/>
  <c r="F800" i="20"/>
  <c r="E800" i="20"/>
  <c r="J799" i="20"/>
  <c r="AE799" i="20" s="1"/>
  <c r="J798" i="20"/>
  <c r="J797" i="20"/>
  <c r="J796" i="20"/>
  <c r="J800" i="20" s="1"/>
  <c r="AB790" i="20" s="1"/>
  <c r="J795" i="20"/>
  <c r="J794" i="20"/>
  <c r="J793" i="20"/>
  <c r="AE793" i="20" s="1"/>
  <c r="J792" i="20"/>
  <c r="AE792" i="20" s="1"/>
  <c r="J791" i="20"/>
  <c r="AE791" i="20" s="1"/>
  <c r="V790" i="20"/>
  <c r="V800" i="20" s="1"/>
  <c r="U790" i="20"/>
  <c r="U800" i="20" s="1"/>
  <c r="T790" i="20"/>
  <c r="T800" i="20" s="1"/>
  <c r="S790" i="20"/>
  <c r="S800" i="20" s="1"/>
  <c r="J790" i="20"/>
  <c r="AE790" i="20" s="1"/>
  <c r="J789" i="20"/>
  <c r="AF788" i="20"/>
  <c r="T778" i="20"/>
  <c r="T788" i="20" s="1"/>
  <c r="N788" i="20"/>
  <c r="I788" i="20"/>
  <c r="O778" i="20"/>
  <c r="O788" i="20" s="1"/>
  <c r="G788" i="20"/>
  <c r="F788" i="20"/>
  <c r="E788" i="20"/>
  <c r="J787" i="20"/>
  <c r="AE787" i="20" s="1"/>
  <c r="J786" i="20"/>
  <c r="J785" i="20"/>
  <c r="J784" i="20"/>
  <c r="J783" i="20"/>
  <c r="J782" i="20"/>
  <c r="J781" i="20"/>
  <c r="AE781" i="20" s="1"/>
  <c r="J780" i="20"/>
  <c r="AE780" i="20" s="1"/>
  <c r="J779" i="20"/>
  <c r="AE779" i="20" s="1"/>
  <c r="V778" i="20"/>
  <c r="V788" i="20" s="1"/>
  <c r="U778" i="20"/>
  <c r="U788" i="20" s="1"/>
  <c r="S778" i="20"/>
  <c r="S788" i="20" s="1"/>
  <c r="J778" i="20"/>
  <c r="J777" i="20"/>
  <c r="AF776" i="20"/>
  <c r="S766" i="20"/>
  <c r="S776" i="20" s="1"/>
  <c r="N776" i="20"/>
  <c r="I776" i="20"/>
  <c r="O766" i="20" s="1"/>
  <c r="O776" i="20" s="1"/>
  <c r="G776" i="20"/>
  <c r="F776" i="20"/>
  <c r="E776" i="20"/>
  <c r="J775" i="20"/>
  <c r="AE775" i="20" s="1"/>
  <c r="J774" i="20"/>
  <c r="J773" i="20"/>
  <c r="J772" i="20"/>
  <c r="J771" i="20"/>
  <c r="J770" i="20"/>
  <c r="J766" i="20"/>
  <c r="J767" i="20"/>
  <c r="AE767" i="20" s="1"/>
  <c r="J768" i="20"/>
  <c r="AE768" i="20" s="1"/>
  <c r="J769" i="20"/>
  <c r="AE769" i="20"/>
  <c r="V766" i="20"/>
  <c r="V776" i="20" s="1"/>
  <c r="U766" i="20"/>
  <c r="U776" i="20" s="1"/>
  <c r="T766" i="20"/>
  <c r="T776" i="20" s="1"/>
  <c r="J765" i="20"/>
  <c r="AF764" i="20"/>
  <c r="N764" i="20"/>
  <c r="I764" i="20"/>
  <c r="G764" i="20"/>
  <c r="F764" i="20"/>
  <c r="E764" i="20"/>
  <c r="J763" i="20"/>
  <c r="AE763" i="20"/>
  <c r="J762" i="20"/>
  <c r="J761" i="20"/>
  <c r="J760" i="20"/>
  <c r="J759" i="20"/>
  <c r="J758" i="20"/>
  <c r="J757" i="20"/>
  <c r="AE757" i="20" s="1"/>
  <c r="J756" i="20"/>
  <c r="AE756" i="20"/>
  <c r="J755" i="20"/>
  <c r="AE755" i="20" s="1"/>
  <c r="V754" i="20"/>
  <c r="V764" i="20" s="1"/>
  <c r="U754" i="20"/>
  <c r="U764" i="20" s="1"/>
  <c r="T754" i="20"/>
  <c r="T764" i="20" s="1"/>
  <c r="S754" i="20"/>
  <c r="S764" i="20" s="1"/>
  <c r="O754" i="20"/>
  <c r="O764" i="20" s="1"/>
  <c r="P754" i="20"/>
  <c r="P764" i="20" s="1"/>
  <c r="Q754" i="20" s="1"/>
  <c r="Q764" i="20" s="1"/>
  <c r="J754" i="20"/>
  <c r="J753" i="20"/>
  <c r="AF752" i="20"/>
  <c r="N752" i="20"/>
  <c r="I752" i="20"/>
  <c r="O742" i="20" s="1"/>
  <c r="O752" i="20"/>
  <c r="Z742" i="20" s="1"/>
  <c r="Z752" i="20" s="1"/>
  <c r="G752" i="20"/>
  <c r="F752" i="20"/>
  <c r="E752" i="20"/>
  <c r="J751" i="20"/>
  <c r="AE751" i="20" s="1"/>
  <c r="J750" i="20"/>
  <c r="J749" i="20"/>
  <c r="J748" i="20"/>
  <c r="J747" i="20"/>
  <c r="J746" i="20"/>
  <c r="J745" i="20"/>
  <c r="AE745" i="20" s="1"/>
  <c r="J744" i="20"/>
  <c r="AE744" i="20" s="1"/>
  <c r="J743" i="20"/>
  <c r="V742" i="20"/>
  <c r="V752" i="20" s="1"/>
  <c r="U742" i="20"/>
  <c r="U752" i="20" s="1"/>
  <c r="T742" i="20"/>
  <c r="T752" i="20" s="1"/>
  <c r="S742" i="20"/>
  <c r="S752" i="20" s="1"/>
  <c r="J742" i="20"/>
  <c r="AE742" i="20" s="1"/>
  <c r="J741" i="20"/>
  <c r="AF740" i="20"/>
  <c r="N740" i="20"/>
  <c r="I740" i="20"/>
  <c r="O730" i="20" s="1"/>
  <c r="O740" i="20" s="1"/>
  <c r="G740" i="20"/>
  <c r="F740" i="20"/>
  <c r="E740" i="20"/>
  <c r="J739" i="20"/>
  <c r="AE739" i="20"/>
  <c r="J738" i="20"/>
  <c r="J737" i="20"/>
  <c r="J736" i="20"/>
  <c r="J735" i="20"/>
  <c r="J734" i="20"/>
  <c r="J733" i="20"/>
  <c r="AE733" i="20" s="1"/>
  <c r="J732" i="20"/>
  <c r="AE732" i="20"/>
  <c r="J731" i="20"/>
  <c r="AE731" i="20" s="1"/>
  <c r="V730" i="20"/>
  <c r="V740" i="20" s="1"/>
  <c r="U730" i="20"/>
  <c r="U740" i="20" s="1"/>
  <c r="T730" i="20"/>
  <c r="T740" i="20" s="1"/>
  <c r="S730" i="20"/>
  <c r="S740" i="20" s="1"/>
  <c r="J730" i="20"/>
  <c r="AE730" i="20" s="1"/>
  <c r="J729" i="20"/>
  <c r="AF728" i="20"/>
  <c r="N728" i="20"/>
  <c r="I728" i="20"/>
  <c r="O718" i="20" s="1"/>
  <c r="O728" i="20" s="1"/>
  <c r="P718" i="20" s="1"/>
  <c r="P728" i="20" s="1"/>
  <c r="Q718" i="20" s="1"/>
  <c r="Q728" i="20" s="1"/>
  <c r="G728" i="20"/>
  <c r="F728" i="20"/>
  <c r="E728" i="20"/>
  <c r="J727" i="20"/>
  <c r="AE727" i="20" s="1"/>
  <c r="J726" i="20"/>
  <c r="J725" i="20"/>
  <c r="J724" i="20"/>
  <c r="J723" i="20"/>
  <c r="J722" i="20"/>
  <c r="J721" i="20"/>
  <c r="AE721" i="20"/>
  <c r="J720" i="20"/>
  <c r="AE720" i="20" s="1"/>
  <c r="J719" i="20"/>
  <c r="J718" i="20"/>
  <c r="AE718" i="20"/>
  <c r="V718" i="20"/>
  <c r="V728" i="20" s="1"/>
  <c r="U718" i="20"/>
  <c r="U728" i="20"/>
  <c r="T718" i="20"/>
  <c r="T728" i="20"/>
  <c r="S718" i="20"/>
  <c r="S728" i="20"/>
  <c r="J717" i="20"/>
  <c r="AF716" i="20"/>
  <c r="N716" i="20"/>
  <c r="I716" i="20"/>
  <c r="O706" i="20" s="1"/>
  <c r="O716" i="20" s="1"/>
  <c r="Z706" i="20" s="1"/>
  <c r="Z716" i="20" s="1"/>
  <c r="G716" i="20"/>
  <c r="F716" i="20"/>
  <c r="E716" i="20"/>
  <c r="J715" i="20"/>
  <c r="AE715" i="20"/>
  <c r="J714" i="20"/>
  <c r="J713" i="20"/>
  <c r="J712" i="20"/>
  <c r="J711" i="20"/>
  <c r="J710" i="20"/>
  <c r="J709" i="20"/>
  <c r="AE709" i="20"/>
  <c r="J708" i="20"/>
  <c r="AE708" i="20" s="1"/>
  <c r="J707" i="20"/>
  <c r="AE707" i="20"/>
  <c r="J706" i="20"/>
  <c r="AE706" i="20" s="1"/>
  <c r="V706" i="20"/>
  <c r="V716" i="20"/>
  <c r="U706" i="20"/>
  <c r="U716" i="20" s="1"/>
  <c r="T706" i="20"/>
  <c r="T716" i="20" s="1"/>
  <c r="S706" i="20"/>
  <c r="S716" i="20" s="1"/>
  <c r="J705" i="20"/>
  <c r="AF704" i="20"/>
  <c r="N704" i="20"/>
  <c r="I704" i="20"/>
  <c r="O694" i="20" s="1"/>
  <c r="O704" i="20"/>
  <c r="Z694" i="20" s="1"/>
  <c r="Z704" i="20" s="1"/>
  <c r="G704" i="20"/>
  <c r="F704" i="20"/>
  <c r="E704" i="20"/>
  <c r="J703" i="20"/>
  <c r="AE703" i="20" s="1"/>
  <c r="J702" i="20"/>
  <c r="J701" i="20"/>
  <c r="J700" i="20"/>
  <c r="J694" i="20"/>
  <c r="J695" i="20"/>
  <c r="AE695" i="20" s="1"/>
  <c r="J696" i="20"/>
  <c r="AE696" i="20" s="1"/>
  <c r="J697" i="20"/>
  <c r="J698" i="20"/>
  <c r="J699" i="20"/>
  <c r="V694" i="20"/>
  <c r="V704" i="20" s="1"/>
  <c r="U694" i="20"/>
  <c r="U704" i="20" s="1"/>
  <c r="T694" i="20"/>
  <c r="T704" i="20"/>
  <c r="S694" i="20"/>
  <c r="S704" i="20" s="1"/>
  <c r="AE694" i="20"/>
  <c r="J693" i="20"/>
  <c r="AF692" i="20"/>
  <c r="U682" i="20"/>
  <c r="U692" i="20" s="1"/>
  <c r="N692" i="20"/>
  <c r="I692" i="20"/>
  <c r="O682" i="20"/>
  <c r="O692" i="20" s="1"/>
  <c r="P682" i="20" s="1"/>
  <c r="P692" i="20" s="1"/>
  <c r="Q682" i="20" s="1"/>
  <c r="Q692" i="20" s="1"/>
  <c r="G692" i="20"/>
  <c r="F692" i="20"/>
  <c r="E692" i="20"/>
  <c r="J691" i="20"/>
  <c r="AE691" i="20" s="1"/>
  <c r="J690" i="20"/>
  <c r="J692" i="20" s="1"/>
  <c r="AB682" i="20" s="1"/>
  <c r="J689" i="20"/>
  <c r="J688" i="20"/>
  <c r="J687" i="20"/>
  <c r="J686" i="20"/>
  <c r="J685" i="20"/>
  <c r="AE685" i="20" s="1"/>
  <c r="J684" i="20"/>
  <c r="AE684" i="20" s="1"/>
  <c r="J683" i="20"/>
  <c r="AE683" i="20"/>
  <c r="V682" i="20"/>
  <c r="V692" i="20" s="1"/>
  <c r="T682" i="20"/>
  <c r="T692" i="20"/>
  <c r="S682" i="20"/>
  <c r="S692" i="20" s="1"/>
  <c r="J682" i="20"/>
  <c r="AE682" i="20" s="1"/>
  <c r="J681" i="20"/>
  <c r="AF680" i="20"/>
  <c r="S670" i="20"/>
  <c r="S680" i="20" s="1"/>
  <c r="N680" i="20"/>
  <c r="I680" i="20"/>
  <c r="O670" i="20" s="1"/>
  <c r="O680" i="20" s="1"/>
  <c r="G680" i="20"/>
  <c r="F680" i="20"/>
  <c r="E680" i="20"/>
  <c r="J679" i="20"/>
  <c r="AE679" i="20"/>
  <c r="J678" i="20"/>
  <c r="J677" i="20"/>
  <c r="J676" i="20"/>
  <c r="J675" i="20"/>
  <c r="J674" i="20"/>
  <c r="J673" i="20"/>
  <c r="AE673" i="20" s="1"/>
  <c r="J672" i="20"/>
  <c r="AE672" i="20"/>
  <c r="J671" i="20"/>
  <c r="AE671" i="20" s="1"/>
  <c r="J670" i="20"/>
  <c r="AE670" i="20"/>
  <c r="V670" i="20"/>
  <c r="V680" i="20" s="1"/>
  <c r="U670" i="20"/>
  <c r="U680" i="20"/>
  <c r="T670" i="20"/>
  <c r="T680" i="20" s="1"/>
  <c r="J669" i="20"/>
  <c r="AF668" i="20"/>
  <c r="V658" i="20"/>
  <c r="V668" i="20" s="1"/>
  <c r="U658" i="20"/>
  <c r="U668" i="20"/>
  <c r="N668" i="20"/>
  <c r="I668" i="20"/>
  <c r="O658" i="20" s="1"/>
  <c r="O668" i="20" s="1"/>
  <c r="Z658" i="20" s="1"/>
  <c r="G668" i="20"/>
  <c r="F668" i="20"/>
  <c r="E668" i="20"/>
  <c r="J667" i="20"/>
  <c r="AE667" i="20" s="1"/>
  <c r="J666" i="20"/>
  <c r="J665" i="20"/>
  <c r="J664" i="20"/>
  <c r="J663" i="20"/>
  <c r="J662" i="20"/>
  <c r="J668" i="20" s="1"/>
  <c r="AC658" i="20" s="1"/>
  <c r="AC668" i="20" s="1"/>
  <c r="J661" i="20"/>
  <c r="AE661" i="20"/>
  <c r="J660" i="20"/>
  <c r="AE660" i="20" s="1"/>
  <c r="J659" i="20"/>
  <c r="AE659" i="20"/>
  <c r="T658" i="20"/>
  <c r="T668" i="20" s="1"/>
  <c r="S658" i="20"/>
  <c r="S668" i="20"/>
  <c r="J658" i="20"/>
  <c r="AE658" i="20" s="1"/>
  <c r="J657" i="20"/>
  <c r="AF656" i="20"/>
  <c r="U646" i="20"/>
  <c r="U656" i="20" s="1"/>
  <c r="N656" i="20"/>
  <c r="I656" i="20"/>
  <c r="O646" i="20" s="1"/>
  <c r="O656" i="20" s="1"/>
  <c r="Z646" i="20" s="1"/>
  <c r="Z656" i="20" s="1"/>
  <c r="G656" i="20"/>
  <c r="F656" i="20"/>
  <c r="E656" i="20"/>
  <c r="J655" i="20"/>
  <c r="AE655" i="20" s="1"/>
  <c r="J654" i="20"/>
  <c r="J653" i="20"/>
  <c r="J652" i="20"/>
  <c r="J651" i="20"/>
  <c r="J650" i="20"/>
  <c r="J649" i="20"/>
  <c r="J648" i="20"/>
  <c r="AE648" i="20" s="1"/>
  <c r="J647" i="20"/>
  <c r="AE647" i="20" s="1"/>
  <c r="V646" i="20"/>
  <c r="V656" i="20" s="1"/>
  <c r="T646" i="20"/>
  <c r="T656" i="20"/>
  <c r="S646" i="20"/>
  <c r="S656" i="20" s="1"/>
  <c r="J646" i="20"/>
  <c r="AE646" i="20"/>
  <c r="J645" i="20"/>
  <c r="AF644" i="20"/>
  <c r="T634" i="20"/>
  <c r="T644" i="20" s="1"/>
  <c r="N644" i="20"/>
  <c r="I644" i="20"/>
  <c r="O634" i="20" s="1"/>
  <c r="O644" i="20" s="1"/>
  <c r="Z634" i="20" s="1"/>
  <c r="Z644" i="20" s="1"/>
  <c r="G644" i="20"/>
  <c r="F644" i="20"/>
  <c r="E644" i="20"/>
  <c r="J643" i="20"/>
  <c r="AE643" i="20"/>
  <c r="J642" i="20"/>
  <c r="J641" i="20"/>
  <c r="J640" i="20"/>
  <c r="J639" i="20"/>
  <c r="J638" i="20"/>
  <c r="J637" i="20"/>
  <c r="AE637" i="20" s="1"/>
  <c r="J636" i="20"/>
  <c r="AE636" i="20"/>
  <c r="J635" i="20"/>
  <c r="AE635" i="20" s="1"/>
  <c r="J634" i="20"/>
  <c r="AE634" i="20"/>
  <c r="V634" i="20"/>
  <c r="V644" i="20"/>
  <c r="U634" i="20"/>
  <c r="U644" i="20" s="1"/>
  <c r="S634" i="20"/>
  <c r="S644" i="20" s="1"/>
  <c r="J633" i="20"/>
  <c r="AF632" i="20"/>
  <c r="S622" i="20"/>
  <c r="S632" i="20" s="1"/>
  <c r="N632" i="20"/>
  <c r="I632" i="20"/>
  <c r="G632" i="20"/>
  <c r="F632" i="20"/>
  <c r="E632" i="20"/>
  <c r="J631" i="20"/>
  <c r="AE631" i="20" s="1"/>
  <c r="J630" i="20"/>
  <c r="J629" i="20"/>
  <c r="J628" i="20"/>
  <c r="J627" i="20"/>
  <c r="J626" i="20"/>
  <c r="J625" i="20"/>
  <c r="AE625" i="20" s="1"/>
  <c r="J624" i="20"/>
  <c r="AE624" i="20"/>
  <c r="J623" i="20"/>
  <c r="J622" i="20"/>
  <c r="AE622" i="20" s="1"/>
  <c r="V622" i="20"/>
  <c r="V632" i="20" s="1"/>
  <c r="U622" i="20"/>
  <c r="U632" i="20" s="1"/>
  <c r="T622" i="20"/>
  <c r="T632" i="20" s="1"/>
  <c r="O622" i="20"/>
  <c r="O632" i="20" s="1"/>
  <c r="P622" i="20" s="1"/>
  <c r="P632" i="20" s="1"/>
  <c r="Q622" i="20" s="1"/>
  <c r="Q632" i="20" s="1"/>
  <c r="J621" i="20"/>
  <c r="AF620" i="20"/>
  <c r="V610" i="20"/>
  <c r="V620" i="20" s="1"/>
  <c r="N620" i="20"/>
  <c r="I620" i="20"/>
  <c r="O610" i="20" s="1"/>
  <c r="O620" i="20" s="1"/>
  <c r="P610" i="20" s="1"/>
  <c r="P620" i="20" s="1"/>
  <c r="Q610" i="20" s="1"/>
  <c r="Q620" i="20" s="1"/>
  <c r="G620" i="20"/>
  <c r="F620" i="20"/>
  <c r="E620" i="20"/>
  <c r="J619" i="20"/>
  <c r="AE619" i="20" s="1"/>
  <c r="J618" i="20"/>
  <c r="J617" i="20"/>
  <c r="J616" i="20"/>
  <c r="J615" i="20"/>
  <c r="J620" i="20" s="1"/>
  <c r="J614" i="20"/>
  <c r="J613" i="20"/>
  <c r="AE613" i="20" s="1"/>
  <c r="J612" i="20"/>
  <c r="AE612" i="20" s="1"/>
  <c r="J611" i="20"/>
  <c r="AE611" i="20" s="1"/>
  <c r="U610" i="20"/>
  <c r="U620" i="20"/>
  <c r="T610" i="20"/>
  <c r="T620" i="20" s="1"/>
  <c r="S610" i="20"/>
  <c r="S620" i="20"/>
  <c r="J610" i="20"/>
  <c r="AE610" i="20" s="1"/>
  <c r="J609" i="20"/>
  <c r="AF608" i="20"/>
  <c r="N608" i="20"/>
  <c r="I608" i="20"/>
  <c r="O598" i="20"/>
  <c r="O608" i="20" s="1"/>
  <c r="Z598" i="20" s="1"/>
  <c r="Z608" i="20" s="1"/>
  <c r="G608" i="20"/>
  <c r="F608" i="20"/>
  <c r="E608" i="20"/>
  <c r="J607" i="20"/>
  <c r="AE607" i="20" s="1"/>
  <c r="J606" i="20"/>
  <c r="J605" i="20"/>
  <c r="J604" i="20"/>
  <c r="J603" i="20"/>
  <c r="J602" i="20"/>
  <c r="J601" i="20"/>
  <c r="AE601" i="20" s="1"/>
  <c r="J600" i="20"/>
  <c r="AE600" i="20" s="1"/>
  <c r="J599" i="20"/>
  <c r="AE599" i="20" s="1"/>
  <c r="V598" i="20"/>
  <c r="V608" i="20" s="1"/>
  <c r="U598" i="20"/>
  <c r="U608" i="20" s="1"/>
  <c r="T598" i="20"/>
  <c r="T608" i="20" s="1"/>
  <c r="S598" i="20"/>
  <c r="S608" i="20" s="1"/>
  <c r="J598" i="20"/>
  <c r="AE598" i="20"/>
  <c r="J597" i="20"/>
  <c r="AF596" i="20"/>
  <c r="S586" i="20"/>
  <c r="S596" i="20" s="1"/>
  <c r="N596" i="20"/>
  <c r="I596" i="20"/>
  <c r="G596" i="20"/>
  <c r="F596" i="20"/>
  <c r="E596" i="20"/>
  <c r="J595" i="20"/>
  <c r="AE595" i="20" s="1"/>
  <c r="J594" i="20"/>
  <c r="J593" i="20"/>
  <c r="J592" i="20"/>
  <c r="J591" i="20"/>
  <c r="J590" i="20"/>
  <c r="J589" i="20"/>
  <c r="AE589" i="20" s="1"/>
  <c r="AE596" i="20" s="1"/>
  <c r="J588" i="20"/>
  <c r="AE588" i="20" s="1"/>
  <c r="J587" i="20"/>
  <c r="AE587" i="20"/>
  <c r="J586" i="20"/>
  <c r="AE586" i="20" s="1"/>
  <c r="V586" i="20"/>
  <c r="V596" i="20" s="1"/>
  <c r="U586" i="20"/>
  <c r="U596" i="20" s="1"/>
  <c r="T586" i="20"/>
  <c r="T596" i="20" s="1"/>
  <c r="O586" i="20"/>
  <c r="O596" i="20" s="1"/>
  <c r="Z586" i="20" s="1"/>
  <c r="Z596" i="20" s="1"/>
  <c r="J585" i="20"/>
  <c r="AF584" i="20"/>
  <c r="V574" i="20"/>
  <c r="V584" i="20" s="1"/>
  <c r="N584" i="20"/>
  <c r="I584" i="20"/>
  <c r="O574" i="20" s="1"/>
  <c r="O584" i="20" s="1"/>
  <c r="Z574" i="20" s="1"/>
  <c r="Z584" i="20" s="1"/>
  <c r="G584" i="20"/>
  <c r="F584" i="20"/>
  <c r="E584" i="20"/>
  <c r="J583" i="20"/>
  <c r="AE583" i="20" s="1"/>
  <c r="J582" i="20"/>
  <c r="J581" i="20"/>
  <c r="J580" i="20"/>
  <c r="J579" i="20"/>
  <c r="J578" i="20"/>
  <c r="J577" i="20"/>
  <c r="AE577" i="20" s="1"/>
  <c r="J576" i="20"/>
  <c r="AE576" i="20" s="1"/>
  <c r="J575" i="20"/>
  <c r="AE575" i="20" s="1"/>
  <c r="U574" i="20"/>
  <c r="U584" i="20"/>
  <c r="T574" i="20"/>
  <c r="T584" i="20" s="1"/>
  <c r="S574" i="20"/>
  <c r="S584" i="20"/>
  <c r="J574" i="20"/>
  <c r="AE574" i="20" s="1"/>
  <c r="J573" i="20"/>
  <c r="AF572" i="20"/>
  <c r="J562" i="20"/>
  <c r="AE562" i="20" s="1"/>
  <c r="J563" i="20"/>
  <c r="AE563" i="20"/>
  <c r="AE572" i="20" s="1"/>
  <c r="J564" i="20"/>
  <c r="AE564" i="20" s="1"/>
  <c r="J565" i="20"/>
  <c r="AE565" i="20"/>
  <c r="J571" i="20"/>
  <c r="AE571" i="20" s="1"/>
  <c r="U562" i="20"/>
  <c r="U572" i="20" s="1"/>
  <c r="N572" i="20"/>
  <c r="I572" i="20"/>
  <c r="O562" i="20" s="1"/>
  <c r="O572" i="20" s="1"/>
  <c r="Z562" i="20" s="1"/>
  <c r="Z572" i="20" s="1"/>
  <c r="G572" i="20"/>
  <c r="F572" i="20"/>
  <c r="E572" i="20"/>
  <c r="J570" i="20"/>
  <c r="J569" i="20"/>
  <c r="J568" i="20"/>
  <c r="J567" i="20"/>
  <c r="J566" i="20"/>
  <c r="V562" i="20"/>
  <c r="V572" i="20"/>
  <c r="T562" i="20"/>
  <c r="T572" i="20" s="1"/>
  <c r="S562" i="20"/>
  <c r="S572" i="20" s="1"/>
  <c r="J561" i="20"/>
  <c r="AF560" i="20"/>
  <c r="T550" i="20"/>
  <c r="T560" i="20" s="1"/>
  <c r="I560" i="20"/>
  <c r="O550" i="20" s="1"/>
  <c r="O560" i="20" s="1"/>
  <c r="Z550" i="20" s="1"/>
  <c r="Z560" i="20" s="1"/>
  <c r="N560" i="20"/>
  <c r="G560" i="20"/>
  <c r="F560" i="20"/>
  <c r="E560" i="20"/>
  <c r="J559" i="20"/>
  <c r="AE559" i="20"/>
  <c r="J558" i="20"/>
  <c r="J557" i="20"/>
  <c r="J556" i="20"/>
  <c r="J555" i="20"/>
  <c r="J554" i="20"/>
  <c r="J553" i="20"/>
  <c r="AE553" i="20" s="1"/>
  <c r="J552" i="20"/>
  <c r="AE552" i="20" s="1"/>
  <c r="J551" i="20"/>
  <c r="AE551" i="20" s="1"/>
  <c r="J550" i="20"/>
  <c r="AE550" i="20" s="1"/>
  <c r="V550" i="20"/>
  <c r="V560" i="20" s="1"/>
  <c r="U550" i="20"/>
  <c r="U560" i="20" s="1"/>
  <c r="S550" i="20"/>
  <c r="S560" i="20" s="1"/>
  <c r="J549" i="20"/>
  <c r="AF548" i="20"/>
  <c r="S538" i="20"/>
  <c r="S548" i="20" s="1"/>
  <c r="N548" i="20"/>
  <c r="I548" i="20"/>
  <c r="O538" i="20" s="1"/>
  <c r="O548" i="20" s="1"/>
  <c r="Z538" i="20" s="1"/>
  <c r="Z548" i="20" s="1"/>
  <c r="G548" i="20"/>
  <c r="F548" i="20"/>
  <c r="E548" i="20"/>
  <c r="J547" i="20"/>
  <c r="AE547" i="20" s="1"/>
  <c r="J546" i="20"/>
  <c r="J545" i="20"/>
  <c r="J544" i="20"/>
  <c r="J543" i="20"/>
  <c r="J542" i="20"/>
  <c r="J541" i="20"/>
  <c r="AE541" i="20" s="1"/>
  <c r="J540" i="20"/>
  <c r="AE540" i="20" s="1"/>
  <c r="J539" i="20"/>
  <c r="AE539" i="20" s="1"/>
  <c r="J538" i="20"/>
  <c r="AE538" i="20" s="1"/>
  <c r="V538" i="20"/>
  <c r="V548" i="20" s="1"/>
  <c r="U538" i="20"/>
  <c r="U548" i="20"/>
  <c r="T538" i="20"/>
  <c r="T548" i="20" s="1"/>
  <c r="J537" i="20"/>
  <c r="AF536" i="20"/>
  <c r="V526" i="20"/>
  <c r="V536" i="20" s="1"/>
  <c r="S526" i="20"/>
  <c r="S536" i="20"/>
  <c r="N536" i="20"/>
  <c r="I536" i="20"/>
  <c r="O526" i="20" s="1"/>
  <c r="O536" i="20" s="1"/>
  <c r="Z526" i="20" s="1"/>
  <c r="Z536" i="20" s="1"/>
  <c r="G536" i="20"/>
  <c r="F536" i="20"/>
  <c r="E536" i="20"/>
  <c r="J535" i="20"/>
  <c r="AE535" i="20" s="1"/>
  <c r="J534" i="20"/>
  <c r="J533" i="20"/>
  <c r="J532" i="20"/>
  <c r="J531" i="20"/>
  <c r="J530" i="20"/>
  <c r="J526" i="20"/>
  <c r="J527" i="20"/>
  <c r="AE527" i="20" s="1"/>
  <c r="J528" i="20"/>
  <c r="J529" i="20"/>
  <c r="AE529" i="20" s="1"/>
  <c r="AE528" i="20"/>
  <c r="U526" i="20"/>
  <c r="U536" i="20" s="1"/>
  <c r="T526" i="20"/>
  <c r="T536" i="20" s="1"/>
  <c r="J525" i="20"/>
  <c r="AF524" i="20"/>
  <c r="U514" i="20"/>
  <c r="U524" i="20"/>
  <c r="N524" i="20"/>
  <c r="I524" i="20"/>
  <c r="O514" i="20" s="1"/>
  <c r="O524" i="20" s="1"/>
  <c r="Z514" i="20" s="1"/>
  <c r="Z524" i="20" s="1"/>
  <c r="G524" i="20"/>
  <c r="F524" i="20"/>
  <c r="E524" i="20"/>
  <c r="J523" i="20"/>
  <c r="AE523" i="20" s="1"/>
  <c r="J522" i="20"/>
  <c r="J521" i="20"/>
  <c r="J520" i="20"/>
  <c r="J519" i="20"/>
  <c r="J518" i="20"/>
  <c r="J517" i="20"/>
  <c r="AE517" i="20" s="1"/>
  <c r="J516" i="20"/>
  <c r="AE516" i="20" s="1"/>
  <c r="J514" i="20"/>
  <c r="J515" i="20"/>
  <c r="AE515" i="20" s="1"/>
  <c r="V514" i="20"/>
  <c r="V524" i="20" s="1"/>
  <c r="T514" i="20"/>
  <c r="T524" i="20" s="1"/>
  <c r="S514" i="20"/>
  <c r="S524" i="20" s="1"/>
  <c r="J513" i="20"/>
  <c r="AF512" i="20"/>
  <c r="J502" i="20"/>
  <c r="AE502" i="20" s="1"/>
  <c r="J503" i="20"/>
  <c r="AE503" i="20" s="1"/>
  <c r="J504" i="20"/>
  <c r="AE504" i="20" s="1"/>
  <c r="J505" i="20"/>
  <c r="AE505" i="20"/>
  <c r="J511" i="20"/>
  <c r="AE511" i="20" s="1"/>
  <c r="T502" i="20"/>
  <c r="T512" i="20" s="1"/>
  <c r="N512" i="20"/>
  <c r="I512" i="20"/>
  <c r="O502" i="20" s="1"/>
  <c r="O512" i="20" s="1"/>
  <c r="P502" i="20" s="1"/>
  <c r="P512" i="20" s="1"/>
  <c r="Q502" i="20" s="1"/>
  <c r="Q512" i="20" s="1"/>
  <c r="G512" i="20"/>
  <c r="F512" i="20"/>
  <c r="E512" i="20"/>
  <c r="J510" i="20"/>
  <c r="J509" i="20"/>
  <c r="J508" i="20"/>
  <c r="J507" i="20"/>
  <c r="J506" i="20"/>
  <c r="V502" i="20"/>
  <c r="V512" i="20"/>
  <c r="U502" i="20"/>
  <c r="U512" i="20" s="1"/>
  <c r="S502" i="20"/>
  <c r="S512" i="20" s="1"/>
  <c r="J501" i="20"/>
  <c r="AF500" i="20"/>
  <c r="S490" i="20"/>
  <c r="S500" i="20"/>
  <c r="N500" i="20"/>
  <c r="I500" i="20"/>
  <c r="O490" i="20" s="1"/>
  <c r="O500" i="20" s="1"/>
  <c r="Z490" i="20" s="1"/>
  <c r="Z500" i="20" s="1"/>
  <c r="G500" i="20"/>
  <c r="F500" i="20"/>
  <c r="E500" i="20"/>
  <c r="J499" i="20"/>
  <c r="AE499" i="20" s="1"/>
  <c r="J498" i="20"/>
  <c r="J497" i="20"/>
  <c r="J496" i="20"/>
  <c r="J495" i="20"/>
  <c r="J494" i="20"/>
  <c r="J493" i="20"/>
  <c r="AE493" i="20" s="1"/>
  <c r="J492" i="20"/>
  <c r="AE492" i="20" s="1"/>
  <c r="AE500" i="20" s="1"/>
  <c r="J491" i="20"/>
  <c r="AE491" i="20" s="1"/>
  <c r="J490" i="20"/>
  <c r="AE490" i="20"/>
  <c r="V490" i="20"/>
  <c r="V500" i="20" s="1"/>
  <c r="U490" i="20"/>
  <c r="U500" i="20" s="1"/>
  <c r="T490" i="20"/>
  <c r="T500" i="20" s="1"/>
  <c r="J489" i="20"/>
  <c r="AF488" i="20"/>
  <c r="V478" i="20"/>
  <c r="V488" i="20" s="1"/>
  <c r="S478" i="20"/>
  <c r="S488" i="20" s="1"/>
  <c r="N488" i="20"/>
  <c r="I488" i="20"/>
  <c r="O478" i="20" s="1"/>
  <c r="O488" i="20" s="1"/>
  <c r="Z478" i="20" s="1"/>
  <c r="Z488" i="20" s="1"/>
  <c r="G488" i="20"/>
  <c r="F488" i="20"/>
  <c r="E488" i="20"/>
  <c r="J487" i="20"/>
  <c r="AE487" i="20" s="1"/>
  <c r="J486" i="20"/>
  <c r="J485" i="20"/>
  <c r="J484" i="20"/>
  <c r="J478" i="20"/>
  <c r="J479" i="20"/>
  <c r="AE479" i="20" s="1"/>
  <c r="J480" i="20"/>
  <c r="AE480" i="20" s="1"/>
  <c r="J481" i="20"/>
  <c r="J482" i="20"/>
  <c r="J483" i="20"/>
  <c r="AE481" i="20"/>
  <c r="U478" i="20"/>
  <c r="U488" i="20" s="1"/>
  <c r="T478" i="20"/>
  <c r="T488" i="20" s="1"/>
  <c r="J477" i="20"/>
  <c r="AF476" i="20"/>
  <c r="U466" i="20"/>
  <c r="U476" i="20" s="1"/>
  <c r="N476" i="20"/>
  <c r="I476" i="20"/>
  <c r="O466" i="20" s="1"/>
  <c r="O476" i="20" s="1"/>
  <c r="G476" i="20"/>
  <c r="F476" i="20"/>
  <c r="E476" i="20"/>
  <c r="J475" i="20"/>
  <c r="AE475" i="20"/>
  <c r="J474" i="20"/>
  <c r="J473" i="20"/>
  <c r="J472" i="20"/>
  <c r="J471" i="20"/>
  <c r="J470" i="20"/>
  <c r="J469" i="20"/>
  <c r="AE469" i="20" s="1"/>
  <c r="J468" i="20"/>
  <c r="AE468" i="20" s="1"/>
  <c r="J467" i="20"/>
  <c r="AE467" i="20" s="1"/>
  <c r="V466" i="20"/>
  <c r="V476" i="20"/>
  <c r="T466" i="20"/>
  <c r="T476" i="20" s="1"/>
  <c r="S466" i="20"/>
  <c r="S476" i="20" s="1"/>
  <c r="J466" i="20"/>
  <c r="AE466" i="20" s="1"/>
  <c r="J465" i="20"/>
  <c r="AF464" i="20"/>
  <c r="U454" i="20"/>
  <c r="U464" i="20" s="1"/>
  <c r="T454" i="20"/>
  <c r="T464" i="20" s="1"/>
  <c r="I464" i="20"/>
  <c r="O454" i="20" s="1"/>
  <c r="O464" i="20" s="1"/>
  <c r="N464" i="20"/>
  <c r="G464" i="20"/>
  <c r="F464" i="20"/>
  <c r="E464" i="20"/>
  <c r="J463" i="20"/>
  <c r="AE463" i="20" s="1"/>
  <c r="J462" i="20"/>
  <c r="J461" i="20"/>
  <c r="J460" i="20"/>
  <c r="J459" i="20"/>
  <c r="J458" i="20"/>
  <c r="J457" i="20"/>
  <c r="AE457" i="20" s="1"/>
  <c r="J456" i="20"/>
  <c r="AE456" i="20" s="1"/>
  <c r="J455" i="20"/>
  <c r="AE455" i="20"/>
  <c r="J454" i="20"/>
  <c r="V454" i="20"/>
  <c r="V464" i="20"/>
  <c r="S454" i="20"/>
  <c r="S464" i="20" s="1"/>
  <c r="J453" i="20"/>
  <c r="AF452" i="20"/>
  <c r="S442" i="20"/>
  <c r="S452" i="20" s="1"/>
  <c r="N452" i="20"/>
  <c r="I452" i="20"/>
  <c r="O442" i="20" s="1"/>
  <c r="O452" i="20" s="1"/>
  <c r="P442" i="20" s="1"/>
  <c r="P452" i="20" s="1"/>
  <c r="Q442" i="20" s="1"/>
  <c r="Q452" i="20" s="1"/>
  <c r="G452" i="20"/>
  <c r="F452" i="20"/>
  <c r="E452" i="20"/>
  <c r="J451" i="20"/>
  <c r="AE451" i="20" s="1"/>
  <c r="J450" i="20"/>
  <c r="J449" i="20"/>
  <c r="J448" i="20"/>
  <c r="J447" i="20"/>
  <c r="J446" i="20"/>
  <c r="J445" i="20"/>
  <c r="AE445" i="20" s="1"/>
  <c r="J444" i="20"/>
  <c r="AE444" i="20"/>
  <c r="J443" i="20"/>
  <c r="AE443" i="20" s="1"/>
  <c r="J442" i="20"/>
  <c r="AE442" i="20"/>
  <c r="V442" i="20"/>
  <c r="V452" i="20" s="1"/>
  <c r="U442" i="20"/>
  <c r="U452" i="20"/>
  <c r="T442" i="20"/>
  <c r="T452" i="20" s="1"/>
  <c r="J441" i="20"/>
  <c r="AF440" i="20"/>
  <c r="V430" i="20"/>
  <c r="V440" i="20" s="1"/>
  <c r="T430" i="20"/>
  <c r="T440" i="20" s="1"/>
  <c r="N440" i="20"/>
  <c r="I440" i="20"/>
  <c r="O430" i="20" s="1"/>
  <c r="O440" i="20" s="1"/>
  <c r="P430" i="20" s="1"/>
  <c r="P440" i="20" s="1"/>
  <c r="Q430" i="20" s="1"/>
  <c r="Q440" i="20" s="1"/>
  <c r="G440" i="20"/>
  <c r="F440" i="20"/>
  <c r="E440" i="20"/>
  <c r="J439" i="20"/>
  <c r="AE439" i="20" s="1"/>
  <c r="J438" i="20"/>
  <c r="J437" i="20"/>
  <c r="J436" i="20"/>
  <c r="J435" i="20"/>
  <c r="J434" i="20"/>
  <c r="J433" i="20"/>
  <c r="AE433" i="20" s="1"/>
  <c r="J432" i="20"/>
  <c r="AE432" i="20" s="1"/>
  <c r="J430" i="20"/>
  <c r="AE430" i="20" s="1"/>
  <c r="J431" i="20"/>
  <c r="P9" i="20"/>
  <c r="J202" i="20"/>
  <c r="J203" i="20"/>
  <c r="AE203" i="20" s="1"/>
  <c r="J204" i="20"/>
  <c r="AE204" i="20" s="1"/>
  <c r="J205" i="20"/>
  <c r="AE205" i="20" s="1"/>
  <c r="J206" i="20"/>
  <c r="J207" i="20"/>
  <c r="J208" i="20"/>
  <c r="J209" i="20"/>
  <c r="J210" i="20"/>
  <c r="J211" i="20"/>
  <c r="U430" i="20"/>
  <c r="U440" i="20" s="1"/>
  <c r="S430" i="20"/>
  <c r="S440" i="20" s="1"/>
  <c r="J429" i="20"/>
  <c r="AF428" i="20"/>
  <c r="S418" i="20"/>
  <c r="S428" i="20"/>
  <c r="N428" i="20"/>
  <c r="I428" i="20"/>
  <c r="O418" i="20" s="1"/>
  <c r="O428" i="20" s="1"/>
  <c r="Z418" i="20" s="1"/>
  <c r="Z428" i="20" s="1"/>
  <c r="G428" i="20"/>
  <c r="F428" i="20"/>
  <c r="E428" i="20"/>
  <c r="J427" i="20"/>
  <c r="AE427" i="20" s="1"/>
  <c r="J426" i="20"/>
  <c r="J425" i="20"/>
  <c r="J424" i="20"/>
  <c r="J423" i="20"/>
  <c r="J422" i="20"/>
  <c r="J428" i="20" s="1"/>
  <c r="AB418" i="20" s="1"/>
  <c r="J418" i="20"/>
  <c r="AE418" i="20" s="1"/>
  <c r="J419" i="20"/>
  <c r="AE419" i="20" s="1"/>
  <c r="J420" i="20"/>
  <c r="AE420" i="20" s="1"/>
  <c r="J421" i="20"/>
  <c r="AE421" i="20" s="1"/>
  <c r="V418" i="20"/>
  <c r="V428" i="20" s="1"/>
  <c r="U418" i="20"/>
  <c r="U428" i="20" s="1"/>
  <c r="T418" i="20"/>
  <c r="T428" i="20" s="1"/>
  <c r="J417" i="20"/>
  <c r="AF416" i="20"/>
  <c r="V406" i="20"/>
  <c r="V416" i="20" s="1"/>
  <c r="U406" i="20"/>
  <c r="U416" i="20" s="1"/>
  <c r="N416" i="20"/>
  <c r="I416" i="20"/>
  <c r="O406" i="20" s="1"/>
  <c r="O416" i="20" s="1"/>
  <c r="G416" i="20"/>
  <c r="F416" i="20"/>
  <c r="E416" i="20"/>
  <c r="J415" i="20"/>
  <c r="AE415" i="20"/>
  <c r="J414" i="20"/>
  <c r="J413" i="20"/>
  <c r="J412" i="20"/>
  <c r="J411" i="20"/>
  <c r="J410" i="20"/>
  <c r="J409" i="20"/>
  <c r="AE409" i="20" s="1"/>
  <c r="J408" i="20"/>
  <c r="AE408" i="20" s="1"/>
  <c r="J407" i="20"/>
  <c r="AE407" i="20" s="1"/>
  <c r="T406" i="20"/>
  <c r="T416" i="20"/>
  <c r="S406" i="20"/>
  <c r="S416" i="20" s="1"/>
  <c r="J406" i="20"/>
  <c r="AE406" i="20" s="1"/>
  <c r="J405" i="20"/>
  <c r="AF404" i="20"/>
  <c r="U394" i="20"/>
  <c r="U404" i="20" s="1"/>
  <c r="T394" i="20"/>
  <c r="T404" i="20" s="1"/>
  <c r="N404" i="20"/>
  <c r="I404" i="20"/>
  <c r="O394" i="20" s="1"/>
  <c r="O404" i="20" s="1"/>
  <c r="G404" i="20"/>
  <c r="F404" i="20"/>
  <c r="E404" i="20"/>
  <c r="J403" i="20"/>
  <c r="AE403" i="20" s="1"/>
  <c r="J402" i="20"/>
  <c r="J401" i="20"/>
  <c r="J400" i="20"/>
  <c r="J399" i="20"/>
  <c r="J394" i="20"/>
  <c r="J395" i="20"/>
  <c r="J396" i="20"/>
  <c r="AE396" i="20" s="1"/>
  <c r="J397" i="20"/>
  <c r="J398" i="20"/>
  <c r="AE397" i="20"/>
  <c r="V394" i="20"/>
  <c r="V404" i="20" s="1"/>
  <c r="S394" i="20"/>
  <c r="S404" i="20" s="1"/>
  <c r="J393" i="20"/>
  <c r="AF392" i="20"/>
  <c r="T382" i="20"/>
  <c r="T392" i="20" s="1"/>
  <c r="S382" i="20"/>
  <c r="S392" i="20" s="1"/>
  <c r="I392" i="20"/>
  <c r="O382" i="20" s="1"/>
  <c r="O392" i="20" s="1"/>
  <c r="Z382" i="20" s="1"/>
  <c r="Z392" i="20" s="1"/>
  <c r="N392" i="20"/>
  <c r="G392" i="20"/>
  <c r="F392" i="20"/>
  <c r="E392" i="20"/>
  <c r="J391" i="20"/>
  <c r="AE391" i="20"/>
  <c r="J390" i="20"/>
  <c r="J389" i="20"/>
  <c r="J388" i="20"/>
  <c r="J387" i="20"/>
  <c r="J386" i="20"/>
  <c r="J385" i="20"/>
  <c r="AE385" i="20" s="1"/>
  <c r="J384" i="20"/>
  <c r="AE384" i="20"/>
  <c r="J383" i="20"/>
  <c r="AE383" i="20" s="1"/>
  <c r="J382" i="20"/>
  <c r="V382" i="20"/>
  <c r="V392" i="20" s="1"/>
  <c r="U382" i="20"/>
  <c r="U392" i="20"/>
  <c r="J381" i="20"/>
  <c r="AF380" i="20"/>
  <c r="V370" i="20"/>
  <c r="V380" i="20" s="1"/>
  <c r="S370" i="20"/>
  <c r="S380" i="20" s="1"/>
  <c r="N380" i="20"/>
  <c r="I380" i="20"/>
  <c r="O370" i="20" s="1"/>
  <c r="O380" i="20" s="1"/>
  <c r="G380" i="20"/>
  <c r="F380" i="20"/>
  <c r="E380" i="20"/>
  <c r="J379" i="20"/>
  <c r="AE379" i="20"/>
  <c r="J378" i="20"/>
  <c r="J370" i="20"/>
  <c r="AE370" i="20" s="1"/>
  <c r="J371" i="20"/>
  <c r="AE371" i="20" s="1"/>
  <c r="J372" i="20"/>
  <c r="J373" i="20"/>
  <c r="J374" i="20"/>
  <c r="J375" i="20"/>
  <c r="J376" i="20"/>
  <c r="J377" i="20"/>
  <c r="AE373" i="20"/>
  <c r="AE372" i="20"/>
  <c r="U370" i="20"/>
  <c r="U380" i="20" s="1"/>
  <c r="T370" i="20"/>
  <c r="T380" i="20" s="1"/>
  <c r="J369" i="20"/>
  <c r="AF368" i="20"/>
  <c r="V358" i="20"/>
  <c r="V368" i="20" s="1"/>
  <c r="U358" i="20"/>
  <c r="U368" i="20" s="1"/>
  <c r="N368" i="20"/>
  <c r="I368" i="20"/>
  <c r="O358" i="20" s="1"/>
  <c r="O368" i="20" s="1"/>
  <c r="G368" i="20"/>
  <c r="F368" i="20"/>
  <c r="E368" i="20"/>
  <c r="J367" i="20"/>
  <c r="AE367" i="20" s="1"/>
  <c r="J366" i="20"/>
  <c r="J365" i="20"/>
  <c r="J358" i="20"/>
  <c r="J359" i="20"/>
  <c r="AE359" i="20" s="1"/>
  <c r="J360" i="20"/>
  <c r="AE360" i="20"/>
  <c r="J361" i="20"/>
  <c r="AE361" i="20" s="1"/>
  <c r="J362" i="20"/>
  <c r="J368" i="20" s="1"/>
  <c r="J363" i="20"/>
  <c r="J364" i="20"/>
  <c r="T358" i="20"/>
  <c r="T368" i="20" s="1"/>
  <c r="S358" i="20"/>
  <c r="S368" i="20" s="1"/>
  <c r="J357" i="20"/>
  <c r="AF356" i="20"/>
  <c r="U346" i="20"/>
  <c r="U356" i="20" s="1"/>
  <c r="T346" i="20"/>
  <c r="T356" i="20"/>
  <c r="N356" i="20"/>
  <c r="I356" i="20"/>
  <c r="O346" i="20"/>
  <c r="O356" i="20" s="1"/>
  <c r="Z346" i="20" s="1"/>
  <c r="Z356" i="20" s="1"/>
  <c r="G356" i="20"/>
  <c r="F356" i="20"/>
  <c r="E356" i="20"/>
  <c r="J355" i="20"/>
  <c r="AE355" i="20"/>
  <c r="J354" i="20"/>
  <c r="J353" i="20"/>
  <c r="J352" i="20"/>
  <c r="J351" i="20"/>
  <c r="J350" i="20"/>
  <c r="J349" i="20"/>
  <c r="AE349" i="20" s="1"/>
  <c r="J348" i="20"/>
  <c r="AE348" i="20" s="1"/>
  <c r="J347" i="20"/>
  <c r="J346" i="20"/>
  <c r="AE346" i="20" s="1"/>
  <c r="V346" i="20"/>
  <c r="V356" i="20" s="1"/>
  <c r="S346" i="20"/>
  <c r="S356" i="20"/>
  <c r="J345" i="20"/>
  <c r="AF344" i="20"/>
  <c r="T334" i="20"/>
  <c r="T344" i="20"/>
  <c r="S334" i="20"/>
  <c r="S344" i="20" s="1"/>
  <c r="I344" i="20"/>
  <c r="O334" i="20" s="1"/>
  <c r="O344" i="20" s="1"/>
  <c r="P334" i="20" s="1"/>
  <c r="P344" i="20" s="1"/>
  <c r="Q334" i="20" s="1"/>
  <c r="Q344" i="20" s="1"/>
  <c r="N344" i="20"/>
  <c r="G344" i="20"/>
  <c r="F344" i="20"/>
  <c r="E344" i="20"/>
  <c r="J343" i="20"/>
  <c r="AE343" i="20" s="1"/>
  <c r="J342" i="20"/>
  <c r="J341" i="20"/>
  <c r="J340" i="20"/>
  <c r="J339" i="20"/>
  <c r="J338" i="20"/>
  <c r="J337" i="20"/>
  <c r="AE337" i="20" s="1"/>
  <c r="J336" i="20"/>
  <c r="AE336" i="20"/>
  <c r="J335" i="20"/>
  <c r="J334" i="20"/>
  <c r="AE334" i="20" s="1"/>
  <c r="V334" i="20"/>
  <c r="V344" i="20" s="1"/>
  <c r="U334" i="20"/>
  <c r="U344" i="20" s="1"/>
  <c r="J333" i="20"/>
  <c r="AF332" i="20"/>
  <c r="V322" i="20"/>
  <c r="V332" i="20" s="1"/>
  <c r="S322" i="20"/>
  <c r="S332" i="20" s="1"/>
  <c r="N332" i="20"/>
  <c r="I332" i="20"/>
  <c r="O322" i="20" s="1"/>
  <c r="O332" i="20" s="1"/>
  <c r="G332" i="20"/>
  <c r="F332" i="20"/>
  <c r="E332" i="20"/>
  <c r="J331" i="20"/>
  <c r="AE331" i="20" s="1"/>
  <c r="J330" i="20"/>
  <c r="J329" i="20"/>
  <c r="J328" i="20"/>
  <c r="J327" i="20"/>
  <c r="J326" i="20"/>
  <c r="J325" i="20"/>
  <c r="AE325" i="20" s="1"/>
  <c r="J324" i="20"/>
  <c r="AE324" i="20" s="1"/>
  <c r="J323" i="20"/>
  <c r="AE323" i="20" s="1"/>
  <c r="U322" i="20"/>
  <c r="U332" i="20" s="1"/>
  <c r="T322" i="20"/>
  <c r="T332" i="20" s="1"/>
  <c r="J322" i="20"/>
  <c r="J332" i="20" s="1"/>
  <c r="AB322" i="20" s="1"/>
  <c r="AB332" i="20" s="1"/>
  <c r="J321" i="20"/>
  <c r="AF320" i="20"/>
  <c r="V310" i="20"/>
  <c r="V320" i="20" s="1"/>
  <c r="U310" i="20"/>
  <c r="U320" i="20" s="1"/>
  <c r="N320" i="20"/>
  <c r="I320" i="20"/>
  <c r="O310" i="20" s="1"/>
  <c r="O320" i="20" s="1"/>
  <c r="Z310" i="20" s="1"/>
  <c r="Z320" i="20" s="1"/>
  <c r="G320" i="20"/>
  <c r="F320" i="20"/>
  <c r="E320" i="20"/>
  <c r="J319" i="20"/>
  <c r="AE319" i="20" s="1"/>
  <c r="J318" i="20"/>
  <c r="J317" i="20"/>
  <c r="J316" i="20"/>
  <c r="J310" i="20"/>
  <c r="J311" i="20"/>
  <c r="AE311" i="20" s="1"/>
  <c r="J312" i="20"/>
  <c r="AE312" i="20" s="1"/>
  <c r="J313" i="20"/>
  <c r="AE313" i="20" s="1"/>
  <c r="J314" i="20"/>
  <c r="J315" i="20"/>
  <c r="T310" i="20"/>
  <c r="T320" i="20" s="1"/>
  <c r="S310" i="20"/>
  <c r="S320" i="20" s="1"/>
  <c r="J309" i="20"/>
  <c r="AF308" i="20"/>
  <c r="U298" i="20"/>
  <c r="U308" i="20" s="1"/>
  <c r="T298" i="20"/>
  <c r="T308" i="20" s="1"/>
  <c r="N308" i="20"/>
  <c r="I308" i="20"/>
  <c r="O298" i="20" s="1"/>
  <c r="O308" i="20" s="1"/>
  <c r="Z298" i="20" s="1"/>
  <c r="Z308" i="20" s="1"/>
  <c r="G308" i="20"/>
  <c r="F308" i="20"/>
  <c r="E308" i="20"/>
  <c r="J307" i="20"/>
  <c r="AE307" i="20" s="1"/>
  <c r="J306" i="20"/>
  <c r="J305" i="20"/>
  <c r="J304" i="20"/>
  <c r="J303" i="20"/>
  <c r="J302" i="20"/>
  <c r="J301" i="20"/>
  <c r="AE301" i="20" s="1"/>
  <c r="J300" i="20"/>
  <c r="AE300" i="20"/>
  <c r="J299" i="20"/>
  <c r="AE299" i="20" s="1"/>
  <c r="J298" i="20"/>
  <c r="AE298" i="20"/>
  <c r="V298" i="20"/>
  <c r="V308" i="20" s="1"/>
  <c r="S298" i="20"/>
  <c r="S308" i="20" s="1"/>
  <c r="J297" i="20"/>
  <c r="AF296" i="20"/>
  <c r="T286" i="20"/>
  <c r="T296" i="20" s="1"/>
  <c r="S286" i="20"/>
  <c r="S296" i="20" s="1"/>
  <c r="I296" i="20"/>
  <c r="O286" i="20"/>
  <c r="O296" i="20" s="1"/>
  <c r="Z286" i="20" s="1"/>
  <c r="Z296" i="20" s="1"/>
  <c r="N296" i="20"/>
  <c r="G296" i="20"/>
  <c r="F296" i="20"/>
  <c r="E296" i="20"/>
  <c r="J295" i="20"/>
  <c r="AE295" i="20" s="1"/>
  <c r="J294" i="20"/>
  <c r="J293" i="20"/>
  <c r="J292" i="20"/>
  <c r="J291" i="20"/>
  <c r="J290" i="20"/>
  <c r="J289" i="20"/>
  <c r="AE289" i="20"/>
  <c r="J288" i="20"/>
  <c r="AE288" i="20" s="1"/>
  <c r="J286" i="20"/>
  <c r="AE286" i="20" s="1"/>
  <c r="J287" i="20"/>
  <c r="V286" i="20"/>
  <c r="V296" i="20" s="1"/>
  <c r="U286" i="20"/>
  <c r="U296" i="20" s="1"/>
  <c r="J285" i="20"/>
  <c r="AF284" i="20"/>
  <c r="V274" i="20"/>
  <c r="V284" i="20" s="1"/>
  <c r="S274" i="20"/>
  <c r="S284" i="20"/>
  <c r="N284" i="20"/>
  <c r="I284" i="20"/>
  <c r="O274" i="20" s="1"/>
  <c r="O284" i="20" s="1"/>
  <c r="Z274" i="20"/>
  <c r="Z284" i="20" s="1"/>
  <c r="G284" i="20"/>
  <c r="F284" i="20"/>
  <c r="E284" i="20"/>
  <c r="J283" i="20"/>
  <c r="AE283" i="20" s="1"/>
  <c r="J282" i="20"/>
  <c r="J281" i="20"/>
  <c r="J280" i="20"/>
  <c r="J279" i="20"/>
  <c r="J278" i="20"/>
  <c r="J277" i="20"/>
  <c r="AE277" i="20" s="1"/>
  <c r="J276" i="20"/>
  <c r="AE276" i="20" s="1"/>
  <c r="J275" i="20"/>
  <c r="U274" i="20"/>
  <c r="U284" i="20" s="1"/>
  <c r="T274" i="20"/>
  <c r="T284" i="20" s="1"/>
  <c r="J274" i="20"/>
  <c r="J273" i="20"/>
  <c r="AF272" i="20"/>
  <c r="V262" i="20"/>
  <c r="V272" i="20" s="1"/>
  <c r="U262" i="20"/>
  <c r="U272" i="20"/>
  <c r="N272" i="20"/>
  <c r="I272" i="20"/>
  <c r="O262" i="20" s="1"/>
  <c r="O272" i="20" s="1"/>
  <c r="G272" i="20"/>
  <c r="F272" i="20"/>
  <c r="E272" i="20"/>
  <c r="J271" i="20"/>
  <c r="AE271" i="20" s="1"/>
  <c r="J270" i="20"/>
  <c r="J269" i="20"/>
  <c r="J268" i="20"/>
  <c r="J267" i="20"/>
  <c r="J266" i="20"/>
  <c r="J265" i="20"/>
  <c r="AE265" i="20" s="1"/>
  <c r="J264" i="20"/>
  <c r="AE264" i="20" s="1"/>
  <c r="J263" i="20"/>
  <c r="AE263" i="20"/>
  <c r="T262" i="20"/>
  <c r="T272" i="20" s="1"/>
  <c r="S262" i="20"/>
  <c r="S272" i="20"/>
  <c r="J262" i="20"/>
  <c r="AE262" i="20" s="1"/>
  <c r="J261" i="20"/>
  <c r="AF260" i="20"/>
  <c r="U250" i="20"/>
  <c r="U260" i="20" s="1"/>
  <c r="T250" i="20"/>
  <c r="T260" i="20"/>
  <c r="N260" i="20"/>
  <c r="I260" i="20"/>
  <c r="O250" i="20" s="1"/>
  <c r="O260" i="20" s="1"/>
  <c r="P250" i="20"/>
  <c r="P260" i="20" s="1"/>
  <c r="Q250" i="20" s="1"/>
  <c r="Q260" i="20" s="1"/>
  <c r="G260" i="20"/>
  <c r="F260" i="20"/>
  <c r="E260" i="20"/>
  <c r="J259" i="20"/>
  <c r="AE259" i="20"/>
  <c r="J258" i="20"/>
  <c r="J257" i="20"/>
  <c r="J256" i="20"/>
  <c r="J250" i="20"/>
  <c r="J251" i="20"/>
  <c r="AE251" i="20" s="1"/>
  <c r="J252" i="20"/>
  <c r="AE252" i="20" s="1"/>
  <c r="J253" i="20"/>
  <c r="AE253" i="20" s="1"/>
  <c r="J254" i="20"/>
  <c r="J255" i="20"/>
  <c r="V250" i="20"/>
  <c r="V260" i="20" s="1"/>
  <c r="S250" i="20"/>
  <c r="S260" i="20" s="1"/>
  <c r="J249" i="20"/>
  <c r="AF248" i="20"/>
  <c r="T238" i="20"/>
  <c r="T248" i="20" s="1"/>
  <c r="S238" i="20"/>
  <c r="S248" i="20" s="1"/>
  <c r="I248" i="20"/>
  <c r="O238" i="20" s="1"/>
  <c r="O248" i="20" s="1"/>
  <c r="Z238" i="20" s="1"/>
  <c r="Z248" i="20" s="1"/>
  <c r="N248" i="20"/>
  <c r="G248" i="20"/>
  <c r="F248" i="20"/>
  <c r="E248" i="20"/>
  <c r="J247" i="20"/>
  <c r="AE247" i="20" s="1"/>
  <c r="J246" i="20"/>
  <c r="J245" i="20"/>
  <c r="J244" i="20"/>
  <c r="J243" i="20"/>
  <c r="J242" i="20"/>
  <c r="J241" i="20"/>
  <c r="AE241" i="20" s="1"/>
  <c r="J240" i="20"/>
  <c r="AE240" i="20" s="1"/>
  <c r="J239" i="20"/>
  <c r="AE239" i="20" s="1"/>
  <c r="J238" i="20"/>
  <c r="V238" i="20"/>
  <c r="V248" i="20" s="1"/>
  <c r="U238" i="20"/>
  <c r="U248" i="20" s="1"/>
  <c r="J237" i="20"/>
  <c r="AF236" i="20"/>
  <c r="V226" i="20"/>
  <c r="V236" i="20" s="1"/>
  <c r="S226" i="20"/>
  <c r="S236" i="20" s="1"/>
  <c r="N236" i="20"/>
  <c r="I236" i="20"/>
  <c r="O226" i="20" s="1"/>
  <c r="O236" i="20" s="1"/>
  <c r="Z226" i="20" s="1"/>
  <c r="Z236" i="20" s="1"/>
  <c r="G236" i="20"/>
  <c r="F236" i="20"/>
  <c r="E236" i="20"/>
  <c r="J235" i="20"/>
  <c r="AE235" i="20" s="1"/>
  <c r="J234" i="20"/>
  <c r="J233" i="20"/>
  <c r="J232" i="20"/>
  <c r="J231" i="20"/>
  <c r="J230" i="20"/>
  <c r="J229" i="20"/>
  <c r="AE229" i="20" s="1"/>
  <c r="J228" i="20"/>
  <c r="AE228" i="20"/>
  <c r="J227" i="20"/>
  <c r="AE227" i="20" s="1"/>
  <c r="U226" i="20"/>
  <c r="U236" i="20"/>
  <c r="T226" i="20"/>
  <c r="T236" i="20" s="1"/>
  <c r="J226" i="20"/>
  <c r="AE226" i="20" s="1"/>
  <c r="J225" i="20"/>
  <c r="AF224" i="20"/>
  <c r="V214" i="20"/>
  <c r="V224" i="20" s="1"/>
  <c r="U214" i="20"/>
  <c r="U224" i="20" s="1"/>
  <c r="N224" i="20"/>
  <c r="I224" i="20"/>
  <c r="O214" i="20"/>
  <c r="O224" i="20" s="1"/>
  <c r="G224" i="20"/>
  <c r="F224" i="20"/>
  <c r="E224" i="20"/>
  <c r="J223" i="20"/>
  <c r="AE223" i="20" s="1"/>
  <c r="J222" i="20"/>
  <c r="J221" i="20"/>
  <c r="J220" i="20"/>
  <c r="J224" i="20" s="1"/>
  <c r="AB214" i="20" s="1"/>
  <c r="AB224" i="20" s="1"/>
  <c r="J219" i="20"/>
  <c r="J218" i="20"/>
  <c r="J217" i="20"/>
  <c r="J216" i="20"/>
  <c r="AE216" i="20" s="1"/>
  <c r="J215" i="20"/>
  <c r="AE215" i="20" s="1"/>
  <c r="T214" i="20"/>
  <c r="T224" i="20" s="1"/>
  <c r="S214" i="20"/>
  <c r="S224" i="20" s="1"/>
  <c r="J214" i="20"/>
  <c r="AE214" i="20" s="1"/>
  <c r="J213" i="20"/>
  <c r="AF212" i="20"/>
  <c r="U202" i="20"/>
  <c r="U212" i="20" s="1"/>
  <c r="T202" i="20"/>
  <c r="T212" i="20"/>
  <c r="N212" i="20"/>
  <c r="I212" i="20"/>
  <c r="O202" i="20" s="1"/>
  <c r="O212" i="20" s="1"/>
  <c r="Z202" i="20" s="1"/>
  <c r="Z212" i="20" s="1"/>
  <c r="G212" i="20"/>
  <c r="F212" i="20"/>
  <c r="E212" i="20"/>
  <c r="AE211" i="20"/>
  <c r="V202" i="20"/>
  <c r="V212" i="20" s="1"/>
  <c r="S202" i="20"/>
  <c r="S212" i="20" s="1"/>
  <c r="J201" i="20"/>
  <c r="AF200" i="20"/>
  <c r="T190" i="20"/>
  <c r="T200" i="20"/>
  <c r="S190" i="20"/>
  <c r="S200" i="20" s="1"/>
  <c r="I200" i="20"/>
  <c r="O190" i="20" s="1"/>
  <c r="O200" i="20" s="1"/>
  <c r="N200" i="20"/>
  <c r="G200" i="20"/>
  <c r="F200" i="20"/>
  <c r="E200" i="20"/>
  <c r="J199" i="20"/>
  <c r="AE199" i="20" s="1"/>
  <c r="J198" i="20"/>
  <c r="J197" i="20"/>
  <c r="J196" i="20"/>
  <c r="J195" i="20"/>
  <c r="J194" i="20"/>
  <c r="J193" i="20"/>
  <c r="AE193" i="20" s="1"/>
  <c r="J192" i="20"/>
  <c r="AE192" i="20"/>
  <c r="J190" i="20"/>
  <c r="AE190" i="20" s="1"/>
  <c r="J191" i="20"/>
  <c r="AE191" i="20" s="1"/>
  <c r="V190" i="20"/>
  <c r="V200" i="20" s="1"/>
  <c r="U190" i="20"/>
  <c r="U200" i="20" s="1"/>
  <c r="J189" i="20"/>
  <c r="AF188" i="20"/>
  <c r="V178" i="20"/>
  <c r="V188" i="20" s="1"/>
  <c r="S178" i="20"/>
  <c r="S188" i="20" s="1"/>
  <c r="N188" i="20"/>
  <c r="I188" i="20"/>
  <c r="O178" i="20" s="1"/>
  <c r="O188" i="20" s="1"/>
  <c r="P178" i="20"/>
  <c r="P188" i="20" s="1"/>
  <c r="Q178" i="20" s="1"/>
  <c r="Q188" i="20" s="1"/>
  <c r="G188" i="20"/>
  <c r="F188" i="20"/>
  <c r="E188" i="20"/>
  <c r="J187" i="20"/>
  <c r="AE187" i="20"/>
  <c r="J186" i="20"/>
  <c r="J185" i="20"/>
  <c r="J184" i="20"/>
  <c r="J183" i="20"/>
  <c r="J182" i="20"/>
  <c r="J181" i="20"/>
  <c r="AE181" i="20" s="1"/>
  <c r="J180" i="20"/>
  <c r="AE180" i="20" s="1"/>
  <c r="J179" i="20"/>
  <c r="AE179" i="20" s="1"/>
  <c r="U178" i="20"/>
  <c r="U188" i="20" s="1"/>
  <c r="T178" i="20"/>
  <c r="T188" i="20" s="1"/>
  <c r="J178" i="20"/>
  <c r="AE178" i="20"/>
  <c r="J177" i="20"/>
  <c r="AF176" i="20"/>
  <c r="V166" i="20"/>
  <c r="V176" i="20" s="1"/>
  <c r="U166" i="20"/>
  <c r="U176" i="20" s="1"/>
  <c r="N176" i="20"/>
  <c r="I176" i="20"/>
  <c r="O166" i="20" s="1"/>
  <c r="O176" i="20" s="1"/>
  <c r="Z166" i="20" s="1"/>
  <c r="Z176" i="20" s="1"/>
  <c r="G176" i="20"/>
  <c r="F176" i="20"/>
  <c r="E176" i="20"/>
  <c r="J175" i="20"/>
  <c r="J174" i="20"/>
  <c r="J173" i="20"/>
  <c r="J172" i="20"/>
  <c r="J171" i="20"/>
  <c r="J170" i="20"/>
  <c r="J169" i="20"/>
  <c r="AE169" i="20" s="1"/>
  <c r="J168" i="20"/>
  <c r="AE168" i="20" s="1"/>
  <c r="J167" i="20"/>
  <c r="AE167" i="20"/>
  <c r="T166" i="20"/>
  <c r="T176" i="20" s="1"/>
  <c r="S166" i="20"/>
  <c r="S176" i="20"/>
  <c r="J166" i="20"/>
  <c r="AE166" i="20" s="1"/>
  <c r="J165" i="20"/>
  <c r="AF164" i="20"/>
  <c r="U154" i="20"/>
  <c r="U164" i="20" s="1"/>
  <c r="T154" i="20"/>
  <c r="T164" i="20"/>
  <c r="N164" i="20"/>
  <c r="I164" i="20"/>
  <c r="O154" i="20" s="1"/>
  <c r="O164" i="20"/>
  <c r="G164" i="20"/>
  <c r="F164" i="20"/>
  <c r="E164" i="20"/>
  <c r="J163" i="20"/>
  <c r="AE163" i="20" s="1"/>
  <c r="J162" i="20"/>
  <c r="J161" i="20"/>
  <c r="J160" i="20"/>
  <c r="J159" i="20"/>
  <c r="J158" i="20"/>
  <c r="J157" i="20"/>
  <c r="AE157" i="20" s="1"/>
  <c r="J156" i="20"/>
  <c r="AE156" i="20" s="1"/>
  <c r="AE164" i="20" s="1"/>
  <c r="J155" i="20"/>
  <c r="AE155" i="20" s="1"/>
  <c r="J154" i="20"/>
  <c r="V154" i="20"/>
  <c r="V164" i="20" s="1"/>
  <c r="S154" i="20"/>
  <c r="S164" i="20"/>
  <c r="J153" i="20"/>
  <c r="AF152" i="20"/>
  <c r="T142" i="20"/>
  <c r="T152" i="20" s="1"/>
  <c r="S142" i="20"/>
  <c r="S152" i="20" s="1"/>
  <c r="I152" i="20"/>
  <c r="O142" i="20" s="1"/>
  <c r="O152" i="20" s="1"/>
  <c r="Z142" i="20" s="1"/>
  <c r="Z152" i="20" s="1"/>
  <c r="N152" i="20"/>
  <c r="G152" i="20"/>
  <c r="F152" i="20"/>
  <c r="E152" i="20"/>
  <c r="J151" i="20"/>
  <c r="AE151" i="20" s="1"/>
  <c r="J150" i="20"/>
  <c r="J149" i="20"/>
  <c r="J148" i="20"/>
  <c r="J147" i="20"/>
  <c r="J146" i="20"/>
  <c r="J145" i="20"/>
  <c r="AE145" i="20"/>
  <c r="J144" i="20"/>
  <c r="AE144" i="20" s="1"/>
  <c r="J143" i="20"/>
  <c r="AE143" i="20" s="1"/>
  <c r="J142" i="20"/>
  <c r="AE142" i="20" s="1"/>
  <c r="V142" i="20"/>
  <c r="V152" i="20" s="1"/>
  <c r="U142" i="20"/>
  <c r="U152" i="20" s="1"/>
  <c r="J141" i="20"/>
  <c r="AF140" i="20"/>
  <c r="V130" i="20"/>
  <c r="V140" i="20" s="1"/>
  <c r="S130" i="20"/>
  <c r="S140" i="20" s="1"/>
  <c r="N140" i="20"/>
  <c r="I140" i="20"/>
  <c r="G140" i="20"/>
  <c r="F140" i="20"/>
  <c r="E140" i="20"/>
  <c r="J139" i="20"/>
  <c r="AE139" i="20"/>
  <c r="J138" i="20"/>
  <c r="J137" i="20"/>
  <c r="J136" i="20"/>
  <c r="J135" i="20"/>
  <c r="J134" i="20"/>
  <c r="J133" i="20"/>
  <c r="AE133" i="20" s="1"/>
  <c r="J132" i="20"/>
  <c r="AE132" i="20" s="1"/>
  <c r="J131" i="20"/>
  <c r="AE131" i="20" s="1"/>
  <c r="U130" i="20"/>
  <c r="U140" i="20" s="1"/>
  <c r="T130" i="20"/>
  <c r="T140" i="20" s="1"/>
  <c r="O130" i="20"/>
  <c r="O140" i="20" s="1"/>
  <c r="Z130" i="20" s="1"/>
  <c r="Z140" i="20" s="1"/>
  <c r="J130" i="20"/>
  <c r="J129" i="20"/>
  <c r="AF128" i="20"/>
  <c r="V118" i="20"/>
  <c r="V128" i="20" s="1"/>
  <c r="U118" i="20"/>
  <c r="U128" i="20" s="1"/>
  <c r="N128" i="20"/>
  <c r="I128" i="20"/>
  <c r="O118" i="20" s="1"/>
  <c r="O128" i="20" s="1"/>
  <c r="G128" i="20"/>
  <c r="F128" i="20"/>
  <c r="E128" i="20"/>
  <c r="J127" i="20"/>
  <c r="AE127" i="20" s="1"/>
  <c r="J126" i="20"/>
  <c r="J125" i="20"/>
  <c r="J118" i="20"/>
  <c r="AE118" i="20" s="1"/>
  <c r="J119" i="20"/>
  <c r="AE119" i="20"/>
  <c r="J120" i="20"/>
  <c r="AE120" i="20" s="1"/>
  <c r="J121" i="20"/>
  <c r="AE121" i="20" s="1"/>
  <c r="J122" i="20"/>
  <c r="J123" i="20"/>
  <c r="J124" i="20"/>
  <c r="T118" i="20"/>
  <c r="T128" i="20" s="1"/>
  <c r="S118" i="20"/>
  <c r="S128" i="20" s="1"/>
  <c r="J117" i="20"/>
  <c r="AF116" i="20"/>
  <c r="T106" i="20"/>
  <c r="T116" i="20" s="1"/>
  <c r="N116" i="20"/>
  <c r="I116" i="20"/>
  <c r="O106" i="20"/>
  <c r="O116" i="20" s="1"/>
  <c r="Z106" i="20" s="1"/>
  <c r="Z116" i="20" s="1"/>
  <c r="G116" i="20"/>
  <c r="F116" i="20"/>
  <c r="E116" i="20"/>
  <c r="J115" i="20"/>
  <c r="AE115" i="20"/>
  <c r="J114" i="20"/>
  <c r="J113" i="20"/>
  <c r="J112" i="20"/>
  <c r="J111" i="20"/>
  <c r="J110" i="20"/>
  <c r="J116" i="20" s="1"/>
  <c r="AB106" i="20" s="1"/>
  <c r="AB116" i="20" s="1"/>
  <c r="J109" i="20"/>
  <c r="AE109" i="20" s="1"/>
  <c r="J108" i="20"/>
  <c r="J107" i="20"/>
  <c r="AE107" i="20" s="1"/>
  <c r="J106" i="20"/>
  <c r="AE106" i="20" s="1"/>
  <c r="V106" i="20"/>
  <c r="V116" i="20" s="1"/>
  <c r="U106" i="20"/>
  <c r="U116" i="20"/>
  <c r="S106" i="20"/>
  <c r="S116" i="20" s="1"/>
  <c r="J105" i="20"/>
  <c r="AF104" i="20"/>
  <c r="S94" i="20"/>
  <c r="S104" i="20" s="1"/>
  <c r="N104" i="20"/>
  <c r="I104" i="20"/>
  <c r="O94" i="20" s="1"/>
  <c r="O104" i="20" s="1"/>
  <c r="Z94" i="20" s="1"/>
  <c r="Z104" i="20" s="1"/>
  <c r="G104" i="20"/>
  <c r="F104" i="20"/>
  <c r="E104" i="20"/>
  <c r="J103" i="20"/>
  <c r="AE103" i="20"/>
  <c r="J102" i="20"/>
  <c r="J101" i="20"/>
  <c r="J100" i="20"/>
  <c r="J99" i="20"/>
  <c r="J98" i="20"/>
  <c r="J97" i="20"/>
  <c r="AE97" i="20"/>
  <c r="J96" i="20"/>
  <c r="AE96" i="20" s="1"/>
  <c r="J95" i="20"/>
  <c r="AE95" i="20" s="1"/>
  <c r="J94" i="20"/>
  <c r="AE94" i="20"/>
  <c r="V94" i="20"/>
  <c r="V104" i="20"/>
  <c r="U94" i="20"/>
  <c r="U104" i="20" s="1"/>
  <c r="T94" i="20"/>
  <c r="T104" i="20" s="1"/>
  <c r="J93" i="20"/>
  <c r="AF92" i="20"/>
  <c r="N92" i="20"/>
  <c r="I92" i="20"/>
  <c r="O82" i="20"/>
  <c r="O92" i="20" s="1"/>
  <c r="G92" i="20"/>
  <c r="F92" i="20"/>
  <c r="E92" i="20"/>
  <c r="J91" i="20"/>
  <c r="AE91" i="20" s="1"/>
  <c r="J90" i="20"/>
  <c r="J82" i="20"/>
  <c r="AE82" i="20" s="1"/>
  <c r="J83" i="20"/>
  <c r="J84" i="20"/>
  <c r="AE84" i="20"/>
  <c r="AE83" i="20"/>
  <c r="J85" i="20"/>
  <c r="AE85" i="20" s="1"/>
  <c r="J86" i="20"/>
  <c r="J87" i="20"/>
  <c r="J88" i="20"/>
  <c r="J89" i="20"/>
  <c r="V82" i="20"/>
  <c r="V92" i="20" s="1"/>
  <c r="U82" i="20"/>
  <c r="U92" i="20" s="1"/>
  <c r="T82" i="20"/>
  <c r="T92" i="20" s="1"/>
  <c r="S82" i="20"/>
  <c r="S92" i="20"/>
  <c r="J81" i="20"/>
  <c r="AF80" i="20"/>
  <c r="U70" i="20"/>
  <c r="U80" i="20" s="1"/>
  <c r="N80" i="20"/>
  <c r="I80" i="20"/>
  <c r="O70" i="20" s="1"/>
  <c r="O80" i="20" s="1"/>
  <c r="Z70" i="20" s="1"/>
  <c r="Z80" i="20" s="1"/>
  <c r="G80" i="20"/>
  <c r="F80" i="20"/>
  <c r="E80" i="20"/>
  <c r="J79" i="20"/>
  <c r="AE79" i="20"/>
  <c r="J78" i="20"/>
  <c r="J77" i="20"/>
  <c r="J76" i="20"/>
  <c r="J70" i="20"/>
  <c r="AE70" i="20" s="1"/>
  <c r="J71" i="20"/>
  <c r="AE71" i="20" s="1"/>
  <c r="J72" i="20"/>
  <c r="AE72" i="20" s="1"/>
  <c r="J73" i="20"/>
  <c r="AE73" i="20" s="1"/>
  <c r="J74" i="20"/>
  <c r="J75" i="20"/>
  <c r="V70" i="20"/>
  <c r="V80" i="20" s="1"/>
  <c r="T70" i="20"/>
  <c r="T80" i="20" s="1"/>
  <c r="S70" i="20"/>
  <c r="S80" i="20" s="1"/>
  <c r="J69" i="20"/>
  <c r="AF68" i="20"/>
  <c r="T58" i="20"/>
  <c r="T68" i="20"/>
  <c r="I68" i="20"/>
  <c r="O58" i="20" s="1"/>
  <c r="O68" i="20" s="1"/>
  <c r="P58" i="20" s="1"/>
  <c r="P68" i="20" s="1"/>
  <c r="Q58" i="20" s="1"/>
  <c r="Q68" i="20" s="1"/>
  <c r="N68" i="20"/>
  <c r="G68" i="20"/>
  <c r="F68" i="20"/>
  <c r="E68" i="20"/>
  <c r="J67" i="20"/>
  <c r="AE67" i="20" s="1"/>
  <c r="J66" i="20"/>
  <c r="J58" i="20"/>
  <c r="AE58" i="20" s="1"/>
  <c r="J59" i="20"/>
  <c r="AE59" i="20" s="1"/>
  <c r="J60" i="20"/>
  <c r="AE60" i="20" s="1"/>
  <c r="J61" i="20"/>
  <c r="AE61" i="20"/>
  <c r="J62" i="20"/>
  <c r="J63" i="20"/>
  <c r="J64" i="20"/>
  <c r="J65" i="20"/>
  <c r="V58" i="20"/>
  <c r="V68" i="20" s="1"/>
  <c r="U58" i="20"/>
  <c r="U68" i="20" s="1"/>
  <c r="S58" i="20"/>
  <c r="S68" i="20" s="1"/>
  <c r="J57" i="20"/>
  <c r="AF56" i="20"/>
  <c r="S46" i="20"/>
  <c r="S56" i="20"/>
  <c r="N56" i="20"/>
  <c r="I56" i="20"/>
  <c r="O46" i="20" s="1"/>
  <c r="O56" i="20"/>
  <c r="Z46" i="20" s="1"/>
  <c r="Z56" i="20" s="1"/>
  <c r="G56" i="20"/>
  <c r="F56" i="20"/>
  <c r="E56" i="20"/>
  <c r="J55" i="20"/>
  <c r="AE55" i="20" s="1"/>
  <c r="J54" i="20"/>
  <c r="J53" i="20"/>
  <c r="J52" i="20"/>
  <c r="J51" i="20"/>
  <c r="J50" i="20"/>
  <c r="J49" i="20"/>
  <c r="AE49" i="20" s="1"/>
  <c r="J46" i="20"/>
  <c r="J47" i="20"/>
  <c r="AE47" i="20"/>
  <c r="J48" i="20"/>
  <c r="AE48" i="20" s="1"/>
  <c r="V46" i="20"/>
  <c r="V56" i="20" s="1"/>
  <c r="U46" i="20"/>
  <c r="U56" i="20" s="1"/>
  <c r="T46" i="20"/>
  <c r="T56" i="20" s="1"/>
  <c r="J45" i="20"/>
  <c r="AF44" i="20"/>
  <c r="V34" i="20"/>
  <c r="V44" i="20" s="1"/>
  <c r="N44" i="20"/>
  <c r="I44" i="20"/>
  <c r="O34" i="20" s="1"/>
  <c r="O44" i="20" s="1"/>
  <c r="G44" i="20"/>
  <c r="F44" i="20"/>
  <c r="E44" i="20"/>
  <c r="J43" i="20"/>
  <c r="AE43" i="20" s="1"/>
  <c r="J42" i="20"/>
  <c r="J41" i="20"/>
  <c r="J40" i="20"/>
  <c r="J39" i="20"/>
  <c r="J38" i="20"/>
  <c r="J37" i="20"/>
  <c r="AE37" i="20" s="1"/>
  <c r="J36" i="20"/>
  <c r="AE36" i="20" s="1"/>
  <c r="J35" i="20"/>
  <c r="AE35" i="20" s="1"/>
  <c r="U34" i="20"/>
  <c r="U44" i="20" s="1"/>
  <c r="T34" i="20"/>
  <c r="T44" i="20" s="1"/>
  <c r="S34" i="20"/>
  <c r="S44" i="20" s="1"/>
  <c r="J34" i="20"/>
  <c r="B34" i="20"/>
  <c r="B46" i="20"/>
  <c r="B58" i="20" s="1"/>
  <c r="B70" i="20" s="1"/>
  <c r="B82" i="20" s="1"/>
  <c r="B94" i="20" s="1"/>
  <c r="B106" i="20" s="1"/>
  <c r="B118" i="20" s="1"/>
  <c r="B130" i="20" s="1"/>
  <c r="B142" i="20" s="1"/>
  <c r="B154" i="20" s="1"/>
  <c r="B166" i="20" s="1"/>
  <c r="B178" i="20" s="1"/>
  <c r="B190" i="20" s="1"/>
  <c r="B202" i="20" s="1"/>
  <c r="B214" i="20" s="1"/>
  <c r="B226" i="20" s="1"/>
  <c r="B238" i="20" s="1"/>
  <c r="B250" i="20" s="1"/>
  <c r="B262" i="20" s="1"/>
  <c r="B274" i="20" s="1"/>
  <c r="B286" i="20" s="1"/>
  <c r="B298" i="20" s="1"/>
  <c r="B310" i="20" s="1"/>
  <c r="B322" i="20" s="1"/>
  <c r="B334" i="20" s="1"/>
  <c r="B346" i="20" s="1"/>
  <c r="B358" i="20" s="1"/>
  <c r="B370" i="20" s="1"/>
  <c r="B382" i="20" s="1"/>
  <c r="B394" i="20" s="1"/>
  <c r="B406" i="20" s="1"/>
  <c r="B418" i="20" s="1"/>
  <c r="B430" i="20" s="1"/>
  <c r="B442" i="20" s="1"/>
  <c r="B454" i="20" s="1"/>
  <c r="B466" i="20" s="1"/>
  <c r="B478" i="20" s="1"/>
  <c r="B490" i="20" s="1"/>
  <c r="B502" i="20" s="1"/>
  <c r="B514" i="20" s="1"/>
  <c r="B526" i="20" s="1"/>
  <c r="B538" i="20" s="1"/>
  <c r="B550" i="20" s="1"/>
  <c r="B562" i="20" s="1"/>
  <c r="B574" i="20" s="1"/>
  <c r="B586" i="20" s="1"/>
  <c r="B598" i="20" s="1"/>
  <c r="B610" i="20" s="1"/>
  <c r="B622" i="20" s="1"/>
  <c r="B634" i="20" s="1"/>
  <c r="B646" i="20" s="1"/>
  <c r="B658" i="20" s="1"/>
  <c r="B670" i="20" s="1"/>
  <c r="B682" i="20" s="1"/>
  <c r="B694" i="20" s="1"/>
  <c r="B706" i="20" s="1"/>
  <c r="B718" i="20" s="1"/>
  <c r="B730" i="20" s="1"/>
  <c r="B742" i="20" s="1"/>
  <c r="B754" i="20" s="1"/>
  <c r="B766" i="20" s="1"/>
  <c r="B778" i="20" s="1"/>
  <c r="B790" i="20" s="1"/>
  <c r="B802" i="20" s="1"/>
  <c r="B814" i="20" s="1"/>
  <c r="B826" i="20" s="1"/>
  <c r="B838" i="20" s="1"/>
  <c r="B850" i="20" s="1"/>
  <c r="B862" i="20" s="1"/>
  <c r="B874" i="20" s="1"/>
  <c r="B886" i="20" s="1"/>
  <c r="B898" i="20" s="1"/>
  <c r="B910" i="20" s="1"/>
  <c r="B922" i="20" s="1"/>
  <c r="B934" i="20" s="1"/>
  <c r="B946" i="20" s="1"/>
  <c r="B958" i="20" s="1"/>
  <c r="B970" i="20" s="1"/>
  <c r="B982" i="20" s="1"/>
  <c r="B994" i="20" s="1"/>
  <c r="B1006" i="20" s="1"/>
  <c r="B1018" i="20" s="1"/>
  <c r="B1030" i="20" s="1"/>
  <c r="B1042" i="20" s="1"/>
  <c r="B1054" i="20" s="1"/>
  <c r="B1066" i="20" s="1"/>
  <c r="B1078" i="20" s="1"/>
  <c r="B1090" i="20" s="1"/>
  <c r="B1102" i="20" s="1"/>
  <c r="B1114" i="20" s="1"/>
  <c r="B1126" i="20" s="1"/>
  <c r="B1138" i="20" s="1"/>
  <c r="B1150" i="20" s="1"/>
  <c r="B1162" i="20" s="1"/>
  <c r="B1174" i="20" s="1"/>
  <c r="B1186" i="20" s="1"/>
  <c r="B1198" i="20" s="1"/>
  <c r="B1210" i="20" s="1"/>
  <c r="B1222" i="20" s="1"/>
  <c r="B1234" i="20" s="1"/>
  <c r="B1246" i="20" s="1"/>
  <c r="B1258" i="20" s="1"/>
  <c r="B1270" i="20" s="1"/>
  <c r="B1282" i="20" s="1"/>
  <c r="B1294" i="20" s="1"/>
  <c r="B1306" i="20" s="1"/>
  <c r="B1318" i="20" s="1"/>
  <c r="B1330" i="20" s="1"/>
  <c r="B1342" i="20" s="1"/>
  <c r="B1354" i="20" s="1"/>
  <c r="B1366" i="20" s="1"/>
  <c r="J33" i="20"/>
  <c r="AF32" i="20"/>
  <c r="N32" i="20"/>
  <c r="I32" i="20"/>
  <c r="O22" i="20" s="1"/>
  <c r="O32" i="20"/>
  <c r="G32" i="20"/>
  <c r="F32" i="20"/>
  <c r="E32" i="20"/>
  <c r="J31" i="20"/>
  <c r="AE31" i="20" s="1"/>
  <c r="J30" i="20"/>
  <c r="J29" i="20"/>
  <c r="J28" i="20"/>
  <c r="J27" i="20"/>
  <c r="J26" i="20"/>
  <c r="J25" i="20"/>
  <c r="AE25" i="20"/>
  <c r="J24" i="20"/>
  <c r="J23" i="20"/>
  <c r="AE23" i="20" s="1"/>
  <c r="AE22" i="20"/>
  <c r="J22" i="20"/>
  <c r="K12" i="20"/>
  <c r="K9" i="20"/>
  <c r="K8" i="20"/>
  <c r="F1373" i="17"/>
  <c r="I1363" i="17" s="1"/>
  <c r="I1373" i="17" s="1"/>
  <c r="J1363" i="17" s="1"/>
  <c r="J1373" i="17" s="1"/>
  <c r="F1361" i="17"/>
  <c r="I1351" i="17" s="1"/>
  <c r="I1361" i="17" s="1"/>
  <c r="J1351" i="17" s="1"/>
  <c r="J1361" i="17" s="1"/>
  <c r="K1351" i="17" s="1"/>
  <c r="K1361" i="17" s="1"/>
  <c r="F1349" i="17"/>
  <c r="I1339" i="17" s="1"/>
  <c r="I1349" i="17" s="1"/>
  <c r="J1339" i="17" s="1"/>
  <c r="J1349" i="17" s="1"/>
  <c r="K1339" i="17" s="1"/>
  <c r="K1349" i="17" s="1"/>
  <c r="F1337" i="17"/>
  <c r="I1327" i="17" s="1"/>
  <c r="I1337" i="17" s="1"/>
  <c r="J1327" i="17" s="1"/>
  <c r="J1337" i="17" s="1"/>
  <c r="K1327" i="17" s="1"/>
  <c r="K1337" i="17" s="1"/>
  <c r="F1325" i="17"/>
  <c r="I1315" i="17" s="1"/>
  <c r="I1325" i="17" s="1"/>
  <c r="J1315" i="17" s="1"/>
  <c r="J1325" i="17" s="1"/>
  <c r="K1315" i="17" s="1"/>
  <c r="K1325" i="17" s="1"/>
  <c r="F1313" i="17"/>
  <c r="I1303" i="17" s="1"/>
  <c r="I1313" i="17" s="1"/>
  <c r="J1303" i="17" s="1"/>
  <c r="J1313" i="17" s="1"/>
  <c r="K1303" i="17" s="1"/>
  <c r="K1313" i="17" s="1"/>
  <c r="F1301" i="17"/>
  <c r="I1291" i="17" s="1"/>
  <c r="I1301" i="17" s="1"/>
  <c r="J1291" i="17" s="1"/>
  <c r="J1301" i="17" s="1"/>
  <c r="K1291" i="17" s="1"/>
  <c r="K1301" i="17" s="1"/>
  <c r="F1289" i="17"/>
  <c r="I1279" i="17" s="1"/>
  <c r="I1289" i="17" s="1"/>
  <c r="J1279" i="17" s="1"/>
  <c r="J1289" i="17" s="1"/>
  <c r="K1279" i="17" s="1"/>
  <c r="K1289" i="17" s="1"/>
  <c r="F1277" i="17"/>
  <c r="I1267" i="17" s="1"/>
  <c r="I1277" i="17"/>
  <c r="J1267" i="17" s="1"/>
  <c r="J1277" i="17" s="1"/>
  <c r="K1267" i="17" s="1"/>
  <c r="K1277" i="17" s="1"/>
  <c r="F1265" i="17"/>
  <c r="I1255" i="17" s="1"/>
  <c r="I1265" i="17" s="1"/>
  <c r="J1255" i="17" s="1"/>
  <c r="J1265" i="17" s="1"/>
  <c r="K1255" i="17" s="1"/>
  <c r="K1265" i="17" s="1"/>
  <c r="F1253" i="17"/>
  <c r="I1243" i="17" s="1"/>
  <c r="I1253" i="17" s="1"/>
  <c r="J1243" i="17" s="1"/>
  <c r="J1253" i="17" s="1"/>
  <c r="K1243" i="17" s="1"/>
  <c r="K1253" i="17" s="1"/>
  <c r="F1241" i="17"/>
  <c r="I1231" i="17" s="1"/>
  <c r="I1241" i="17" s="1"/>
  <c r="J1231" i="17" s="1"/>
  <c r="J1241" i="17" s="1"/>
  <c r="K1231" i="17" s="1"/>
  <c r="K1241" i="17" s="1"/>
  <c r="F1229" i="17"/>
  <c r="I1219" i="17" s="1"/>
  <c r="I1229" i="17" s="1"/>
  <c r="J1219" i="17" s="1"/>
  <c r="J1229" i="17" s="1"/>
  <c r="K1219" i="17" s="1"/>
  <c r="K1229" i="17" s="1"/>
  <c r="F1217" i="17"/>
  <c r="I1207" i="17" s="1"/>
  <c r="I1217" i="17" s="1"/>
  <c r="J1207" i="17"/>
  <c r="J1217" i="17" s="1"/>
  <c r="K1207" i="17" s="1"/>
  <c r="K1217" i="17" s="1"/>
  <c r="F1205" i="17"/>
  <c r="I1195" i="17" s="1"/>
  <c r="I1205" i="17" s="1"/>
  <c r="J1195" i="17" s="1"/>
  <c r="J1205" i="17" s="1"/>
  <c r="K1195" i="17" s="1"/>
  <c r="K1205" i="17" s="1"/>
  <c r="F1193" i="17"/>
  <c r="I1183" i="17" s="1"/>
  <c r="I1193" i="17" s="1"/>
  <c r="J1183" i="17" s="1"/>
  <c r="J1193" i="17" s="1"/>
  <c r="K1183" i="17" s="1"/>
  <c r="K1193" i="17" s="1"/>
  <c r="F1181" i="17"/>
  <c r="I1171" i="17" s="1"/>
  <c r="I1181" i="17"/>
  <c r="J1171" i="17" s="1"/>
  <c r="J1181" i="17" s="1"/>
  <c r="K1171" i="17" s="1"/>
  <c r="K1181" i="17" s="1"/>
  <c r="F1169" i="17"/>
  <c r="I1159" i="17" s="1"/>
  <c r="I1169" i="17" s="1"/>
  <c r="J1159" i="17" s="1"/>
  <c r="J1169" i="17" s="1"/>
  <c r="K1159" i="17" s="1"/>
  <c r="K1169" i="17" s="1"/>
  <c r="F1157" i="17"/>
  <c r="I1147" i="17" s="1"/>
  <c r="I1157" i="17" s="1"/>
  <c r="J1147" i="17" s="1"/>
  <c r="J1157" i="17" s="1"/>
  <c r="K1147" i="17" s="1"/>
  <c r="K1157" i="17" s="1"/>
  <c r="F1145" i="17"/>
  <c r="I1135" i="17" s="1"/>
  <c r="I1145" i="17" s="1"/>
  <c r="J1135" i="17" s="1"/>
  <c r="J1145" i="17" s="1"/>
  <c r="K1135" i="17" s="1"/>
  <c r="K1145" i="17" s="1"/>
  <c r="F1133" i="17"/>
  <c r="I1123" i="17"/>
  <c r="I1133" i="17" s="1"/>
  <c r="J1123" i="17" s="1"/>
  <c r="J1133" i="17" s="1"/>
  <c r="K1123" i="17" s="1"/>
  <c r="K1133" i="17" s="1"/>
  <c r="F1121" i="17"/>
  <c r="I1111" i="17" s="1"/>
  <c r="I1121" i="17"/>
  <c r="J1111" i="17" s="1"/>
  <c r="J1121" i="17" s="1"/>
  <c r="K1111" i="17" s="1"/>
  <c r="K1121" i="17" s="1"/>
  <c r="F1109" i="17"/>
  <c r="I1099" i="17" s="1"/>
  <c r="I1109" i="17" s="1"/>
  <c r="J1099" i="17" s="1"/>
  <c r="J1109" i="17" s="1"/>
  <c r="K1099" i="17" s="1"/>
  <c r="K1109" i="17" s="1"/>
  <c r="F1097" i="17"/>
  <c r="I1087" i="17" s="1"/>
  <c r="I1097" i="17" s="1"/>
  <c r="J1087" i="17" s="1"/>
  <c r="J1097" i="17" s="1"/>
  <c r="K1087" i="17" s="1"/>
  <c r="K1097" i="17" s="1"/>
  <c r="F1085" i="17"/>
  <c r="I1075" i="17"/>
  <c r="I1085" i="17"/>
  <c r="J1075" i="17" s="1"/>
  <c r="J1085" i="17" s="1"/>
  <c r="K1075" i="17" s="1"/>
  <c r="K1085" i="17" s="1"/>
  <c r="F1073" i="17"/>
  <c r="I1063" i="17" s="1"/>
  <c r="I1073" i="17" s="1"/>
  <c r="J1063" i="17" s="1"/>
  <c r="J1073" i="17" s="1"/>
  <c r="K1063" i="17" s="1"/>
  <c r="K1073" i="17" s="1"/>
  <c r="F1061" i="17"/>
  <c r="I1051" i="17" s="1"/>
  <c r="I1061" i="17" s="1"/>
  <c r="J1051" i="17"/>
  <c r="J1061" i="17" s="1"/>
  <c r="K1051" i="17" s="1"/>
  <c r="K1061" i="17" s="1"/>
  <c r="F1049" i="17"/>
  <c r="I1039" i="17" s="1"/>
  <c r="I1049" i="17" s="1"/>
  <c r="J1039" i="17" s="1"/>
  <c r="J1049" i="17" s="1"/>
  <c r="K1039" i="17" s="1"/>
  <c r="K1049" i="17" s="1"/>
  <c r="F1037" i="17"/>
  <c r="I1027" i="17"/>
  <c r="I1037" i="17" s="1"/>
  <c r="J1027" i="17" s="1"/>
  <c r="J1037" i="17" s="1"/>
  <c r="K1027" i="17" s="1"/>
  <c r="K1037" i="17" s="1"/>
  <c r="F1025" i="17"/>
  <c r="I1015" i="17" s="1"/>
  <c r="I1025" i="17"/>
  <c r="J1015" i="17" s="1"/>
  <c r="J1025" i="17" s="1"/>
  <c r="K1015" i="17" s="1"/>
  <c r="K1025" i="17" s="1"/>
  <c r="F1013" i="17"/>
  <c r="I1003" i="17" s="1"/>
  <c r="I1013" i="17" s="1"/>
  <c r="J1003" i="17" s="1"/>
  <c r="J1013" i="17" s="1"/>
  <c r="K1003" i="17" s="1"/>
  <c r="K1013" i="17" s="1"/>
  <c r="F1001" i="17"/>
  <c r="I991" i="17" s="1"/>
  <c r="I1001" i="17" s="1"/>
  <c r="J991" i="17" s="1"/>
  <c r="J1001" i="17" s="1"/>
  <c r="K991" i="17" s="1"/>
  <c r="K1001" i="17" s="1"/>
  <c r="F989" i="17"/>
  <c r="I979" i="17" s="1"/>
  <c r="I989" i="17" s="1"/>
  <c r="J979" i="17" s="1"/>
  <c r="J989" i="17" s="1"/>
  <c r="K979" i="17" s="1"/>
  <c r="K989" i="17" s="1"/>
  <c r="F977" i="17"/>
  <c r="I967" i="17" s="1"/>
  <c r="I977" i="17" s="1"/>
  <c r="J967" i="17" s="1"/>
  <c r="J977" i="17" s="1"/>
  <c r="K967" i="17" s="1"/>
  <c r="K977" i="17" s="1"/>
  <c r="F965" i="17"/>
  <c r="I955" i="17" s="1"/>
  <c r="I965" i="17" s="1"/>
  <c r="J955" i="17" s="1"/>
  <c r="J965" i="17" s="1"/>
  <c r="K955" i="17" s="1"/>
  <c r="K965" i="17" s="1"/>
  <c r="F953" i="17"/>
  <c r="I943" i="17" s="1"/>
  <c r="I953" i="17" s="1"/>
  <c r="J943" i="17" s="1"/>
  <c r="J953" i="17" s="1"/>
  <c r="K943" i="17" s="1"/>
  <c r="K953" i="17" s="1"/>
  <c r="F941" i="17"/>
  <c r="I931" i="17"/>
  <c r="I941" i="17" s="1"/>
  <c r="J931" i="17" s="1"/>
  <c r="J941" i="17" s="1"/>
  <c r="K931" i="17" s="1"/>
  <c r="K941" i="17" s="1"/>
  <c r="F929" i="17"/>
  <c r="I919" i="17" s="1"/>
  <c r="I929" i="17"/>
  <c r="J919" i="17" s="1"/>
  <c r="J929" i="17" s="1"/>
  <c r="K919" i="17" s="1"/>
  <c r="K929" i="17" s="1"/>
  <c r="F917" i="17"/>
  <c r="I907" i="17" s="1"/>
  <c r="I917" i="17" s="1"/>
  <c r="J907" i="17" s="1"/>
  <c r="J917" i="17" s="1"/>
  <c r="K907" i="17" s="1"/>
  <c r="K917" i="17" s="1"/>
  <c r="F905" i="17"/>
  <c r="I895" i="17" s="1"/>
  <c r="I905" i="17" s="1"/>
  <c r="J895" i="17" s="1"/>
  <c r="J905" i="17" s="1"/>
  <c r="K895" i="17" s="1"/>
  <c r="K905" i="17" s="1"/>
  <c r="F893" i="17"/>
  <c r="I883" i="17"/>
  <c r="I893" i="17" s="1"/>
  <c r="J883" i="17" s="1"/>
  <c r="J893" i="17" s="1"/>
  <c r="K883" i="17" s="1"/>
  <c r="K893" i="17"/>
  <c r="F881" i="17"/>
  <c r="I871" i="17" s="1"/>
  <c r="I881" i="17" s="1"/>
  <c r="J871" i="17" s="1"/>
  <c r="J881" i="17" s="1"/>
  <c r="K871" i="17" s="1"/>
  <c r="K881" i="17" s="1"/>
  <c r="F869" i="17"/>
  <c r="I859" i="17" s="1"/>
  <c r="I869" i="17" s="1"/>
  <c r="J859" i="17" s="1"/>
  <c r="J869" i="17" s="1"/>
  <c r="K859" i="17" s="1"/>
  <c r="K869" i="17" s="1"/>
  <c r="F857" i="17"/>
  <c r="I847" i="17" s="1"/>
  <c r="I857" i="17" s="1"/>
  <c r="J847" i="17" s="1"/>
  <c r="J857" i="17" s="1"/>
  <c r="K847" i="17" s="1"/>
  <c r="K857" i="17" s="1"/>
  <c r="F845" i="17"/>
  <c r="I835" i="17" s="1"/>
  <c r="I845" i="17" s="1"/>
  <c r="J835" i="17" s="1"/>
  <c r="J845" i="17" s="1"/>
  <c r="K835" i="17" s="1"/>
  <c r="K845" i="17" s="1"/>
  <c r="F833" i="17"/>
  <c r="I823" i="17" s="1"/>
  <c r="I833" i="17" s="1"/>
  <c r="J823" i="17" s="1"/>
  <c r="J833" i="17" s="1"/>
  <c r="K823" i="17" s="1"/>
  <c r="K833" i="17" s="1"/>
  <c r="F821" i="17"/>
  <c r="I811" i="17"/>
  <c r="I821" i="17" s="1"/>
  <c r="J811" i="17" s="1"/>
  <c r="J821" i="17" s="1"/>
  <c r="K811" i="17" s="1"/>
  <c r="K821" i="17" s="1"/>
  <c r="F809" i="17"/>
  <c r="I799" i="17" s="1"/>
  <c r="I809" i="17" s="1"/>
  <c r="J799" i="17" s="1"/>
  <c r="J809" i="17" s="1"/>
  <c r="K799" i="17" s="1"/>
  <c r="K809" i="17" s="1"/>
  <c r="F797" i="17"/>
  <c r="I787" i="17"/>
  <c r="I797" i="17" s="1"/>
  <c r="J787" i="17" s="1"/>
  <c r="J797" i="17" s="1"/>
  <c r="K787" i="17" s="1"/>
  <c r="K797" i="17" s="1"/>
  <c r="F785" i="17"/>
  <c r="I775" i="17" s="1"/>
  <c r="I785" i="17" s="1"/>
  <c r="J775" i="17" s="1"/>
  <c r="J785" i="17" s="1"/>
  <c r="K775" i="17" s="1"/>
  <c r="K785" i="17" s="1"/>
  <c r="F773" i="17"/>
  <c r="I763" i="17" s="1"/>
  <c r="I773" i="17" s="1"/>
  <c r="J763" i="17" s="1"/>
  <c r="J773" i="17" s="1"/>
  <c r="K763" i="17" s="1"/>
  <c r="K773" i="17" s="1"/>
  <c r="F761" i="17"/>
  <c r="I751" i="17"/>
  <c r="I761" i="17" s="1"/>
  <c r="J751" i="17" s="1"/>
  <c r="J761" i="17" s="1"/>
  <c r="K751" i="17" s="1"/>
  <c r="K761" i="17" s="1"/>
  <c r="F749" i="17"/>
  <c r="I739" i="17" s="1"/>
  <c r="I749" i="17" s="1"/>
  <c r="J739" i="17" s="1"/>
  <c r="J749" i="17" s="1"/>
  <c r="K739" i="17" s="1"/>
  <c r="K749" i="17" s="1"/>
  <c r="F737" i="17"/>
  <c r="I727" i="17" s="1"/>
  <c r="I737" i="17"/>
  <c r="J727" i="17" s="1"/>
  <c r="J737" i="17" s="1"/>
  <c r="K727" i="17" s="1"/>
  <c r="K737" i="17" s="1"/>
  <c r="F725" i="17"/>
  <c r="I715" i="17" s="1"/>
  <c r="I725" i="17" s="1"/>
  <c r="J715" i="17" s="1"/>
  <c r="J725" i="17" s="1"/>
  <c r="K715" i="17" s="1"/>
  <c r="K725" i="17" s="1"/>
  <c r="F713" i="17"/>
  <c r="I703" i="17" s="1"/>
  <c r="I713" i="17" s="1"/>
  <c r="J703" i="17" s="1"/>
  <c r="J713" i="17" s="1"/>
  <c r="K703" i="17" s="1"/>
  <c r="K713" i="17" s="1"/>
  <c r="F701" i="17"/>
  <c r="I691" i="17"/>
  <c r="I701" i="17" s="1"/>
  <c r="J691" i="17" s="1"/>
  <c r="J701" i="17" s="1"/>
  <c r="K691" i="17" s="1"/>
  <c r="K701" i="17" s="1"/>
  <c r="F689" i="17"/>
  <c r="I679" i="17" s="1"/>
  <c r="I689" i="17" s="1"/>
  <c r="J679" i="17" s="1"/>
  <c r="J689" i="17" s="1"/>
  <c r="K679" i="17" s="1"/>
  <c r="K689" i="17" s="1"/>
  <c r="F677" i="17"/>
  <c r="I667" i="17" s="1"/>
  <c r="I677" i="17" s="1"/>
  <c r="J667" i="17" s="1"/>
  <c r="J677" i="17" s="1"/>
  <c r="K667" i="17" s="1"/>
  <c r="K677" i="17" s="1"/>
  <c r="F665" i="17"/>
  <c r="I655" i="17"/>
  <c r="I665" i="17" s="1"/>
  <c r="F653" i="17"/>
  <c r="I643" i="17" s="1"/>
  <c r="I653" i="17" s="1"/>
  <c r="J643" i="17" s="1"/>
  <c r="J653" i="17" s="1"/>
  <c r="K643" i="17" s="1"/>
  <c r="K653" i="17" s="1"/>
  <c r="F641" i="17"/>
  <c r="I631" i="17" s="1"/>
  <c r="I641" i="17"/>
  <c r="J631" i="17" s="1"/>
  <c r="J641" i="17" s="1"/>
  <c r="K631" i="17" s="1"/>
  <c r="K641" i="17" s="1"/>
  <c r="F629" i="17"/>
  <c r="I619" i="17" s="1"/>
  <c r="I629" i="17" s="1"/>
  <c r="J619" i="17" s="1"/>
  <c r="J629" i="17" s="1"/>
  <c r="K619" i="17" s="1"/>
  <c r="K629" i="17" s="1"/>
  <c r="F617" i="17"/>
  <c r="I607" i="17" s="1"/>
  <c r="I617" i="17" s="1"/>
  <c r="J607" i="17" s="1"/>
  <c r="J617" i="17" s="1"/>
  <c r="K607" i="17" s="1"/>
  <c r="K617" i="17" s="1"/>
  <c r="F605" i="17"/>
  <c r="I595" i="17" s="1"/>
  <c r="I605" i="17" s="1"/>
  <c r="J595" i="17" s="1"/>
  <c r="J605" i="17" s="1"/>
  <c r="K595" i="17" s="1"/>
  <c r="K605" i="17" s="1"/>
  <c r="F593" i="17"/>
  <c r="I583" i="17" s="1"/>
  <c r="I593" i="17" s="1"/>
  <c r="J583" i="17" s="1"/>
  <c r="J593" i="17" s="1"/>
  <c r="K583" i="17" s="1"/>
  <c r="K593" i="17" s="1"/>
  <c r="F581" i="17"/>
  <c r="I571" i="17" s="1"/>
  <c r="I581" i="17" s="1"/>
  <c r="J571" i="17" s="1"/>
  <c r="J581" i="17" s="1"/>
  <c r="K571" i="17" s="1"/>
  <c r="K581" i="17" s="1"/>
  <c r="F569" i="17"/>
  <c r="I559" i="17" s="1"/>
  <c r="I569" i="17" s="1"/>
  <c r="J559" i="17" s="1"/>
  <c r="J569" i="17" s="1"/>
  <c r="K559" i="17"/>
  <c r="K569" i="17" s="1"/>
  <c r="F557" i="17"/>
  <c r="I547" i="17"/>
  <c r="I557" i="17"/>
  <c r="J547" i="17" s="1"/>
  <c r="J557" i="17" s="1"/>
  <c r="K547" i="17" s="1"/>
  <c r="K557" i="17" s="1"/>
  <c r="F545" i="17"/>
  <c r="I535" i="17" s="1"/>
  <c r="I545" i="17" s="1"/>
  <c r="J535" i="17" s="1"/>
  <c r="J545" i="17" s="1"/>
  <c r="K535" i="17" s="1"/>
  <c r="K545" i="17" s="1"/>
  <c r="F533" i="17"/>
  <c r="I523" i="17" s="1"/>
  <c r="I533" i="17" s="1"/>
  <c r="J523" i="17" s="1"/>
  <c r="J533" i="17"/>
  <c r="K523" i="17" s="1"/>
  <c r="K533" i="17" s="1"/>
  <c r="F521" i="17"/>
  <c r="I511" i="17" s="1"/>
  <c r="I521" i="17" s="1"/>
  <c r="J511" i="17" s="1"/>
  <c r="J521" i="17" s="1"/>
  <c r="K511" i="17" s="1"/>
  <c r="K521" i="17" s="1"/>
  <c r="F509" i="17"/>
  <c r="I499" i="17"/>
  <c r="I509" i="17" s="1"/>
  <c r="J499" i="17" s="1"/>
  <c r="J509" i="17" s="1"/>
  <c r="K499" i="17" s="1"/>
  <c r="K509" i="17" s="1"/>
  <c r="F497" i="17"/>
  <c r="I487" i="17" s="1"/>
  <c r="I497" i="17" s="1"/>
  <c r="J487" i="17" s="1"/>
  <c r="J497" i="17" s="1"/>
  <c r="K487" i="17" s="1"/>
  <c r="F485" i="17"/>
  <c r="I475" i="17" s="1"/>
  <c r="I485" i="17" s="1"/>
  <c r="J475" i="17" s="1"/>
  <c r="J485" i="17" s="1"/>
  <c r="K475" i="17" s="1"/>
  <c r="F473" i="17"/>
  <c r="I463" i="17" s="1"/>
  <c r="I473" i="17" s="1"/>
  <c r="J463" i="17" s="1"/>
  <c r="J473" i="17" s="1"/>
  <c r="K463" i="17" s="1"/>
  <c r="F461" i="17"/>
  <c r="I451" i="17"/>
  <c r="I461" i="17" s="1"/>
  <c r="J451" i="17" s="1"/>
  <c r="J461" i="17" s="1"/>
  <c r="K451" i="17" s="1"/>
  <c r="F449" i="17"/>
  <c r="I439" i="17" s="1"/>
  <c r="I449" i="17" s="1"/>
  <c r="J439" i="17" s="1"/>
  <c r="J449" i="17" s="1"/>
  <c r="K439" i="17" s="1"/>
  <c r="F437" i="17"/>
  <c r="I427" i="17"/>
  <c r="I437" i="17" s="1"/>
  <c r="J427" i="17" s="1"/>
  <c r="J437" i="17" s="1"/>
  <c r="K427" i="17" s="1"/>
  <c r="F425" i="17"/>
  <c r="I415" i="17" s="1"/>
  <c r="I425" i="17" s="1"/>
  <c r="J415" i="17" s="1"/>
  <c r="J425" i="17" s="1"/>
  <c r="K415" i="17" s="1"/>
  <c r="F413" i="17"/>
  <c r="I403" i="17"/>
  <c r="I413" i="17" s="1"/>
  <c r="J403" i="17" s="1"/>
  <c r="J413" i="17" s="1"/>
  <c r="K403" i="17" s="1"/>
  <c r="F401" i="17"/>
  <c r="I391" i="17" s="1"/>
  <c r="I401" i="17" s="1"/>
  <c r="J391" i="17" s="1"/>
  <c r="J401" i="17" s="1"/>
  <c r="K391" i="17" s="1"/>
  <c r="F389" i="17"/>
  <c r="I379" i="17"/>
  <c r="I389" i="17" s="1"/>
  <c r="J379" i="17" s="1"/>
  <c r="J389" i="17" s="1"/>
  <c r="K379" i="17" s="1"/>
  <c r="F377" i="17"/>
  <c r="I367" i="17" s="1"/>
  <c r="I377" i="17" s="1"/>
  <c r="J367" i="17" s="1"/>
  <c r="J377" i="17" s="1"/>
  <c r="K367" i="17" s="1"/>
  <c r="F365" i="17"/>
  <c r="I355" i="17"/>
  <c r="I365" i="17" s="1"/>
  <c r="J355" i="17" s="1"/>
  <c r="J365" i="17" s="1"/>
  <c r="K355" i="17"/>
  <c r="F353" i="17"/>
  <c r="I343" i="17" s="1"/>
  <c r="I353" i="17" s="1"/>
  <c r="J343" i="17" s="1"/>
  <c r="J353" i="17" s="1"/>
  <c r="K343" i="17" s="1"/>
  <c r="F341" i="17"/>
  <c r="I331" i="17"/>
  <c r="I341" i="17" s="1"/>
  <c r="J331" i="17" s="1"/>
  <c r="J341" i="17" s="1"/>
  <c r="K331" i="17" s="1"/>
  <c r="F329" i="17"/>
  <c r="I319" i="17" s="1"/>
  <c r="I329" i="17" s="1"/>
  <c r="J319" i="17"/>
  <c r="J329" i="17" s="1"/>
  <c r="K319" i="17" s="1"/>
  <c r="F317" i="17"/>
  <c r="I307" i="17" s="1"/>
  <c r="I317" i="17" s="1"/>
  <c r="J307" i="17" s="1"/>
  <c r="J317" i="17" s="1"/>
  <c r="K307" i="17" s="1"/>
  <c r="F305" i="17"/>
  <c r="I295" i="17" s="1"/>
  <c r="I305" i="17" s="1"/>
  <c r="J295" i="17" s="1"/>
  <c r="J305" i="17" s="1"/>
  <c r="K295" i="17" s="1"/>
  <c r="F293" i="17"/>
  <c r="I283" i="17"/>
  <c r="I293" i="17" s="1"/>
  <c r="J283" i="17" s="1"/>
  <c r="J293" i="17" s="1"/>
  <c r="K283" i="17" s="1"/>
  <c r="F281" i="17"/>
  <c r="I271" i="17" s="1"/>
  <c r="I281" i="17" s="1"/>
  <c r="J271" i="17" s="1"/>
  <c r="J281" i="17" s="1"/>
  <c r="K271" i="17" s="1"/>
  <c r="F269" i="17"/>
  <c r="I259" i="17" s="1"/>
  <c r="I269" i="17" s="1"/>
  <c r="J259" i="17" s="1"/>
  <c r="J269" i="17" s="1"/>
  <c r="K259" i="17" s="1"/>
  <c r="F257" i="17"/>
  <c r="I247" i="17" s="1"/>
  <c r="I257" i="17" s="1"/>
  <c r="J247" i="17" s="1"/>
  <c r="J257" i="17" s="1"/>
  <c r="K247" i="17" s="1"/>
  <c r="F245" i="17"/>
  <c r="I235" i="17" s="1"/>
  <c r="I245" i="17" s="1"/>
  <c r="J235" i="17" s="1"/>
  <c r="J245" i="17" s="1"/>
  <c r="K235" i="17" s="1"/>
  <c r="F233" i="17"/>
  <c r="I223" i="17" s="1"/>
  <c r="I233" i="17" s="1"/>
  <c r="J223" i="17" s="1"/>
  <c r="J233" i="17" s="1"/>
  <c r="K223" i="17" s="1"/>
  <c r="F221" i="17"/>
  <c r="I211" i="17" s="1"/>
  <c r="I221" i="17" s="1"/>
  <c r="J211" i="17" s="1"/>
  <c r="J221" i="17" s="1"/>
  <c r="K211" i="17" s="1"/>
  <c r="F209" i="17"/>
  <c r="I199" i="17" s="1"/>
  <c r="I209" i="17" s="1"/>
  <c r="J199" i="17" s="1"/>
  <c r="J209" i="17" s="1"/>
  <c r="K199" i="17" s="1"/>
  <c r="F197" i="17"/>
  <c r="I187" i="17"/>
  <c r="I197" i="17" s="1"/>
  <c r="J187" i="17" s="1"/>
  <c r="J197" i="17" s="1"/>
  <c r="K187" i="17" s="1"/>
  <c r="F185" i="17"/>
  <c r="I175" i="17" s="1"/>
  <c r="I185" i="17" s="1"/>
  <c r="J175" i="17" s="1"/>
  <c r="J185" i="17" s="1"/>
  <c r="K175" i="17" s="1"/>
  <c r="F161" i="17"/>
  <c r="I151" i="17" s="1"/>
  <c r="I161" i="17"/>
  <c r="J151" i="17" s="1"/>
  <c r="J161" i="17" s="1"/>
  <c r="K151" i="17" s="1"/>
  <c r="F149" i="17"/>
  <c r="I139" i="17" s="1"/>
  <c r="I149" i="17" s="1"/>
  <c r="J139" i="17" s="1"/>
  <c r="J149" i="17" s="1"/>
  <c r="K139" i="17" s="1"/>
  <c r="F137" i="17"/>
  <c r="I127" i="17"/>
  <c r="I137" i="17" s="1"/>
  <c r="J127" i="17" s="1"/>
  <c r="J137" i="17" s="1"/>
  <c r="K127" i="17" s="1"/>
  <c r="F125" i="17"/>
  <c r="I115" i="17" s="1"/>
  <c r="I125" i="17" s="1"/>
  <c r="J115" i="17"/>
  <c r="J125" i="17" s="1"/>
  <c r="K115" i="17" s="1"/>
  <c r="F113" i="17"/>
  <c r="I103" i="17" s="1"/>
  <c r="I113" i="17" s="1"/>
  <c r="J103" i="17" s="1"/>
  <c r="J113" i="17" s="1"/>
  <c r="K103" i="17" s="1"/>
  <c r="F101" i="17"/>
  <c r="I91" i="17" s="1"/>
  <c r="I101" i="17" s="1"/>
  <c r="J91" i="17" s="1"/>
  <c r="J101" i="17" s="1"/>
  <c r="K91" i="17" s="1"/>
  <c r="K101" i="17" s="1"/>
  <c r="F89" i="17"/>
  <c r="I79" i="17" s="1"/>
  <c r="I89" i="17" s="1"/>
  <c r="J79" i="17" s="1"/>
  <c r="J89" i="17" s="1"/>
  <c r="K79" i="17" s="1"/>
  <c r="F77" i="17"/>
  <c r="I67" i="17" s="1"/>
  <c r="I77" i="17"/>
  <c r="J67" i="17" s="1"/>
  <c r="J77" i="17" s="1"/>
  <c r="K67" i="17" s="1"/>
  <c r="F65" i="17"/>
  <c r="I55" i="17"/>
  <c r="I65" i="17" s="1"/>
  <c r="J55" i="17" s="1"/>
  <c r="J65" i="17" s="1"/>
  <c r="K55" i="17" s="1"/>
  <c r="F53" i="17"/>
  <c r="I43" i="17" s="1"/>
  <c r="I53" i="17" s="1"/>
  <c r="J43" i="17" s="1"/>
  <c r="J53" i="17" s="1"/>
  <c r="K43" i="17" s="1"/>
  <c r="F41" i="17"/>
  <c r="I31" i="17"/>
  <c r="I41" i="17" s="1"/>
  <c r="J31" i="17" s="1"/>
  <c r="J41" i="17" s="1"/>
  <c r="K31" i="17" s="1"/>
  <c r="F29" i="17"/>
  <c r="AB22" i="20"/>
  <c r="AB32" i="20"/>
  <c r="AE478" i="20"/>
  <c r="AE488" i="20" s="1"/>
  <c r="AE526" i="20"/>
  <c r="AE536" i="20" s="1"/>
  <c r="J272" i="20"/>
  <c r="AB262" i="20" s="1"/>
  <c r="AB272" i="20" s="1"/>
  <c r="AE452" i="20"/>
  <c r="AE130" i="20"/>
  <c r="AE188" i="20"/>
  <c r="AE274" i="20"/>
  <c r="AE322" i="20"/>
  <c r="AE332" i="20" s="1"/>
  <c r="J452" i="20"/>
  <c r="J476" i="20"/>
  <c r="J740" i="20"/>
  <c r="AE754" i="20"/>
  <c r="AE764" i="20"/>
  <c r="J872" i="20"/>
  <c r="AE886" i="20"/>
  <c r="AE934" i="20"/>
  <c r="AE944" i="20"/>
  <c r="AE1030" i="20"/>
  <c r="AE1040" i="20" s="1"/>
  <c r="AE1196" i="20"/>
  <c r="AE1198" i="20"/>
  <c r="AE1208" i="20" s="1"/>
  <c r="AE1244" i="20"/>
  <c r="J1256" i="20"/>
  <c r="AE1042" i="20"/>
  <c r="AE1124" i="20"/>
  <c r="J1064" i="20"/>
  <c r="AB1054" i="20"/>
  <c r="AB1064" i="20"/>
  <c r="AE1078" i="20"/>
  <c r="J1112" i="20"/>
  <c r="AE1126" i="20"/>
  <c r="AE1136" i="20" s="1"/>
  <c r="J1172" i="20"/>
  <c r="J1232" i="20"/>
  <c r="J1244" i="20"/>
  <c r="O1354" i="20"/>
  <c r="O1364" i="20" s="1"/>
  <c r="P1354" i="20" s="1"/>
  <c r="P1364" i="20" s="1"/>
  <c r="Q1354" i="20" s="1"/>
  <c r="Q1364" i="20" s="1"/>
  <c r="J1340" i="20"/>
  <c r="AE1376" i="20"/>
  <c r="J1376" i="20"/>
  <c r="AE1282" i="20"/>
  <c r="AE1330" i="20"/>
  <c r="AE1340" i="20" s="1"/>
  <c r="J1364" i="20"/>
  <c r="G1374" i="17"/>
  <c r="G1363" i="17"/>
  <c r="G1364" i="17"/>
  <c r="G1365" i="17"/>
  <c r="G1373" i="17" s="1"/>
  <c r="G1366" i="17"/>
  <c r="G1372" i="17"/>
  <c r="G1367" i="17"/>
  <c r="G1368" i="17"/>
  <c r="G1369" i="17"/>
  <c r="G1370" i="17"/>
  <c r="G1371" i="17"/>
  <c r="Q1363" i="17"/>
  <c r="Q1373" i="17" s="1"/>
  <c r="P1363" i="17"/>
  <c r="P1373" i="17"/>
  <c r="O1363" i="17"/>
  <c r="O1373" i="17"/>
  <c r="N1363" i="17"/>
  <c r="N1373" i="17" s="1"/>
  <c r="D1373" i="17"/>
  <c r="B31" i="17"/>
  <c r="B43" i="17" s="1"/>
  <c r="B55" i="17" s="1"/>
  <c r="B67" i="17" s="1"/>
  <c r="B79" i="17" s="1"/>
  <c r="B91" i="17" s="1"/>
  <c r="B103" i="17" s="1"/>
  <c r="B115" i="17" s="1"/>
  <c r="B127" i="17" s="1"/>
  <c r="B139" i="17" s="1"/>
  <c r="B151" i="17" s="1"/>
  <c r="B163" i="17" s="1"/>
  <c r="B175" i="17" s="1"/>
  <c r="B187" i="17" s="1"/>
  <c r="B199" i="17" s="1"/>
  <c r="B211" i="17" s="1"/>
  <c r="B223" i="17" s="1"/>
  <c r="B235" i="17" s="1"/>
  <c r="B247" i="17" s="1"/>
  <c r="B259" i="17" s="1"/>
  <c r="B271" i="17" s="1"/>
  <c r="B283" i="17" s="1"/>
  <c r="B295" i="17" s="1"/>
  <c r="B307" i="17" s="1"/>
  <c r="B319" i="17" s="1"/>
  <c r="B331" i="17" s="1"/>
  <c r="B343" i="17" s="1"/>
  <c r="B355" i="17" s="1"/>
  <c r="B367" i="17" s="1"/>
  <c r="B379" i="17" s="1"/>
  <c r="B391" i="17" s="1"/>
  <c r="B403" i="17" s="1"/>
  <c r="B415" i="17" s="1"/>
  <c r="B427" i="17" s="1"/>
  <c r="B439" i="17" s="1"/>
  <c r="B451" i="17" s="1"/>
  <c r="B463" i="17" s="1"/>
  <c r="B475" i="17" s="1"/>
  <c r="B487" i="17" s="1"/>
  <c r="B499" i="17" s="1"/>
  <c r="B511" i="17" s="1"/>
  <c r="B523" i="17" s="1"/>
  <c r="B535" i="17" s="1"/>
  <c r="B547" i="17" s="1"/>
  <c r="B559" i="17" s="1"/>
  <c r="B571" i="17" s="1"/>
  <c r="B583" i="17" s="1"/>
  <c r="B595" i="17" s="1"/>
  <c r="B607" i="17" s="1"/>
  <c r="B619" i="17" s="1"/>
  <c r="B631" i="17" s="1"/>
  <c r="B643" i="17" s="1"/>
  <c r="B655" i="17" s="1"/>
  <c r="B667" i="17" s="1"/>
  <c r="B679" i="17" s="1"/>
  <c r="B691" i="17" s="1"/>
  <c r="B703" i="17" s="1"/>
  <c r="B715" i="17" s="1"/>
  <c r="B727" i="17" s="1"/>
  <c r="B739" i="17" s="1"/>
  <c r="B751" i="17" s="1"/>
  <c r="B763" i="17" s="1"/>
  <c r="B775" i="17" s="1"/>
  <c r="B787" i="17" s="1"/>
  <c r="B799" i="17" s="1"/>
  <c r="B811" i="17" s="1"/>
  <c r="B823" i="17" s="1"/>
  <c r="B835" i="17" s="1"/>
  <c r="B847" i="17" s="1"/>
  <c r="B859" i="17" s="1"/>
  <c r="B871" i="17" s="1"/>
  <c r="B883" i="17" s="1"/>
  <c r="B895" i="17" s="1"/>
  <c r="B907" i="17" s="1"/>
  <c r="B919" i="17" s="1"/>
  <c r="B931" i="17" s="1"/>
  <c r="B943" i="17" s="1"/>
  <c r="B955" i="17" s="1"/>
  <c r="B967" i="17" s="1"/>
  <c r="B979" i="17" s="1"/>
  <c r="B991" i="17" s="1"/>
  <c r="B1003" i="17" s="1"/>
  <c r="B1015" i="17" s="1"/>
  <c r="B1027" i="17" s="1"/>
  <c r="B1039" i="17" s="1"/>
  <c r="B1051" i="17" s="1"/>
  <c r="B1063" i="17" s="1"/>
  <c r="B1075" i="17" s="1"/>
  <c r="B1087" i="17" s="1"/>
  <c r="B1099" i="17" s="1"/>
  <c r="B1111" i="17" s="1"/>
  <c r="B1123" i="17" s="1"/>
  <c r="B1135" i="17" s="1"/>
  <c r="B1147" i="17" s="1"/>
  <c r="B1159" i="17" s="1"/>
  <c r="B1171" i="17" s="1"/>
  <c r="B1183" i="17" s="1"/>
  <c r="B1195" i="17" s="1"/>
  <c r="B1207" i="17" s="1"/>
  <c r="B1219" i="17" s="1"/>
  <c r="B1231" i="17" s="1"/>
  <c r="B1243" i="17" s="1"/>
  <c r="B1255" i="17" s="1"/>
  <c r="B1267" i="17" s="1"/>
  <c r="B1279" i="17" s="1"/>
  <c r="B1291" i="17" s="1"/>
  <c r="B1303" i="17" s="1"/>
  <c r="B1315" i="17" s="1"/>
  <c r="B1327" i="17" s="1"/>
  <c r="B1339" i="17" s="1"/>
  <c r="B1351" i="17" s="1"/>
  <c r="B1363" i="17" s="1"/>
  <c r="G1362" i="17"/>
  <c r="G1351" i="17"/>
  <c r="G1352" i="17"/>
  <c r="G1353" i="17"/>
  <c r="G1354" i="17"/>
  <c r="G1355" i="17"/>
  <c r="G1356" i="17"/>
  <c r="G1357" i="17"/>
  <c r="G1358" i="17"/>
  <c r="G1359" i="17"/>
  <c r="G1360" i="17"/>
  <c r="Q1351" i="17"/>
  <c r="Q1361" i="17" s="1"/>
  <c r="P1351" i="17"/>
  <c r="P1361" i="17" s="1"/>
  <c r="O1351" i="17"/>
  <c r="O1361" i="17" s="1"/>
  <c r="N1351" i="17"/>
  <c r="N1361" i="17" s="1"/>
  <c r="D1361" i="17"/>
  <c r="G1350" i="17"/>
  <c r="G1339" i="17"/>
  <c r="G1340" i="17"/>
  <c r="G1341" i="17"/>
  <c r="G1342" i="17"/>
  <c r="G1348" i="17"/>
  <c r="G1343" i="17"/>
  <c r="G1344" i="17"/>
  <c r="G1349" i="17" s="1"/>
  <c r="S1339" i="17" s="1"/>
  <c r="S1349" i="17" s="1"/>
  <c r="T1339" i="17" s="1"/>
  <c r="T1349" i="17" s="1"/>
  <c r="G1345" i="17"/>
  <c r="G1346" i="17"/>
  <c r="G1347" i="17"/>
  <c r="Q1339" i="17"/>
  <c r="Q1349" i="17" s="1"/>
  <c r="P1339" i="17"/>
  <c r="P1349" i="17"/>
  <c r="O1339" i="17"/>
  <c r="O1349" i="17" s="1"/>
  <c r="N1339" i="17"/>
  <c r="N1349" i="17" s="1"/>
  <c r="D1349" i="17"/>
  <c r="G1338" i="17"/>
  <c r="G1327" i="17"/>
  <c r="G1328" i="17"/>
  <c r="G1329" i="17"/>
  <c r="G1330" i="17"/>
  <c r="G1336" i="17"/>
  <c r="G1331" i="17"/>
  <c r="G1332" i="17"/>
  <c r="G1333" i="17"/>
  <c r="G1334" i="17"/>
  <c r="G1335" i="17"/>
  <c r="Q1327" i="17"/>
  <c r="Q1337" i="17" s="1"/>
  <c r="P1327" i="17"/>
  <c r="P1337" i="17" s="1"/>
  <c r="O1327" i="17"/>
  <c r="O1337" i="17" s="1"/>
  <c r="N1327" i="17"/>
  <c r="N1337" i="17"/>
  <c r="D1337" i="17"/>
  <c r="G1326" i="17"/>
  <c r="G1315" i="17"/>
  <c r="G1316" i="17"/>
  <c r="G1317" i="17"/>
  <c r="G1318" i="17"/>
  <c r="G1324" i="17"/>
  <c r="G1319" i="17"/>
  <c r="G1320" i="17"/>
  <c r="G1321" i="17"/>
  <c r="G1322" i="17"/>
  <c r="G1323" i="17"/>
  <c r="Q1315" i="17"/>
  <c r="Q1325" i="17" s="1"/>
  <c r="P1315" i="17"/>
  <c r="P1325" i="17" s="1"/>
  <c r="O1315" i="17"/>
  <c r="O1325" i="17" s="1"/>
  <c r="N1315" i="17"/>
  <c r="N1325" i="17"/>
  <c r="D1325" i="17"/>
  <c r="G1314" i="17"/>
  <c r="G1303" i="17"/>
  <c r="G1304" i="17"/>
  <c r="G1305" i="17"/>
  <c r="G1306" i="17"/>
  <c r="G1307" i="17"/>
  <c r="G1308" i="17"/>
  <c r="G1309" i="17"/>
  <c r="G1310" i="17"/>
  <c r="G1311" i="17"/>
  <c r="G1312" i="17"/>
  <c r="Q1303" i="17"/>
  <c r="Q1313" i="17" s="1"/>
  <c r="P1303" i="17"/>
  <c r="P1313" i="17" s="1"/>
  <c r="O1303" i="17"/>
  <c r="O1313" i="17"/>
  <c r="N1303" i="17"/>
  <c r="N1313" i="17" s="1"/>
  <c r="D1313" i="17"/>
  <c r="G1302" i="17"/>
  <c r="G1291" i="17"/>
  <c r="G1292" i="17"/>
  <c r="G1293" i="17"/>
  <c r="G1294" i="17"/>
  <c r="G1300" i="17"/>
  <c r="G1295" i="17"/>
  <c r="G1296" i="17"/>
  <c r="G1297" i="17"/>
  <c r="G1298" i="17"/>
  <c r="G1299" i="17"/>
  <c r="Q1291" i="17"/>
  <c r="Q1301" i="17" s="1"/>
  <c r="P1291" i="17"/>
  <c r="P1301" i="17" s="1"/>
  <c r="O1291" i="17"/>
  <c r="O1301" i="17" s="1"/>
  <c r="N1291" i="17"/>
  <c r="N1301" i="17" s="1"/>
  <c r="D1301" i="17"/>
  <c r="G1290" i="17"/>
  <c r="G1279" i="17"/>
  <c r="G1280" i="17"/>
  <c r="G1281" i="17"/>
  <c r="G1282" i="17"/>
  <c r="G1288" i="17"/>
  <c r="G1283" i="17"/>
  <c r="G1284" i="17"/>
  <c r="G1285" i="17"/>
  <c r="G1286" i="17"/>
  <c r="G1287" i="17"/>
  <c r="Q1279" i="17"/>
  <c r="Q1289" i="17" s="1"/>
  <c r="P1279" i="17"/>
  <c r="P1289" i="17" s="1"/>
  <c r="O1279" i="17"/>
  <c r="O1289" i="17" s="1"/>
  <c r="N1279" i="17"/>
  <c r="N1289" i="17" s="1"/>
  <c r="D1289" i="17"/>
  <c r="G1278" i="17"/>
  <c r="G1267" i="17"/>
  <c r="G1268" i="17"/>
  <c r="G1269" i="17"/>
  <c r="G1270" i="17"/>
  <c r="G1276" i="17"/>
  <c r="G1271" i="17"/>
  <c r="G1272" i="17"/>
  <c r="G1273" i="17"/>
  <c r="G1274" i="17"/>
  <c r="G1275" i="17"/>
  <c r="Q1267" i="17"/>
  <c r="Q1277" i="17"/>
  <c r="P1267" i="17"/>
  <c r="P1277" i="17" s="1"/>
  <c r="O1267" i="17"/>
  <c r="O1277" i="17"/>
  <c r="N1267" i="17"/>
  <c r="N1277" i="17" s="1"/>
  <c r="D1277" i="17"/>
  <c r="G1266" i="17"/>
  <c r="G1255" i="17"/>
  <c r="G1256" i="17"/>
  <c r="G1257" i="17"/>
  <c r="G1258" i="17"/>
  <c r="G1264" i="17"/>
  <c r="G1259" i="17"/>
  <c r="G1260" i="17"/>
  <c r="G1261" i="17"/>
  <c r="G1262" i="17"/>
  <c r="G1263" i="17"/>
  <c r="Q1255" i="17"/>
  <c r="Q1265" i="17"/>
  <c r="P1255" i="17"/>
  <c r="P1265" i="17" s="1"/>
  <c r="O1255" i="17"/>
  <c r="O1265" i="17"/>
  <c r="N1255" i="17"/>
  <c r="N1265" i="17" s="1"/>
  <c r="D1265" i="17"/>
  <c r="G1254" i="17"/>
  <c r="G1243" i="17"/>
  <c r="G1244" i="17"/>
  <c r="G1245" i="17"/>
  <c r="G1246" i="17"/>
  <c r="G1252" i="17"/>
  <c r="G1247" i="17"/>
  <c r="G1248" i="17"/>
  <c r="G1249" i="17"/>
  <c r="G1250" i="17"/>
  <c r="G1251" i="17"/>
  <c r="Q1243" i="17"/>
  <c r="Q1253" i="17"/>
  <c r="P1243" i="17"/>
  <c r="P1253" i="17" s="1"/>
  <c r="O1243" i="17"/>
  <c r="O1253" i="17" s="1"/>
  <c r="N1243" i="17"/>
  <c r="N1253" i="17"/>
  <c r="D1253" i="17"/>
  <c r="G1242" i="17"/>
  <c r="G1231" i="17"/>
  <c r="G1232" i="17"/>
  <c r="G1233" i="17"/>
  <c r="G1234" i="17"/>
  <c r="G1240" i="17"/>
  <c r="G1235" i="17"/>
  <c r="G1236" i="17"/>
  <c r="G1237" i="17"/>
  <c r="G1238" i="17"/>
  <c r="G1239" i="17"/>
  <c r="Q1231" i="17"/>
  <c r="Q1241" i="17" s="1"/>
  <c r="P1231" i="17"/>
  <c r="P1241" i="17"/>
  <c r="O1231" i="17"/>
  <c r="O1241" i="17" s="1"/>
  <c r="N1231" i="17"/>
  <c r="N1241" i="17" s="1"/>
  <c r="D1241" i="17"/>
  <c r="G1230" i="17"/>
  <c r="G1219" i="17"/>
  <c r="G1220" i="17"/>
  <c r="G1221" i="17"/>
  <c r="G1222" i="17"/>
  <c r="G1228" i="17"/>
  <c r="G1223" i="17"/>
  <c r="G1224" i="17"/>
  <c r="G1225" i="17"/>
  <c r="G1226" i="17"/>
  <c r="G1227" i="17"/>
  <c r="Q1219" i="17"/>
  <c r="Q1229" i="17" s="1"/>
  <c r="P1219" i="17"/>
  <c r="P1229" i="17" s="1"/>
  <c r="O1219" i="17"/>
  <c r="O1229" i="17" s="1"/>
  <c r="N1219" i="17"/>
  <c r="N1229" i="17" s="1"/>
  <c r="D1229" i="17"/>
  <c r="G1218" i="17"/>
  <c r="G1207" i="17"/>
  <c r="G1208" i="17"/>
  <c r="G1209" i="17"/>
  <c r="G1210" i="17"/>
  <c r="G1216" i="17"/>
  <c r="G1211" i="17"/>
  <c r="G1212" i="17"/>
  <c r="G1213" i="17"/>
  <c r="G1214" i="17"/>
  <c r="G1215" i="17"/>
  <c r="Q1207" i="17"/>
  <c r="Q1217" i="17" s="1"/>
  <c r="P1207" i="17"/>
  <c r="P1217" i="17" s="1"/>
  <c r="O1207" i="17"/>
  <c r="O1217" i="17"/>
  <c r="N1207" i="17"/>
  <c r="N1217" i="17" s="1"/>
  <c r="D1217" i="17"/>
  <c r="G1206" i="17"/>
  <c r="G1195" i="17"/>
  <c r="G1196" i="17"/>
  <c r="G1197" i="17"/>
  <c r="G1198" i="17"/>
  <c r="G1204" i="17"/>
  <c r="G1199" i="17"/>
  <c r="G1200" i="17"/>
  <c r="G1201" i="17"/>
  <c r="G1202" i="17"/>
  <c r="G1203" i="17"/>
  <c r="Q1195" i="17"/>
  <c r="Q1205" i="17" s="1"/>
  <c r="P1195" i="17"/>
  <c r="P1205" i="17" s="1"/>
  <c r="O1195" i="17"/>
  <c r="O1205" i="17" s="1"/>
  <c r="N1195" i="17"/>
  <c r="N1205" i="17"/>
  <c r="D1205" i="17"/>
  <c r="G1194" i="17"/>
  <c r="G1183" i="17"/>
  <c r="G1184" i="17"/>
  <c r="G1185" i="17"/>
  <c r="G1186" i="17"/>
  <c r="G1192" i="17"/>
  <c r="G1187" i="17"/>
  <c r="G1188" i="17"/>
  <c r="G1189" i="17"/>
  <c r="G1190" i="17"/>
  <c r="G1191" i="17"/>
  <c r="Q1183" i="17"/>
  <c r="Q1193" i="17" s="1"/>
  <c r="P1183" i="17"/>
  <c r="P1193" i="17" s="1"/>
  <c r="O1183" i="17"/>
  <c r="O1193" i="17"/>
  <c r="N1183" i="17"/>
  <c r="N1193" i="17" s="1"/>
  <c r="D1193" i="17"/>
  <c r="G1182" i="17"/>
  <c r="G1171" i="17"/>
  <c r="G1172" i="17"/>
  <c r="G1173" i="17"/>
  <c r="G1174" i="17"/>
  <c r="G1180" i="17"/>
  <c r="G1175" i="17"/>
  <c r="G1176" i="17"/>
  <c r="G1177" i="17"/>
  <c r="G1178" i="17"/>
  <c r="G1179" i="17"/>
  <c r="Q1171" i="17"/>
  <c r="Q1181" i="17"/>
  <c r="P1171" i="17"/>
  <c r="P1181" i="17" s="1"/>
  <c r="O1171" i="17"/>
  <c r="O1181" i="17"/>
  <c r="N1171" i="17"/>
  <c r="N1181" i="17" s="1"/>
  <c r="D1181" i="17"/>
  <c r="G1170" i="17"/>
  <c r="G1159" i="17"/>
  <c r="G1160" i="17"/>
  <c r="G1161" i="17"/>
  <c r="G1162" i="17"/>
  <c r="G1168" i="17"/>
  <c r="G1163" i="17"/>
  <c r="G1164" i="17"/>
  <c r="G1165" i="17"/>
  <c r="G1166" i="17"/>
  <c r="G1167" i="17"/>
  <c r="Q1159" i="17"/>
  <c r="Q1169" i="17" s="1"/>
  <c r="P1159" i="17"/>
  <c r="P1169" i="17" s="1"/>
  <c r="O1159" i="17"/>
  <c r="O1169" i="17"/>
  <c r="N1159" i="17"/>
  <c r="N1169" i="17" s="1"/>
  <c r="D1169" i="17"/>
  <c r="G1158" i="17"/>
  <c r="G1147" i="17"/>
  <c r="G1148" i="17"/>
  <c r="G1149" i="17"/>
  <c r="G1150" i="17"/>
  <c r="G1156" i="17"/>
  <c r="G1151" i="17"/>
  <c r="G1152" i="17"/>
  <c r="G1153" i="17"/>
  <c r="G1154" i="17"/>
  <c r="G1155" i="17"/>
  <c r="Q1147" i="17"/>
  <c r="Q1157" i="17" s="1"/>
  <c r="P1147" i="17"/>
  <c r="P1157" i="17" s="1"/>
  <c r="O1147" i="17"/>
  <c r="O1157" i="17"/>
  <c r="N1147" i="17"/>
  <c r="N1157" i="17" s="1"/>
  <c r="D1157" i="17"/>
  <c r="G1146" i="17"/>
  <c r="G1135" i="17"/>
  <c r="G1136" i="17"/>
  <c r="G1137" i="17"/>
  <c r="G1138" i="17"/>
  <c r="G1144" i="17"/>
  <c r="G1139" i="17"/>
  <c r="G1140" i="17"/>
  <c r="G1141" i="17"/>
  <c r="G1142" i="17"/>
  <c r="G1143" i="17"/>
  <c r="Q1135" i="17"/>
  <c r="Q1145" i="17"/>
  <c r="P1135" i="17"/>
  <c r="P1145" i="17" s="1"/>
  <c r="O1135" i="17"/>
  <c r="O1145" i="17" s="1"/>
  <c r="N1135" i="17"/>
  <c r="N1145" i="17" s="1"/>
  <c r="D1145" i="17"/>
  <c r="G1134" i="17"/>
  <c r="G1123" i="17"/>
  <c r="G1124" i="17"/>
  <c r="G1125" i="17"/>
  <c r="G1126" i="17"/>
  <c r="G1127" i="17"/>
  <c r="G1128" i="17"/>
  <c r="G1129" i="17"/>
  <c r="G1130" i="17"/>
  <c r="G1131" i="17"/>
  <c r="G1132" i="17"/>
  <c r="Q1123" i="17"/>
  <c r="Q1133" i="17" s="1"/>
  <c r="P1123" i="17"/>
  <c r="P1133" i="17" s="1"/>
  <c r="O1123" i="17"/>
  <c r="O1133" i="17" s="1"/>
  <c r="N1123" i="17"/>
  <c r="N1133" i="17" s="1"/>
  <c r="D1133" i="17"/>
  <c r="G1122" i="17"/>
  <c r="G1111" i="17"/>
  <c r="G1112" i="17"/>
  <c r="G1113" i="17"/>
  <c r="G1114" i="17"/>
  <c r="G1120" i="17"/>
  <c r="G1115" i="17"/>
  <c r="G1116" i="17"/>
  <c r="G1117" i="17"/>
  <c r="G1118" i="17"/>
  <c r="G1119" i="17"/>
  <c r="Q1111" i="17"/>
  <c r="Q1121" i="17" s="1"/>
  <c r="P1111" i="17"/>
  <c r="P1121" i="17" s="1"/>
  <c r="O1111" i="17"/>
  <c r="O1121" i="17" s="1"/>
  <c r="N1111" i="17"/>
  <c r="N1121" i="17" s="1"/>
  <c r="D1121" i="17"/>
  <c r="G1110" i="17"/>
  <c r="G1099" i="17"/>
  <c r="G1100" i="17"/>
  <c r="G1101" i="17"/>
  <c r="G1102" i="17"/>
  <c r="G1108" i="17"/>
  <c r="G1103" i="17"/>
  <c r="G1104" i="17"/>
  <c r="G1105" i="17"/>
  <c r="G1106" i="17"/>
  <c r="G1107" i="17"/>
  <c r="Q1099" i="17"/>
  <c r="Q1109" i="17" s="1"/>
  <c r="P1099" i="17"/>
  <c r="P1109" i="17" s="1"/>
  <c r="O1099" i="17"/>
  <c r="O1109" i="17" s="1"/>
  <c r="N1099" i="17"/>
  <c r="N1109" i="17"/>
  <c r="D1109" i="17"/>
  <c r="G1098" i="17"/>
  <c r="G1087" i="17"/>
  <c r="G1088" i="17"/>
  <c r="G1089" i="17"/>
  <c r="G1090" i="17"/>
  <c r="G1096" i="17"/>
  <c r="G1091" i="17"/>
  <c r="G1092" i="17"/>
  <c r="G1093" i="17"/>
  <c r="G1094" i="17"/>
  <c r="G1095" i="17"/>
  <c r="Q1087" i="17"/>
  <c r="Q1097" i="17" s="1"/>
  <c r="P1087" i="17"/>
  <c r="P1097" i="17" s="1"/>
  <c r="O1087" i="17"/>
  <c r="O1097" i="17"/>
  <c r="N1087" i="17"/>
  <c r="N1097" i="17" s="1"/>
  <c r="D1097" i="17"/>
  <c r="G1086" i="17"/>
  <c r="G1075" i="17"/>
  <c r="G1076" i="17"/>
  <c r="G1077" i="17"/>
  <c r="G1078" i="17"/>
  <c r="G1079" i="17"/>
  <c r="G1080" i="17"/>
  <c r="G1081" i="17"/>
  <c r="G1082" i="17"/>
  <c r="G1083" i="17"/>
  <c r="G1084" i="17"/>
  <c r="Q1075" i="17"/>
  <c r="Q1085" i="17" s="1"/>
  <c r="P1075" i="17"/>
  <c r="P1085" i="17"/>
  <c r="O1075" i="17"/>
  <c r="O1085" i="17" s="1"/>
  <c r="N1075" i="17"/>
  <c r="N1085" i="17" s="1"/>
  <c r="D1085" i="17"/>
  <c r="G1074" i="17"/>
  <c r="G1063" i="17"/>
  <c r="G1064" i="17"/>
  <c r="G1065" i="17"/>
  <c r="G1066" i="17"/>
  <c r="G1072" i="17"/>
  <c r="G1067" i="17"/>
  <c r="G1068" i="17"/>
  <c r="G1069" i="17"/>
  <c r="G1070" i="17"/>
  <c r="G1071" i="17"/>
  <c r="Q1063" i="17"/>
  <c r="Q1073" i="17" s="1"/>
  <c r="P1063" i="17"/>
  <c r="P1073" i="17"/>
  <c r="O1063" i="17"/>
  <c r="O1073" i="17" s="1"/>
  <c r="N1063" i="17"/>
  <c r="N1073" i="17"/>
  <c r="D1073" i="17"/>
  <c r="G1062" i="17"/>
  <c r="G1051" i="17"/>
  <c r="G1052" i="17"/>
  <c r="G1053" i="17"/>
  <c r="G1054" i="17"/>
  <c r="G1060" i="17"/>
  <c r="G1055" i="17"/>
  <c r="G1056" i="17"/>
  <c r="G1057" i="17"/>
  <c r="G1058" i="17"/>
  <c r="G1059" i="17"/>
  <c r="Q1051" i="17"/>
  <c r="Q1061" i="17" s="1"/>
  <c r="P1051" i="17"/>
  <c r="P1061" i="17" s="1"/>
  <c r="O1051" i="17"/>
  <c r="O1061" i="17" s="1"/>
  <c r="N1051" i="17"/>
  <c r="N1061" i="17"/>
  <c r="D1061" i="17"/>
  <c r="G1050" i="17"/>
  <c r="G1039" i="17"/>
  <c r="G1040" i="17"/>
  <c r="G1041" i="17"/>
  <c r="G1042" i="17"/>
  <c r="G1048" i="17"/>
  <c r="G1043" i="17"/>
  <c r="G1044" i="17"/>
  <c r="G1045" i="17"/>
  <c r="G1046" i="17"/>
  <c r="G1047" i="17"/>
  <c r="Q1039" i="17"/>
  <c r="Q1049" i="17" s="1"/>
  <c r="P1039" i="17"/>
  <c r="P1049" i="17" s="1"/>
  <c r="O1039" i="17"/>
  <c r="O1049" i="17" s="1"/>
  <c r="N1039" i="17"/>
  <c r="N1049" i="17" s="1"/>
  <c r="D1049" i="17"/>
  <c r="G1038" i="17"/>
  <c r="G1027" i="17"/>
  <c r="G1028" i="17"/>
  <c r="G1029" i="17"/>
  <c r="G1030" i="17"/>
  <c r="G1036" i="17"/>
  <c r="G1031" i="17"/>
  <c r="G1032" i="17"/>
  <c r="G1033" i="17"/>
  <c r="G1034" i="17"/>
  <c r="G1035" i="17"/>
  <c r="Q1027" i="17"/>
  <c r="Q1037" i="17" s="1"/>
  <c r="P1027" i="17"/>
  <c r="P1037" i="17"/>
  <c r="O1027" i="17"/>
  <c r="O1037" i="17" s="1"/>
  <c r="N1027" i="17"/>
  <c r="N1037" i="17" s="1"/>
  <c r="D1037" i="17"/>
  <c r="G1026" i="17"/>
  <c r="G1015" i="17"/>
  <c r="G1016" i="17"/>
  <c r="G1017" i="17"/>
  <c r="G1018" i="17"/>
  <c r="G1024" i="17"/>
  <c r="G1025" i="17" s="1"/>
  <c r="S1015" i="17" s="1"/>
  <c r="S1025" i="17" s="1"/>
  <c r="T1015" i="17" s="1"/>
  <c r="T1025" i="17" s="1"/>
  <c r="G1019" i="17"/>
  <c r="G1020" i="17"/>
  <c r="G1021" i="17"/>
  <c r="G1022" i="17"/>
  <c r="G1023" i="17"/>
  <c r="Q1015" i="17"/>
  <c r="Q1025" i="17" s="1"/>
  <c r="P1015" i="17"/>
  <c r="P1025" i="17"/>
  <c r="O1015" i="17"/>
  <c r="O1025" i="17" s="1"/>
  <c r="N1015" i="17"/>
  <c r="N1025" i="17"/>
  <c r="D1025" i="17"/>
  <c r="G1014" i="17"/>
  <c r="G1003" i="17"/>
  <c r="G1004" i="17"/>
  <c r="G1005" i="17"/>
  <c r="G1006" i="17"/>
  <c r="G1012" i="17"/>
  <c r="G1007" i="17"/>
  <c r="G1008" i="17"/>
  <c r="G1009" i="17"/>
  <c r="G1010" i="17"/>
  <c r="G1011" i="17"/>
  <c r="Q1003" i="17"/>
  <c r="Q1013" i="17" s="1"/>
  <c r="P1003" i="17"/>
  <c r="P1013" i="17" s="1"/>
  <c r="O1003" i="17"/>
  <c r="O1013" i="17" s="1"/>
  <c r="N1003" i="17"/>
  <c r="N1013" i="17"/>
  <c r="D1013" i="17"/>
  <c r="G1002" i="17"/>
  <c r="G991" i="17"/>
  <c r="G992" i="17"/>
  <c r="G993" i="17"/>
  <c r="G994" i="17"/>
  <c r="G1000" i="17"/>
  <c r="G995" i="17"/>
  <c r="G996" i="17"/>
  <c r="G997" i="17"/>
  <c r="G998" i="17"/>
  <c r="G999" i="17"/>
  <c r="Q991" i="17"/>
  <c r="Q1001" i="17" s="1"/>
  <c r="P991" i="17"/>
  <c r="P1001" i="17" s="1"/>
  <c r="O991" i="17"/>
  <c r="O1001" i="17" s="1"/>
  <c r="N991" i="17"/>
  <c r="N1001" i="17" s="1"/>
  <c r="D1001" i="17"/>
  <c r="G990" i="17"/>
  <c r="G979" i="17"/>
  <c r="G980" i="17"/>
  <c r="G981" i="17"/>
  <c r="G982" i="17"/>
  <c r="G988" i="17"/>
  <c r="G983" i="17"/>
  <c r="G984" i="17"/>
  <c r="G985" i="17"/>
  <c r="G986" i="17"/>
  <c r="G987" i="17"/>
  <c r="Q979" i="17"/>
  <c r="Q989" i="17" s="1"/>
  <c r="P979" i="17"/>
  <c r="P989" i="17"/>
  <c r="O979" i="17"/>
  <c r="O989" i="17" s="1"/>
  <c r="N979" i="17"/>
  <c r="N989" i="17" s="1"/>
  <c r="D989" i="17"/>
  <c r="D977" i="17"/>
  <c r="D965" i="17"/>
  <c r="D953" i="17"/>
  <c r="D941" i="17"/>
  <c r="D929" i="17"/>
  <c r="D917" i="17"/>
  <c r="D905" i="17"/>
  <c r="D893" i="17"/>
  <c r="D881" i="17"/>
  <c r="D869" i="17"/>
  <c r="D857" i="17"/>
  <c r="D833" i="17"/>
  <c r="D845" i="17"/>
  <c r="D821" i="17"/>
  <c r="D809" i="17"/>
  <c r="D797" i="17"/>
  <c r="D785" i="17"/>
  <c r="D773" i="17"/>
  <c r="D761" i="17"/>
  <c r="D749" i="17"/>
  <c r="D737" i="17"/>
  <c r="D725" i="17"/>
  <c r="D713" i="17"/>
  <c r="D701" i="17"/>
  <c r="D689" i="17"/>
  <c r="D677" i="17"/>
  <c r="D665" i="17"/>
  <c r="D653" i="17"/>
  <c r="D641" i="17"/>
  <c r="D629" i="17"/>
  <c r="D617" i="17"/>
  <c r="D605" i="17"/>
  <c r="D593" i="17"/>
  <c r="D581" i="17"/>
  <c r="D569" i="17"/>
  <c r="D557" i="17"/>
  <c r="D545" i="17"/>
  <c r="D533" i="17"/>
  <c r="D521" i="17"/>
  <c r="D509" i="17"/>
  <c r="D497" i="17"/>
  <c r="D485" i="17"/>
  <c r="D473" i="17"/>
  <c r="D461" i="17"/>
  <c r="D449" i="17"/>
  <c r="D437" i="17"/>
  <c r="D425" i="17"/>
  <c r="D413" i="17"/>
  <c r="D401" i="17"/>
  <c r="D389" i="17"/>
  <c r="D377" i="17"/>
  <c r="D365" i="17"/>
  <c r="D353" i="17"/>
  <c r="D341" i="17"/>
  <c r="D329" i="17"/>
  <c r="D317" i="17"/>
  <c r="D305" i="17"/>
  <c r="D293" i="17"/>
  <c r="D281" i="17"/>
  <c r="D269" i="17"/>
  <c r="D257" i="17"/>
  <c r="D245" i="17"/>
  <c r="D233" i="17"/>
  <c r="D221" i="17"/>
  <c r="D209" i="17"/>
  <c r="D197" i="17"/>
  <c r="D185" i="17"/>
  <c r="D173" i="17"/>
  <c r="D161" i="17"/>
  <c r="D149" i="17"/>
  <c r="D137" i="17"/>
  <c r="D125" i="17"/>
  <c r="D113" i="17"/>
  <c r="D101" i="17"/>
  <c r="D89" i="17"/>
  <c r="D77" i="17"/>
  <c r="D65" i="17"/>
  <c r="D53" i="17"/>
  <c r="D41" i="17"/>
  <c r="D29" i="17"/>
  <c r="G978" i="17"/>
  <c r="G967" i="17"/>
  <c r="G968" i="17"/>
  <c r="G969" i="17"/>
  <c r="G970" i="17"/>
  <c r="G971" i="17"/>
  <c r="G972" i="17"/>
  <c r="G973" i="17"/>
  <c r="G974" i="17"/>
  <c r="G975" i="17"/>
  <c r="G976" i="17"/>
  <c r="Q967" i="17"/>
  <c r="Q977" i="17" s="1"/>
  <c r="P967" i="17"/>
  <c r="P977" i="17" s="1"/>
  <c r="O967" i="17"/>
  <c r="O977" i="17" s="1"/>
  <c r="N967" i="17"/>
  <c r="N977" i="17" s="1"/>
  <c r="G966" i="17"/>
  <c r="G955" i="17"/>
  <c r="G956" i="17"/>
  <c r="G957" i="17"/>
  <c r="G958" i="17"/>
  <c r="G964" i="17"/>
  <c r="G959" i="17"/>
  <c r="G960" i="17"/>
  <c r="G961" i="17"/>
  <c r="G962" i="17"/>
  <c r="G963" i="17"/>
  <c r="Q955" i="17"/>
  <c r="Q965" i="17"/>
  <c r="P955" i="17"/>
  <c r="P965" i="17" s="1"/>
  <c r="O955" i="17"/>
  <c r="O965" i="17"/>
  <c r="N955" i="17"/>
  <c r="N965" i="17"/>
  <c r="G954" i="17"/>
  <c r="G943" i="17"/>
  <c r="G944" i="17"/>
  <c r="G945" i="17"/>
  <c r="G946" i="17"/>
  <c r="G952" i="17"/>
  <c r="G947" i="17"/>
  <c r="G948" i="17"/>
  <c r="G949" i="17"/>
  <c r="G950" i="17"/>
  <c r="G951" i="17"/>
  <c r="Q943" i="17"/>
  <c r="Q953" i="17" s="1"/>
  <c r="P943" i="17"/>
  <c r="P953" i="17"/>
  <c r="O943" i="17"/>
  <c r="O953" i="17" s="1"/>
  <c r="N943" i="17"/>
  <c r="N953" i="17"/>
  <c r="G942" i="17"/>
  <c r="G931" i="17"/>
  <c r="G932" i="17"/>
  <c r="G933" i="17"/>
  <c r="G934" i="17"/>
  <c r="G940" i="17"/>
  <c r="G935" i="17"/>
  <c r="G936" i="17"/>
  <c r="G941" i="17" s="1"/>
  <c r="S931" i="17" s="1"/>
  <c r="S941" i="17" s="1"/>
  <c r="T931" i="17" s="1"/>
  <c r="T941" i="17" s="1"/>
  <c r="G937" i="17"/>
  <c r="G938" i="17"/>
  <c r="G939" i="17"/>
  <c r="Q931" i="17"/>
  <c r="Q941" i="17"/>
  <c r="P931" i="17"/>
  <c r="P941" i="17"/>
  <c r="O931" i="17"/>
  <c r="O941" i="17" s="1"/>
  <c r="N931" i="17"/>
  <c r="N941" i="17"/>
  <c r="G930" i="17"/>
  <c r="G919" i="17"/>
  <c r="G920" i="17"/>
  <c r="G921" i="17"/>
  <c r="G922" i="17"/>
  <c r="G928" i="17"/>
  <c r="G929" i="17" s="1"/>
  <c r="S919" i="17" s="1"/>
  <c r="S929" i="17" s="1"/>
  <c r="T919" i="17" s="1"/>
  <c r="T929" i="17" s="1"/>
  <c r="G923" i="17"/>
  <c r="G924" i="17"/>
  <c r="G925" i="17"/>
  <c r="G926" i="17"/>
  <c r="G927" i="17"/>
  <c r="Q919" i="17"/>
  <c r="Q929" i="17"/>
  <c r="P919" i="17"/>
  <c r="P929" i="17" s="1"/>
  <c r="O919" i="17"/>
  <c r="O929" i="17"/>
  <c r="N919" i="17"/>
  <c r="N929" i="17" s="1"/>
  <c r="G918" i="17"/>
  <c r="G907" i="17"/>
  <c r="G908" i="17"/>
  <c r="G909" i="17"/>
  <c r="G910" i="17"/>
  <c r="G917" i="17" s="1"/>
  <c r="S907" i="17" s="1"/>
  <c r="S917" i="17" s="1"/>
  <c r="T907" i="17" s="1"/>
  <c r="T917" i="17" s="1"/>
  <c r="G916" i="17"/>
  <c r="G911" i="17"/>
  <c r="G912" i="17"/>
  <c r="G913" i="17"/>
  <c r="G914" i="17"/>
  <c r="G915" i="17"/>
  <c r="Q907" i="17"/>
  <c r="Q917" i="17"/>
  <c r="P907" i="17"/>
  <c r="P917" i="17"/>
  <c r="O907" i="17"/>
  <c r="O917" i="17" s="1"/>
  <c r="N907" i="17"/>
  <c r="N917" i="17" s="1"/>
  <c r="G906" i="17"/>
  <c r="G895" i="17"/>
  <c r="G896" i="17"/>
  <c r="G897" i="17"/>
  <c r="G898" i="17"/>
  <c r="G904" i="17"/>
  <c r="G899" i="17"/>
  <c r="G900" i="17"/>
  <c r="G901" i="17"/>
  <c r="G902" i="17"/>
  <c r="G903" i="17"/>
  <c r="Q895" i="17"/>
  <c r="Q905" i="17" s="1"/>
  <c r="P895" i="17"/>
  <c r="P905" i="17" s="1"/>
  <c r="O895" i="17"/>
  <c r="O905" i="17" s="1"/>
  <c r="N895" i="17"/>
  <c r="N905" i="17" s="1"/>
  <c r="G894" i="17"/>
  <c r="G883" i="17"/>
  <c r="G884" i="17"/>
  <c r="G885" i="17"/>
  <c r="G886" i="17"/>
  <c r="G892" i="17"/>
  <c r="G887" i="17"/>
  <c r="G888" i="17"/>
  <c r="G889" i="17"/>
  <c r="G890" i="17"/>
  <c r="G891" i="17"/>
  <c r="Q883" i="17"/>
  <c r="Q893" i="17" s="1"/>
  <c r="P883" i="17"/>
  <c r="P893" i="17" s="1"/>
  <c r="O883" i="17"/>
  <c r="O893" i="17" s="1"/>
  <c r="N883" i="17"/>
  <c r="N893" i="17"/>
  <c r="G882" i="17"/>
  <c r="G871" i="17"/>
  <c r="G872" i="17"/>
  <c r="G873" i="17"/>
  <c r="G874" i="17"/>
  <c r="G880" i="17"/>
  <c r="G875" i="17"/>
  <c r="G876" i="17"/>
  <c r="G877" i="17"/>
  <c r="G878" i="17"/>
  <c r="G879" i="17"/>
  <c r="Q871" i="17"/>
  <c r="Q881" i="17"/>
  <c r="P871" i="17"/>
  <c r="P881" i="17" s="1"/>
  <c r="O871" i="17"/>
  <c r="O881" i="17"/>
  <c r="N871" i="17"/>
  <c r="N881" i="17" s="1"/>
  <c r="G870" i="17"/>
  <c r="G859" i="17"/>
  <c r="G860" i="17"/>
  <c r="G861" i="17"/>
  <c r="G869" i="17" s="1"/>
  <c r="S859" i="17" s="1"/>
  <c r="S869" i="17" s="1"/>
  <c r="T859" i="17" s="1"/>
  <c r="T869" i="17" s="1"/>
  <c r="G862" i="17"/>
  <c r="G868" i="17"/>
  <c r="G863" i="17"/>
  <c r="G864" i="17"/>
  <c r="G865" i="17"/>
  <c r="G866" i="17"/>
  <c r="G867" i="17"/>
  <c r="Q859" i="17"/>
  <c r="Q869" i="17" s="1"/>
  <c r="P859" i="17"/>
  <c r="P869" i="17" s="1"/>
  <c r="O859" i="17"/>
  <c r="O869" i="17" s="1"/>
  <c r="N859" i="17"/>
  <c r="N869" i="17" s="1"/>
  <c r="G858" i="17"/>
  <c r="G847" i="17"/>
  <c r="G848" i="17"/>
  <c r="G849" i="17"/>
  <c r="G850" i="17"/>
  <c r="G856" i="17"/>
  <c r="G851" i="17"/>
  <c r="G852" i="17"/>
  <c r="G853" i="17"/>
  <c r="G854" i="17"/>
  <c r="G855" i="17"/>
  <c r="Q847" i="17"/>
  <c r="Q857" i="17" s="1"/>
  <c r="P847" i="17"/>
  <c r="P857" i="17" s="1"/>
  <c r="O847" i="17"/>
  <c r="O857" i="17" s="1"/>
  <c r="N847" i="17"/>
  <c r="N857" i="17" s="1"/>
  <c r="G846" i="17"/>
  <c r="G835" i="17"/>
  <c r="G836" i="17"/>
  <c r="G837" i="17"/>
  <c r="G838" i="17"/>
  <c r="G844" i="17"/>
  <c r="G839" i="17"/>
  <c r="G840" i="17"/>
  <c r="G841" i="17"/>
  <c r="G842" i="17"/>
  <c r="G843" i="17"/>
  <c r="Q835" i="17"/>
  <c r="Q845" i="17" s="1"/>
  <c r="P835" i="17"/>
  <c r="P845" i="17" s="1"/>
  <c r="O835" i="17"/>
  <c r="O845" i="17" s="1"/>
  <c r="N835" i="17"/>
  <c r="N845" i="17" s="1"/>
  <c r="G834" i="17"/>
  <c r="G823" i="17"/>
  <c r="G824" i="17"/>
  <c r="G825" i="17"/>
  <c r="G826" i="17"/>
  <c r="G832" i="17"/>
  <c r="G827" i="17"/>
  <c r="G833" i="17" s="1"/>
  <c r="S823" i="17" s="1"/>
  <c r="S833" i="17" s="1"/>
  <c r="T823" i="17" s="1"/>
  <c r="T833" i="17" s="1"/>
  <c r="G828" i="17"/>
  <c r="G829" i="17"/>
  <c r="G830" i="17"/>
  <c r="G831" i="17"/>
  <c r="Q823" i="17"/>
  <c r="Q833" i="17" s="1"/>
  <c r="P823" i="17"/>
  <c r="P833" i="17" s="1"/>
  <c r="O823" i="17"/>
  <c r="O833" i="17" s="1"/>
  <c r="N823" i="17"/>
  <c r="N833" i="17" s="1"/>
  <c r="G822" i="17"/>
  <c r="G811" i="17"/>
  <c r="G812" i="17"/>
  <c r="G813" i="17"/>
  <c r="G814" i="17"/>
  <c r="G820" i="17"/>
  <c r="G815" i="17"/>
  <c r="G816" i="17"/>
  <c r="G817" i="17"/>
  <c r="G818" i="17"/>
  <c r="G819" i="17"/>
  <c r="Q811" i="17"/>
  <c r="Q821" i="17" s="1"/>
  <c r="P811" i="17"/>
  <c r="P821" i="17" s="1"/>
  <c r="O811" i="17"/>
  <c r="O821" i="17"/>
  <c r="N811" i="17"/>
  <c r="N821" i="17" s="1"/>
  <c r="G810" i="17"/>
  <c r="G799" i="17"/>
  <c r="G800" i="17"/>
  <c r="G801" i="17"/>
  <c r="G802" i="17"/>
  <c r="G808" i="17"/>
  <c r="G803" i="17"/>
  <c r="G804" i="17"/>
  <c r="G805" i="17"/>
  <c r="G806" i="17"/>
  <c r="G807" i="17"/>
  <c r="Q799" i="17"/>
  <c r="Q809" i="17" s="1"/>
  <c r="P799" i="17"/>
  <c r="P809" i="17"/>
  <c r="O799" i="17"/>
  <c r="O809" i="17" s="1"/>
  <c r="N799" i="17"/>
  <c r="N809" i="17"/>
  <c r="G798" i="17"/>
  <c r="G787" i="17"/>
  <c r="G788" i="17"/>
  <c r="G789" i="17"/>
  <c r="G790" i="17"/>
  <c r="G796" i="17"/>
  <c r="G791" i="17"/>
  <c r="G792" i="17"/>
  <c r="G793" i="17"/>
  <c r="G794" i="17"/>
  <c r="G795" i="17"/>
  <c r="Q787" i="17"/>
  <c r="Q797" i="17" s="1"/>
  <c r="P787" i="17"/>
  <c r="P797" i="17"/>
  <c r="O787" i="17"/>
  <c r="O797" i="17"/>
  <c r="N787" i="17"/>
  <c r="N797" i="17" s="1"/>
  <c r="G786" i="17"/>
  <c r="G775" i="17"/>
  <c r="G776" i="17"/>
  <c r="G777" i="17"/>
  <c r="G778" i="17"/>
  <c r="G784" i="17"/>
  <c r="G785" i="17" s="1"/>
  <c r="S775" i="17" s="1"/>
  <c r="S785" i="17" s="1"/>
  <c r="T775" i="17" s="1"/>
  <c r="T785" i="17" s="1"/>
  <c r="G779" i="17"/>
  <c r="G780" i="17"/>
  <c r="G781" i="17"/>
  <c r="G782" i="17"/>
  <c r="G783" i="17"/>
  <c r="Q775" i="17"/>
  <c r="Q785" i="17" s="1"/>
  <c r="P775" i="17"/>
  <c r="P785" i="17" s="1"/>
  <c r="O775" i="17"/>
  <c r="O785" i="17" s="1"/>
  <c r="N775" i="17"/>
  <c r="N785" i="17" s="1"/>
  <c r="G774" i="17"/>
  <c r="G763" i="17"/>
  <c r="G764" i="17"/>
  <c r="G765" i="17"/>
  <c r="G766" i="17"/>
  <c r="G772" i="17"/>
  <c r="G767" i="17"/>
  <c r="G768" i="17"/>
  <c r="G769" i="17"/>
  <c r="G770" i="17"/>
  <c r="G771" i="17"/>
  <c r="Q763" i="17"/>
  <c r="Q773" i="17"/>
  <c r="P763" i="17"/>
  <c r="P773" i="17" s="1"/>
  <c r="O763" i="17"/>
  <c r="O773" i="17"/>
  <c r="N763" i="17"/>
  <c r="N773" i="17"/>
  <c r="G762" i="17"/>
  <c r="G751" i="17"/>
  <c r="G752" i="17"/>
  <c r="G753" i="17"/>
  <c r="G754" i="17"/>
  <c r="G760" i="17"/>
  <c r="G755" i="17"/>
  <c r="G756" i="17"/>
  <c r="G757" i="17"/>
  <c r="G758" i="17"/>
  <c r="G759" i="17"/>
  <c r="Q751" i="17"/>
  <c r="Q761" i="17" s="1"/>
  <c r="P751" i="17"/>
  <c r="P761" i="17"/>
  <c r="O751" i="17"/>
  <c r="O761" i="17" s="1"/>
  <c r="N751" i="17"/>
  <c r="N761" i="17"/>
  <c r="G750" i="17"/>
  <c r="G739" i="17"/>
  <c r="G740" i="17"/>
  <c r="G741" i="17"/>
  <c r="G742" i="17"/>
  <c r="G748" i="17"/>
  <c r="G743" i="17"/>
  <c r="G744" i="17"/>
  <c r="G745" i="17"/>
  <c r="G746" i="17"/>
  <c r="G747" i="17"/>
  <c r="Q739" i="17"/>
  <c r="Q749" i="17"/>
  <c r="P739" i="17"/>
  <c r="P749" i="17"/>
  <c r="O739" i="17"/>
  <c r="O749" i="17" s="1"/>
  <c r="N739" i="17"/>
  <c r="N749" i="17"/>
  <c r="G738" i="17"/>
  <c r="G727" i="17"/>
  <c r="G728" i="17"/>
  <c r="G729" i="17"/>
  <c r="G730" i="17"/>
  <c r="G736" i="17"/>
  <c r="G731" i="17"/>
  <c r="G732" i="17"/>
  <c r="G733" i="17"/>
  <c r="G734" i="17"/>
  <c r="G735" i="17"/>
  <c r="Q727" i="17"/>
  <c r="Q737" i="17"/>
  <c r="P727" i="17"/>
  <c r="P737" i="17" s="1"/>
  <c r="O727" i="17"/>
  <c r="O737" i="17"/>
  <c r="N727" i="17"/>
  <c r="N737" i="17" s="1"/>
  <c r="G726" i="17"/>
  <c r="G715" i="17"/>
  <c r="G716" i="17"/>
  <c r="G717" i="17"/>
  <c r="G718" i="17"/>
  <c r="G724" i="17"/>
  <c r="G719" i="17"/>
  <c r="G720" i="17"/>
  <c r="G721" i="17"/>
  <c r="G722" i="17"/>
  <c r="G723" i="17"/>
  <c r="Q715" i="17"/>
  <c r="Q725" i="17"/>
  <c r="P715" i="17"/>
  <c r="P725" i="17"/>
  <c r="O715" i="17"/>
  <c r="O725" i="17" s="1"/>
  <c r="N715" i="17"/>
  <c r="N725" i="17" s="1"/>
  <c r="G714" i="17"/>
  <c r="G703" i="17"/>
  <c r="G704" i="17"/>
  <c r="G705" i="17"/>
  <c r="G706" i="17"/>
  <c r="G712" i="17"/>
  <c r="G707" i="17"/>
  <c r="G708" i="17"/>
  <c r="G709" i="17"/>
  <c r="G710" i="17"/>
  <c r="G711" i="17"/>
  <c r="Q703" i="17"/>
  <c r="Q713" i="17" s="1"/>
  <c r="P703" i="17"/>
  <c r="P713" i="17" s="1"/>
  <c r="O703" i="17"/>
  <c r="O713" i="17" s="1"/>
  <c r="N703" i="17"/>
  <c r="N713" i="17" s="1"/>
  <c r="G702" i="17"/>
  <c r="G691" i="17"/>
  <c r="G692" i="17"/>
  <c r="G693" i="17"/>
  <c r="G694" i="17"/>
  <c r="G700" i="17"/>
  <c r="G695" i="17"/>
  <c r="G696" i="17"/>
  <c r="G697" i="17"/>
  <c r="G698" i="17"/>
  <c r="G699" i="17"/>
  <c r="Q691" i="17"/>
  <c r="Q701" i="17" s="1"/>
  <c r="P691" i="17"/>
  <c r="P701" i="17" s="1"/>
  <c r="O691" i="17"/>
  <c r="O701" i="17" s="1"/>
  <c r="N691" i="17"/>
  <c r="N701" i="17"/>
  <c r="G690" i="17"/>
  <c r="G679" i="17"/>
  <c r="G680" i="17"/>
  <c r="G681" i="17"/>
  <c r="G682" i="17"/>
  <c r="G688" i="17"/>
  <c r="G683" i="17"/>
  <c r="G684" i="17"/>
  <c r="G685" i="17"/>
  <c r="G686" i="17"/>
  <c r="G687" i="17"/>
  <c r="Q679" i="17"/>
  <c r="Q689" i="17"/>
  <c r="P679" i="17"/>
  <c r="P689" i="17" s="1"/>
  <c r="O679" i="17"/>
  <c r="O689" i="17"/>
  <c r="N679" i="17"/>
  <c r="N689" i="17" s="1"/>
  <c r="G678" i="17"/>
  <c r="G667" i="17"/>
  <c r="G668" i="17"/>
  <c r="G669" i="17"/>
  <c r="G670" i="17"/>
  <c r="G676" i="17"/>
  <c r="G671" i="17"/>
  <c r="G672" i="17"/>
  <c r="G673" i="17"/>
  <c r="G674" i="17"/>
  <c r="G675" i="17"/>
  <c r="Q667" i="17"/>
  <c r="Q677" i="17" s="1"/>
  <c r="P667" i="17"/>
  <c r="P677" i="17" s="1"/>
  <c r="O667" i="17"/>
  <c r="O677" i="17" s="1"/>
  <c r="N667" i="17"/>
  <c r="N677" i="17" s="1"/>
  <c r="G666" i="17"/>
  <c r="G655" i="17"/>
  <c r="G656" i="17"/>
  <c r="G657" i="17"/>
  <c r="G658" i="17"/>
  <c r="G664" i="17"/>
  <c r="G659" i="17"/>
  <c r="G660" i="17"/>
  <c r="G661" i="17"/>
  <c r="G662" i="17"/>
  <c r="G663" i="17"/>
  <c r="Q655" i="17"/>
  <c r="Q665" i="17" s="1"/>
  <c r="P655" i="17"/>
  <c r="P665" i="17" s="1"/>
  <c r="O655" i="17"/>
  <c r="O665" i="17" s="1"/>
  <c r="N655" i="17"/>
  <c r="N665" i="17" s="1"/>
  <c r="G654" i="17"/>
  <c r="G643" i="17"/>
  <c r="G644" i="17"/>
  <c r="G645" i="17"/>
  <c r="G646" i="17"/>
  <c r="G652" i="17"/>
  <c r="G647" i="17"/>
  <c r="G648" i="17"/>
  <c r="G649" i="17"/>
  <c r="G650" i="17"/>
  <c r="G651" i="17"/>
  <c r="Q643" i="17"/>
  <c r="Q653" i="17" s="1"/>
  <c r="P643" i="17"/>
  <c r="P653" i="17" s="1"/>
  <c r="O643" i="17"/>
  <c r="O653" i="17" s="1"/>
  <c r="N643" i="17"/>
  <c r="N653" i="17" s="1"/>
  <c r="G642" i="17"/>
  <c r="G631" i="17"/>
  <c r="G632" i="17"/>
  <c r="G633" i="17"/>
  <c r="G634" i="17"/>
  <c r="G640" i="17"/>
  <c r="G635" i="17"/>
  <c r="G636" i="17"/>
  <c r="G637" i="17"/>
  <c r="G638" i="17"/>
  <c r="G639" i="17"/>
  <c r="Q631" i="17"/>
  <c r="Q641" i="17" s="1"/>
  <c r="P631" i="17"/>
  <c r="P641" i="17" s="1"/>
  <c r="O631" i="17"/>
  <c r="O641" i="17" s="1"/>
  <c r="N631" i="17"/>
  <c r="N641" i="17" s="1"/>
  <c r="G630" i="17"/>
  <c r="G619" i="17"/>
  <c r="G620" i="17"/>
  <c r="G621" i="17"/>
  <c r="G622" i="17"/>
  <c r="G628" i="17"/>
  <c r="G623" i="17"/>
  <c r="G624" i="17"/>
  <c r="G625" i="17"/>
  <c r="G629" i="17" s="1"/>
  <c r="S619" i="17" s="1"/>
  <c r="S629" i="17" s="1"/>
  <c r="T619" i="17" s="1"/>
  <c r="T629" i="17" s="1"/>
  <c r="G626" i="17"/>
  <c r="G627" i="17"/>
  <c r="Q619" i="17"/>
  <c r="Q629" i="17" s="1"/>
  <c r="P619" i="17"/>
  <c r="P629" i="17" s="1"/>
  <c r="O619" i="17"/>
  <c r="O629" i="17"/>
  <c r="N619" i="17"/>
  <c r="N629" i="17" s="1"/>
  <c r="G618" i="17"/>
  <c r="G607" i="17"/>
  <c r="G608" i="17"/>
  <c r="G609" i="17"/>
  <c r="G617" i="17" s="1"/>
  <c r="S607" i="17" s="1"/>
  <c r="S617" i="17" s="1"/>
  <c r="T607" i="17" s="1"/>
  <c r="T617" i="17" s="1"/>
  <c r="G610" i="17"/>
  <c r="G616" i="17"/>
  <c r="G611" i="17"/>
  <c r="G612" i="17"/>
  <c r="G613" i="17"/>
  <c r="G614" i="17"/>
  <c r="G615" i="17"/>
  <c r="Q607" i="17"/>
  <c r="Q617" i="17" s="1"/>
  <c r="P607" i="17"/>
  <c r="P617" i="17"/>
  <c r="O607" i="17"/>
  <c r="O617" i="17" s="1"/>
  <c r="N607" i="17"/>
  <c r="N617" i="17"/>
  <c r="G606" i="17"/>
  <c r="G595" i="17"/>
  <c r="G596" i="17"/>
  <c r="G597" i="17"/>
  <c r="G598" i="17"/>
  <c r="G604" i="17"/>
  <c r="G599" i="17"/>
  <c r="G600" i="17"/>
  <c r="G601" i="17"/>
  <c r="G602" i="17"/>
  <c r="G603" i="17"/>
  <c r="Q595" i="17"/>
  <c r="Q605" i="17" s="1"/>
  <c r="P595" i="17"/>
  <c r="P605" i="17"/>
  <c r="O595" i="17"/>
  <c r="O605" i="17"/>
  <c r="N595" i="17"/>
  <c r="N605" i="17" s="1"/>
  <c r="G594" i="17"/>
  <c r="G583" i="17"/>
  <c r="G584" i="17"/>
  <c r="G585" i="17"/>
  <c r="G586" i="17"/>
  <c r="G592" i="17"/>
  <c r="G587" i="17"/>
  <c r="G588" i="17"/>
  <c r="G589" i="17"/>
  <c r="G590" i="17"/>
  <c r="G591" i="17"/>
  <c r="Q583" i="17"/>
  <c r="Q593" i="17" s="1"/>
  <c r="P583" i="17"/>
  <c r="P593" i="17" s="1"/>
  <c r="O583" i="17"/>
  <c r="O593" i="17" s="1"/>
  <c r="N583" i="17"/>
  <c r="N593" i="17" s="1"/>
  <c r="G582" i="17"/>
  <c r="G571" i="17"/>
  <c r="G572" i="17"/>
  <c r="G573" i="17"/>
  <c r="G574" i="17"/>
  <c r="G580" i="17"/>
  <c r="G575" i="17"/>
  <c r="G576" i="17"/>
  <c r="G577" i="17"/>
  <c r="G578" i="17"/>
  <c r="G579" i="17"/>
  <c r="Q571" i="17"/>
  <c r="Q581" i="17"/>
  <c r="P571" i="17"/>
  <c r="P581" i="17" s="1"/>
  <c r="O571" i="17"/>
  <c r="O581" i="17"/>
  <c r="N571" i="17"/>
  <c r="N581" i="17"/>
  <c r="G570" i="17"/>
  <c r="G559" i="17"/>
  <c r="G560" i="17"/>
  <c r="G561" i="17"/>
  <c r="G562" i="17"/>
  <c r="G568" i="17"/>
  <c r="G563" i="17"/>
  <c r="G564" i="17"/>
  <c r="G565" i="17"/>
  <c r="G566" i="17"/>
  <c r="G567" i="17"/>
  <c r="Q559" i="17"/>
  <c r="Q569" i="17" s="1"/>
  <c r="P559" i="17"/>
  <c r="P569" i="17"/>
  <c r="O559" i="17"/>
  <c r="O569" i="17" s="1"/>
  <c r="N559" i="17"/>
  <c r="N569" i="17"/>
  <c r="G558" i="17"/>
  <c r="G547" i="17"/>
  <c r="G548" i="17"/>
  <c r="G549" i="17"/>
  <c r="G550" i="17"/>
  <c r="G556" i="17"/>
  <c r="G551" i="17"/>
  <c r="G552" i="17"/>
  <c r="G553" i="17"/>
  <c r="G554" i="17"/>
  <c r="G555" i="17"/>
  <c r="Q547" i="17"/>
  <c r="Q557" i="17"/>
  <c r="P547" i="17"/>
  <c r="P557" i="17"/>
  <c r="O547" i="17"/>
  <c r="O557" i="17" s="1"/>
  <c r="N547" i="17"/>
  <c r="N557" i="17"/>
  <c r="G546" i="17"/>
  <c r="G535" i="17"/>
  <c r="G536" i="17"/>
  <c r="G537" i="17"/>
  <c r="G538" i="17"/>
  <c r="G544" i="17"/>
  <c r="G545" i="17" s="1"/>
  <c r="G539" i="17"/>
  <c r="G540" i="17"/>
  <c r="G541" i="17"/>
  <c r="G542" i="17"/>
  <c r="G543" i="17"/>
  <c r="Q535" i="17"/>
  <c r="Q545" i="17"/>
  <c r="P535" i="17"/>
  <c r="P545" i="17" s="1"/>
  <c r="O535" i="17"/>
  <c r="O545" i="17"/>
  <c r="N535" i="17"/>
  <c r="N545" i="17" s="1"/>
  <c r="G534" i="17"/>
  <c r="G523" i="17"/>
  <c r="G524" i="17"/>
  <c r="G525" i="17"/>
  <c r="G526" i="17"/>
  <c r="G533" i="17" s="1"/>
  <c r="S523" i="17" s="1"/>
  <c r="S533" i="17" s="1"/>
  <c r="T523" i="17" s="1"/>
  <c r="T533" i="17" s="1"/>
  <c r="G532" i="17"/>
  <c r="G527" i="17"/>
  <c r="G528" i="17"/>
  <c r="G529" i="17"/>
  <c r="G530" i="17"/>
  <c r="G531" i="17"/>
  <c r="Q523" i="17"/>
  <c r="Q533" i="17"/>
  <c r="P523" i="17"/>
  <c r="P533" i="17"/>
  <c r="O523" i="17"/>
  <c r="O533" i="17" s="1"/>
  <c r="N523" i="17"/>
  <c r="N533" i="17" s="1"/>
  <c r="G522" i="17"/>
  <c r="G511" i="17"/>
  <c r="G512" i="17"/>
  <c r="G513" i="17"/>
  <c r="G514" i="17"/>
  <c r="G520" i="17"/>
  <c r="G515" i="17"/>
  <c r="G516" i="17"/>
  <c r="G517" i="17"/>
  <c r="G518" i="17"/>
  <c r="G519" i="17"/>
  <c r="Q511" i="17"/>
  <c r="Q521" i="17" s="1"/>
  <c r="P511" i="17"/>
  <c r="P521" i="17" s="1"/>
  <c r="O511" i="17"/>
  <c r="O521" i="17" s="1"/>
  <c r="N511" i="17"/>
  <c r="N521" i="17" s="1"/>
  <c r="G510" i="17"/>
  <c r="G499" i="17"/>
  <c r="G500" i="17"/>
  <c r="G501" i="17"/>
  <c r="G502" i="17"/>
  <c r="G508" i="17"/>
  <c r="G503" i="17"/>
  <c r="G504" i="17"/>
  <c r="G505" i="17"/>
  <c r="G506" i="17"/>
  <c r="G507" i="17"/>
  <c r="Q499" i="17"/>
  <c r="Q509" i="17" s="1"/>
  <c r="P499" i="17"/>
  <c r="P509" i="17" s="1"/>
  <c r="O499" i="17"/>
  <c r="O509" i="17" s="1"/>
  <c r="N499" i="17"/>
  <c r="N509" i="17"/>
  <c r="G498" i="17"/>
  <c r="Q487" i="17"/>
  <c r="Q497" i="17" s="1"/>
  <c r="P487" i="17"/>
  <c r="P497" i="17" s="1"/>
  <c r="O487" i="17"/>
  <c r="G486" i="17"/>
  <c r="Q475" i="17"/>
  <c r="Q485" i="17"/>
  <c r="P475" i="17"/>
  <c r="P485" i="17" s="1"/>
  <c r="O475" i="17"/>
  <c r="G474" i="17"/>
  <c r="Q463" i="17"/>
  <c r="Q473" i="17" s="1"/>
  <c r="P463" i="17"/>
  <c r="P473" i="17" s="1"/>
  <c r="O463" i="17"/>
  <c r="G462" i="17"/>
  <c r="Q451" i="17"/>
  <c r="Q461" i="17"/>
  <c r="P451" i="17"/>
  <c r="P461" i="17" s="1"/>
  <c r="O451" i="17"/>
  <c r="G450" i="17"/>
  <c r="G439" i="17"/>
  <c r="G440" i="17"/>
  <c r="G441" i="17"/>
  <c r="G442" i="17"/>
  <c r="G448" i="17"/>
  <c r="G443" i="17"/>
  <c r="G444" i="17"/>
  <c r="G445" i="17"/>
  <c r="G446" i="17"/>
  <c r="G447" i="17"/>
  <c r="Q439" i="17"/>
  <c r="Q449" i="17" s="1"/>
  <c r="P439" i="17"/>
  <c r="P449" i="17" s="1"/>
  <c r="O439" i="17"/>
  <c r="G438" i="17"/>
  <c r="Q427" i="17"/>
  <c r="Q437" i="17" s="1"/>
  <c r="P427" i="17"/>
  <c r="P437" i="17"/>
  <c r="O427" i="17"/>
  <c r="G426" i="17"/>
  <c r="Q415" i="17"/>
  <c r="Q425" i="17" s="1"/>
  <c r="P415" i="17"/>
  <c r="P425" i="17" s="1"/>
  <c r="O415" i="17"/>
  <c r="G414" i="17"/>
  <c r="Q403" i="17"/>
  <c r="Q413" i="17" s="1"/>
  <c r="P403" i="17"/>
  <c r="P413" i="17" s="1"/>
  <c r="O403" i="17"/>
  <c r="G402" i="17"/>
  <c r="Q391" i="17"/>
  <c r="Q401" i="17"/>
  <c r="P391" i="17"/>
  <c r="P401" i="17" s="1"/>
  <c r="O391" i="17"/>
  <c r="G390" i="17"/>
  <c r="Q379" i="17"/>
  <c r="Q389" i="17" s="1"/>
  <c r="P379" i="17"/>
  <c r="P389" i="17" s="1"/>
  <c r="O379" i="17"/>
  <c r="G378" i="17"/>
  <c r="Q367" i="17"/>
  <c r="Q377" i="17"/>
  <c r="P367" i="17"/>
  <c r="P377" i="17" s="1"/>
  <c r="O367" i="17"/>
  <c r="G366" i="17"/>
  <c r="Q355" i="17"/>
  <c r="Q365" i="17" s="1"/>
  <c r="P355" i="17"/>
  <c r="P365" i="17"/>
  <c r="O355" i="17"/>
  <c r="G354" i="17"/>
  <c r="Q343" i="17"/>
  <c r="Q353" i="17" s="1"/>
  <c r="P343" i="17"/>
  <c r="P353" i="17" s="1"/>
  <c r="O343" i="17"/>
  <c r="G342" i="17"/>
  <c r="Q331" i="17"/>
  <c r="Q341" i="17" s="1"/>
  <c r="P331" i="17"/>
  <c r="P341" i="17"/>
  <c r="O331" i="17"/>
  <c r="G330" i="17"/>
  <c r="Q319" i="17"/>
  <c r="Q329" i="17" s="1"/>
  <c r="P319" i="17"/>
  <c r="P329" i="17" s="1"/>
  <c r="O319" i="17"/>
  <c r="G318" i="17"/>
  <c r="Q307" i="17"/>
  <c r="Q317" i="17" s="1"/>
  <c r="P307" i="17"/>
  <c r="P317" i="17" s="1"/>
  <c r="O307" i="17"/>
  <c r="G306" i="17"/>
  <c r="Q295" i="17"/>
  <c r="Q305" i="17"/>
  <c r="P295" i="17"/>
  <c r="P305" i="17" s="1"/>
  <c r="O295" i="17"/>
  <c r="G294" i="17"/>
  <c r="Q283" i="17"/>
  <c r="Q293" i="17" s="1"/>
  <c r="P283" i="17"/>
  <c r="P293" i="17"/>
  <c r="O283" i="17"/>
  <c r="G282" i="17"/>
  <c r="Q271" i="17"/>
  <c r="Q281" i="17"/>
  <c r="P271" i="17"/>
  <c r="P281" i="17" s="1"/>
  <c r="O271" i="17"/>
  <c r="G270" i="17"/>
  <c r="Q259" i="17"/>
  <c r="Q269" i="17" s="1"/>
  <c r="P259" i="17"/>
  <c r="P269" i="17"/>
  <c r="O259" i="17"/>
  <c r="G258" i="17"/>
  <c r="Q247" i="17"/>
  <c r="Q257" i="17" s="1"/>
  <c r="P247" i="17"/>
  <c r="P257" i="17" s="1"/>
  <c r="O247" i="17"/>
  <c r="G246" i="17"/>
  <c r="Q235" i="17"/>
  <c r="Q245" i="17" s="1"/>
  <c r="P235" i="17"/>
  <c r="P245" i="17"/>
  <c r="O235" i="17"/>
  <c r="G234" i="17"/>
  <c r="Q223" i="17"/>
  <c r="Q233" i="17" s="1"/>
  <c r="P223" i="17"/>
  <c r="P233" i="17" s="1"/>
  <c r="O223" i="17"/>
  <c r="G222" i="17"/>
  <c r="Q211" i="17"/>
  <c r="Q221" i="17" s="1"/>
  <c r="P211" i="17"/>
  <c r="P221" i="17" s="1"/>
  <c r="O211" i="17"/>
  <c r="G210" i="17"/>
  <c r="Q199" i="17"/>
  <c r="Q209" i="17"/>
  <c r="P199" i="17"/>
  <c r="P209" i="17" s="1"/>
  <c r="O199" i="17"/>
  <c r="G198" i="17"/>
  <c r="Q187" i="17"/>
  <c r="Q197" i="17" s="1"/>
  <c r="P187" i="17"/>
  <c r="P197" i="17"/>
  <c r="O187" i="17"/>
  <c r="G186" i="17"/>
  <c r="Q175" i="17"/>
  <c r="Q185" i="17"/>
  <c r="P175" i="17"/>
  <c r="P185" i="17" s="1"/>
  <c r="O175" i="17"/>
  <c r="G174" i="17"/>
  <c r="F173" i="17"/>
  <c r="I163" i="17" s="1"/>
  <c r="I173" i="17" s="1"/>
  <c r="Q163" i="17"/>
  <c r="Q173" i="17"/>
  <c r="P163" i="17"/>
  <c r="P173" i="17" s="1"/>
  <c r="O163" i="17"/>
  <c r="G162" i="17"/>
  <c r="Q151" i="17"/>
  <c r="Q161" i="17"/>
  <c r="P151" i="17"/>
  <c r="P161" i="17" s="1"/>
  <c r="O151" i="17"/>
  <c r="G150" i="17"/>
  <c r="Q139" i="17"/>
  <c r="Q149" i="17"/>
  <c r="P139" i="17"/>
  <c r="P149" i="17"/>
  <c r="O139" i="17"/>
  <c r="G138" i="17"/>
  <c r="Q127" i="17"/>
  <c r="Q137" i="17" s="1"/>
  <c r="P127" i="17"/>
  <c r="P137" i="17"/>
  <c r="O127" i="17"/>
  <c r="G126" i="17"/>
  <c r="Q115" i="17"/>
  <c r="Q125" i="17" s="1"/>
  <c r="P115" i="17"/>
  <c r="P125" i="17" s="1"/>
  <c r="O115" i="17"/>
  <c r="G114" i="17"/>
  <c r="Q103" i="17"/>
  <c r="Q113" i="17"/>
  <c r="P103" i="17"/>
  <c r="P113" i="17"/>
  <c r="O103" i="17"/>
  <c r="G102" i="17"/>
  <c r="Q91" i="17"/>
  <c r="Q101" i="17" s="1"/>
  <c r="P91" i="17"/>
  <c r="P101" i="17"/>
  <c r="O91" i="17"/>
  <c r="G90" i="17"/>
  <c r="Q79" i="17"/>
  <c r="Q89" i="17" s="1"/>
  <c r="P79" i="17"/>
  <c r="P89" i="17"/>
  <c r="O79" i="17"/>
  <c r="G78" i="17"/>
  <c r="Q67" i="17"/>
  <c r="Q77" i="17" s="1"/>
  <c r="P67" i="17"/>
  <c r="P77" i="17" s="1"/>
  <c r="O67" i="17"/>
  <c r="G66" i="17"/>
  <c r="Q55" i="17"/>
  <c r="Q65" i="17" s="1"/>
  <c r="P55" i="17"/>
  <c r="P65" i="17"/>
  <c r="O55" i="17"/>
  <c r="G54" i="17"/>
  <c r="Q43" i="17"/>
  <c r="Q53" i="17" s="1"/>
  <c r="P43" i="17"/>
  <c r="P53" i="17" s="1"/>
  <c r="O43" i="17"/>
  <c r="G42" i="17"/>
  <c r="Q31" i="17"/>
  <c r="Q41" i="17" s="1"/>
  <c r="P31" i="17"/>
  <c r="P41" i="17"/>
  <c r="O31" i="17"/>
  <c r="E1377" i="17"/>
  <c r="L1377" i="17"/>
  <c r="R1377" i="17"/>
  <c r="U1377" i="17"/>
  <c r="G30" i="17"/>
  <c r="AB1354" i="20"/>
  <c r="AB1364" i="20"/>
  <c r="AB730" i="20"/>
  <c r="AB740" i="20" s="1"/>
  <c r="AB1282" i="20"/>
  <c r="AB1292" i="20" s="1"/>
  <c r="AB1246" i="20"/>
  <c r="AB1256" i="20" s="1"/>
  <c r="AB800" i="20"/>
  <c r="AB1366" i="20"/>
  <c r="AB1376" i="20" s="1"/>
  <c r="AB1222" i="20"/>
  <c r="AB1232" i="20" s="1"/>
  <c r="AB1162" i="20"/>
  <c r="AB1172" i="20" s="1"/>
  <c r="AB692" i="20"/>
  <c r="AB658" i="20"/>
  <c r="AB668" i="20" s="1"/>
  <c r="AB428" i="20"/>
  <c r="AB1234" i="20"/>
  <c r="AB1244" i="20"/>
  <c r="AB1102" i="20"/>
  <c r="AB1112" i="20" s="1"/>
  <c r="AB862" i="20"/>
  <c r="AB872" i="20" s="1"/>
  <c r="AB610" i="20"/>
  <c r="AB620" i="20"/>
  <c r="AB466" i="20"/>
  <c r="AB476" i="20" s="1"/>
  <c r="U22" i="20"/>
  <c r="U32" i="20"/>
  <c r="V22" i="20"/>
  <c r="V32" i="20" s="1"/>
  <c r="S22" i="20"/>
  <c r="S32" i="20" s="1"/>
  <c r="S1363" i="17"/>
  <c r="S1373" i="17" s="1"/>
  <c r="G1337" i="17"/>
  <c r="S1327" i="17" s="1"/>
  <c r="S1337" i="17" s="1"/>
  <c r="T1327" i="17" s="1"/>
  <c r="T1337" i="17" s="1"/>
  <c r="G1325" i="17"/>
  <c r="S485" i="17"/>
  <c r="T485" i="17"/>
  <c r="G989" i="17"/>
  <c r="S979" i="17" s="1"/>
  <c r="S989" i="17" s="1"/>
  <c r="T979" i="17" s="1"/>
  <c r="Z178" i="20"/>
  <c r="Z188" i="20" s="1"/>
  <c r="J163" i="17"/>
  <c r="J173" i="17" s="1"/>
  <c r="K163" i="17" s="1"/>
  <c r="AE217" i="20"/>
  <c r="AE224" i="20" s="1"/>
  <c r="AE154" i="20"/>
  <c r="J164" i="20"/>
  <c r="AE108" i="20"/>
  <c r="AE116" i="20"/>
  <c r="AE175" i="20"/>
  <c r="AE176" i="20" s="1"/>
  <c r="J176" i="20"/>
  <c r="J248" i="20"/>
  <c r="AB238" i="20" s="1"/>
  <c r="AB248" i="20" s="1"/>
  <c r="AE512" i="20"/>
  <c r="J308" i="20"/>
  <c r="J128" i="20"/>
  <c r="J200" i="20"/>
  <c r="AC190" i="20" s="1"/>
  <c r="J416" i="20"/>
  <c r="J104" i="20"/>
  <c r="AE308" i="20"/>
  <c r="AE740" i="20"/>
  <c r="AE238" i="20"/>
  <c r="AE248" i="20" s="1"/>
  <c r="J596" i="20"/>
  <c r="AB586" i="20" s="1"/>
  <c r="AB596" i="20" s="1"/>
  <c r="AE908" i="20"/>
  <c r="J632" i="20"/>
  <c r="X622" i="20" s="1"/>
  <c r="X632" i="20" s="1"/>
  <c r="Y622" i="20" s="1"/>
  <c r="Y632" i="20" s="1"/>
  <c r="AE623" i="20"/>
  <c r="AE632" i="20"/>
  <c r="J764" i="20"/>
  <c r="AE800" i="20"/>
  <c r="AE358" i="20"/>
  <c r="J500" i="20"/>
  <c r="AB490" i="20" s="1"/>
  <c r="AB500" i="20" s="1"/>
  <c r="AE920" i="20"/>
  <c r="J560" i="20"/>
  <c r="AB550" i="20" s="1"/>
  <c r="AB560" i="20" s="1"/>
  <c r="J1148" i="20"/>
  <c r="AE1148" i="20"/>
  <c r="J896" i="20"/>
  <c r="J1004" i="20"/>
  <c r="AE994" i="20"/>
  <c r="AE1004" i="20" s="1"/>
  <c r="J908" i="20"/>
  <c r="J1040" i="20"/>
  <c r="AB1030" i="20" s="1"/>
  <c r="AB1040" i="20" s="1"/>
  <c r="AE1091" i="20"/>
  <c r="AE1100" i="20" s="1"/>
  <c r="AE1297" i="20"/>
  <c r="AE1304" i="20"/>
  <c r="J1304" i="20"/>
  <c r="AB1294" i="20" s="1"/>
  <c r="AB1304" i="20" s="1"/>
  <c r="J1016" i="20"/>
  <c r="X1006" i="20" s="1"/>
  <c r="X1016" i="20" s="1"/>
  <c r="Y1006" i="20" s="1"/>
  <c r="Y1016" i="20" s="1"/>
  <c r="AE1006" i="20"/>
  <c r="AE1016" i="20"/>
  <c r="AE980" i="20"/>
  <c r="J992" i="20"/>
  <c r="AB982" i="20"/>
  <c r="AB992" i="20"/>
  <c r="J1124" i="20"/>
  <c r="J1280" i="20"/>
  <c r="AC1270" i="20" s="1"/>
  <c r="AC1280" i="20" s="1"/>
  <c r="J1352" i="20"/>
  <c r="AB1342" i="20"/>
  <c r="AB1352" i="20" s="1"/>
  <c r="T989" i="17"/>
  <c r="S1315" i="17"/>
  <c r="S1325" i="17" s="1"/>
  <c r="T1315" i="17"/>
  <c r="T1325" i="17" s="1"/>
  <c r="AB1138" i="20"/>
  <c r="AB1148" i="20" s="1"/>
  <c r="AB406" i="20"/>
  <c r="AB416" i="20"/>
  <c r="AB1006" i="20"/>
  <c r="AB1016" i="20" s="1"/>
  <c r="AB898" i="20"/>
  <c r="AB908" i="20" s="1"/>
  <c r="AB622" i="20"/>
  <c r="AB632" i="20" s="1"/>
  <c r="AB298" i="20"/>
  <c r="AB308" i="20"/>
  <c r="O19" i="17"/>
  <c r="P1006" i="20"/>
  <c r="P1016" i="20" s="1"/>
  <c r="Q1006" i="20" s="1"/>
  <c r="Q1016" i="20" s="1"/>
  <c r="P634" i="20"/>
  <c r="P644" i="20" s="1"/>
  <c r="Q634" i="20" s="1"/>
  <c r="Q644" i="20" s="1"/>
  <c r="P1366" i="20"/>
  <c r="P1376" i="20" s="1"/>
  <c r="Q1366" i="20" s="1"/>
  <c r="Q1376" i="20" s="1"/>
  <c r="P1234" i="20"/>
  <c r="P1244" i="20" s="1"/>
  <c r="Q1234" i="20" s="1"/>
  <c r="Q1244" i="20" s="1"/>
  <c r="Z58" i="20"/>
  <c r="Z68" i="20"/>
  <c r="P70" i="20"/>
  <c r="P80" i="20" s="1"/>
  <c r="Q70" i="20"/>
  <c r="Q80" i="20" s="1"/>
  <c r="Z754" i="20"/>
  <c r="Z764" i="20" s="1"/>
  <c r="Z826" i="20"/>
  <c r="Z836" i="20" s="1"/>
  <c r="P958" i="20"/>
  <c r="P968" i="20"/>
  <c r="Q958" i="20"/>
  <c r="Q968" i="20" s="1"/>
  <c r="Z994" i="20"/>
  <c r="Z1004" i="20"/>
  <c r="Z442" i="20"/>
  <c r="Z452" i="20" s="1"/>
  <c r="P1078" i="20"/>
  <c r="P1088" i="20" s="1"/>
  <c r="Q1078" i="20" s="1"/>
  <c r="Q1088" i="20" s="1"/>
  <c r="Z502" i="20"/>
  <c r="Z512" i="20" s="1"/>
  <c r="Z1174" i="20"/>
  <c r="Z1184" i="20"/>
  <c r="Z334" i="20"/>
  <c r="Z344" i="20" s="1"/>
  <c r="Z250" i="20"/>
  <c r="Z260" i="20"/>
  <c r="P106" i="20"/>
  <c r="P116" i="20" s="1"/>
  <c r="Q106" i="20" s="1"/>
  <c r="Q116" i="20" s="1"/>
  <c r="P574" i="20"/>
  <c r="P584" i="20" s="1"/>
  <c r="Q574" i="20" s="1"/>
  <c r="Q584" i="20" s="1"/>
  <c r="X1342" i="20"/>
  <c r="X1352" i="20" s="1"/>
  <c r="Y1342" i="20" s="1"/>
  <c r="Y1352" i="20" s="1"/>
  <c r="Z910" i="20"/>
  <c r="Z920" i="20" s="1"/>
  <c r="P382" i="20"/>
  <c r="P392" i="20" s="1"/>
  <c r="Q382" i="20" s="1"/>
  <c r="Q392" i="20" s="1"/>
  <c r="P598" i="20"/>
  <c r="P608" i="20" s="1"/>
  <c r="Q598" i="20" s="1"/>
  <c r="Q608" i="20" s="1"/>
  <c r="Z1042" i="20"/>
  <c r="Z1052" i="20" s="1"/>
  <c r="I19" i="17"/>
  <c r="G293" i="17"/>
  <c r="H293" i="17" s="1"/>
  <c r="S283" i="17" s="1"/>
  <c r="S293" i="17" s="1"/>
  <c r="P550" i="20"/>
  <c r="P560" i="20" s="1"/>
  <c r="Q550" i="20" s="1"/>
  <c r="Q560" i="20"/>
  <c r="P1186" i="20"/>
  <c r="P1196" i="20" s="1"/>
  <c r="Q1186" i="20" s="1"/>
  <c r="Q1196" i="20"/>
  <c r="P1270" i="20"/>
  <c r="P1280" i="20" s="1"/>
  <c r="Q1270" i="20" s="1"/>
  <c r="Q1280" i="20" s="1"/>
  <c r="P490" i="20"/>
  <c r="P500" i="20" s="1"/>
  <c r="Q490" i="20" s="1"/>
  <c r="Q500" i="20" s="1"/>
  <c r="P514" i="20"/>
  <c r="P524" i="20" s="1"/>
  <c r="Q514" i="20" s="1"/>
  <c r="Q524" i="20" s="1"/>
  <c r="P478" i="20"/>
  <c r="P488" i="20" s="1"/>
  <c r="Q478" i="20" s="1"/>
  <c r="Q488" i="20"/>
  <c r="P46" i="20"/>
  <c r="P56" i="20" s="1"/>
  <c r="Q46" i="20" s="1"/>
  <c r="Q56" i="20" s="1"/>
  <c r="P202" i="20"/>
  <c r="P212" i="20" s="1"/>
  <c r="Q202" i="20" s="1"/>
  <c r="Q212" i="20" s="1"/>
  <c r="P1066" i="20"/>
  <c r="P1076" i="20" s="1"/>
  <c r="Q1066" i="20" s="1"/>
  <c r="Q1076" i="20" s="1"/>
  <c r="P1318" i="20"/>
  <c r="P1328" i="20" s="1"/>
  <c r="Q1318" i="20" s="1"/>
  <c r="Q1328" i="20" s="1"/>
  <c r="Z1294" i="20"/>
  <c r="Z1304" i="20" s="1"/>
  <c r="Z1114" i="20"/>
  <c r="Z1124" i="20" s="1"/>
  <c r="P94" i="20"/>
  <c r="P104" i="20" s="1"/>
  <c r="Q94" i="20" s="1"/>
  <c r="Q104" i="20" s="1"/>
  <c r="P874" i="20"/>
  <c r="P884" i="20" s="1"/>
  <c r="Q874" i="20" s="1"/>
  <c r="Q884" i="20"/>
  <c r="P1162" i="20"/>
  <c r="P1172" i="20" s="1"/>
  <c r="Q1162" i="20" s="1"/>
  <c r="Q1172" i="20" s="1"/>
  <c r="P1306" i="20"/>
  <c r="P1316" i="20" s="1"/>
  <c r="Q1306" i="20" s="1"/>
  <c r="Q1316" i="20"/>
  <c r="P310" i="20"/>
  <c r="P320" i="20" s="1"/>
  <c r="Q310" i="20" s="1"/>
  <c r="Q320" i="20"/>
  <c r="P1150" i="20"/>
  <c r="P1160" i="20" s="1"/>
  <c r="Q1150" i="20" s="1"/>
  <c r="Q1160" i="20" s="1"/>
  <c r="Z1246" i="20"/>
  <c r="Z1256" i="20" s="1"/>
  <c r="Z838" i="20"/>
  <c r="Z848" i="20"/>
  <c r="G197" i="17"/>
  <c r="H197" i="17" s="1"/>
  <c r="S187" i="17" s="1"/>
  <c r="T187" i="17" s="1"/>
  <c r="T197" i="17" s="1"/>
  <c r="G341" i="17"/>
  <c r="H341" i="17"/>
  <c r="S331" i="17"/>
  <c r="T331" i="17" s="1"/>
  <c r="T341" i="17" s="1"/>
  <c r="G497" i="17"/>
  <c r="H497" i="17"/>
  <c r="S487" i="17" s="1"/>
  <c r="T487" i="17" s="1"/>
  <c r="T497" i="17" s="1"/>
  <c r="Z1138" i="20"/>
  <c r="Z1148" i="20" s="1"/>
  <c r="P166" i="20"/>
  <c r="P176" i="20" s="1"/>
  <c r="Q166" i="20" s="1"/>
  <c r="Q176" i="20" s="1"/>
  <c r="P226" i="20"/>
  <c r="P236" i="20"/>
  <c r="Q226" i="20" s="1"/>
  <c r="Q236" i="20" s="1"/>
  <c r="P538" i="20"/>
  <c r="P548" i="20"/>
  <c r="Q538" i="20" s="1"/>
  <c r="Q548" i="20" s="1"/>
  <c r="P274" i="20"/>
  <c r="P284" i="20" s="1"/>
  <c r="Q274" i="20" s="1"/>
  <c r="Q284" i="20" s="1"/>
  <c r="P898" i="20"/>
  <c r="P908" i="20" s="1"/>
  <c r="Q898" i="20" s="1"/>
  <c r="Q908" i="20" s="1"/>
  <c r="Z1090" i="20"/>
  <c r="Z1100" i="20" s="1"/>
  <c r="P706" i="20"/>
  <c r="P716" i="20"/>
  <c r="Q706" i="20" s="1"/>
  <c r="Q716" i="20" s="1"/>
  <c r="P742" i="20"/>
  <c r="P752" i="20" s="1"/>
  <c r="Q742" i="20" s="1"/>
  <c r="Q752" i="20" s="1"/>
  <c r="P862" i="20"/>
  <c r="P872" i="20"/>
  <c r="Q862" i="20" s="1"/>
  <c r="Q872" i="20" s="1"/>
  <c r="P142" i="20"/>
  <c r="P152" i="20"/>
  <c r="Q142" i="20"/>
  <c r="Q152" i="20" s="1"/>
  <c r="P286" i="20"/>
  <c r="P296" i="20" s="1"/>
  <c r="Q286" i="20" s="1"/>
  <c r="Q296" i="20" s="1"/>
  <c r="Z430" i="20"/>
  <c r="Z440" i="20"/>
  <c r="Z1354" i="20"/>
  <c r="Z1364" i="20"/>
  <c r="P850" i="20"/>
  <c r="P860" i="20" s="1"/>
  <c r="Q850" i="20"/>
  <c r="Q860" i="20" s="1"/>
  <c r="P418" i="20"/>
  <c r="P428" i="20"/>
  <c r="Q418" i="20"/>
  <c r="Q428" i="20" s="1"/>
  <c r="Z1342" i="20"/>
  <c r="Z1352" i="20"/>
  <c r="P1342" i="20"/>
  <c r="P1352" i="20" s="1"/>
  <c r="Q1342" i="20"/>
  <c r="Q1352" i="20" s="1"/>
  <c r="G53" i="17"/>
  <c r="H53" i="17" s="1"/>
  <c r="S43" i="17"/>
  <c r="T43" i="17" s="1"/>
  <c r="T53" i="17" s="1"/>
  <c r="G77" i="17"/>
  <c r="H77" i="17" s="1"/>
  <c r="S67" i="17" s="1"/>
  <c r="G101" i="17"/>
  <c r="H101" i="17"/>
  <c r="S91" i="17" s="1"/>
  <c r="T91" i="17" s="1"/>
  <c r="T101" i="17"/>
  <c r="G125" i="17"/>
  <c r="H125" i="17" s="1"/>
  <c r="S115" i="17" s="1"/>
  <c r="S125" i="17" s="1"/>
  <c r="G137" i="17"/>
  <c r="H137" i="17" s="1"/>
  <c r="S127" i="17" s="1"/>
  <c r="S137" i="17" s="1"/>
  <c r="G149" i="17"/>
  <c r="H149" i="17" s="1"/>
  <c r="S139" i="17" s="1"/>
  <c r="T139" i="17" s="1"/>
  <c r="T149" i="17" s="1"/>
  <c r="G173" i="17"/>
  <c r="H173" i="17" s="1"/>
  <c r="S163" i="17" s="1"/>
  <c r="G233" i="17"/>
  <c r="H233" i="17" s="1"/>
  <c r="S223" i="17" s="1"/>
  <c r="S233" i="17" s="1"/>
  <c r="G245" i="17"/>
  <c r="H245" i="17"/>
  <c r="S235" i="17" s="1"/>
  <c r="G329" i="17"/>
  <c r="H329" i="17"/>
  <c r="S319" i="17"/>
  <c r="G365" i="17"/>
  <c r="H365" i="17" s="1"/>
  <c r="S355" i="17" s="1"/>
  <c r="T355" i="17" s="1"/>
  <c r="T365" i="17" s="1"/>
  <c r="G389" i="17"/>
  <c r="H389" i="17" s="1"/>
  <c r="S379" i="17" s="1"/>
  <c r="G413" i="17"/>
  <c r="H413" i="17" s="1"/>
  <c r="S403" i="17" s="1"/>
  <c r="T403" i="17" s="1"/>
  <c r="T413" i="17" s="1"/>
  <c r="G425" i="17"/>
  <c r="H425" i="17" s="1"/>
  <c r="S415" i="17"/>
  <c r="S425" i="17" s="1"/>
  <c r="G437" i="17"/>
  <c r="H437" i="17" s="1"/>
  <c r="S427" i="17" s="1"/>
  <c r="T427" i="17" s="1"/>
  <c r="T437" i="17" s="1"/>
  <c r="G461" i="17"/>
  <c r="H461" i="17"/>
  <c r="S451" i="17"/>
  <c r="T451" i="17" s="1"/>
  <c r="T461" i="17" s="1"/>
  <c r="G473" i="17"/>
  <c r="H473" i="17"/>
  <c r="S463" i="17" s="1"/>
  <c r="G21" i="17"/>
  <c r="G22" i="17"/>
  <c r="G65" i="17"/>
  <c r="H65" i="17" s="1"/>
  <c r="S55" i="17" s="1"/>
  <c r="T55" i="17" s="1"/>
  <c r="T65" i="17" s="1"/>
  <c r="G89" i="17"/>
  <c r="H89" i="17" s="1"/>
  <c r="S79" i="17" s="1"/>
  <c r="G257" i="17"/>
  <c r="H257" i="17" s="1"/>
  <c r="S247" i="17" s="1"/>
  <c r="G221" i="17"/>
  <c r="H221" i="17" s="1"/>
  <c r="S211" i="17" s="1"/>
  <c r="T211" i="17" s="1"/>
  <c r="T221" i="17" s="1"/>
  <c r="G41" i="17"/>
  <c r="H41" i="17" s="1"/>
  <c r="S31" i="17" s="1"/>
  <c r="G113" i="17"/>
  <c r="H113" i="17"/>
  <c r="S103" i="17" s="1"/>
  <c r="G161" i="17"/>
  <c r="H161" i="17" s="1"/>
  <c r="S151" i="17" s="1"/>
  <c r="G185" i="17"/>
  <c r="H185" i="17" s="1"/>
  <c r="S175" i="17" s="1"/>
  <c r="S185" i="17" s="1"/>
  <c r="G209" i="17"/>
  <c r="H209" i="17" s="1"/>
  <c r="S199" i="17" s="1"/>
  <c r="G281" i="17"/>
  <c r="H281" i="17"/>
  <c r="S271" i="17" s="1"/>
  <c r="T271" i="17"/>
  <c r="T281" i="17" s="1"/>
  <c r="G353" i="17"/>
  <c r="H353" i="17" s="1"/>
  <c r="S343" i="17" s="1"/>
  <c r="T343" i="17"/>
  <c r="T353" i="17" s="1"/>
  <c r="G377" i="17"/>
  <c r="H377" i="17" s="1"/>
  <c r="S367" i="17" s="1"/>
  <c r="T367" i="17" s="1"/>
  <c r="T377" i="17" s="1"/>
  <c r="G401" i="17"/>
  <c r="H401" i="17"/>
  <c r="S391" i="17" s="1"/>
  <c r="H498" i="26"/>
  <c r="L498" i="26" s="1"/>
  <c r="AB488" i="26" s="1"/>
  <c r="AC1006" i="20"/>
  <c r="AD1006" i="20" s="1"/>
  <c r="AD1016" i="20" s="1"/>
  <c r="AC1342" i="20"/>
  <c r="AD1342" i="20" s="1"/>
  <c r="AD1352" i="20" s="1"/>
  <c r="AC622" i="20"/>
  <c r="AC632" i="20" s="1"/>
  <c r="AC238" i="20"/>
  <c r="AD238" i="20"/>
  <c r="AD248" i="20" s="1"/>
  <c r="AC262" i="20"/>
  <c r="AC272" i="20" s="1"/>
  <c r="AC1054" i="20"/>
  <c r="AC1064" i="20" s="1"/>
  <c r="AC406" i="20"/>
  <c r="AC416" i="20" s="1"/>
  <c r="AC166" i="20"/>
  <c r="AC176" i="20" s="1"/>
  <c r="AC1222" i="20"/>
  <c r="AC1232" i="20" s="1"/>
  <c r="AC1162" i="20"/>
  <c r="AC1172" i="20" s="1"/>
  <c r="AC1294" i="20"/>
  <c r="AC1304" i="20" s="1"/>
  <c r="AC898" i="20"/>
  <c r="AC908" i="20" s="1"/>
  <c r="AC1234" i="20"/>
  <c r="AC1244" i="20" s="1"/>
  <c r="AC200" i="20"/>
  <c r="AC490" i="20"/>
  <c r="AD490" i="20" s="1"/>
  <c r="AD500" i="20" s="1"/>
  <c r="AC1138" i="20"/>
  <c r="AC1354" i="20"/>
  <c r="AC1364" i="20" s="1"/>
  <c r="AC790" i="20"/>
  <c r="AD790" i="20" s="1"/>
  <c r="AD800" i="20" s="1"/>
  <c r="AC1102" i="20"/>
  <c r="AC1112" i="20" s="1"/>
  <c r="AC550" i="20"/>
  <c r="AC560" i="20" s="1"/>
  <c r="AC298" i="20"/>
  <c r="AC308" i="20" s="1"/>
  <c r="AC1366" i="20"/>
  <c r="AC982" i="20"/>
  <c r="AC992" i="20" s="1"/>
  <c r="AC682" i="20"/>
  <c r="AC692" i="20"/>
  <c r="AC958" i="20"/>
  <c r="AC968" i="20"/>
  <c r="AC322" i="20"/>
  <c r="AC332" i="20" s="1"/>
  <c r="AC730" i="20"/>
  <c r="AC740" i="20"/>
  <c r="AC1246" i="20"/>
  <c r="AC1256" i="20" s="1"/>
  <c r="Z454" i="20"/>
  <c r="Z464" i="20"/>
  <c r="P454" i="20"/>
  <c r="P464" i="20"/>
  <c r="Q454" i="20"/>
  <c r="Q464" i="20" s="1"/>
  <c r="Z1222" i="20"/>
  <c r="Z1232" i="20" s="1"/>
  <c r="P802" i="20"/>
  <c r="P812" i="20" s="1"/>
  <c r="Q802" i="20" s="1"/>
  <c r="Q812" i="20" s="1"/>
  <c r="P130" i="20"/>
  <c r="P140" i="20"/>
  <c r="Q130" i="20" s="1"/>
  <c r="Q140" i="20" s="1"/>
  <c r="Z982" i="20"/>
  <c r="Z992" i="20"/>
  <c r="P982" i="20"/>
  <c r="P992" i="20"/>
  <c r="Q982" i="20" s="1"/>
  <c r="Q992" i="20" s="1"/>
  <c r="H282" i="26"/>
  <c r="L282" i="26" s="1"/>
  <c r="AB272" i="26" s="1"/>
  <c r="AB282" i="26" s="1"/>
  <c r="H186" i="26"/>
  <c r="L186" i="26" s="1"/>
  <c r="AB176" i="26" s="1"/>
  <c r="AB186" i="26" s="1"/>
  <c r="Z946" i="20"/>
  <c r="Z956" i="20" s="1"/>
  <c r="P694" i="20"/>
  <c r="P704" i="20"/>
  <c r="Q694" i="20" s="1"/>
  <c r="Q704" i="20" s="1"/>
  <c r="P886" i="20"/>
  <c r="P896" i="20"/>
  <c r="Q886" i="20" s="1"/>
  <c r="Q896" i="20" s="1"/>
  <c r="P922" i="20"/>
  <c r="P932" i="20" s="1"/>
  <c r="Q922" i="20" s="1"/>
  <c r="Q932" i="20" s="1"/>
  <c r="Z1126" i="20"/>
  <c r="Z1136" i="20"/>
  <c r="Z718" i="20"/>
  <c r="Z728" i="20"/>
  <c r="P1330" i="20"/>
  <c r="P1340" i="20"/>
  <c r="Q1330" i="20" s="1"/>
  <c r="Q1340" i="20" s="1"/>
  <c r="P1054" i="20"/>
  <c r="P1064" i="20" s="1"/>
  <c r="Q1054" i="20"/>
  <c r="Q1064" i="20"/>
  <c r="Z1054" i="20"/>
  <c r="Z1064" i="20" s="1"/>
  <c r="H426" i="26"/>
  <c r="L426" i="26"/>
  <c r="AB416" i="26" s="1"/>
  <c r="AG416" i="26" s="1"/>
  <c r="AG426" i="26" s="1"/>
  <c r="P82" i="20"/>
  <c r="P92" i="20" s="1"/>
  <c r="Q82" i="20" s="1"/>
  <c r="Q92" i="20" s="1"/>
  <c r="Z82" i="20"/>
  <c r="Z92" i="20" s="1"/>
  <c r="P118" i="20"/>
  <c r="P128" i="20"/>
  <c r="Q118" i="20" s="1"/>
  <c r="Q128" i="20" s="1"/>
  <c r="Z118" i="20"/>
  <c r="Z128" i="20"/>
  <c r="Z466" i="20"/>
  <c r="Z476" i="20" s="1"/>
  <c r="P466" i="20"/>
  <c r="P476" i="20" s="1"/>
  <c r="Q466" i="20" s="1"/>
  <c r="Q476" i="20" s="1"/>
  <c r="X586" i="20"/>
  <c r="X596" i="20"/>
  <c r="Y586" i="20" s="1"/>
  <c r="Y596" i="20" s="1"/>
  <c r="X490" i="20"/>
  <c r="X500" i="20" s="1"/>
  <c r="Y490" i="20" s="1"/>
  <c r="Y500" i="20" s="1"/>
  <c r="Z22" i="20"/>
  <c r="Z32" i="20" s="1"/>
  <c r="P22" i="20"/>
  <c r="P32" i="20"/>
  <c r="Q22" i="20"/>
  <c r="Q32" i="20" s="1"/>
  <c r="Z154" i="20"/>
  <c r="Z164" i="20" s="1"/>
  <c r="P154" i="20"/>
  <c r="P164" i="20" s="1"/>
  <c r="Q154" i="20" s="1"/>
  <c r="Q164" i="20" s="1"/>
  <c r="S1380" i="20"/>
  <c r="L23" i="26"/>
  <c r="Q23" i="26" s="1"/>
  <c r="H366" i="26"/>
  <c r="L366" i="26"/>
  <c r="AB356" i="26" s="1"/>
  <c r="AB366" i="26" s="1"/>
  <c r="H462" i="26"/>
  <c r="L462" i="26" s="1"/>
  <c r="AB452" i="26" s="1"/>
  <c r="H486" i="26"/>
  <c r="H174" i="26"/>
  <c r="L174" i="26" s="1"/>
  <c r="AB164" i="26" s="1"/>
  <c r="AG164" i="26" s="1"/>
  <c r="AG174" i="26" s="1"/>
  <c r="H270" i="26"/>
  <c r="L270" i="26" s="1"/>
  <c r="AB260" i="26" s="1"/>
  <c r="H294" i="26"/>
  <c r="L294" i="26" s="1"/>
  <c r="AB284" i="26" s="1"/>
  <c r="AG284" i="26" s="1"/>
  <c r="AG294" i="26" s="1"/>
  <c r="H390" i="26"/>
  <c r="L390" i="26" s="1"/>
  <c r="AB380" i="26" s="1"/>
  <c r="G269" i="17"/>
  <c r="H269" i="17" s="1"/>
  <c r="S259" i="17" s="1"/>
  <c r="G305" i="17"/>
  <c r="H305" i="17"/>
  <c r="S295" i="17" s="1"/>
  <c r="G317" i="17"/>
  <c r="H317" i="17" s="1"/>
  <c r="S307" i="17" s="1"/>
  <c r="G485" i="17"/>
  <c r="H102" i="26"/>
  <c r="L102" i="26" s="1"/>
  <c r="AB92" i="26" s="1"/>
  <c r="H114" i="26"/>
  <c r="L114" i="26"/>
  <c r="AB104" i="26" s="1"/>
  <c r="AG104" i="26"/>
  <c r="AG114" i="26" s="1"/>
  <c r="J655" i="17"/>
  <c r="J665" i="17" s="1"/>
  <c r="K655" i="17" s="1"/>
  <c r="K665" i="17" s="1"/>
  <c r="L20" i="26"/>
  <c r="Q20" i="26" s="1"/>
  <c r="Q30" i="26" s="1"/>
  <c r="H30" i="26"/>
  <c r="X406" i="20"/>
  <c r="X416" i="20" s="1"/>
  <c r="Y406" i="20"/>
  <c r="Y416" i="20" s="1"/>
  <c r="X238" i="20"/>
  <c r="X248" i="20"/>
  <c r="Y238" i="20" s="1"/>
  <c r="Y248" i="20" s="1"/>
  <c r="X298" i="20"/>
  <c r="X308" i="20"/>
  <c r="Y298" i="20" s="1"/>
  <c r="Y308" i="20" s="1"/>
  <c r="X898" i="20"/>
  <c r="X908" i="20"/>
  <c r="Y898" i="20" s="1"/>
  <c r="Y908" i="20" s="1"/>
  <c r="P562" i="20"/>
  <c r="P572" i="20"/>
  <c r="Q562" i="20"/>
  <c r="Q572" i="20" s="1"/>
  <c r="X1054" i="20"/>
  <c r="X1064" i="20"/>
  <c r="Y1054" i="20" s="1"/>
  <c r="Y1064" i="20" s="1"/>
  <c r="P766" i="20"/>
  <c r="P776" i="20"/>
  <c r="Q766" i="20" s="1"/>
  <c r="Q776" i="20" s="1"/>
  <c r="Z766" i="20"/>
  <c r="Z776" i="20"/>
  <c r="P970" i="20"/>
  <c r="P980" i="20" s="1"/>
  <c r="Q970" i="20" s="1"/>
  <c r="Q980" i="20" s="1"/>
  <c r="Z970" i="20"/>
  <c r="Z980" i="20"/>
  <c r="P1030" i="20"/>
  <c r="P1040" i="20" s="1"/>
  <c r="Q1030" i="20" s="1"/>
  <c r="Q1040" i="20" s="1"/>
  <c r="Z1030" i="20"/>
  <c r="Z1040" i="20" s="1"/>
  <c r="Z1258" i="20"/>
  <c r="Z1268" i="20"/>
  <c r="P1258" i="20"/>
  <c r="P1268" i="20"/>
  <c r="Q1258" i="20" s="1"/>
  <c r="Q1268" i="20" s="1"/>
  <c r="L27" i="26"/>
  <c r="Q27" i="26" s="1"/>
  <c r="N27" i="26"/>
  <c r="X1138" i="20"/>
  <c r="X1148" i="20"/>
  <c r="Y1138" i="20" s="1"/>
  <c r="Y1148" i="20" s="1"/>
  <c r="X1030" i="20"/>
  <c r="X1040" i="20"/>
  <c r="Y1030" i="20"/>
  <c r="Y1040" i="20" s="1"/>
  <c r="Z682" i="20"/>
  <c r="Z692" i="20" s="1"/>
  <c r="X1294" i="20"/>
  <c r="X1304" i="20" s="1"/>
  <c r="Y1294" i="20" s="1"/>
  <c r="Y1304" i="20" s="1"/>
  <c r="X754" i="20"/>
  <c r="X764" i="20" s="1"/>
  <c r="Y754" i="20"/>
  <c r="Y764" i="20" s="1"/>
  <c r="Z622" i="20"/>
  <c r="Z632" i="20" s="1"/>
  <c r="Z322" i="20"/>
  <c r="Z332" i="20" s="1"/>
  <c r="P322" i="20"/>
  <c r="P332" i="20"/>
  <c r="Q322" i="20" s="1"/>
  <c r="Q332" i="20" s="1"/>
  <c r="P658" i="20"/>
  <c r="P668" i="20" s="1"/>
  <c r="Q658" i="20" s="1"/>
  <c r="Q668" i="20" s="1"/>
  <c r="Z668" i="20"/>
  <c r="P1018" i="20"/>
  <c r="P1028" i="20"/>
  <c r="Q1018" i="20" s="1"/>
  <c r="Q1028" i="20" s="1"/>
  <c r="Z1018" i="20"/>
  <c r="Z1028" i="20" s="1"/>
  <c r="L25" i="26"/>
  <c r="Q25" i="26"/>
  <c r="N25" i="26"/>
  <c r="X1222" i="20"/>
  <c r="X1232" i="20" s="1"/>
  <c r="Y1222" i="20" s="1"/>
  <c r="Y1232" i="20" s="1"/>
  <c r="AC418" i="20"/>
  <c r="AC1330" i="20"/>
  <c r="AC862" i="20"/>
  <c r="AC466" i="20"/>
  <c r="AD466" i="20" s="1"/>
  <c r="Z1282" i="20"/>
  <c r="Z1292" i="20"/>
  <c r="P1282" i="20"/>
  <c r="P1292" i="20" s="1"/>
  <c r="Z406" i="20"/>
  <c r="Z416" i="20"/>
  <c r="P406" i="20"/>
  <c r="P416" i="20" s="1"/>
  <c r="Q406" i="20" s="1"/>
  <c r="Q416" i="20" s="1"/>
  <c r="H210" i="26"/>
  <c r="L210" i="26" s="1"/>
  <c r="AB200" i="26" s="1"/>
  <c r="AB210" i="26" s="1"/>
  <c r="H222" i="26"/>
  <c r="L222" i="26"/>
  <c r="AB212" i="26" s="1"/>
  <c r="AB222" i="26" s="1"/>
  <c r="H342" i="26"/>
  <c r="L342" i="26"/>
  <c r="AB332" i="26" s="1"/>
  <c r="H438" i="26"/>
  <c r="L438" i="26"/>
  <c r="AB428" i="26" s="1"/>
  <c r="H162" i="26"/>
  <c r="L162" i="26" s="1"/>
  <c r="AB152" i="26" s="1"/>
  <c r="H198" i="26"/>
  <c r="L198" i="26" s="1"/>
  <c r="AB188" i="26" s="1"/>
  <c r="H246" i="26"/>
  <c r="L246" i="26" s="1"/>
  <c r="AB236" i="26" s="1"/>
  <c r="H402" i="26"/>
  <c r="L402" i="26" s="1"/>
  <c r="AB392" i="26" s="1"/>
  <c r="H78" i="26"/>
  <c r="L78" i="26" s="1"/>
  <c r="AB68" i="26" s="1"/>
  <c r="AG68" i="26" s="1"/>
  <c r="AG78" i="26" s="1"/>
  <c r="H234" i="26"/>
  <c r="L234" i="26"/>
  <c r="AB224" i="26" s="1"/>
  <c r="Q22" i="26"/>
  <c r="H90" i="26"/>
  <c r="L90" i="26"/>
  <c r="AB80" i="26" s="1"/>
  <c r="H138" i="26"/>
  <c r="L138" i="26"/>
  <c r="AB128" i="26" s="1"/>
  <c r="AG128" i="26" s="1"/>
  <c r="AG138" i="26" s="1"/>
  <c r="H150" i="26"/>
  <c r="L150" i="26" s="1"/>
  <c r="AB140" i="26" s="1"/>
  <c r="AG140" i="26" s="1"/>
  <c r="H258" i="26"/>
  <c r="L258" i="26"/>
  <c r="AB248" i="26"/>
  <c r="AB258" i="26" s="1"/>
  <c r="AG248" i="26"/>
  <c r="AG258" i="26" s="1"/>
  <c r="H306" i="26"/>
  <c r="L306" i="26" s="1"/>
  <c r="AB296" i="26" s="1"/>
  <c r="AB306" i="26" s="1"/>
  <c r="H318" i="26"/>
  <c r="L318" i="26"/>
  <c r="AB308" i="26" s="1"/>
  <c r="H330" i="26"/>
  <c r="L330" i="26" s="1"/>
  <c r="AB320" i="26" s="1"/>
  <c r="H354" i="26"/>
  <c r="L354" i="26" s="1"/>
  <c r="AB344" i="26" s="1"/>
  <c r="AG344" i="26" s="1"/>
  <c r="AG354" i="26" s="1"/>
  <c r="H378" i="26"/>
  <c r="L378" i="26"/>
  <c r="AB368" i="26" s="1"/>
  <c r="H474" i="26"/>
  <c r="L474" i="26"/>
  <c r="AB464" i="26"/>
  <c r="K1363" i="17"/>
  <c r="K1373" i="17" s="1"/>
  <c r="K1377" i="17" s="1"/>
  <c r="X1162" i="20"/>
  <c r="X1172" i="20"/>
  <c r="Y1162" i="20"/>
  <c r="Y1172" i="20" s="1"/>
  <c r="X1234" i="20"/>
  <c r="X1244" i="20" s="1"/>
  <c r="Y1234" i="20" s="1"/>
  <c r="Y1244" i="20" s="1"/>
  <c r="X262" i="20"/>
  <c r="X272" i="20"/>
  <c r="Y262" i="20"/>
  <c r="Y272" i="20" s="1"/>
  <c r="X322" i="20"/>
  <c r="X332" i="20"/>
  <c r="Y322" i="20" s="1"/>
  <c r="Y332" i="20" s="1"/>
  <c r="X958" i="20"/>
  <c r="X968" i="20" s="1"/>
  <c r="Y958" i="20"/>
  <c r="Y968" i="20" s="1"/>
  <c r="X1366" i="20"/>
  <c r="X1376" i="20" s="1"/>
  <c r="X862" i="20"/>
  <c r="X872" i="20" s="1"/>
  <c r="Y862" i="20" s="1"/>
  <c r="Y872" i="20" s="1"/>
  <c r="X682" i="20"/>
  <c r="X692" i="20"/>
  <c r="Y682" i="20" s="1"/>
  <c r="Y692" i="20" s="1"/>
  <c r="X466" i="20"/>
  <c r="X476" i="20" s="1"/>
  <c r="Y466" i="20" s="1"/>
  <c r="Y476" i="20" s="1"/>
  <c r="Z262" i="20"/>
  <c r="Z272" i="20"/>
  <c r="P262" i="20"/>
  <c r="P272" i="20" s="1"/>
  <c r="Q262" i="20" s="1"/>
  <c r="Q272" i="20" s="1"/>
  <c r="J320" i="20"/>
  <c r="AC310" i="20" s="1"/>
  <c r="AD310" i="20" s="1"/>
  <c r="AD320" i="20" s="1"/>
  <c r="AE310" i="20"/>
  <c r="AE320" i="20"/>
  <c r="G1380" i="20"/>
  <c r="D10" i="20" s="1"/>
  <c r="AE347" i="20"/>
  <c r="AE356" i="20" s="1"/>
  <c r="J356" i="20"/>
  <c r="AC94" i="20"/>
  <c r="AC104" i="20" s="1"/>
  <c r="X94" i="20"/>
  <c r="X104" i="20" s="1"/>
  <c r="Y94" i="20" s="1"/>
  <c r="Y104" i="20" s="1"/>
  <c r="AB94" i="20"/>
  <c r="AB104" i="20" s="1"/>
  <c r="AB166" i="20"/>
  <c r="AB176" i="20" s="1"/>
  <c r="X166" i="20"/>
  <c r="X176" i="20"/>
  <c r="Y166" i="20"/>
  <c r="Y176" i="20" s="1"/>
  <c r="AC214" i="20"/>
  <c r="AC224" i="20" s="1"/>
  <c r="P298" i="20"/>
  <c r="P308" i="20"/>
  <c r="Q298" i="20" s="1"/>
  <c r="Q308" i="20" s="1"/>
  <c r="X658" i="20"/>
  <c r="X668" i="20"/>
  <c r="Y658" i="20" s="1"/>
  <c r="Y668" i="20" s="1"/>
  <c r="X442" i="20"/>
  <c r="X452" i="20" s="1"/>
  <c r="Y442" i="20" s="1"/>
  <c r="Y452" i="20" s="1"/>
  <c r="G449" i="17"/>
  <c r="H449" i="17" s="1"/>
  <c r="S439" i="17" s="1"/>
  <c r="G1193" i="17"/>
  <c r="S1183" i="17"/>
  <c r="S1193" i="17" s="1"/>
  <c r="T1183" i="17" s="1"/>
  <c r="T1193" i="17" s="1"/>
  <c r="G1205" i="17"/>
  <c r="S1195" i="17" s="1"/>
  <c r="S1205" i="17" s="1"/>
  <c r="T1195" i="17" s="1"/>
  <c r="T1205" i="17" s="1"/>
  <c r="G1241" i="17"/>
  <c r="S1231" i="17" s="1"/>
  <c r="S1241" i="17" s="1"/>
  <c r="T1231" i="17" s="1"/>
  <c r="T1241" i="17" s="1"/>
  <c r="G1253" i="17"/>
  <c r="S1243" i="17" s="1"/>
  <c r="S1253" i="17" s="1"/>
  <c r="T1243" i="17" s="1"/>
  <c r="T1253" i="17" s="1"/>
  <c r="G1265" i="17"/>
  <c r="S1255" i="17" s="1"/>
  <c r="S1265" i="17" s="1"/>
  <c r="T1255" i="17" s="1"/>
  <c r="T1265" i="17" s="1"/>
  <c r="AB1330" i="20"/>
  <c r="AB1340" i="20"/>
  <c r="X1330" i="20"/>
  <c r="X1340" i="20" s="1"/>
  <c r="Y1330" i="20" s="1"/>
  <c r="Y1340" i="20" s="1"/>
  <c r="AE34" i="20"/>
  <c r="AE44" i="20"/>
  <c r="J44" i="20"/>
  <c r="E1378" i="20"/>
  <c r="E1379" i="20" s="1"/>
  <c r="P11" i="20" s="1"/>
  <c r="F1379" i="20"/>
  <c r="F1378" i="20"/>
  <c r="AE380" i="20"/>
  <c r="AE428" i="20"/>
  <c r="P238" i="20"/>
  <c r="P248" i="20" s="1"/>
  <c r="Q238" i="20" s="1"/>
  <c r="Q248" i="20" s="1"/>
  <c r="X1354" i="20"/>
  <c r="X1364" i="20"/>
  <c r="Y1354" i="20" s="1"/>
  <c r="Y1364" i="20"/>
  <c r="X730" i="20"/>
  <c r="X740" i="20"/>
  <c r="Y730" i="20" s="1"/>
  <c r="Y740" i="20" s="1"/>
  <c r="X1282" i="20"/>
  <c r="X1292" i="20"/>
  <c r="Y1282" i="20" s="1"/>
  <c r="Y1292" i="20" s="1"/>
  <c r="X1246" i="20"/>
  <c r="X1256" i="20"/>
  <c r="Y1246" i="20" s="1"/>
  <c r="Y1256" i="20" s="1"/>
  <c r="X970" i="20"/>
  <c r="X980" i="20"/>
  <c r="Y970" i="20" s="1"/>
  <c r="Y980" i="20" s="1"/>
  <c r="G1109" i="17"/>
  <c r="S1099" i="17" s="1"/>
  <c r="S1109" i="17" s="1"/>
  <c r="T1099" i="17" s="1"/>
  <c r="T1109" i="17" s="1"/>
  <c r="X1102" i="20"/>
  <c r="X1112" i="20"/>
  <c r="Y1102" i="20" s="1"/>
  <c r="Y1112" i="20"/>
  <c r="X610" i="20"/>
  <c r="X620" i="20" s="1"/>
  <c r="Y610" i="20" s="1"/>
  <c r="Y620" i="20" s="1"/>
  <c r="AC610" i="20"/>
  <c r="AC620" i="20" s="1"/>
  <c r="AB442" i="20"/>
  <c r="AB452" i="20"/>
  <c r="AC442" i="20"/>
  <c r="AD442" i="20" s="1"/>
  <c r="AD452" i="20" s="1"/>
  <c r="J32" i="20"/>
  <c r="AC22" i="20" s="1"/>
  <c r="AC32" i="20" s="1"/>
  <c r="AE24" i="20"/>
  <c r="N1380" i="20"/>
  <c r="AF1380" i="20"/>
  <c r="X214" i="20"/>
  <c r="X224" i="20"/>
  <c r="Y214" i="20" s="1"/>
  <c r="Y224" i="20" s="1"/>
  <c r="AC118" i="20"/>
  <c r="AD118" i="20" s="1"/>
  <c r="AD128" i="20" s="1"/>
  <c r="AC128" i="20"/>
  <c r="X982" i="20"/>
  <c r="X992" i="20" s="1"/>
  <c r="Y982" i="20"/>
  <c r="Y992" i="20" s="1"/>
  <c r="F1377" i="17"/>
  <c r="D11" i="17" s="1"/>
  <c r="X418" i="20"/>
  <c r="X428" i="20"/>
  <c r="Y418" i="20" s="1"/>
  <c r="Y428" i="20" s="1"/>
  <c r="X790" i="20"/>
  <c r="X800" i="20" s="1"/>
  <c r="Y790" i="20" s="1"/>
  <c r="Y800" i="20" s="1"/>
  <c r="G509" i="17"/>
  <c r="S499" i="17" s="1"/>
  <c r="S509" i="17" s="1"/>
  <c r="T499" i="17" s="1"/>
  <c r="T509" i="17" s="1"/>
  <c r="S535" i="17"/>
  <c r="S545" i="17" s="1"/>
  <c r="T535" i="17" s="1"/>
  <c r="T545" i="17" s="1"/>
  <c r="G593" i="17"/>
  <c r="S583" i="17"/>
  <c r="S593" i="17" s="1"/>
  <c r="T583" i="17" s="1"/>
  <c r="T593" i="17" s="1"/>
  <c r="G641" i="17"/>
  <c r="S631" i="17"/>
  <c r="S641" i="17" s="1"/>
  <c r="T631" i="17" s="1"/>
  <c r="T641" i="17" s="1"/>
  <c r="G677" i="17"/>
  <c r="S667" i="17" s="1"/>
  <c r="S677" i="17" s="1"/>
  <c r="T667" i="17" s="1"/>
  <c r="T677" i="17"/>
  <c r="G725" i="17"/>
  <c r="S715" i="17" s="1"/>
  <c r="S725" i="17" s="1"/>
  <c r="T715" i="17" s="1"/>
  <c r="T725" i="17" s="1"/>
  <c r="G737" i="17"/>
  <c r="S727" i="17" s="1"/>
  <c r="S737" i="17" s="1"/>
  <c r="T727" i="17" s="1"/>
  <c r="T737" i="17" s="1"/>
  <c r="G761" i="17"/>
  <c r="S751" i="17" s="1"/>
  <c r="S761" i="17" s="1"/>
  <c r="T751" i="17" s="1"/>
  <c r="T761" i="17" s="1"/>
  <c r="G773" i="17"/>
  <c r="S763" i="17" s="1"/>
  <c r="S773" i="17" s="1"/>
  <c r="T763" i="17" s="1"/>
  <c r="T773" i="17" s="1"/>
  <c r="G809" i="17"/>
  <c r="S799" i="17" s="1"/>
  <c r="S809" i="17" s="1"/>
  <c r="T799" i="17" s="1"/>
  <c r="T809" i="17" s="1"/>
  <c r="G821" i="17"/>
  <c r="S811" i="17" s="1"/>
  <c r="S821" i="17" s="1"/>
  <c r="T811" i="17" s="1"/>
  <c r="T821" i="17" s="1"/>
  <c r="G857" i="17"/>
  <c r="S847" i="17" s="1"/>
  <c r="S857" i="17" s="1"/>
  <c r="T847" i="17" s="1"/>
  <c r="T857" i="17" s="1"/>
  <c r="G905" i="17"/>
  <c r="S895" i="17" s="1"/>
  <c r="S905" i="17" s="1"/>
  <c r="T895" i="17" s="1"/>
  <c r="T905" i="17" s="1"/>
  <c r="G1049" i="17"/>
  <c r="S1039" i="17" s="1"/>
  <c r="S1049" i="17" s="1"/>
  <c r="T1039" i="17" s="1"/>
  <c r="T1049" i="17" s="1"/>
  <c r="G1121" i="17"/>
  <c r="S1111" i="17"/>
  <c r="S1121" i="17" s="1"/>
  <c r="T1111" i="17" s="1"/>
  <c r="T1121" i="17" s="1"/>
  <c r="G1277" i="17"/>
  <c r="S1267" i="17" s="1"/>
  <c r="S1277" i="17" s="1"/>
  <c r="T1267" i="17" s="1"/>
  <c r="T1277" i="17" s="1"/>
  <c r="AE32" i="20"/>
  <c r="Z370" i="20"/>
  <c r="Z380" i="20" s="1"/>
  <c r="P370" i="20"/>
  <c r="P380" i="20"/>
  <c r="Q370" i="20" s="1"/>
  <c r="Q380" i="20" s="1"/>
  <c r="U1380" i="20"/>
  <c r="AE80" i="20"/>
  <c r="Z394" i="20"/>
  <c r="Z404" i="20"/>
  <c r="P394" i="20"/>
  <c r="P404" i="20" s="1"/>
  <c r="Q394" i="20" s="1"/>
  <c r="Q404" i="20" s="1"/>
  <c r="AE416" i="20"/>
  <c r="J212" i="20"/>
  <c r="AC202" i="20" s="1"/>
  <c r="AD202" i="20" s="1"/>
  <c r="AD212" i="20" s="1"/>
  <c r="AE202" i="20"/>
  <c r="AE212" i="20" s="1"/>
  <c r="J488" i="20"/>
  <c r="AE584" i="20"/>
  <c r="AE620" i="20"/>
  <c r="AE668" i="20"/>
  <c r="P670" i="20"/>
  <c r="P680" i="20" s="1"/>
  <c r="Q670" i="20" s="1"/>
  <c r="Q680" i="20" s="1"/>
  <c r="Z670" i="20"/>
  <c r="Z680" i="20" s="1"/>
  <c r="AE778" i="20"/>
  <c r="AE788" i="20"/>
  <c r="J788" i="20"/>
  <c r="X778" i="20" s="1"/>
  <c r="Z814" i="20"/>
  <c r="Z824" i="20" s="1"/>
  <c r="P814" i="20"/>
  <c r="P824" i="20" s="1"/>
  <c r="Q814" i="20" s="1"/>
  <c r="Q824" i="20" s="1"/>
  <c r="AE1066" i="20"/>
  <c r="AE1076" i="20" s="1"/>
  <c r="J1076" i="20"/>
  <c r="AE1087" i="20"/>
  <c r="AE1088" i="20" s="1"/>
  <c r="J1088" i="20"/>
  <c r="X1078" i="20" s="1"/>
  <c r="X1088" i="20" s="1"/>
  <c r="Y1078" i="20" s="1"/>
  <c r="Y1088" i="20" s="1"/>
  <c r="O1102" i="20"/>
  <c r="O1112" i="20" s="1"/>
  <c r="I1380" i="20"/>
  <c r="D11" i="20"/>
  <c r="O49" i="23"/>
  <c r="N51" i="23"/>
  <c r="P526" i="20"/>
  <c r="P536" i="20"/>
  <c r="Q526" i="20"/>
  <c r="Q536" i="20" s="1"/>
  <c r="AE140" i="20"/>
  <c r="P346" i="20"/>
  <c r="P356" i="20" s="1"/>
  <c r="Q346" i="20" s="1"/>
  <c r="Q356" i="20" s="1"/>
  <c r="AE152" i="20"/>
  <c r="J548" i="20"/>
  <c r="AC538" i="20" s="1"/>
  <c r="AC548" i="20" s="1"/>
  <c r="AE560" i="20"/>
  <c r="J584" i="20"/>
  <c r="AB574" i="20" s="1"/>
  <c r="AB584" i="20" s="1"/>
  <c r="J644" i="20"/>
  <c r="AE680" i="20"/>
  <c r="AE692" i="20"/>
  <c r="AE812" i="20"/>
  <c r="J836" i="20"/>
  <c r="AC826" i="20" s="1"/>
  <c r="AC836" i="20" s="1"/>
  <c r="AE826" i="20"/>
  <c r="AE836" i="20" s="1"/>
  <c r="AE839" i="20"/>
  <c r="AE848" i="20" s="1"/>
  <c r="J848" i="20"/>
  <c r="AB838" i="20" s="1"/>
  <c r="AB848" i="20" s="1"/>
  <c r="P1210" i="20"/>
  <c r="P1220" i="20" s="1"/>
  <c r="Q1210" i="20"/>
  <c r="Q1220" i="20" s="1"/>
  <c r="Z1210" i="20"/>
  <c r="Z1220" i="20" s="1"/>
  <c r="AE431" i="20"/>
  <c r="AE440" i="20" s="1"/>
  <c r="J440" i="20"/>
  <c r="AE454" i="20"/>
  <c r="AE464" i="20"/>
  <c r="J464" i="20"/>
  <c r="AE719" i="20"/>
  <c r="AE728" i="20" s="1"/>
  <c r="J728" i="20"/>
  <c r="AB718" i="20" s="1"/>
  <c r="AE1018" i="20"/>
  <c r="AE1028" i="20" s="1"/>
  <c r="J1028" i="20"/>
  <c r="X1018" i="20" s="1"/>
  <c r="X1028" i="20" s="1"/>
  <c r="Y1018" i="20" s="1"/>
  <c r="Y1028" i="20" s="1"/>
  <c r="AE1112" i="20"/>
  <c r="P586" i="20"/>
  <c r="P596" i="20" s="1"/>
  <c r="Q586" i="20" s="1"/>
  <c r="Q596" i="20" s="1"/>
  <c r="AE236" i="20"/>
  <c r="P646" i="20"/>
  <c r="P656" i="20" s="1"/>
  <c r="Q646" i="20" s="1"/>
  <c r="Q656" i="20" s="1"/>
  <c r="J188" i="20"/>
  <c r="AC178" i="20" s="1"/>
  <c r="AD178" i="20" s="1"/>
  <c r="AD188" i="20" s="1"/>
  <c r="AE46" i="20"/>
  <c r="AE56" i="20"/>
  <c r="J56" i="20"/>
  <c r="X46" i="20" s="1"/>
  <c r="X56" i="20" s="1"/>
  <c r="Y46" i="20" s="1"/>
  <c r="Y56" i="20" s="1"/>
  <c r="AE68" i="20"/>
  <c r="J68" i="20"/>
  <c r="X58" i="20" s="1"/>
  <c r="X68" i="20" s="1"/>
  <c r="Y58" i="20" s="1"/>
  <c r="Y68" i="20" s="1"/>
  <c r="J92" i="20"/>
  <c r="X82" i="20" s="1"/>
  <c r="X92" i="20" s="1"/>
  <c r="Y82" i="20" s="1"/>
  <c r="Y92" i="20" s="1"/>
  <c r="J140" i="20"/>
  <c r="J236" i="20"/>
  <c r="J260" i="20"/>
  <c r="AB250" i="20" s="1"/>
  <c r="AB260" i="20" s="1"/>
  <c r="AE250" i="20"/>
  <c r="AE260" i="20" s="1"/>
  <c r="AE272" i="20"/>
  <c r="AE275" i="20"/>
  <c r="AE284" i="20" s="1"/>
  <c r="J284" i="20"/>
  <c r="AC274" i="20" s="1"/>
  <c r="AC284" i="20" s="1"/>
  <c r="AE335" i="20"/>
  <c r="AE344" i="20" s="1"/>
  <c r="J344" i="20"/>
  <c r="P358" i="20"/>
  <c r="P368" i="20" s="1"/>
  <c r="Q358" i="20" s="1"/>
  <c r="Q368" i="20" s="1"/>
  <c r="Z358" i="20"/>
  <c r="Z368" i="20" s="1"/>
  <c r="AE476" i="20"/>
  <c r="Z610" i="20"/>
  <c r="Z620" i="20" s="1"/>
  <c r="J680" i="20"/>
  <c r="AE743" i="20"/>
  <c r="AE752" i="20"/>
  <c r="J752" i="20"/>
  <c r="AB742" i="20" s="1"/>
  <c r="AE896" i="20"/>
  <c r="J944" i="20"/>
  <c r="P934" i="20"/>
  <c r="P944" i="20" s="1"/>
  <c r="Q934" i="20"/>
  <c r="Q944" i="20" s="1"/>
  <c r="Z934" i="20"/>
  <c r="Z944" i="20" s="1"/>
  <c r="AE947" i="20"/>
  <c r="AE956" i="20" s="1"/>
  <c r="J956" i="20"/>
  <c r="AC946" i="20" s="1"/>
  <c r="AC956" i="20" s="1"/>
  <c r="J1136" i="20"/>
  <c r="AB1126" i="20" s="1"/>
  <c r="AB1136" i="20" s="1"/>
  <c r="AE1364" i="20"/>
  <c r="J1196" i="20"/>
  <c r="J1208" i="20"/>
  <c r="J1184" i="20"/>
  <c r="X1174" i="20" s="1"/>
  <c r="X1184" i="20" s="1"/>
  <c r="Y1174" i="20" s="1"/>
  <c r="AE1319" i="20"/>
  <c r="AE1328" i="20" s="1"/>
  <c r="J1160" i="20"/>
  <c r="X1150" i="20" s="1"/>
  <c r="X1160" i="20" s="1"/>
  <c r="Y1150" i="20" s="1"/>
  <c r="Y1160" i="20" s="1"/>
  <c r="J152" i="20"/>
  <c r="X142" i="20" s="1"/>
  <c r="X152" i="20" s="1"/>
  <c r="Y142" i="20" s="1"/>
  <c r="Y152" i="20" s="1"/>
  <c r="AE394" i="20"/>
  <c r="C26" i="23"/>
  <c r="C20" i="23"/>
  <c r="C25" i="23"/>
  <c r="J1052" i="20"/>
  <c r="AB1292" i="26"/>
  <c r="AB1302" i="26"/>
  <c r="AG1292" i="26" s="1"/>
  <c r="AG1302" i="26"/>
  <c r="AG1364" i="26"/>
  <c r="AG1374" i="26"/>
  <c r="AG1375" i="26" s="1"/>
  <c r="AB1375" i="26"/>
  <c r="O1340" i="26"/>
  <c r="O1350" i="26" s="1"/>
  <c r="P1340" i="26" s="1"/>
  <c r="P1350" i="26" s="1"/>
  <c r="R1340" i="26" s="1"/>
  <c r="R1350" i="26" s="1"/>
  <c r="R1375" i="26" s="1"/>
  <c r="O24" i="26"/>
  <c r="P24" i="26" s="1"/>
  <c r="W24" i="26" s="1"/>
  <c r="L24" i="26"/>
  <c r="P32" i="26"/>
  <c r="W32" i="26" s="1"/>
  <c r="L36" i="26"/>
  <c r="H42" i="26"/>
  <c r="L42" i="26"/>
  <c r="AB32" i="26" s="1"/>
  <c r="H126" i="26"/>
  <c r="L126" i="26" s="1"/>
  <c r="AB116" i="26" s="1"/>
  <c r="D1375" i="26"/>
  <c r="D10" i="26" s="1"/>
  <c r="L45" i="26"/>
  <c r="O47" i="26"/>
  <c r="H47" i="26"/>
  <c r="L47" i="26" s="1"/>
  <c r="G54" i="26"/>
  <c r="H414" i="26"/>
  <c r="L414" i="26" s="1"/>
  <c r="AB404" i="26"/>
  <c r="AB414" i="26" s="1"/>
  <c r="H66" i="26"/>
  <c r="L66" i="26" s="1"/>
  <c r="AB56" i="26" s="1"/>
  <c r="H534" i="26"/>
  <c r="AB524" i="26"/>
  <c r="AB534" i="26" s="1"/>
  <c r="AG524" i="26" s="1"/>
  <c r="AG534" i="26" s="1"/>
  <c r="H714" i="26"/>
  <c r="AB704" i="26" s="1"/>
  <c r="AB714" i="26" s="1"/>
  <c r="AG704" i="26" s="1"/>
  <c r="AG714" i="26" s="1"/>
  <c r="O28" i="26"/>
  <c r="P28" i="26" s="1"/>
  <c r="W28" i="26" s="1"/>
  <c r="L28" i="26"/>
  <c r="H798" i="26"/>
  <c r="AB788" i="26" s="1"/>
  <c r="AB798" i="26" s="1"/>
  <c r="AG788" i="26" s="1"/>
  <c r="AG798" i="26" s="1"/>
  <c r="H810" i="26"/>
  <c r="AB800" i="26" s="1"/>
  <c r="AB810" i="26" s="1"/>
  <c r="AG800" i="26" s="1"/>
  <c r="AG810" i="26" s="1"/>
  <c r="H1038" i="26"/>
  <c r="AB1028" i="26"/>
  <c r="AB1038" i="26"/>
  <c r="AG1028" i="26"/>
  <c r="AG1038" i="26" s="1"/>
  <c r="T283" i="17"/>
  <c r="T293" i="17" s="1"/>
  <c r="S413" i="17"/>
  <c r="S281" i="17"/>
  <c r="T415" i="17"/>
  <c r="T425" i="17"/>
  <c r="T127" i="17"/>
  <c r="T137" i="17" s="1"/>
  <c r="S221" i="17"/>
  <c r="S365" i="17"/>
  <c r="S101" i="17"/>
  <c r="AD1294" i="20"/>
  <c r="AD1304" i="20"/>
  <c r="J19" i="17"/>
  <c r="J29" i="17"/>
  <c r="P19" i="17" s="1"/>
  <c r="P29" i="17" s="1"/>
  <c r="I29" i="17"/>
  <c r="T115" i="17"/>
  <c r="T125" i="17"/>
  <c r="AC1352" i="20"/>
  <c r="AD622" i="20"/>
  <c r="AD632" i="20" s="1"/>
  <c r="S149" i="17"/>
  <c r="S53" i="17"/>
  <c r="S65" i="17"/>
  <c r="S341" i="17"/>
  <c r="T22" i="20"/>
  <c r="T32" i="20"/>
  <c r="T1380" i="20" s="1"/>
  <c r="G29" i="17"/>
  <c r="H29" i="17" s="1"/>
  <c r="S19" i="17" s="1"/>
  <c r="AD658" i="20"/>
  <c r="AD668" i="20"/>
  <c r="S437" i="17"/>
  <c r="AD730" i="20"/>
  <c r="AD740" i="20" s="1"/>
  <c r="T223" i="17"/>
  <c r="T233" i="17"/>
  <c r="AD1162" i="20"/>
  <c r="AD1172" i="20"/>
  <c r="S461" i="17"/>
  <c r="S377" i="17"/>
  <c r="AD1234" i="20"/>
  <c r="AD1244" i="20" s="1"/>
  <c r="AB174" i="26"/>
  <c r="S353" i="17"/>
  <c r="AC1016" i="20"/>
  <c r="AD898" i="20"/>
  <c r="AD908" i="20"/>
  <c r="AD1246" i="20"/>
  <c r="AD1256" i="20" s="1"/>
  <c r="AD298" i="20"/>
  <c r="AD308" i="20" s="1"/>
  <c r="AD1282" i="20"/>
  <c r="AD1292" i="20" s="1"/>
  <c r="AD1270" i="20"/>
  <c r="AD1280" i="20" s="1"/>
  <c r="AC800" i="20"/>
  <c r="AD1222" i="20"/>
  <c r="AD1232" i="20"/>
  <c r="AC248" i="20"/>
  <c r="AD1054" i="20"/>
  <c r="AD1064" i="20"/>
  <c r="AD682" i="20"/>
  <c r="AD692" i="20" s="1"/>
  <c r="AD262" i="20"/>
  <c r="AD272" i="20" s="1"/>
  <c r="AD406" i="20"/>
  <c r="AD416" i="20" s="1"/>
  <c r="AD1354" i="20"/>
  <c r="AD1364" i="20" s="1"/>
  <c r="AD550" i="20"/>
  <c r="AD560" i="20" s="1"/>
  <c r="AD1102" i="20"/>
  <c r="AD1112" i="20" s="1"/>
  <c r="AC500" i="20"/>
  <c r="AD982" i="20"/>
  <c r="AD992" i="20" s="1"/>
  <c r="AD1138" i="20"/>
  <c r="AD1148" i="20" s="1"/>
  <c r="AC1148" i="20"/>
  <c r="AD958" i="20"/>
  <c r="AD968" i="20" s="1"/>
  <c r="AD190" i="20"/>
  <c r="AD200" i="20" s="1"/>
  <c r="AG356" i="26"/>
  <c r="AG366" i="26" s="1"/>
  <c r="AB114" i="26"/>
  <c r="AG176" i="26"/>
  <c r="AG186" i="26" s="1"/>
  <c r="AB294" i="26"/>
  <c r="AB474" i="26"/>
  <c r="AG464" i="26"/>
  <c r="AG474" i="26" s="1"/>
  <c r="AB138" i="26"/>
  <c r="AG212" i="26"/>
  <c r="AG222" i="26" s="1"/>
  <c r="H54" i="26"/>
  <c r="L54" i="26" s="1"/>
  <c r="AB44" i="26"/>
  <c r="AC44" i="26" s="1"/>
  <c r="AC54" i="26"/>
  <c r="AG296" i="26"/>
  <c r="AG306" i="26" s="1"/>
  <c r="AG200" i="26"/>
  <c r="AG210" i="26" s="1"/>
  <c r="AC476" i="20"/>
  <c r="AD476" i="20"/>
  <c r="AD862" i="20"/>
  <c r="AD872" i="20"/>
  <c r="AC872" i="20"/>
  <c r="AD418" i="20"/>
  <c r="AD428" i="20" s="1"/>
  <c r="AC428" i="20"/>
  <c r="AC1340" i="20"/>
  <c r="AD1330" i="20"/>
  <c r="AD1340" i="20"/>
  <c r="AG150" i="26"/>
  <c r="AB150" i="26"/>
  <c r="AG428" i="26"/>
  <c r="AG438" i="26" s="1"/>
  <c r="AB438" i="26"/>
  <c r="P10" i="20"/>
  <c r="AD94" i="20"/>
  <c r="AD104" i="20" s="1"/>
  <c r="AB226" i="20"/>
  <c r="AB236" i="20" s="1"/>
  <c r="X226" i="20"/>
  <c r="X236" i="20" s="1"/>
  <c r="Y226" i="20" s="1"/>
  <c r="Y236" i="20" s="1"/>
  <c r="AC226" i="20"/>
  <c r="AC236" i="20" s="1"/>
  <c r="AB202" i="20"/>
  <c r="AB212" i="20"/>
  <c r="X202" i="20"/>
  <c r="X212" i="20" s="1"/>
  <c r="Y202" i="20" s="1"/>
  <c r="Y212" i="20" s="1"/>
  <c r="AC346" i="20"/>
  <c r="AC356" i="20" s="1"/>
  <c r="X346" i="20"/>
  <c r="X356" i="20" s="1"/>
  <c r="Y346" i="20" s="1"/>
  <c r="Y356" i="20" s="1"/>
  <c r="AC320" i="20"/>
  <c r="X310" i="20"/>
  <c r="X320" i="20"/>
  <c r="Y310" i="20" s="1"/>
  <c r="Y320" i="20" s="1"/>
  <c r="AB310" i="20"/>
  <c r="AB320" i="20"/>
  <c r="AB142" i="20"/>
  <c r="AB152" i="20" s="1"/>
  <c r="AC142" i="20"/>
  <c r="AD142" i="20" s="1"/>
  <c r="AD152" i="20" s="1"/>
  <c r="AC46" i="20"/>
  <c r="AD46" i="20" s="1"/>
  <c r="AC56" i="20"/>
  <c r="AC1018" i="20"/>
  <c r="AC1028" i="20"/>
  <c r="AB498" i="26"/>
  <c r="AG488" i="26"/>
  <c r="AG498" i="26" s="1"/>
  <c r="AC1150" i="20"/>
  <c r="AC1160" i="20" s="1"/>
  <c r="AB1186" i="20"/>
  <c r="AB1196" i="20"/>
  <c r="AB1066" i="20"/>
  <c r="AB1076" i="20"/>
  <c r="AB1042" i="20"/>
  <c r="AB1052" i="20" s="1"/>
  <c r="AB946" i="20"/>
  <c r="AB956" i="20" s="1"/>
  <c r="AB752" i="20"/>
  <c r="AB728" i="20"/>
  <c r="AB670" i="20"/>
  <c r="AB680" i="20"/>
  <c r="AB478" i="20"/>
  <c r="AB488" i="20" s="1"/>
  <c r="AB454" i="20"/>
  <c r="AB464" i="20" s="1"/>
  <c r="AB334" i="20"/>
  <c r="AB344" i="20"/>
  <c r="AB274" i="20"/>
  <c r="AB284" i="20" s="1"/>
  <c r="AB178" i="20"/>
  <c r="AB188" i="20" s="1"/>
  <c r="AB130" i="20"/>
  <c r="AB140" i="20"/>
  <c r="AB58" i="20"/>
  <c r="AB68" i="20" s="1"/>
  <c r="AB34" i="20"/>
  <c r="AB44" i="20" s="1"/>
  <c r="AC82" i="20"/>
  <c r="AD82" i="20" s="1"/>
  <c r="AD92" i="20" s="1"/>
  <c r="X826" i="20"/>
  <c r="X836" i="20" s="1"/>
  <c r="Y826" i="20" s="1"/>
  <c r="Y836" i="20" s="1"/>
  <c r="X634" i="20"/>
  <c r="X644" i="20" s="1"/>
  <c r="Y634" i="20" s="1"/>
  <c r="Y644" i="20" s="1"/>
  <c r="X34" i="20"/>
  <c r="X44" i="20" s="1"/>
  <c r="Y34" i="20" s="1"/>
  <c r="Y44" i="20" s="1"/>
  <c r="AC34" i="20"/>
  <c r="AD34" i="20" s="1"/>
  <c r="AD44" i="20" s="1"/>
  <c r="Y1184" i="20"/>
  <c r="AC1174" i="20"/>
  <c r="AC1184" i="20" s="1"/>
  <c r="X742" i="20"/>
  <c r="X752" i="20" s="1"/>
  <c r="Y742" i="20" s="1"/>
  <c r="Y752" i="20" s="1"/>
  <c r="AC742" i="20"/>
  <c r="AC752" i="20" s="1"/>
  <c r="AC334" i="20"/>
  <c r="X334" i="20"/>
  <c r="X344" i="20" s="1"/>
  <c r="Y334" i="20" s="1"/>
  <c r="Y344" i="20" s="1"/>
  <c r="AC130" i="20"/>
  <c r="AD130" i="20" s="1"/>
  <c r="AD140" i="20" s="1"/>
  <c r="AC140" i="20"/>
  <c r="X130" i="20"/>
  <c r="X140" i="20"/>
  <c r="Y130" i="20"/>
  <c r="Y140" i="20" s="1"/>
  <c r="X538" i="20"/>
  <c r="X548" i="20" s="1"/>
  <c r="Y538" i="20" s="1"/>
  <c r="Y548" i="20" s="1"/>
  <c r="X22" i="20"/>
  <c r="X32" i="20" s="1"/>
  <c r="Y22" i="20"/>
  <c r="Y32" i="20" s="1"/>
  <c r="AC452" i="20"/>
  <c r="Q28" i="26"/>
  <c r="P47" i="26"/>
  <c r="W47" i="26" s="1"/>
  <c r="AC1042" i="20"/>
  <c r="X1042" i="20"/>
  <c r="X1052" i="20" s="1"/>
  <c r="Y1042" i="20" s="1"/>
  <c r="Y1052" i="20" s="1"/>
  <c r="X1186" i="20"/>
  <c r="X1196" i="20"/>
  <c r="Y1186" i="20" s="1"/>
  <c r="Y1196" i="20" s="1"/>
  <c r="AC1186" i="20"/>
  <c r="AD1186" i="20" s="1"/>
  <c r="AD1196" i="20" s="1"/>
  <c r="AC1196" i="20"/>
  <c r="AC670" i="20"/>
  <c r="AC680" i="20" s="1"/>
  <c r="X670" i="20"/>
  <c r="X680" i="20" s="1"/>
  <c r="Y670" i="20" s="1"/>
  <c r="Y680" i="20" s="1"/>
  <c r="X274" i="20"/>
  <c r="X284" i="20" s="1"/>
  <c r="Y274" i="20"/>
  <c r="Y284" i="20" s="1"/>
  <c r="X250" i="20"/>
  <c r="X260" i="20"/>
  <c r="Y250" i="20"/>
  <c r="Y260" i="20" s="1"/>
  <c r="AC250" i="20"/>
  <c r="AC58" i="20"/>
  <c r="AC68" i="20" s="1"/>
  <c r="AC188" i="20"/>
  <c r="X178" i="20"/>
  <c r="X188" i="20" s="1"/>
  <c r="Y178" i="20" s="1"/>
  <c r="Y188" i="20" s="1"/>
  <c r="X718" i="20"/>
  <c r="X728" i="20"/>
  <c r="Y718" i="20"/>
  <c r="Y728" i="20" s="1"/>
  <c r="AC718" i="20"/>
  <c r="X838" i="20"/>
  <c r="X848" i="20" s="1"/>
  <c r="Y838" i="20" s="1"/>
  <c r="Y848" i="20" s="1"/>
  <c r="AC1066" i="20"/>
  <c r="AC1076" i="20" s="1"/>
  <c r="X1066" i="20"/>
  <c r="X1076" i="20" s="1"/>
  <c r="Y1066" i="20" s="1"/>
  <c r="Y1076" i="20" s="1"/>
  <c r="AC778" i="20"/>
  <c r="AC788" i="20" s="1"/>
  <c r="X788" i="20"/>
  <c r="Y778" i="20" s="1"/>
  <c r="Y788" i="20" s="1"/>
  <c r="AD214" i="20"/>
  <c r="AD224" i="20"/>
  <c r="F1380" i="20"/>
  <c r="L1375" i="26"/>
  <c r="D13" i="26" s="1"/>
  <c r="AD274" i="20"/>
  <c r="AD284" i="20" s="1"/>
  <c r="AD826" i="20"/>
  <c r="AD836" i="20" s="1"/>
  <c r="AD56" i="20"/>
  <c r="AD538" i="20"/>
  <c r="AD548" i="20" s="1"/>
  <c r="E1380" i="20"/>
  <c r="AC32" i="26" l="1"/>
  <c r="AC42" i="26" s="1"/>
  <c r="AB42" i="26"/>
  <c r="AD250" i="20"/>
  <c r="AD260" i="20" s="1"/>
  <c r="AC260" i="20"/>
  <c r="S209" i="17"/>
  <c r="T199" i="17"/>
  <c r="T209" i="17" s="1"/>
  <c r="Z190" i="20"/>
  <c r="Z200" i="20" s="1"/>
  <c r="P190" i="20"/>
  <c r="P200" i="20" s="1"/>
  <c r="Q190" i="20" s="1"/>
  <c r="Q200" i="20" s="1"/>
  <c r="H1377" i="17"/>
  <c r="D13" i="17" s="1"/>
  <c r="AB778" i="20"/>
  <c r="AB788" i="20" s="1"/>
  <c r="Q24" i="26"/>
  <c r="AB430" i="20"/>
  <c r="AB440" i="20" s="1"/>
  <c r="AC430" i="20"/>
  <c r="AD1066" i="20"/>
  <c r="AD1076" i="20" s="1"/>
  <c r="AB318" i="26"/>
  <c r="AG308" i="26"/>
  <c r="AG318" i="26" s="1"/>
  <c r="AG332" i="26"/>
  <c r="AG342" i="26" s="1"/>
  <c r="AB342" i="26"/>
  <c r="AD58" i="20"/>
  <c r="AD68" i="20" s="1"/>
  <c r="S497" i="17"/>
  <c r="AD322" i="20"/>
  <c r="AD332" i="20" s="1"/>
  <c r="AB934" i="20"/>
  <c r="AB944" i="20" s="1"/>
  <c r="X934" i="20"/>
  <c r="X944" i="20" s="1"/>
  <c r="Y934" i="20" s="1"/>
  <c r="Y944" i="20" s="1"/>
  <c r="AB886" i="20"/>
  <c r="AB896" i="20" s="1"/>
  <c r="AC886" i="20"/>
  <c r="AD778" i="20"/>
  <c r="AD788" i="20" s="1"/>
  <c r="AD1042" i="20"/>
  <c r="AD1052" i="20" s="1"/>
  <c r="AC1052" i="20"/>
  <c r="AB82" i="20"/>
  <c r="AB92" i="20" s="1"/>
  <c r="AB1198" i="20"/>
  <c r="AB1208" i="20" s="1"/>
  <c r="AG404" i="26"/>
  <c r="AG414" i="26" s="1"/>
  <c r="AC358" i="20"/>
  <c r="AC368" i="20" s="1"/>
  <c r="X358" i="20"/>
  <c r="X368" i="20" s="1"/>
  <c r="Y358" i="20" s="1"/>
  <c r="Y368" i="20" s="1"/>
  <c r="AC934" i="20"/>
  <c r="AC944" i="20" s="1"/>
  <c r="AD226" i="20"/>
  <c r="AD236" i="20" s="1"/>
  <c r="AC574" i="20"/>
  <c r="AC584" i="20" s="1"/>
  <c r="Q19" i="17"/>
  <c r="Q29" i="17" s="1"/>
  <c r="Q1377" i="17" s="1"/>
  <c r="X574" i="20"/>
  <c r="X584" i="20" s="1"/>
  <c r="Y574" i="20" s="1"/>
  <c r="Y584" i="20" s="1"/>
  <c r="AC44" i="20"/>
  <c r="AC212" i="20"/>
  <c r="T295" i="17"/>
  <c r="T305" i="17" s="1"/>
  <c r="S305" i="17"/>
  <c r="S173" i="17"/>
  <c r="T163" i="17"/>
  <c r="T173" i="17" s="1"/>
  <c r="K19" i="17"/>
  <c r="AD334" i="20"/>
  <c r="AD344" i="20" s="1"/>
  <c r="AC344" i="20"/>
  <c r="AC1198" i="20"/>
  <c r="AC1208" i="20" s="1"/>
  <c r="X1198" i="20"/>
  <c r="X1208" i="20" s="1"/>
  <c r="Y1198" i="20" s="1"/>
  <c r="Y1208" i="20" s="1"/>
  <c r="AD346" i="20"/>
  <c r="AD356" i="20" s="1"/>
  <c r="AB346" i="20"/>
  <c r="AB356" i="20" s="1"/>
  <c r="AB118" i="20"/>
  <c r="AB128" i="20" s="1"/>
  <c r="X118" i="20"/>
  <c r="X128" i="20" s="1"/>
  <c r="Y118" i="20" s="1"/>
  <c r="Y128" i="20" s="1"/>
  <c r="AB154" i="20"/>
  <c r="AB164" i="20" s="1"/>
  <c r="X154" i="20"/>
  <c r="X164" i="20" s="1"/>
  <c r="Y154" i="20" s="1"/>
  <c r="Y164" i="20" s="1"/>
  <c r="AC154" i="20"/>
  <c r="AC164" i="20" s="1"/>
  <c r="AB1078" i="20"/>
  <c r="AB1088" i="20" s="1"/>
  <c r="AC1078" i="20"/>
  <c r="AD1150" i="20"/>
  <c r="AD1160" i="20" s="1"/>
  <c r="AD742" i="20"/>
  <c r="AD752" i="20" s="1"/>
  <c r="AB54" i="26"/>
  <c r="AC838" i="20"/>
  <c r="I1377" i="17"/>
  <c r="D14" i="17" s="1"/>
  <c r="AB634" i="20"/>
  <c r="AB644" i="20" s="1"/>
  <c r="AC634" i="20"/>
  <c r="X478" i="20"/>
  <c r="X488" i="20" s="1"/>
  <c r="Y478" i="20" s="1"/>
  <c r="Y488" i="20" s="1"/>
  <c r="AC478" i="20"/>
  <c r="AG224" i="26"/>
  <c r="AG234" i="26" s="1"/>
  <c r="AB234" i="26"/>
  <c r="AC1376" i="20"/>
  <c r="AD1366" i="20"/>
  <c r="AD1376" i="20" s="1"/>
  <c r="T319" i="17"/>
  <c r="T329" i="17" s="1"/>
  <c r="S329" i="17"/>
  <c r="AB358" i="20"/>
  <c r="AB368" i="20" s="1"/>
  <c r="AD610" i="20"/>
  <c r="AD620" i="20" s="1"/>
  <c r="AB1174" i="20"/>
  <c r="AB1184" i="20" s="1"/>
  <c r="AB1018" i="20"/>
  <c r="AB1028" i="20" s="1"/>
  <c r="AB78" i="26"/>
  <c r="AD166" i="20"/>
  <c r="AD176" i="20" s="1"/>
  <c r="X550" i="20"/>
  <c r="X560" i="20" s="1"/>
  <c r="Y550" i="20" s="1"/>
  <c r="Y560" i="20" s="1"/>
  <c r="X190" i="20"/>
  <c r="X200" i="20" s="1"/>
  <c r="Y190" i="20" s="1"/>
  <c r="Y200" i="20" s="1"/>
  <c r="G1361" i="17"/>
  <c r="S1351" i="17" s="1"/>
  <c r="S1361" i="17" s="1"/>
  <c r="T1351" i="17" s="1"/>
  <c r="T1361" i="17" s="1"/>
  <c r="G1013" i="17"/>
  <c r="S1003" i="17" s="1"/>
  <c r="S1013" i="17" s="1"/>
  <c r="T1003" i="17" s="1"/>
  <c r="T1013" i="17" s="1"/>
  <c r="P214" i="20"/>
  <c r="P224" i="20" s="1"/>
  <c r="Q214" i="20" s="1"/>
  <c r="Q224" i="20" s="1"/>
  <c r="Z214" i="20"/>
  <c r="Z224" i="20" s="1"/>
  <c r="AB970" i="20"/>
  <c r="AB980" i="20" s="1"/>
  <c r="AC970" i="20"/>
  <c r="P1198" i="20"/>
  <c r="P1208" i="20" s="1"/>
  <c r="Q1198" i="20" s="1"/>
  <c r="Q1208" i="20" s="1"/>
  <c r="Z1198" i="20"/>
  <c r="Z1208" i="20" s="1"/>
  <c r="AC754" i="20"/>
  <c r="AB754" i="20"/>
  <c r="AB764" i="20" s="1"/>
  <c r="G893" i="17"/>
  <c r="S883" i="17" s="1"/>
  <c r="S893" i="17" s="1"/>
  <c r="T883" i="17" s="1"/>
  <c r="T893" i="17" s="1"/>
  <c r="Z730" i="20"/>
  <c r="Z740" i="20" s="1"/>
  <c r="P730" i="20"/>
  <c r="P740" i="20" s="1"/>
  <c r="Q730" i="20" s="1"/>
  <c r="Q740" i="20" s="1"/>
  <c r="Z790" i="20"/>
  <c r="Z800" i="20" s="1"/>
  <c r="P790" i="20"/>
  <c r="P800" i="20" s="1"/>
  <c r="Q790" i="20" s="1"/>
  <c r="Q800" i="20" s="1"/>
  <c r="AE883" i="20"/>
  <c r="AE884" i="20" s="1"/>
  <c r="J884" i="20"/>
  <c r="G749" i="17"/>
  <c r="S739" i="17" s="1"/>
  <c r="S749" i="17" s="1"/>
  <c r="T739" i="17" s="1"/>
  <c r="T749" i="17" s="1"/>
  <c r="G1181" i="17"/>
  <c r="S1171" i="17" s="1"/>
  <c r="S1181" i="17" s="1"/>
  <c r="T1171" i="17" s="1"/>
  <c r="T1181" i="17" s="1"/>
  <c r="P778" i="20"/>
  <c r="P788" i="20" s="1"/>
  <c r="Q778" i="20" s="1"/>
  <c r="Q788" i="20" s="1"/>
  <c r="Z778" i="20"/>
  <c r="Z788" i="20" s="1"/>
  <c r="G701" i="17"/>
  <c r="S691" i="17" s="1"/>
  <c r="S701" i="17" s="1"/>
  <c r="T691" i="17" s="1"/>
  <c r="T701" i="17" s="1"/>
  <c r="AB1270" i="20"/>
  <c r="AB1280" i="20" s="1"/>
  <c r="X1270" i="20"/>
  <c r="X1280" i="20" s="1"/>
  <c r="Y1270" i="20" s="1"/>
  <c r="Y1280" i="20" s="1"/>
  <c r="AC994" i="20"/>
  <c r="X994" i="20"/>
  <c r="X1004" i="20" s="1"/>
  <c r="Y994" i="20" s="1"/>
  <c r="Y1004" i="20" s="1"/>
  <c r="AB994" i="20"/>
  <c r="AB1004" i="20" s="1"/>
  <c r="AQ176" i="34"/>
  <c r="AQ186" i="34" s="1"/>
  <c r="AD186" i="34"/>
  <c r="G689" i="17"/>
  <c r="S679" i="17" s="1"/>
  <c r="S689" i="17" s="1"/>
  <c r="T679" i="17" s="1"/>
  <c r="T689" i="17" s="1"/>
  <c r="G881" i="17"/>
  <c r="S871" i="17" s="1"/>
  <c r="S881" i="17" s="1"/>
  <c r="T871" i="17" s="1"/>
  <c r="T881" i="17" s="1"/>
  <c r="J608" i="20"/>
  <c r="AE128" i="20"/>
  <c r="J776" i="20"/>
  <c r="AE1260" i="20"/>
  <c r="AE1268" i="20" s="1"/>
  <c r="J1268" i="20"/>
  <c r="AE368" i="20"/>
  <c r="G1001" i="17"/>
  <c r="S991" i="17" s="1"/>
  <c r="S1001" i="17" s="1"/>
  <c r="T991" i="17" s="1"/>
  <c r="T1001" i="17" s="1"/>
  <c r="AE104" i="20"/>
  <c r="AE649" i="20"/>
  <c r="AE656" i="20" s="1"/>
  <c r="J656" i="20"/>
  <c r="G605" i="17"/>
  <c r="S595" i="17" s="1"/>
  <c r="S605" i="17" s="1"/>
  <c r="T595" i="17" s="1"/>
  <c r="T605" i="17" s="1"/>
  <c r="G797" i="17"/>
  <c r="S787" i="17" s="1"/>
  <c r="S797" i="17" s="1"/>
  <c r="T787" i="17" s="1"/>
  <c r="T797" i="17" s="1"/>
  <c r="AE92" i="20"/>
  <c r="AE287" i="20"/>
  <c r="AE296" i="20" s="1"/>
  <c r="J296" i="20"/>
  <c r="AE548" i="20"/>
  <c r="AE608" i="20"/>
  <c r="AE766" i="20"/>
  <c r="AE776" i="20" s="1"/>
  <c r="AE925" i="20"/>
  <c r="J932" i="20"/>
  <c r="O1377" i="17"/>
  <c r="G1157" i="17"/>
  <c r="S1147" i="17" s="1"/>
  <c r="S1157" i="17" s="1"/>
  <c r="T1147" i="17" s="1"/>
  <c r="T1157" i="17" s="1"/>
  <c r="J812" i="20"/>
  <c r="V1380" i="20"/>
  <c r="G713" i="17"/>
  <c r="S703" i="17" s="1"/>
  <c r="S713" i="17" s="1"/>
  <c r="T703" i="17" s="1"/>
  <c r="T713" i="17" s="1"/>
  <c r="G845" i="17"/>
  <c r="S835" i="17" s="1"/>
  <c r="S845" i="17" s="1"/>
  <c r="T835" i="17" s="1"/>
  <c r="T845" i="17" s="1"/>
  <c r="G1097" i="17"/>
  <c r="S1087" i="17" s="1"/>
  <c r="S1097" i="17" s="1"/>
  <c r="T1087" i="17" s="1"/>
  <c r="T1097" i="17" s="1"/>
  <c r="AE1306" i="20"/>
  <c r="AE1316" i="20" s="1"/>
  <c r="J1316" i="20"/>
  <c r="G965" i="17"/>
  <c r="S955" i="17" s="1"/>
  <c r="S965" i="17" s="1"/>
  <c r="T955" i="17" s="1"/>
  <c r="T965" i="17" s="1"/>
  <c r="G1073" i="17"/>
  <c r="S1063" i="17" s="1"/>
  <c r="S1073" i="17" s="1"/>
  <c r="T1063" i="17" s="1"/>
  <c r="T1073" i="17" s="1"/>
  <c r="N1377" i="17"/>
  <c r="J380" i="20"/>
  <c r="AE382" i="20"/>
  <c r="AE392" i="20" s="1"/>
  <c r="J392" i="20"/>
  <c r="AE514" i="20"/>
  <c r="AE524" i="20" s="1"/>
  <c r="J524" i="20"/>
  <c r="AE851" i="20"/>
  <c r="J860" i="20"/>
  <c r="AE958" i="20"/>
  <c r="AE968" i="20" s="1"/>
  <c r="AE1212" i="20"/>
  <c r="AE1220" i="20" s="1"/>
  <c r="J1220" i="20"/>
  <c r="AD330" i="34"/>
  <c r="AQ320" i="34"/>
  <c r="AQ330" i="34" s="1"/>
  <c r="AE200" i="20"/>
  <c r="AE860" i="20"/>
  <c r="AE1184" i="20"/>
  <c r="H34" i="26"/>
  <c r="L34" i="26" s="1"/>
  <c r="O34" i="26"/>
  <c r="G42" i="26"/>
  <c r="G1375" i="26" s="1"/>
  <c r="D11" i="26" s="1"/>
  <c r="AD222" i="34"/>
  <c r="AQ212" i="34"/>
  <c r="AQ222" i="34" s="1"/>
  <c r="AD126" i="34"/>
  <c r="AQ116" i="34"/>
  <c r="AQ126" i="34" s="1"/>
  <c r="G1229" i="17"/>
  <c r="S1219" i="17" s="1"/>
  <c r="S1229" i="17" s="1"/>
  <c r="T1219" i="17" s="1"/>
  <c r="T1229" i="17" s="1"/>
  <c r="AE1052" i="20"/>
  <c r="J404" i="20"/>
  <c r="J536" i="20"/>
  <c r="AE716" i="20"/>
  <c r="AD294" i="34"/>
  <c r="AQ284" i="34"/>
  <c r="AQ294" i="34" s="1"/>
  <c r="AD318" i="34"/>
  <c r="AQ308" i="34"/>
  <c r="AQ318" i="34" s="1"/>
  <c r="G1301" i="17"/>
  <c r="S1291" i="17" s="1"/>
  <c r="S1301" i="17" s="1"/>
  <c r="T1291" i="17" s="1"/>
  <c r="T1301" i="17" s="1"/>
  <c r="AE644" i="20"/>
  <c r="AE1172" i="20"/>
  <c r="J704" i="20"/>
  <c r="J1328" i="20"/>
  <c r="L26" i="26"/>
  <c r="O26" i="26"/>
  <c r="L12" i="23"/>
  <c r="N12" i="23" s="1"/>
  <c r="N11" i="23"/>
  <c r="H966" i="26"/>
  <c r="AB956" i="26" s="1"/>
  <c r="AB966" i="26" s="1"/>
  <c r="AG956" i="26" s="1"/>
  <c r="AG966" i="26" s="1"/>
  <c r="H1074" i="26"/>
  <c r="AB1064" i="26" s="1"/>
  <c r="AB1074" i="26" s="1"/>
  <c r="AG1064" i="26" s="1"/>
  <c r="AG1074" i="26" s="1"/>
  <c r="H666" i="26"/>
  <c r="AB656" i="26" s="1"/>
  <c r="AB666" i="26" s="1"/>
  <c r="AG656" i="26" s="1"/>
  <c r="AG666" i="26" s="1"/>
  <c r="H1002" i="26"/>
  <c r="AB992" i="26" s="1"/>
  <c r="AB1002" i="26" s="1"/>
  <c r="AG992" i="26" s="1"/>
  <c r="AG1002" i="26" s="1"/>
  <c r="H1014" i="26"/>
  <c r="AB1004" i="26" s="1"/>
  <c r="AB1014" i="26" s="1"/>
  <c r="AG1004" i="26" s="1"/>
  <c r="AG1014" i="26" s="1"/>
  <c r="H20" i="34"/>
  <c r="I33" i="34"/>
  <c r="M33" i="34"/>
  <c r="H1218" i="34"/>
  <c r="AD1208" i="34" s="1"/>
  <c r="AD1218" i="34" s="1"/>
  <c r="AQ1208" i="34" s="1"/>
  <c r="AQ1218" i="34" s="1"/>
  <c r="O48" i="23"/>
  <c r="O36" i="26"/>
  <c r="P36" i="26" s="1"/>
  <c r="W36" i="26" s="1"/>
  <c r="H570" i="26"/>
  <c r="AB560" i="26" s="1"/>
  <c r="AB570" i="26" s="1"/>
  <c r="AG560" i="26" s="1"/>
  <c r="AG570" i="26" s="1"/>
  <c r="H606" i="26"/>
  <c r="AB596" i="26" s="1"/>
  <c r="AB606" i="26" s="1"/>
  <c r="AG596" i="26" s="1"/>
  <c r="AG606" i="26" s="1"/>
  <c r="O42" i="34"/>
  <c r="P42" i="34" s="1"/>
  <c r="Q50" i="34"/>
  <c r="H1026" i="34"/>
  <c r="AD1016" i="34" s="1"/>
  <c r="AD1026" i="34" s="1"/>
  <c r="AQ1016" i="34" s="1"/>
  <c r="AQ1026" i="34" s="1"/>
  <c r="N55" i="36"/>
  <c r="C18" i="41" s="1"/>
  <c r="F18" i="41" s="1"/>
  <c r="G18" i="41" s="1"/>
  <c r="H702" i="26"/>
  <c r="AB692" i="26" s="1"/>
  <c r="AB702" i="26" s="1"/>
  <c r="AG692" i="26" s="1"/>
  <c r="AG702" i="26" s="1"/>
  <c r="H1266" i="26"/>
  <c r="AB1256" i="26" s="1"/>
  <c r="AB1266" i="26" s="1"/>
  <c r="AG1256" i="26" s="1"/>
  <c r="AG1266" i="26" s="1"/>
  <c r="AD78" i="34"/>
  <c r="AQ68" i="34"/>
  <c r="AQ78" i="34" s="1"/>
  <c r="H22" i="34"/>
  <c r="O22" i="34"/>
  <c r="P22" i="34" s="1"/>
  <c r="H714" i="34"/>
  <c r="AD704" i="34" s="1"/>
  <c r="AD714" i="34" s="1"/>
  <c r="AQ704" i="34" s="1"/>
  <c r="AQ714" i="34" s="1"/>
  <c r="H750" i="34"/>
  <c r="AD740" i="34" s="1"/>
  <c r="AD750" i="34" s="1"/>
  <c r="AQ740" i="34" s="1"/>
  <c r="AQ750" i="34" s="1"/>
  <c r="H1062" i="34"/>
  <c r="AD1052" i="34" s="1"/>
  <c r="AD1062" i="34" s="1"/>
  <c r="AQ1052" i="34" s="1"/>
  <c r="AQ1062" i="34" s="1"/>
  <c r="M20" i="26"/>
  <c r="N20" i="26" s="1"/>
  <c r="N30" i="26" s="1"/>
  <c r="H630" i="26"/>
  <c r="AB620" i="26" s="1"/>
  <c r="AB630" i="26" s="1"/>
  <c r="AG620" i="26" s="1"/>
  <c r="AG630" i="26" s="1"/>
  <c r="H786" i="26"/>
  <c r="AB776" i="26" s="1"/>
  <c r="AB786" i="26" s="1"/>
  <c r="AG776" i="26" s="1"/>
  <c r="AG786" i="26" s="1"/>
  <c r="H1350" i="26"/>
  <c r="K23" i="34"/>
  <c r="Q51" i="34"/>
  <c r="AQ92" i="34"/>
  <c r="AQ102" i="34" s="1"/>
  <c r="H1326" i="34"/>
  <c r="AD1316" i="34" s="1"/>
  <c r="AD1326" i="34" s="1"/>
  <c r="AQ1316" i="34" s="1"/>
  <c r="AQ1326" i="34" s="1"/>
  <c r="H1350" i="34"/>
  <c r="AD1340" i="34" s="1"/>
  <c r="AD1350" i="34" s="1"/>
  <c r="AQ1340" i="34" s="1"/>
  <c r="AQ1350" i="34" s="1"/>
  <c r="H1374" i="34"/>
  <c r="AD1364" i="34" s="1"/>
  <c r="AD1374" i="34" s="1"/>
  <c r="I45" i="36"/>
  <c r="H54" i="36"/>
  <c r="I23" i="34"/>
  <c r="K39" i="34"/>
  <c r="N39" i="34"/>
  <c r="I39" i="34"/>
  <c r="K41" i="34"/>
  <c r="M41" i="34"/>
  <c r="N41" i="34" s="1"/>
  <c r="AE1232" i="20"/>
  <c r="O50" i="23"/>
  <c r="M26" i="26"/>
  <c r="N26" i="26" s="1"/>
  <c r="H618" i="26"/>
  <c r="AB608" i="26" s="1"/>
  <c r="AB618" i="26" s="1"/>
  <c r="AG608" i="26" s="1"/>
  <c r="AG618" i="26" s="1"/>
  <c r="H762" i="26"/>
  <c r="AB752" i="26" s="1"/>
  <c r="AB762" i="26" s="1"/>
  <c r="AG752" i="26" s="1"/>
  <c r="AG762" i="26" s="1"/>
  <c r="H834" i="26"/>
  <c r="AB824" i="26" s="1"/>
  <c r="AB834" i="26" s="1"/>
  <c r="AG824" i="26" s="1"/>
  <c r="AG834" i="26" s="1"/>
  <c r="H1134" i="26"/>
  <c r="AB1124" i="26" s="1"/>
  <c r="AB1134" i="26" s="1"/>
  <c r="AG1124" i="26" s="1"/>
  <c r="AG1134" i="26" s="1"/>
  <c r="N23" i="34"/>
  <c r="AD474" i="34"/>
  <c r="H32" i="34"/>
  <c r="M53" i="34"/>
  <c r="N53" i="34" s="1"/>
  <c r="M52" i="34"/>
  <c r="N52" i="34" s="1"/>
  <c r="M29" i="34"/>
  <c r="N29" i="34" s="1"/>
  <c r="M46" i="34"/>
  <c r="M48" i="34"/>
  <c r="N48" i="34" s="1"/>
  <c r="M49" i="34"/>
  <c r="N49" i="34" s="1"/>
  <c r="H1098" i="34"/>
  <c r="AD1088" i="34" s="1"/>
  <c r="AD1098" i="34" s="1"/>
  <c r="AQ1088" i="34" s="1"/>
  <c r="AQ1098" i="34" s="1"/>
  <c r="D1375" i="34"/>
  <c r="D10" i="34" s="1"/>
  <c r="O50" i="26"/>
  <c r="P50" i="26" s="1"/>
  <c r="W50" i="26" s="1"/>
  <c r="M28" i="26"/>
  <c r="N28" i="26" s="1"/>
  <c r="H594" i="26"/>
  <c r="AB584" i="26" s="1"/>
  <c r="AB594" i="26" s="1"/>
  <c r="AG584" i="26" s="1"/>
  <c r="AG594" i="26" s="1"/>
  <c r="H678" i="26"/>
  <c r="AB668" i="26" s="1"/>
  <c r="AB678" i="26" s="1"/>
  <c r="AG668" i="26" s="1"/>
  <c r="AG678" i="26" s="1"/>
  <c r="AQ200" i="34"/>
  <c r="AQ210" i="34" s="1"/>
  <c r="K26" i="34"/>
  <c r="K36" i="34"/>
  <c r="M36" i="34"/>
  <c r="N36" i="34"/>
  <c r="I36" i="34"/>
  <c r="H546" i="34"/>
  <c r="AD536" i="34" s="1"/>
  <c r="AD546" i="34" s="1"/>
  <c r="AQ536" i="34" s="1"/>
  <c r="AQ546" i="34" s="1"/>
  <c r="C13" i="41"/>
  <c r="F13" i="41" s="1"/>
  <c r="C19" i="41"/>
  <c r="F19" i="41" s="1"/>
  <c r="G19" i="41" s="1"/>
  <c r="C17" i="41"/>
  <c r="F17" i="41" s="1"/>
  <c r="G17" i="41" s="1"/>
  <c r="C22" i="41"/>
  <c r="F22" i="41" s="1"/>
  <c r="G22" i="41" s="1"/>
  <c r="C23" i="41"/>
  <c r="C47" i="41"/>
  <c r="F47" i="41" s="1"/>
  <c r="G47" i="41" s="1"/>
  <c r="F44" i="41"/>
  <c r="M28" i="34"/>
  <c r="H798" i="34"/>
  <c r="AD788" i="34" s="1"/>
  <c r="AD798" i="34" s="1"/>
  <c r="AQ788" i="34" s="1"/>
  <c r="AQ798" i="34" s="1"/>
  <c r="H1146" i="34"/>
  <c r="AD1136" i="34" s="1"/>
  <c r="AD1146" i="34" s="1"/>
  <c r="AQ1136" i="34" s="1"/>
  <c r="AQ1146" i="34" s="1"/>
  <c r="H1230" i="34"/>
  <c r="AD1220" i="34" s="1"/>
  <c r="AD1230" i="34" s="1"/>
  <c r="AQ1220" i="34" s="1"/>
  <c r="AQ1230" i="34" s="1"/>
  <c r="H1254" i="34"/>
  <c r="AD1244" i="34" s="1"/>
  <c r="AD1254" i="34" s="1"/>
  <c r="AQ1244" i="34" s="1"/>
  <c r="AQ1254" i="34" s="1"/>
  <c r="H1266" i="34"/>
  <c r="AD1256" i="34" s="1"/>
  <c r="AD1266" i="34" s="1"/>
  <c r="AQ1256" i="34" s="1"/>
  <c r="AQ1266" i="34" s="1"/>
  <c r="G54" i="36"/>
  <c r="C60" i="41"/>
  <c r="F60" i="41" s="1"/>
  <c r="G60" i="41" s="1"/>
  <c r="M21" i="38"/>
  <c r="M26" i="38" s="1"/>
  <c r="F54" i="41" s="1"/>
  <c r="S55" i="36"/>
  <c r="H558" i="34"/>
  <c r="AD548" i="34" s="1"/>
  <c r="AD558" i="34" s="1"/>
  <c r="AQ548" i="34" s="1"/>
  <c r="AQ558" i="34" s="1"/>
  <c r="H1074" i="34"/>
  <c r="AD1064" i="34" s="1"/>
  <c r="AD1074" i="34" s="1"/>
  <c r="AQ1064" i="34" s="1"/>
  <c r="AQ1074" i="34" s="1"/>
  <c r="H1158" i="34"/>
  <c r="AD1148" i="34" s="1"/>
  <c r="AD1158" i="34" s="1"/>
  <c r="AQ1148" i="34" s="1"/>
  <c r="AQ1158" i="34" s="1"/>
  <c r="G30" i="36"/>
  <c r="C45" i="41"/>
  <c r="F45" i="41" s="1"/>
  <c r="G45" i="41" s="1"/>
  <c r="H834" i="34"/>
  <c r="AD824" i="34" s="1"/>
  <c r="AD834" i="34" s="1"/>
  <c r="AQ824" i="34" s="1"/>
  <c r="AQ834" i="34" s="1"/>
  <c r="H942" i="34"/>
  <c r="AD932" i="34" s="1"/>
  <c r="AD942" i="34" s="1"/>
  <c r="AQ932" i="34" s="1"/>
  <c r="AQ942" i="34" s="1"/>
  <c r="H1314" i="34"/>
  <c r="AD1304" i="34" s="1"/>
  <c r="AD1314" i="34" s="1"/>
  <c r="AQ1304" i="34" s="1"/>
  <c r="AQ1314" i="34" s="1"/>
  <c r="C43" i="41"/>
  <c r="F32" i="41"/>
  <c r="G32" i="41" s="1"/>
  <c r="M37" i="34"/>
  <c r="N37" i="34" s="1"/>
  <c r="H930" i="34"/>
  <c r="AD920" i="34" s="1"/>
  <c r="AD930" i="34" s="1"/>
  <c r="AQ920" i="34" s="1"/>
  <c r="AQ930" i="34" s="1"/>
  <c r="H30" i="36"/>
  <c r="M25" i="38"/>
  <c r="H1086" i="34"/>
  <c r="AD1076" i="34" s="1"/>
  <c r="AD1086" i="34" s="1"/>
  <c r="AQ1076" i="34" s="1"/>
  <c r="AQ1086" i="34" s="1"/>
  <c r="H1362" i="34"/>
  <c r="AD1352" i="34" s="1"/>
  <c r="AD1362" i="34" s="1"/>
  <c r="AQ1352" i="34" s="1"/>
  <c r="AQ1362" i="34" s="1"/>
  <c r="H606" i="34"/>
  <c r="AD596" i="34" s="1"/>
  <c r="AD606" i="34" s="1"/>
  <c r="AQ596" i="34" s="1"/>
  <c r="AQ606" i="34" s="1"/>
  <c r="H882" i="34"/>
  <c r="AD872" i="34" s="1"/>
  <c r="AD882" i="34" s="1"/>
  <c r="AQ872" i="34" s="1"/>
  <c r="AQ882" i="34" s="1"/>
  <c r="H450" i="34"/>
  <c r="I450" i="34" s="1"/>
  <c r="AD440" i="34" s="1"/>
  <c r="H810" i="34"/>
  <c r="AD800" i="34" s="1"/>
  <c r="AD810" i="34" s="1"/>
  <c r="AQ800" i="34" s="1"/>
  <c r="AQ810" i="34" s="1"/>
  <c r="H990" i="34"/>
  <c r="AD980" i="34" s="1"/>
  <c r="AD990" i="34" s="1"/>
  <c r="AQ980" i="34" s="1"/>
  <c r="AQ990" i="34" s="1"/>
  <c r="AB330" i="26"/>
  <c r="AG320" i="26"/>
  <c r="AG330" i="26" s="1"/>
  <c r="AD1174" i="20"/>
  <c r="AD1184" i="20" s="1"/>
  <c r="X1380" i="20"/>
  <c r="K10" i="20" s="1"/>
  <c r="Y1366" i="20"/>
  <c r="Y1376" i="20" s="1"/>
  <c r="Y1380" i="20" s="1"/>
  <c r="K11" i="20" s="1"/>
  <c r="AG236" i="26"/>
  <c r="AG246" i="26" s="1"/>
  <c r="AB246" i="26"/>
  <c r="S317" i="17"/>
  <c r="T307" i="17"/>
  <c r="T317" i="17" s="1"/>
  <c r="S245" i="17"/>
  <c r="T235" i="17"/>
  <c r="T245" i="17" s="1"/>
  <c r="AB1150" i="20"/>
  <c r="AB1160" i="20" s="1"/>
  <c r="S29" i="17"/>
  <c r="T19" i="17"/>
  <c r="T29" i="17" s="1"/>
  <c r="AD670" i="20"/>
  <c r="AD680" i="20" s="1"/>
  <c r="AG80" i="26"/>
  <c r="AG90" i="26" s="1"/>
  <c r="AB90" i="26"/>
  <c r="AG260" i="26"/>
  <c r="AG270" i="26" s="1"/>
  <c r="AB270" i="26"/>
  <c r="T391" i="17"/>
  <c r="T401" i="17" s="1"/>
  <c r="S401" i="17"/>
  <c r="S389" i="17"/>
  <c r="T379" i="17"/>
  <c r="T389" i="17" s="1"/>
  <c r="P12" i="20"/>
  <c r="P13" i="20"/>
  <c r="X1126" i="20"/>
  <c r="X1136" i="20" s="1"/>
  <c r="Y1126" i="20" s="1"/>
  <c r="Y1136" i="20" s="1"/>
  <c r="AC1126" i="20"/>
  <c r="AC1136" i="20" s="1"/>
  <c r="P1102" i="20"/>
  <c r="P1112" i="20" s="1"/>
  <c r="Q1102" i="20" s="1"/>
  <c r="Q1112" i="20" s="1"/>
  <c r="Z1102" i="20"/>
  <c r="Z1112" i="20" s="1"/>
  <c r="AG152" i="26"/>
  <c r="AG162" i="26" s="1"/>
  <c r="AB162" i="26"/>
  <c r="T259" i="17"/>
  <c r="T269" i="17" s="1"/>
  <c r="S269" i="17"/>
  <c r="O1380" i="20"/>
  <c r="D14" i="20" s="1"/>
  <c r="AB390" i="26"/>
  <c r="AG380" i="26"/>
  <c r="AG390" i="26" s="1"/>
  <c r="S449" i="17"/>
  <c r="T439" i="17"/>
  <c r="T449" i="17" s="1"/>
  <c r="AB378" i="26"/>
  <c r="AG368" i="26"/>
  <c r="AG378" i="26" s="1"/>
  <c r="AB126" i="26"/>
  <c r="AG116" i="26"/>
  <c r="AG126" i="26" s="1"/>
  <c r="AB198" i="26"/>
  <c r="AG188" i="26"/>
  <c r="AG198" i="26" s="1"/>
  <c r="Q1282" i="20"/>
  <c r="Q1292" i="20" s="1"/>
  <c r="T31" i="17"/>
  <c r="T41" i="17" s="1"/>
  <c r="S41" i="17"/>
  <c r="T67" i="17"/>
  <c r="T77" i="17" s="1"/>
  <c r="S77" i="17"/>
  <c r="AC152" i="20"/>
  <c r="AB402" i="26"/>
  <c r="AG392" i="26"/>
  <c r="AG402" i="26" s="1"/>
  <c r="AG92" i="26"/>
  <c r="AG102" i="26" s="1"/>
  <c r="AB102" i="26"/>
  <c r="T151" i="17"/>
  <c r="T161" i="17" s="1"/>
  <c r="S161" i="17"/>
  <c r="T247" i="17"/>
  <c r="T257" i="17" s="1"/>
  <c r="S257" i="17"/>
  <c r="T463" i="17"/>
  <c r="T473" i="17" s="1"/>
  <c r="S473" i="17"/>
  <c r="P1377" i="17"/>
  <c r="AG56" i="26"/>
  <c r="AG66" i="26" s="1"/>
  <c r="AB66" i="26"/>
  <c r="AD718" i="20"/>
  <c r="AD728" i="20" s="1"/>
  <c r="AC728" i="20"/>
  <c r="AC92" i="20"/>
  <c r="AG272" i="26"/>
  <c r="AG282" i="26" s="1"/>
  <c r="AB462" i="26"/>
  <c r="AG452" i="26"/>
  <c r="AG462" i="26" s="1"/>
  <c r="T79" i="17"/>
  <c r="T89" i="17" s="1"/>
  <c r="S89" i="17"/>
  <c r="AD22" i="20"/>
  <c r="AD32" i="20" s="1"/>
  <c r="X454" i="20"/>
  <c r="X464" i="20" s="1"/>
  <c r="Y454" i="20" s="1"/>
  <c r="Y464" i="20" s="1"/>
  <c r="AD1018" i="20"/>
  <c r="AD1028" i="20" s="1"/>
  <c r="AC454" i="20"/>
  <c r="AC464" i="20" s="1"/>
  <c r="AB46" i="20"/>
  <c r="AB56" i="20" s="1"/>
  <c r="J1377" i="17"/>
  <c r="D15" i="17" s="1"/>
  <c r="T175" i="17"/>
  <c r="T185" i="17" s="1"/>
  <c r="AB426" i="26"/>
  <c r="T1363" i="17"/>
  <c r="T1373" i="17" s="1"/>
  <c r="T1377" i="17" s="1"/>
  <c r="S1377" i="17"/>
  <c r="G581" i="17"/>
  <c r="S571" i="17" s="1"/>
  <c r="S581" i="17" s="1"/>
  <c r="T571" i="17" s="1"/>
  <c r="T581" i="17" s="1"/>
  <c r="G1061" i="17"/>
  <c r="S1051" i="17" s="1"/>
  <c r="S1061" i="17" s="1"/>
  <c r="T1051" i="17" s="1"/>
  <c r="T1061" i="17" s="1"/>
  <c r="G1313" i="17"/>
  <c r="S1303" i="17" s="1"/>
  <c r="S1313" i="17" s="1"/>
  <c r="T1303" i="17" s="1"/>
  <c r="T1313" i="17" s="1"/>
  <c r="Z34" i="20"/>
  <c r="Z44" i="20" s="1"/>
  <c r="P34" i="20"/>
  <c r="P44" i="20" s="1"/>
  <c r="Q34" i="20" s="1"/>
  <c r="Q44" i="20" s="1"/>
  <c r="S197" i="17"/>
  <c r="X886" i="20"/>
  <c r="X896" i="20" s="1"/>
  <c r="Y886" i="20" s="1"/>
  <c r="Y896" i="20" s="1"/>
  <c r="AC586" i="20"/>
  <c r="AB190" i="20"/>
  <c r="AB200" i="20" s="1"/>
  <c r="G1217" i="17"/>
  <c r="S1207" i="17" s="1"/>
  <c r="S1217" i="17" s="1"/>
  <c r="T1207" i="17" s="1"/>
  <c r="T1217" i="17" s="1"/>
  <c r="AB1114" i="20"/>
  <c r="AB1124" i="20" s="1"/>
  <c r="AC1114" i="20"/>
  <c r="AC1124" i="20" s="1"/>
  <c r="X1114" i="20"/>
  <c r="X1124" i="20" s="1"/>
  <c r="Y1114" i="20" s="1"/>
  <c r="Y1124" i="20" s="1"/>
  <c r="AC106" i="20"/>
  <c r="X106" i="20"/>
  <c r="X116" i="20" s="1"/>
  <c r="Y106" i="20" s="1"/>
  <c r="Y116" i="20" s="1"/>
  <c r="G665" i="17"/>
  <c r="S655" i="17" s="1"/>
  <c r="S665" i="17" s="1"/>
  <c r="T655" i="17" s="1"/>
  <c r="T665" i="17" s="1"/>
  <c r="G557" i="17"/>
  <c r="S547" i="17" s="1"/>
  <c r="S557" i="17" s="1"/>
  <c r="T547" i="17" s="1"/>
  <c r="T557" i="17" s="1"/>
  <c r="G977" i="17"/>
  <c r="S967" i="17" s="1"/>
  <c r="S977" i="17" s="1"/>
  <c r="T967" i="17" s="1"/>
  <c r="T977" i="17" s="1"/>
  <c r="G1085" i="17"/>
  <c r="S1075" i="17" s="1"/>
  <c r="S1085" i="17" s="1"/>
  <c r="T1075" i="17" s="1"/>
  <c r="T1085" i="17" s="1"/>
  <c r="G1289" i="17"/>
  <c r="S1279" i="17" s="1"/>
  <c r="S1289" i="17" s="1"/>
  <c r="T1279" i="17" s="1"/>
  <c r="T1289" i="17" s="1"/>
  <c r="AB354" i="26"/>
  <c r="G1037" i="17"/>
  <c r="S1027" i="17" s="1"/>
  <c r="S1037" i="17" s="1"/>
  <c r="T1027" i="17" s="1"/>
  <c r="T1037" i="17" s="1"/>
  <c r="D1377" i="17"/>
  <c r="G1169" i="17"/>
  <c r="S1159" i="17" s="1"/>
  <c r="S1169" i="17" s="1"/>
  <c r="T1159" i="17" s="1"/>
  <c r="T1169" i="17" s="1"/>
  <c r="AB538" i="20"/>
  <c r="AB548" i="20" s="1"/>
  <c r="AB826" i="20"/>
  <c r="AB836" i="20" s="1"/>
  <c r="AD946" i="20"/>
  <c r="AD956" i="20" s="1"/>
  <c r="S113" i="17"/>
  <c r="T103" i="17"/>
  <c r="T113" i="17" s="1"/>
  <c r="G569" i="17"/>
  <c r="S559" i="17" s="1"/>
  <c r="S569" i="17" s="1"/>
  <c r="T559" i="17" s="1"/>
  <c r="T569" i="17" s="1"/>
  <c r="G953" i="17"/>
  <c r="S943" i="17" s="1"/>
  <c r="S953" i="17" s="1"/>
  <c r="T943" i="17" s="1"/>
  <c r="T953" i="17" s="1"/>
  <c r="X946" i="20"/>
  <c r="X956" i="20" s="1"/>
  <c r="Y946" i="20" s="1"/>
  <c r="Y956" i="20" s="1"/>
  <c r="L30" i="26"/>
  <c r="X430" i="20"/>
  <c r="X440" i="20" s="1"/>
  <c r="Y430" i="20" s="1"/>
  <c r="Y440" i="20" s="1"/>
  <c r="G521" i="17"/>
  <c r="S511" i="17" s="1"/>
  <c r="S521" i="17" s="1"/>
  <c r="T511" i="17" s="1"/>
  <c r="T521" i="17" s="1"/>
  <c r="G653" i="17"/>
  <c r="S643" i="17" s="1"/>
  <c r="S653" i="17" s="1"/>
  <c r="T643" i="17" s="1"/>
  <c r="T653" i="17" s="1"/>
  <c r="G1145" i="17"/>
  <c r="S1135" i="17" s="1"/>
  <c r="S1145" i="17" s="1"/>
  <c r="T1135" i="17" s="1"/>
  <c r="T1145" i="17" s="1"/>
  <c r="AC1030" i="20"/>
  <c r="G1133" i="17"/>
  <c r="S1123" i="17" s="1"/>
  <c r="S1133" i="17" s="1"/>
  <c r="T1123" i="17" s="1"/>
  <c r="T1133" i="17" s="1"/>
  <c r="AD154" i="20"/>
  <c r="AD164" i="20" s="1"/>
  <c r="J80" i="20"/>
  <c r="J572" i="20"/>
  <c r="AE932" i="20"/>
  <c r="J512" i="20"/>
  <c r="AE697" i="20"/>
  <c r="AE704" i="20" s="1"/>
  <c r="J716" i="20"/>
  <c r="AG440" i="26"/>
  <c r="AG450" i="26" s="1"/>
  <c r="AB450" i="26"/>
  <c r="AE395" i="20"/>
  <c r="AE404" i="20" s="1"/>
  <c r="AE992" i="20"/>
  <c r="AE1280" i="20"/>
  <c r="J824" i="20"/>
  <c r="AE872" i="20"/>
  <c r="AE1064" i="20"/>
  <c r="AE1256" i="20"/>
  <c r="J1100" i="20"/>
  <c r="M23" i="26"/>
  <c r="N23" i="26" s="1"/>
  <c r="C15" i="23"/>
  <c r="O46" i="26"/>
  <c r="J920" i="20"/>
  <c r="M22" i="26"/>
  <c r="N22" i="26" s="1"/>
  <c r="O48" i="26"/>
  <c r="P48" i="26" s="1"/>
  <c r="W48" i="26" s="1"/>
  <c r="AQ56" i="34"/>
  <c r="AQ66" i="34" s="1"/>
  <c r="AD66" i="34"/>
  <c r="AQ248" i="34"/>
  <c r="AQ258" i="34" s="1"/>
  <c r="AD258" i="34"/>
  <c r="AD114" i="34"/>
  <c r="AQ104" i="34"/>
  <c r="AQ114" i="34" s="1"/>
  <c r="P23" i="34"/>
  <c r="R1364" i="34"/>
  <c r="R1374" i="34" s="1"/>
  <c r="AQ272" i="34"/>
  <c r="AQ282" i="34" s="1"/>
  <c r="AD282" i="34"/>
  <c r="J24" i="34"/>
  <c r="L24" i="34"/>
  <c r="S24" i="34" s="1"/>
  <c r="Y24" i="34" s="1"/>
  <c r="M36" i="23"/>
  <c r="M34" i="23"/>
  <c r="M35" i="23" s="1"/>
  <c r="AQ296" i="34"/>
  <c r="AQ306" i="34" s="1"/>
  <c r="AD306" i="34"/>
  <c r="AD462" i="34"/>
  <c r="AQ452" i="34"/>
  <c r="AQ462" i="34" s="1"/>
  <c r="AQ152" i="34"/>
  <c r="AQ162" i="34" s="1"/>
  <c r="AD162" i="34"/>
  <c r="AD198" i="34"/>
  <c r="AQ188" i="34"/>
  <c r="AQ198" i="34" s="1"/>
  <c r="L21" i="26"/>
  <c r="O21" i="26"/>
  <c r="AD150" i="34"/>
  <c r="AQ140" i="34"/>
  <c r="AQ150" i="34" s="1"/>
  <c r="AQ164" i="34"/>
  <c r="AQ174" i="34" s="1"/>
  <c r="AD174" i="34"/>
  <c r="AQ392" i="34"/>
  <c r="AQ402" i="34" s="1"/>
  <c r="AD402" i="34"/>
  <c r="AC32" i="34"/>
  <c r="Q38" i="34"/>
  <c r="Q48" i="34"/>
  <c r="AQ236" i="34"/>
  <c r="AQ246" i="34" s="1"/>
  <c r="J34" i="34"/>
  <c r="P25" i="34"/>
  <c r="Y25" i="34" s="1"/>
  <c r="O45" i="34"/>
  <c r="O54" i="34" s="1"/>
  <c r="H45" i="34"/>
  <c r="G54" i="34"/>
  <c r="AQ380" i="34"/>
  <c r="AQ390" i="34" s="1"/>
  <c r="AD390" i="34"/>
  <c r="AQ332" i="34"/>
  <c r="AQ342" i="34" s="1"/>
  <c r="AD342" i="34"/>
  <c r="Q34" i="34"/>
  <c r="P27" i="34"/>
  <c r="Y27" i="34" s="1"/>
  <c r="Q27" i="34"/>
  <c r="K46" i="34"/>
  <c r="N46" i="34"/>
  <c r="I46" i="34"/>
  <c r="I28" i="34"/>
  <c r="O20" i="34"/>
  <c r="N33" i="34"/>
  <c r="Q24" i="34"/>
  <c r="R23" i="34"/>
  <c r="I26" i="34"/>
  <c r="N26" i="34"/>
  <c r="P44" i="34"/>
  <c r="Y1375" i="34"/>
  <c r="AD270" i="34"/>
  <c r="AQ260" i="34"/>
  <c r="AQ270" i="34" s="1"/>
  <c r="M24" i="34"/>
  <c r="N24" i="34" s="1"/>
  <c r="K24" i="34"/>
  <c r="AI44" i="34"/>
  <c r="N21" i="34"/>
  <c r="I21" i="34"/>
  <c r="I37" i="34"/>
  <c r="K37" i="34"/>
  <c r="N28" i="34"/>
  <c r="AQ128" i="34"/>
  <c r="AQ138" i="34" s="1"/>
  <c r="AD138" i="34"/>
  <c r="M50" i="34"/>
  <c r="N50" i="34" s="1"/>
  <c r="M25" i="34"/>
  <c r="N25" i="34" s="1"/>
  <c r="I25" i="34"/>
  <c r="J25" i="34" s="1"/>
  <c r="AQ224" i="34"/>
  <c r="AQ234" i="34" s="1"/>
  <c r="H642" i="34"/>
  <c r="AD632" i="34" s="1"/>
  <c r="AD642" i="34" s="1"/>
  <c r="AQ632" i="34" s="1"/>
  <c r="AQ642" i="34" s="1"/>
  <c r="H594" i="34"/>
  <c r="AD584" i="34" s="1"/>
  <c r="AD594" i="34" s="1"/>
  <c r="AQ584" i="34" s="1"/>
  <c r="AQ594" i="34" s="1"/>
  <c r="H534" i="34"/>
  <c r="AD524" i="34" s="1"/>
  <c r="AD534" i="34" s="1"/>
  <c r="AQ524" i="34" s="1"/>
  <c r="AQ534" i="34" s="1"/>
  <c r="H630" i="34"/>
  <c r="AD620" i="34" s="1"/>
  <c r="AD630" i="34" s="1"/>
  <c r="AQ620" i="34" s="1"/>
  <c r="AQ630" i="34" s="1"/>
  <c r="H894" i="34"/>
  <c r="AD884" i="34" s="1"/>
  <c r="AD894" i="34" s="1"/>
  <c r="AQ884" i="34" s="1"/>
  <c r="AQ894" i="34" s="1"/>
  <c r="H954" i="34"/>
  <c r="H702" i="34"/>
  <c r="AD692" i="34" s="1"/>
  <c r="AD702" i="34" s="1"/>
  <c r="AQ692" i="34" s="1"/>
  <c r="AQ702" i="34" s="1"/>
  <c r="H870" i="34"/>
  <c r="AD860" i="34" s="1"/>
  <c r="AD870" i="34" s="1"/>
  <c r="AQ860" i="34" s="1"/>
  <c r="AQ870" i="34" s="1"/>
  <c r="I55" i="36"/>
  <c r="F49" i="41"/>
  <c r="G49" i="41" s="1"/>
  <c r="H774" i="34"/>
  <c r="AD764" i="34" s="1"/>
  <c r="AD774" i="34" s="1"/>
  <c r="AQ764" i="34" s="1"/>
  <c r="AQ774" i="34" s="1"/>
  <c r="G13" i="41"/>
  <c r="H786" i="34"/>
  <c r="AD776" i="34" s="1"/>
  <c r="AD786" i="34" s="1"/>
  <c r="AQ776" i="34" s="1"/>
  <c r="AQ786" i="34" s="1"/>
  <c r="H738" i="34"/>
  <c r="AD728" i="34" s="1"/>
  <c r="AD738" i="34" s="1"/>
  <c r="AQ728" i="34" s="1"/>
  <c r="AQ738" i="34" s="1"/>
  <c r="G53" i="41"/>
  <c r="H846" i="34"/>
  <c r="AD836" i="34" s="1"/>
  <c r="AD846" i="34" s="1"/>
  <c r="AQ836" i="34" s="1"/>
  <c r="AQ846" i="34" s="1"/>
  <c r="H906" i="34"/>
  <c r="AD896" i="34" s="1"/>
  <c r="AD906" i="34" s="1"/>
  <c r="AQ896" i="34" s="1"/>
  <c r="AQ906" i="34" s="1"/>
  <c r="G31" i="41"/>
  <c r="C33" i="41"/>
  <c r="H42" i="36"/>
  <c r="C35" i="41"/>
  <c r="F35" i="41" s="1"/>
  <c r="G35" i="41" s="1"/>
  <c r="C15" i="41"/>
  <c r="F15" i="41" s="1"/>
  <c r="G15" i="41" s="1"/>
  <c r="C38" i="41"/>
  <c r="F38" i="41" s="1"/>
  <c r="G38" i="41" s="1"/>
  <c r="G44" i="41"/>
  <c r="G54" i="41" l="1"/>
  <c r="F55" i="41"/>
  <c r="G55" i="41" s="1"/>
  <c r="AB370" i="20"/>
  <c r="AB380" i="20" s="1"/>
  <c r="AC370" i="20"/>
  <c r="AC380" i="20" s="1"/>
  <c r="X370" i="20"/>
  <c r="X380" i="20" s="1"/>
  <c r="Y370" i="20" s="1"/>
  <c r="Y380" i="20" s="1"/>
  <c r="C46" i="41"/>
  <c r="F46" i="41" s="1"/>
  <c r="G46" i="41" s="1"/>
  <c r="C48" i="41"/>
  <c r="F48" i="41" s="1"/>
  <c r="G48" i="41" s="1"/>
  <c r="AE1380" i="20"/>
  <c r="X526" i="20"/>
  <c r="X536" i="20" s="1"/>
  <c r="Y526" i="20" s="1"/>
  <c r="Y536" i="20" s="1"/>
  <c r="AC526" i="20"/>
  <c r="AC536" i="20" s="1"/>
  <c r="AB526" i="20"/>
  <c r="AB536" i="20" s="1"/>
  <c r="AB382" i="20"/>
  <c r="AB392" i="20" s="1"/>
  <c r="AC382" i="20"/>
  <c r="X382" i="20"/>
  <c r="X392" i="20" s="1"/>
  <c r="Y382" i="20" s="1"/>
  <c r="Y392" i="20" s="1"/>
  <c r="AB766" i="20"/>
  <c r="AB776" i="20" s="1"/>
  <c r="AC766" i="20"/>
  <c r="AC776" i="20" s="1"/>
  <c r="X766" i="20"/>
  <c r="X776" i="20" s="1"/>
  <c r="Y766" i="20" s="1"/>
  <c r="Y776" i="20" s="1"/>
  <c r="AD766" i="20"/>
  <c r="AD776" i="20" s="1"/>
  <c r="AC488" i="20"/>
  <c r="AD478" i="20"/>
  <c r="AD488" i="20" s="1"/>
  <c r="AD430" i="20"/>
  <c r="AD440" i="20" s="1"/>
  <c r="AC440" i="20"/>
  <c r="AC1088" i="20"/>
  <c r="AD1078" i="20"/>
  <c r="AD1088" i="20" s="1"/>
  <c r="H55" i="36"/>
  <c r="D14" i="36" s="1"/>
  <c r="J36" i="34"/>
  <c r="Q36" i="34"/>
  <c r="AB394" i="20"/>
  <c r="AB404" i="20" s="1"/>
  <c r="X394" i="20"/>
  <c r="X404" i="20" s="1"/>
  <c r="Y394" i="20" s="1"/>
  <c r="Y404" i="20" s="1"/>
  <c r="AC394" i="20"/>
  <c r="P34" i="26"/>
  <c r="W34" i="26" s="1"/>
  <c r="O42" i="26"/>
  <c r="P42" i="26" s="1"/>
  <c r="AA32" i="26" s="1"/>
  <c r="AB1210" i="20"/>
  <c r="AB1220" i="20" s="1"/>
  <c r="AC1210" i="20"/>
  <c r="X1210" i="20"/>
  <c r="X1220" i="20" s="1"/>
  <c r="Y1210" i="20" s="1"/>
  <c r="Y1220" i="20" s="1"/>
  <c r="AC646" i="20"/>
  <c r="AB646" i="20"/>
  <c r="AB656" i="20" s="1"/>
  <c r="X646" i="20"/>
  <c r="X656" i="20" s="1"/>
  <c r="Y646" i="20" s="1"/>
  <c r="Y656" i="20" s="1"/>
  <c r="AC1004" i="20"/>
  <c r="AD994" i="20"/>
  <c r="AD1004" i="20" s="1"/>
  <c r="AB874" i="20"/>
  <c r="AB884" i="20" s="1"/>
  <c r="X874" i="20"/>
  <c r="X884" i="20" s="1"/>
  <c r="Y874" i="20" s="1"/>
  <c r="Y884" i="20" s="1"/>
  <c r="AC874" i="20"/>
  <c r="AC884" i="20" s="1"/>
  <c r="AD874" i="20"/>
  <c r="AD884" i="20" s="1"/>
  <c r="AC764" i="20"/>
  <c r="AD754" i="20"/>
  <c r="AD764" i="20" s="1"/>
  <c r="AD450" i="34"/>
  <c r="AQ440" i="34"/>
  <c r="AQ450" i="34" s="1"/>
  <c r="G55" i="36"/>
  <c r="D13" i="36" s="1"/>
  <c r="F23" i="41"/>
  <c r="G23" i="41" s="1"/>
  <c r="C24" i="41"/>
  <c r="H42" i="34"/>
  <c r="I42" i="34" s="1"/>
  <c r="AD32" i="34" s="1"/>
  <c r="M32" i="34"/>
  <c r="N32" i="34"/>
  <c r="I32" i="34"/>
  <c r="K32" i="34"/>
  <c r="K42" i="34" s="1"/>
  <c r="AB1340" i="26"/>
  <c r="AB1350" i="26" s="1"/>
  <c r="AG1340" i="26" s="1"/>
  <c r="AG1350" i="26" s="1"/>
  <c r="H1375" i="26"/>
  <c r="D12" i="26" s="1"/>
  <c r="I22" i="34"/>
  <c r="M22" i="34"/>
  <c r="K22" i="34"/>
  <c r="N22" i="34"/>
  <c r="H30" i="34"/>
  <c r="K20" i="34"/>
  <c r="K30" i="34" s="1"/>
  <c r="AD20" i="34" s="1"/>
  <c r="AD30" i="34" s="1"/>
  <c r="M20" i="34"/>
  <c r="N20" i="34" s="1"/>
  <c r="N30" i="34" s="1"/>
  <c r="I20" i="34"/>
  <c r="J23" i="34"/>
  <c r="L23" i="34"/>
  <c r="S23" i="34" s="1"/>
  <c r="Y23" i="34" s="1"/>
  <c r="Q33" i="34"/>
  <c r="L33" i="34"/>
  <c r="S33" i="34" s="1"/>
  <c r="Y33" i="34" s="1"/>
  <c r="J33" i="34"/>
  <c r="AD634" i="20"/>
  <c r="AD644" i="20" s="1"/>
  <c r="AC644" i="20"/>
  <c r="Q23" i="34"/>
  <c r="P26" i="26"/>
  <c r="W26" i="26" s="1"/>
  <c r="Q26" i="26"/>
  <c r="AB850" i="20"/>
  <c r="AB860" i="20" s="1"/>
  <c r="X850" i="20"/>
  <c r="X860" i="20" s="1"/>
  <c r="Y850" i="20" s="1"/>
  <c r="Y860" i="20" s="1"/>
  <c r="AD850" i="20"/>
  <c r="AD860" i="20" s="1"/>
  <c r="AC850" i="20"/>
  <c r="AC860" i="20" s="1"/>
  <c r="X802" i="20"/>
  <c r="X812" i="20" s="1"/>
  <c r="Y802" i="20" s="1"/>
  <c r="Y812" i="20" s="1"/>
  <c r="AB802" i="20"/>
  <c r="AB812" i="20" s="1"/>
  <c r="AC802" i="20"/>
  <c r="AC812" i="20" s="1"/>
  <c r="AC286" i="20"/>
  <c r="AC296" i="20" s="1"/>
  <c r="AB286" i="20"/>
  <c r="AB296" i="20" s="1"/>
  <c r="X286" i="20"/>
  <c r="X296" i="20" s="1"/>
  <c r="Y286" i="20" s="1"/>
  <c r="Y296" i="20" s="1"/>
  <c r="AD970" i="20"/>
  <c r="AD980" i="20" s="1"/>
  <c r="AC980" i="20"/>
  <c r="AD886" i="20"/>
  <c r="AD896" i="20" s="1"/>
  <c r="AC896" i="20"/>
  <c r="Q22" i="34"/>
  <c r="X598" i="20"/>
  <c r="X608" i="20" s="1"/>
  <c r="Y598" i="20" s="1"/>
  <c r="Y608" i="20" s="1"/>
  <c r="AC598" i="20"/>
  <c r="AC608" i="20" s="1"/>
  <c r="AB598" i="20"/>
  <c r="AB608" i="20" s="1"/>
  <c r="AD598" i="20"/>
  <c r="AD608" i="20" s="1"/>
  <c r="AD1375" i="34"/>
  <c r="AQ1364" i="34"/>
  <c r="AQ1374" i="34" s="1"/>
  <c r="AQ1375" i="34" s="1"/>
  <c r="AD358" i="20"/>
  <c r="AD368" i="20" s="1"/>
  <c r="AD574" i="20"/>
  <c r="AD584" i="20" s="1"/>
  <c r="C59" i="41"/>
  <c r="F59" i="41" s="1"/>
  <c r="F43" i="41"/>
  <c r="G43" i="41" s="1"/>
  <c r="AB1318" i="20"/>
  <c r="AB1328" i="20" s="1"/>
  <c r="AC1318" i="20"/>
  <c r="AC1328" i="20" s="1"/>
  <c r="X1318" i="20"/>
  <c r="X1328" i="20" s="1"/>
  <c r="Y1318" i="20" s="1"/>
  <c r="Y1328" i="20" s="1"/>
  <c r="AD1318" i="20"/>
  <c r="AD1328" i="20" s="1"/>
  <c r="X514" i="20"/>
  <c r="X524" i="20" s="1"/>
  <c r="Y514" i="20" s="1"/>
  <c r="Y524" i="20" s="1"/>
  <c r="AB514" i="20"/>
  <c r="AB524" i="20" s="1"/>
  <c r="AC514" i="20"/>
  <c r="AB1306" i="20"/>
  <c r="AB1316" i="20" s="1"/>
  <c r="X1306" i="20"/>
  <c r="X1316" i="20" s="1"/>
  <c r="Y1306" i="20" s="1"/>
  <c r="Y1316" i="20" s="1"/>
  <c r="AD1306" i="20"/>
  <c r="AD1316" i="20" s="1"/>
  <c r="AC1306" i="20"/>
  <c r="AC1316" i="20" s="1"/>
  <c r="AC1258" i="20"/>
  <c r="AC1268" i="20" s="1"/>
  <c r="X1258" i="20"/>
  <c r="X1268" i="20" s="1"/>
  <c r="Y1258" i="20" s="1"/>
  <c r="Y1268" i="20" s="1"/>
  <c r="AB1258" i="20"/>
  <c r="AB1268" i="20" s="1"/>
  <c r="AD838" i="20"/>
  <c r="AD848" i="20" s="1"/>
  <c r="AC848" i="20"/>
  <c r="AD934" i="20"/>
  <c r="AD944" i="20" s="1"/>
  <c r="AD1198" i="20"/>
  <c r="AD1208" i="20" s="1"/>
  <c r="J39" i="34"/>
  <c r="Q39" i="34"/>
  <c r="O51" i="23"/>
  <c r="AB694" i="20"/>
  <c r="AB704" i="20" s="1"/>
  <c r="X694" i="20"/>
  <c r="X704" i="20" s="1"/>
  <c r="Y694" i="20" s="1"/>
  <c r="Y704" i="20" s="1"/>
  <c r="AC694" i="20"/>
  <c r="AC704" i="20" s="1"/>
  <c r="AD694" i="20"/>
  <c r="AD704" i="20" s="1"/>
  <c r="AB922" i="20"/>
  <c r="AB932" i="20" s="1"/>
  <c r="AD922" i="20"/>
  <c r="AD932" i="20" s="1"/>
  <c r="X922" i="20"/>
  <c r="X932" i="20" s="1"/>
  <c r="Y922" i="20" s="1"/>
  <c r="Y932" i="20" s="1"/>
  <c r="AC922" i="20"/>
  <c r="AC932" i="20" s="1"/>
  <c r="F33" i="41"/>
  <c r="C34" i="41"/>
  <c r="F34" i="41" s="1"/>
  <c r="G34" i="41" s="1"/>
  <c r="Q37" i="34"/>
  <c r="J37" i="34"/>
  <c r="AD454" i="20"/>
  <c r="AD464" i="20" s="1"/>
  <c r="M38" i="23"/>
  <c r="M39" i="23" s="1"/>
  <c r="M37" i="23"/>
  <c r="M40" i="23"/>
  <c r="M41" i="23" s="1"/>
  <c r="G1375" i="34"/>
  <c r="D11" i="34" s="1"/>
  <c r="AB706" i="20"/>
  <c r="AB716" i="20" s="1"/>
  <c r="X706" i="20"/>
  <c r="X716" i="20" s="1"/>
  <c r="Y706" i="20" s="1"/>
  <c r="Y716" i="20" s="1"/>
  <c r="AC706" i="20"/>
  <c r="AC716" i="20" s="1"/>
  <c r="AB20" i="26"/>
  <c r="AD20" i="26"/>
  <c r="AD30" i="26" s="1"/>
  <c r="J21" i="34"/>
  <c r="L21" i="34"/>
  <c r="S21" i="34" s="1"/>
  <c r="Y21" i="34" s="1"/>
  <c r="Q21" i="34"/>
  <c r="AD944" i="34"/>
  <c r="AD954" i="34" s="1"/>
  <c r="AQ944" i="34" s="1"/>
  <c r="AQ954" i="34" s="1"/>
  <c r="H1375" i="34"/>
  <c r="D12" i="34" s="1"/>
  <c r="R44" i="34"/>
  <c r="R54" i="34" s="1"/>
  <c r="R1375" i="34" s="1"/>
  <c r="S44" i="34"/>
  <c r="Y44" i="34" s="1"/>
  <c r="R22" i="34"/>
  <c r="AB910" i="20"/>
  <c r="AB920" i="20" s="1"/>
  <c r="AC910" i="20"/>
  <c r="AC920" i="20" s="1"/>
  <c r="X910" i="20"/>
  <c r="X920" i="20" s="1"/>
  <c r="Y910" i="20" s="1"/>
  <c r="Y920" i="20" s="1"/>
  <c r="AB814" i="20"/>
  <c r="AB824" i="20" s="1"/>
  <c r="AC814" i="20"/>
  <c r="AC824" i="20" s="1"/>
  <c r="X814" i="20"/>
  <c r="X824" i="20" s="1"/>
  <c r="Y814" i="20" s="1"/>
  <c r="Y824" i="20" s="1"/>
  <c r="AC1040" i="20"/>
  <c r="AD1030" i="20"/>
  <c r="AD1040" i="20" s="1"/>
  <c r="Q1380" i="20"/>
  <c r="P20" i="34"/>
  <c r="O30" i="34"/>
  <c r="P30" i="34" s="1"/>
  <c r="Q20" i="34"/>
  <c r="Q30" i="34" s="1"/>
  <c r="I45" i="34"/>
  <c r="Q45" i="34" s="1"/>
  <c r="K45" i="34"/>
  <c r="M45" i="34"/>
  <c r="N45" i="34" s="1"/>
  <c r="P54" i="34"/>
  <c r="J28" i="34"/>
  <c r="Q28" i="34"/>
  <c r="P45" i="34"/>
  <c r="P46" i="26"/>
  <c r="W46" i="26" s="1"/>
  <c r="O54" i="26"/>
  <c r="AC502" i="20"/>
  <c r="AC512" i="20" s="1"/>
  <c r="AD502" i="20"/>
  <c r="AD512" i="20" s="1"/>
  <c r="AB502" i="20"/>
  <c r="AB512" i="20" s="1"/>
  <c r="X502" i="20"/>
  <c r="X512" i="20" s="1"/>
  <c r="Y502" i="20" s="1"/>
  <c r="Y512" i="20" s="1"/>
  <c r="AD586" i="20"/>
  <c r="AD596" i="20" s="1"/>
  <c r="AC596" i="20"/>
  <c r="P1380" i="20"/>
  <c r="D15" i="20" s="1"/>
  <c r="O30" i="26"/>
  <c r="P30" i="26" s="1"/>
  <c r="AA20" i="26" s="1"/>
  <c r="Q21" i="26"/>
  <c r="P21" i="26"/>
  <c r="W21" i="26" s="1"/>
  <c r="Q25" i="34"/>
  <c r="AB562" i="20"/>
  <c r="AB572" i="20" s="1"/>
  <c r="AC562" i="20"/>
  <c r="AC572" i="20" s="1"/>
  <c r="X562" i="20"/>
  <c r="X572" i="20" s="1"/>
  <c r="Y562" i="20" s="1"/>
  <c r="Y572" i="20" s="1"/>
  <c r="AC116" i="20"/>
  <c r="AD106" i="20"/>
  <c r="AD116" i="20" s="1"/>
  <c r="G1377" i="17"/>
  <c r="D12" i="17" s="1"/>
  <c r="AD70" i="20"/>
  <c r="AD80" i="20" s="1"/>
  <c r="AC70" i="20"/>
  <c r="AC80" i="20" s="1"/>
  <c r="AB70" i="20"/>
  <c r="AB80" i="20" s="1"/>
  <c r="X70" i="20"/>
  <c r="X80" i="20" s="1"/>
  <c r="Y70" i="20" s="1"/>
  <c r="Y80" i="20" s="1"/>
  <c r="AD1114" i="20"/>
  <c r="AD1124" i="20" s="1"/>
  <c r="J26" i="34"/>
  <c r="Q26" i="34"/>
  <c r="J46" i="34"/>
  <c r="Q46" i="34"/>
  <c r="AB1090" i="20"/>
  <c r="AB1100" i="20" s="1"/>
  <c r="AC1090" i="20"/>
  <c r="AC1100" i="20" s="1"/>
  <c r="X1090" i="20"/>
  <c r="X1100" i="20" s="1"/>
  <c r="Y1090" i="20" s="1"/>
  <c r="Y1100" i="20" s="1"/>
  <c r="J1380" i="20"/>
  <c r="D13" i="20" s="1"/>
  <c r="AD1126" i="20"/>
  <c r="AD1136" i="20" s="1"/>
  <c r="AC404" i="20" l="1"/>
  <c r="AD394" i="20"/>
  <c r="AD404" i="20" s="1"/>
  <c r="O1375" i="34"/>
  <c r="D14" i="34" s="1"/>
  <c r="AD910" i="20"/>
  <c r="AD920" i="20" s="1"/>
  <c r="AD706" i="20"/>
  <c r="AD716" i="20" s="1"/>
  <c r="AC392" i="20"/>
  <c r="AD382" i="20"/>
  <c r="AD392" i="20" s="1"/>
  <c r="L20" i="34"/>
  <c r="L30" i="34" s="1"/>
  <c r="AE20" i="34" s="1"/>
  <c r="J20" i="34"/>
  <c r="J30" i="34" s="1"/>
  <c r="AD42" i="34"/>
  <c r="AF32" i="34"/>
  <c r="AC656" i="20"/>
  <c r="AD646" i="20"/>
  <c r="AD656" i="20" s="1"/>
  <c r="AD286" i="20"/>
  <c r="AD296" i="20" s="1"/>
  <c r="L22" i="34"/>
  <c r="S22" i="34" s="1"/>
  <c r="Y22" i="34" s="1"/>
  <c r="J22" i="34"/>
  <c r="F24" i="41"/>
  <c r="G24" i="41" s="1"/>
  <c r="C25" i="41"/>
  <c r="AD526" i="20"/>
  <c r="AD536" i="20" s="1"/>
  <c r="AD370" i="20"/>
  <c r="AD380" i="20" s="1"/>
  <c r="AD1210" i="20"/>
  <c r="AD1220" i="20" s="1"/>
  <c r="AC1220" i="20"/>
  <c r="AB1380" i="20"/>
  <c r="K13" i="20" s="1"/>
  <c r="AC524" i="20"/>
  <c r="AC1380" i="20" s="1"/>
  <c r="P14" i="20" s="1"/>
  <c r="AD514" i="20"/>
  <c r="AD524" i="20" s="1"/>
  <c r="G59" i="41"/>
  <c r="F61" i="41"/>
  <c r="G61" i="41" s="1"/>
  <c r="AJ20" i="34"/>
  <c r="AI20" i="34"/>
  <c r="AI30" i="34" s="1"/>
  <c r="I30" i="34"/>
  <c r="AO20" i="34"/>
  <c r="AD1258" i="20"/>
  <c r="AD1268" i="20" s="1"/>
  <c r="AD802" i="20"/>
  <c r="AD812" i="20" s="1"/>
  <c r="Q32" i="34"/>
  <c r="L32" i="34"/>
  <c r="J32" i="34"/>
  <c r="S45" i="34"/>
  <c r="Y45" i="34" s="1"/>
  <c r="R45" i="34"/>
  <c r="L45" i="34"/>
  <c r="J45" i="34"/>
  <c r="AD814" i="20"/>
  <c r="AD824" i="20" s="1"/>
  <c r="AD1090" i="20"/>
  <c r="AD1100" i="20" s="1"/>
  <c r="AD562" i="20"/>
  <c r="AD572" i="20" s="1"/>
  <c r="P54" i="26"/>
  <c r="O1375" i="26"/>
  <c r="D14" i="26" s="1"/>
  <c r="AC44" i="34"/>
  <c r="P1375" i="34"/>
  <c r="D15" i="34" s="1"/>
  <c r="S54" i="34"/>
  <c r="S30" i="34"/>
  <c r="AC20" i="34"/>
  <c r="S20" i="34"/>
  <c r="Y20" i="34" s="1"/>
  <c r="R20" i="34"/>
  <c r="R30" i="34" s="1"/>
  <c r="G33" i="41"/>
  <c r="F39" i="41"/>
  <c r="F27" i="41"/>
  <c r="G27" i="41" s="1"/>
  <c r="AC20" i="26"/>
  <c r="AC30" i="26" s="1"/>
  <c r="AB30" i="26"/>
  <c r="AE20" i="26"/>
  <c r="AE30" i="26" s="1"/>
  <c r="AF20" i="34" l="1"/>
  <c r="AE30" i="34"/>
  <c r="L42" i="34"/>
  <c r="S42" i="34" s="1"/>
  <c r="S32" i="34"/>
  <c r="Y32" i="34" s="1"/>
  <c r="AF42" i="34"/>
  <c r="AG32" i="34"/>
  <c r="AG42" i="34" s="1"/>
  <c r="AD1380" i="20"/>
  <c r="C26" i="41"/>
  <c r="F26" i="41" s="1"/>
  <c r="G26" i="41" s="1"/>
  <c r="F25" i="41"/>
  <c r="G25" i="41" s="1"/>
  <c r="AJ32" i="34"/>
  <c r="AI32" i="34"/>
  <c r="AI42" i="34" s="1"/>
  <c r="AA44" i="26"/>
  <c r="P1375" i="26"/>
  <c r="D15" i="26" s="1"/>
  <c r="F63" i="41"/>
  <c r="G39" i="41"/>
  <c r="G63" i="41" s="1"/>
  <c r="AG20" i="34" l="1"/>
  <c r="AG30" i="34" s="1"/>
  <c r="AM20" i="34" s="1"/>
  <c r="AF30" i="34"/>
  <c r="AL20" i="34" s="1"/>
  <c r="AH20" i="34"/>
  <c r="AH30" i="34" s="1"/>
  <c r="AN20" i="34" s="1"/>
  <c r="AK2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Alain Daudrumez</author>
    <author>Kathryn Malhotra</author>
    <author>Alain</author>
  </authors>
  <commentList>
    <comment ref="C18" authorId="0" shapeId="0" xr:uid="{00000000-0006-0000-0200-000001000000}">
      <text>
        <r>
          <rPr>
            <sz val="14"/>
            <color indexed="8"/>
            <rFont val="Calibri"/>
            <family val="2"/>
            <scheme val="minor"/>
          </rPr>
          <t xml:space="preserve">
In this column, list all the Health Facility (HF) as per your mapping exercise. Give the HF a name.
</t>
        </r>
      </text>
    </comment>
    <comment ref="D18" authorId="1" shapeId="0" xr:uid="{00000000-0006-0000-0200-000002000000}">
      <text>
        <r>
          <rPr>
            <sz val="11"/>
            <color indexed="81"/>
            <rFont val="Calibri"/>
            <family val="2"/>
            <scheme val="minor"/>
          </rPr>
          <t>Give a sequential number for all the villages in the district</t>
        </r>
        <r>
          <rPr>
            <sz val="9"/>
            <color indexed="81"/>
            <rFont val="Tahoma"/>
            <family val="2"/>
          </rPr>
          <t xml:space="preserve">
</t>
        </r>
      </text>
    </comment>
    <comment ref="E18" authorId="0" shapeId="0" xr:uid="{00000000-0006-0000-0200-000003000000}">
      <text>
        <r>
          <rPr>
            <b/>
            <sz val="11"/>
            <color rgb="FF000000"/>
            <rFont val="Calibri"/>
            <family val="2"/>
          </rPr>
          <t xml:space="preserve">Make a list of all the villages attached to the HF in column C.  Each HF can distribute nets to approximately 1000 HH (i.e. 200 HH per day for the 5 days plus two mop up days). If there is significantly more than 1000 HH in a village, then you should consider adding a team to this village if there is sufficient space to accomodate two teams.
</t>
        </r>
      </text>
    </comment>
    <comment ref="F18" authorId="0" shapeId="0" xr:uid="{00000000-0006-0000-0200-000004000000}">
      <text>
        <r>
          <rPr>
            <sz val="14"/>
            <color indexed="8"/>
            <rFont val="Calibri"/>
            <family val="2"/>
            <scheme val="minor"/>
          </rPr>
          <t>Put the  population size of the village.</t>
        </r>
      </text>
    </comment>
    <comment ref="G18" authorId="2" shapeId="0" xr:uid="{00000000-0006-0000-0200-000005000000}">
      <text>
        <r>
          <rPr>
            <b/>
            <sz val="9"/>
            <color indexed="81"/>
            <rFont val="Tahoma"/>
            <family val="2"/>
          </rPr>
          <t>Kathryn Malhotra:
This will self-calculate based on avg HH size and population</t>
        </r>
      </text>
    </comment>
    <comment ref="I18" authorId="1" shapeId="0" xr:uid="{00000000-0006-0000-0200-000006000000}">
      <text>
        <r>
          <rPr>
            <b/>
            <sz val="9"/>
            <color indexed="81"/>
            <rFont val="Tahoma"/>
            <family val="2"/>
          </rPr>
          <t>The number of ITNs required for this DP is calculated automatically</t>
        </r>
      </text>
    </comment>
    <comment ref="J18" authorId="1" shapeId="0" xr:uid="{00000000-0006-0000-0200-000007000000}">
      <text>
        <r>
          <rPr>
            <b/>
            <sz val="9"/>
            <color indexed="81"/>
            <rFont val="Tahoma"/>
            <family val="2"/>
          </rPr>
          <t>The number of bales is calculated automatically</t>
        </r>
      </text>
    </comment>
    <comment ref="K18" authorId="1" shapeId="0" xr:uid="{00000000-0006-0000-0200-000008000000}">
      <text>
        <r>
          <rPr>
            <b/>
            <sz val="12"/>
            <color rgb="FF000000"/>
            <rFont val="Tahoma"/>
            <family val="2"/>
          </rPr>
          <t>Please enter the distance in Kilometers between HF and village this will determine if a community hub is needed</t>
        </r>
      </text>
    </comment>
    <comment ref="L18" authorId="3" shapeId="0" xr:uid="{00000000-0006-0000-0200-000009000000}">
      <text>
        <r>
          <rPr>
            <b/>
            <sz val="11"/>
            <color indexed="81"/>
            <rFont val="Tahoma"/>
            <family val="2"/>
          </rPr>
          <t>Mention all Mode required for transportation of ITNs to DP from District warehouse</t>
        </r>
      </text>
    </comment>
    <comment ref="M18" authorId="1" shapeId="0" xr:uid="{00000000-0006-0000-0200-00000A000000}">
      <text>
        <r>
          <rPr>
            <b/>
            <sz val="9"/>
            <color rgb="FF000000"/>
            <rFont val="Tahoma"/>
            <family val="2"/>
          </rPr>
          <t>This should be answered in Yes or No</t>
        </r>
      </text>
    </comment>
    <comment ref="O18" authorId="2" shapeId="0" xr:uid="{00000000-0006-0000-0200-00000B000000}">
      <text>
        <r>
          <rPr>
            <b/>
            <sz val="9"/>
            <color indexed="81"/>
            <rFont val="Tahoma"/>
            <family val="2"/>
          </rPr>
          <t>Kathryn Malhotra:</t>
        </r>
        <r>
          <rPr>
            <sz val="9"/>
            <color indexed="81"/>
            <rFont val="Tahoma"/>
            <family val="2"/>
          </rPr>
          <t xml:space="preserve">
If yes distance should not be less than 5KM from HC.
Hub should be a School, GVT institution or any structure with adequate security</t>
        </r>
      </text>
    </comment>
    <comment ref="H29" authorId="2" shapeId="0" xr:uid="{00000000-0006-0000-0200-00000C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Alain Daudrumez</author>
  </authors>
  <commentList>
    <comment ref="G5" authorId="0" shapeId="0" xr:uid="{00000000-0006-0000-0500-000001000000}">
      <text>
        <r>
          <rPr>
            <b/>
            <sz val="9"/>
            <color indexed="81"/>
            <rFont val="Tahoma"/>
            <family val="2"/>
          </rPr>
          <t>Alain Daudrumez:</t>
        </r>
        <r>
          <rPr>
            <sz val="9"/>
            <color indexed="81"/>
            <rFont val="Tahoma"/>
            <family val="2"/>
          </rPr>
          <t xml:space="preserve">
</t>
        </r>
        <r>
          <rPr>
            <b/>
            <sz val="11"/>
            <color indexed="81"/>
            <rFont val="Tahoma"/>
            <family val="2"/>
          </rPr>
          <t>Exchange rate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Alain Daudrumez</author>
    <author/>
    <author>Kathryn Malhotra</author>
  </authors>
  <commentList>
    <comment ref="D8" authorId="0" shapeId="0" xr:uid="{00000000-0006-0000-0700-000001000000}">
      <text>
        <r>
          <rPr>
            <b/>
            <sz val="11"/>
            <color indexed="81"/>
            <rFont val="Tahoma"/>
            <family val="2"/>
          </rPr>
          <t xml:space="preserve">Select the district from the Drop-Down list
</t>
        </r>
      </text>
    </comment>
    <comment ref="C19" authorId="1" shapeId="0" xr:uid="{00000000-0006-0000-0700-000002000000}">
      <text>
        <r>
          <rPr>
            <sz val="14"/>
            <color indexed="8"/>
            <rFont val="Calibri"/>
            <family val="2"/>
            <scheme val="minor"/>
          </rPr>
          <t xml:space="preserve">In this column, list all the Health Facility (and the community hubs in each HFCA if needed) as per your mapping exercise. Give the HF a name.
</t>
        </r>
      </text>
    </comment>
    <comment ref="D19" authorId="0" shapeId="0" xr:uid="{00000000-0006-0000-0700-000003000000}">
      <text>
        <r>
          <rPr>
            <sz val="11"/>
            <color indexed="81"/>
            <rFont val="Calibri"/>
            <family val="2"/>
            <scheme val="minor"/>
          </rPr>
          <t>Give a sequential number for all the villages in the district</t>
        </r>
        <r>
          <rPr>
            <sz val="9"/>
            <color indexed="81"/>
            <rFont val="Tahoma"/>
            <family val="2"/>
          </rPr>
          <t xml:space="preserve">
</t>
        </r>
      </text>
    </comment>
    <comment ref="E19" authorId="0" shapeId="0" xr:uid="{00000000-0006-0000-0700-000004000000}">
      <text>
        <r>
          <rPr>
            <b/>
            <sz val="9"/>
            <color indexed="81"/>
            <rFont val="Tahoma"/>
            <family val="2"/>
          </rPr>
          <t>Alain Daudrumez:</t>
        </r>
        <r>
          <rPr>
            <sz val="9"/>
            <color indexed="81"/>
            <rFont val="Tahoma"/>
            <family val="2"/>
          </rPr>
          <t xml:space="preserve">
</t>
        </r>
        <r>
          <rPr>
            <b/>
            <sz val="9"/>
            <color indexed="81"/>
            <rFont val="Tahoma"/>
            <family val="2"/>
          </rPr>
          <t>List the villages that will be served either directly from the HF, or from the Community Hub. The first village in the list will be the one where the HF (or the Community Hub) is located.</t>
        </r>
      </text>
    </comment>
    <comment ref="G19" authorId="1" shapeId="0" xr:uid="{00000000-0006-0000-0700-000005000000}">
      <text>
        <r>
          <rPr>
            <sz val="14"/>
            <color indexed="8"/>
            <rFont val="Calibri"/>
            <family val="2"/>
            <scheme val="minor"/>
          </rPr>
          <t>Put the  population size of the villages.</t>
        </r>
      </text>
    </comment>
    <comment ref="H19" authorId="2" shapeId="0" xr:uid="{00000000-0006-0000-0700-000006000000}">
      <text>
        <r>
          <rPr>
            <b/>
            <sz val="9"/>
            <color indexed="81"/>
            <rFont val="Tahoma"/>
            <family val="2"/>
          </rPr>
          <t>Kathryn Malhotra:
This will self-calculate based on avg HH size and population</t>
        </r>
      </text>
    </comment>
    <comment ref="O19" authorId="0" shapeId="0" xr:uid="{00000000-0006-0000-0700-000007000000}">
      <text>
        <r>
          <rPr>
            <b/>
            <sz val="9"/>
            <color indexed="81"/>
            <rFont val="Tahoma"/>
            <family val="2"/>
          </rPr>
          <t>The number of ITNs required for this DP is calculated automatically</t>
        </r>
      </text>
    </comment>
    <comment ref="P19" authorId="0" shapeId="0" xr:uid="{00000000-0006-0000-0700-000008000000}">
      <text>
        <r>
          <rPr>
            <b/>
            <sz val="9"/>
            <color indexed="81"/>
            <rFont val="Tahoma"/>
            <family val="2"/>
          </rPr>
          <t>The number of bales is calculated automatically</t>
        </r>
      </text>
    </comment>
    <comment ref="T19" authorId="0" shapeId="0" xr:uid="{00000000-0006-0000-0700-000009000000}">
      <text>
        <r>
          <rPr>
            <b/>
            <sz val="10"/>
            <color rgb="FF000000"/>
            <rFont val="Tahoma"/>
            <family val="2"/>
          </rPr>
          <t>Please enter the distance in kilometers between the HF (or Community Hub) and the village.</t>
        </r>
      </text>
    </comment>
    <comment ref="U19" authorId="0" shapeId="0" xr:uid="{00000000-0006-0000-0700-00000A000000}">
      <text>
        <r>
          <rPr>
            <b/>
            <sz val="9"/>
            <color rgb="FF000000"/>
            <rFont val="Tahoma"/>
            <family val="2"/>
          </rPr>
          <t>This should be answered in Yes or No. If Yes, then please put a note in the cell to give briefly the reason why the village is hard to reach.</t>
        </r>
      </text>
    </comment>
    <comment ref="V19" authorId="0" shapeId="0" xr:uid="{00000000-0006-0000-0700-00000B000000}">
      <text>
        <r>
          <rPr>
            <b/>
            <sz val="9"/>
            <color indexed="81"/>
            <rFont val="Tahoma"/>
            <family val="2"/>
          </rPr>
          <t>Alain Daudrumez:</t>
        </r>
        <r>
          <rPr>
            <sz val="9"/>
            <color indexed="81"/>
            <rFont val="Tahoma"/>
            <family val="2"/>
          </rPr>
          <t xml:space="preserve">
We will not need this column anymore, so it will be deleted in the final version.</t>
        </r>
      </text>
    </comment>
    <comment ref="Z19" authorId="0" shapeId="0" xr:uid="{00000000-0006-0000-0700-00000C000000}">
      <text>
        <r>
          <rPr>
            <b/>
            <sz val="12"/>
            <color rgb="FF000000"/>
            <rFont val="Tahoma"/>
            <family val="2"/>
          </rPr>
          <t xml:space="preserve">Enter the distance in Kilometers between the district store and the HF </t>
        </r>
      </text>
    </comment>
    <comment ref="AH19" authorId="0" shapeId="0" xr:uid="{00000000-0006-0000-0700-00000D000000}">
      <text>
        <r>
          <rPr>
            <b/>
            <sz val="9"/>
            <color indexed="81"/>
            <rFont val="Tahoma"/>
            <family val="2"/>
          </rPr>
          <t>Alain Daudrumez:</t>
        </r>
        <r>
          <rPr>
            <sz val="9"/>
            <color indexed="81"/>
            <rFont val="Tahoma"/>
            <family val="2"/>
          </rPr>
          <t xml:space="preserve">
We need to decide first if we will use sling bags. If yes, then how many per team do we need? If team of 2, then each CBV should have a bag to carry 25 nets. But if teams of 3 or 4 CBVs. Will each one have a bag? If yes, then this could facilitate the re-supplying.</t>
        </r>
      </text>
    </comment>
    <comment ref="AI19" authorId="0" shapeId="0" xr:uid="{00000000-0006-0000-0700-00000E000000}">
      <text>
        <r>
          <rPr>
            <b/>
            <sz val="9"/>
            <color indexed="81"/>
            <rFont val="Tahoma"/>
            <family val="2"/>
          </rPr>
          <t>Alain Daudrumez:</t>
        </r>
        <r>
          <rPr>
            <sz val="9"/>
            <color indexed="81"/>
            <rFont val="Tahoma"/>
            <family val="2"/>
          </rPr>
          <t xml:space="preserve">
How so we calculate this? One mask/CBV * 3 / day * 7 days ?</t>
        </r>
      </text>
    </comment>
    <comment ref="AJ19" authorId="0" shapeId="0" xr:uid="{00000000-0006-0000-0700-00000F000000}">
      <text>
        <r>
          <rPr>
            <b/>
            <sz val="9"/>
            <color indexed="81"/>
            <rFont val="Tahoma"/>
            <family val="2"/>
          </rPr>
          <t>Alain Daudrumez:</t>
        </r>
        <r>
          <rPr>
            <sz val="9"/>
            <color indexed="81"/>
            <rFont val="Tahoma"/>
            <family val="2"/>
          </rPr>
          <t xml:space="preserve">
How so we calculate this? One pair/CBV * 2 / day * 7 days ?</t>
        </r>
      </text>
    </comment>
    <comment ref="AK19" authorId="0" shapeId="0" xr:uid="{00000000-0006-0000-0700-000010000000}">
      <text>
        <r>
          <rPr>
            <b/>
            <sz val="9"/>
            <color indexed="81"/>
            <rFont val="Tahoma"/>
            <family val="2"/>
          </rPr>
          <t>Alain Daudrumez:</t>
        </r>
        <r>
          <rPr>
            <sz val="9"/>
            <color indexed="81"/>
            <rFont val="Tahoma"/>
            <family val="2"/>
          </rPr>
          <t xml:space="preserve">
How so we calculate this? </t>
        </r>
      </text>
    </comment>
    <comment ref="AL19" authorId="0" shapeId="0" xr:uid="{00000000-0006-0000-0700-000011000000}">
      <text>
        <r>
          <rPr>
            <b/>
            <sz val="9"/>
            <color indexed="81"/>
            <rFont val="Tahoma"/>
            <family val="2"/>
          </rPr>
          <t>Alain Daudrumez:</t>
        </r>
        <r>
          <rPr>
            <sz val="9"/>
            <color indexed="81"/>
            <rFont val="Tahoma"/>
            <family val="2"/>
          </rPr>
          <t xml:space="preserve">
How so we calculate this? </t>
        </r>
      </text>
    </comment>
    <comment ref="AM19" authorId="0" shapeId="0" xr:uid="{00000000-0006-0000-0700-000012000000}">
      <text>
        <r>
          <rPr>
            <b/>
            <sz val="9"/>
            <color indexed="81"/>
            <rFont val="Tahoma"/>
            <family val="2"/>
          </rPr>
          <t>Alain Daudrumez:</t>
        </r>
        <r>
          <rPr>
            <sz val="9"/>
            <color indexed="81"/>
            <rFont val="Tahoma"/>
            <family val="2"/>
          </rPr>
          <t xml:space="preserve">
How so we calculate this? </t>
        </r>
      </text>
    </comment>
    <comment ref="AN19" authorId="0" shapeId="0" xr:uid="{00000000-0006-0000-0700-000013000000}">
      <text>
        <r>
          <rPr>
            <b/>
            <sz val="9"/>
            <color indexed="81"/>
            <rFont val="Tahoma"/>
            <family val="2"/>
          </rPr>
          <t>Alain Daudrumez:</t>
        </r>
        <r>
          <rPr>
            <sz val="9"/>
            <color indexed="81"/>
            <rFont val="Tahoma"/>
            <family val="2"/>
          </rPr>
          <t xml:space="preserve">
How so we calculate this? </t>
        </r>
      </text>
    </comment>
    <comment ref="AO19" authorId="0" shapeId="0" xr:uid="{00000000-0006-0000-0700-000014000000}">
      <text>
        <r>
          <rPr>
            <b/>
            <sz val="9"/>
            <color indexed="81"/>
            <rFont val="Tahoma"/>
            <family val="2"/>
          </rPr>
          <t>Alain Daudrumez:</t>
        </r>
        <r>
          <rPr>
            <sz val="9"/>
            <color indexed="81"/>
            <rFont val="Tahoma"/>
            <family val="2"/>
          </rPr>
          <t xml:space="preserve">
This is to mark the houses (so equal to the number of HH + 10%)</t>
        </r>
      </text>
    </comment>
    <comment ref="AP19" authorId="0" shapeId="0" xr:uid="{00000000-0006-0000-0700-000015000000}">
      <text>
        <r>
          <rPr>
            <b/>
            <sz val="9"/>
            <color indexed="81"/>
            <rFont val="Tahoma"/>
            <family val="2"/>
          </rPr>
          <t>Alain Daudrumez:</t>
        </r>
        <r>
          <rPr>
            <sz val="9"/>
            <color indexed="81"/>
            <rFont val="Tahoma"/>
            <family val="2"/>
          </rPr>
          <t xml:space="preserve">
How so we calculate this? </t>
        </r>
      </text>
    </comment>
    <comment ref="AQ19" authorId="0" shapeId="0" xr:uid="{00000000-0006-0000-0700-000016000000}">
      <text>
        <r>
          <rPr>
            <b/>
            <sz val="9"/>
            <color indexed="81"/>
            <rFont val="Tahoma"/>
            <family val="2"/>
          </rPr>
          <t>Alain Daudrumez:</t>
        </r>
        <r>
          <rPr>
            <sz val="9"/>
            <color indexed="81"/>
            <rFont val="Tahoma"/>
            <family val="2"/>
          </rPr>
          <t xml:space="preserve">
What other stuff should we be calculating?
Miko:</t>
        </r>
        <r>
          <rPr>
            <i/>
            <sz val="9"/>
            <color indexed="81"/>
            <rFont val="Tahoma"/>
            <family val="2"/>
          </rPr>
          <t xml:space="preserve">
Either soap or hand sanitiser
Pens 
HH register 
Distribution register  or LLIN tally sheet (if doing 2 phase)
Aide memoire (1 per team?)
Markers / stickers to mark house</t>
        </r>
      </text>
    </comment>
    <comment ref="E20" authorId="0" shapeId="0" xr:uid="{00000000-0006-0000-0700-000017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T20" authorId="0" shapeId="0" xr:uid="{00000000-0006-0000-0700-00001800000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30" authorId="2" shapeId="0" xr:uid="{00000000-0006-0000-0700-000019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32" authorId="0" shapeId="0" xr:uid="{00000000-0006-0000-0700-00001A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T32" authorId="0" shapeId="0" xr:uid="{00000000-0006-0000-0700-00001B00000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42" authorId="2" shapeId="0" xr:uid="{00000000-0006-0000-0700-00001C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44" authorId="0" shapeId="0" xr:uid="{00000000-0006-0000-0700-00001D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T44" authorId="0" shapeId="0" xr:uid="{00000000-0006-0000-0700-00001E00000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54" authorId="2" shapeId="0" xr:uid="{00000000-0006-0000-0700-00001F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Alain Daudrumez</author>
    <author/>
    <author>Kathryn Malhotra</author>
    <author>Miko Thomas</author>
  </authors>
  <commentList>
    <comment ref="D8" authorId="0" shapeId="0" xr:uid="{00000000-0006-0000-0800-000001000000}">
      <text>
        <r>
          <rPr>
            <b/>
            <sz val="11"/>
            <color indexed="81"/>
            <rFont val="Tahoma"/>
            <family val="2"/>
          </rPr>
          <t xml:space="preserve">Select the district from the Drop-Down list
</t>
        </r>
      </text>
    </comment>
    <comment ref="C19" authorId="1" shapeId="0" xr:uid="{00000000-0006-0000-0800-000002000000}">
      <text>
        <r>
          <rPr>
            <sz val="14"/>
            <color indexed="8"/>
            <rFont val="Calibri"/>
            <family val="2"/>
            <scheme val="minor"/>
          </rPr>
          <t xml:space="preserve">In this column, list all the Health Facility (HF) as per your mapping exercise. Give the HF a name.
</t>
        </r>
      </text>
    </comment>
    <comment ref="D19" authorId="0" shapeId="0" xr:uid="{00000000-0006-0000-0800-000003000000}">
      <text>
        <r>
          <rPr>
            <sz val="11"/>
            <color indexed="81"/>
            <rFont val="Calibri"/>
            <family val="2"/>
            <scheme val="minor"/>
          </rPr>
          <t>Give a sequential number for all the villages in the district</t>
        </r>
        <r>
          <rPr>
            <sz val="9"/>
            <color indexed="81"/>
            <rFont val="Tahoma"/>
            <family val="2"/>
          </rPr>
          <t xml:space="preserve">
</t>
        </r>
      </text>
    </comment>
    <comment ref="E19" authorId="0" shapeId="0" xr:uid="{00000000-0006-0000-0800-000004000000}">
      <text>
        <r>
          <rPr>
            <sz val="11"/>
            <color indexed="81"/>
            <rFont val="Tahoma"/>
            <family val="2"/>
          </rPr>
          <t xml:space="preserve">Make a list of all the villages attached to the HF in column C.  Each HF can distribute nets to approximately 1,000 HH (i.e. 200 HH per day for the 5 days plus two mop up days). If there is significantly more than 1,000 HH in a village, then you should consider adding a team to this village if there is sufficient space to accomodate two teams.
</t>
        </r>
        <r>
          <rPr>
            <sz val="9"/>
            <color indexed="81"/>
            <rFont val="Tahoma"/>
            <family val="2"/>
          </rPr>
          <t xml:space="preserve">
</t>
        </r>
      </text>
    </comment>
    <comment ref="G19" authorId="0" shapeId="0" xr:uid="{00000000-0006-0000-0800-000005000000}">
      <text>
        <r>
          <rPr>
            <b/>
            <sz val="9"/>
            <color indexed="81"/>
            <rFont val="Tahoma"/>
            <family val="2"/>
          </rPr>
          <t>Alain Daudrumez:</t>
        </r>
        <r>
          <rPr>
            <sz val="9"/>
            <color indexed="81"/>
            <rFont val="Tahoma"/>
            <family val="2"/>
          </rPr>
          <t xml:space="preserve">
</t>
        </r>
        <r>
          <rPr>
            <b/>
            <sz val="9"/>
            <color indexed="81"/>
            <rFont val="Tahoma"/>
            <family val="2"/>
          </rPr>
          <t>The population of each village should come from triangulation of "head count" and other sources available?</t>
        </r>
      </text>
    </comment>
    <comment ref="H19" authorId="2" shapeId="0" xr:uid="{00000000-0006-0000-0800-000006000000}">
      <text>
        <r>
          <rPr>
            <b/>
            <sz val="9"/>
            <color indexed="81"/>
            <rFont val="Tahoma"/>
            <family val="2"/>
          </rPr>
          <t xml:space="preserve">This will self-calculate based on avg HH size and population.
Should we add a % as a "buffer"?
</t>
        </r>
        <r>
          <rPr>
            <i/>
            <sz val="9"/>
            <color indexed="81"/>
            <rFont val="Tahoma"/>
            <family val="2"/>
          </rPr>
          <t>Miko:  I think add the buffer in the population (column G)</t>
        </r>
      </text>
    </comment>
    <comment ref="I19" authorId="0" shapeId="0" xr:uid="{00000000-0006-0000-0800-000007000000}">
      <text>
        <r>
          <rPr>
            <b/>
            <sz val="9"/>
            <color indexed="81"/>
            <rFont val="Tahoma"/>
            <family val="2"/>
          </rPr>
          <t>Alain Daudrumez:</t>
        </r>
        <r>
          <rPr>
            <sz val="9"/>
            <color indexed="81"/>
            <rFont val="Tahoma"/>
            <family val="2"/>
          </rPr>
          <t xml:space="preserve">
</t>
        </r>
        <r>
          <rPr>
            <b/>
            <sz val="9"/>
            <color indexed="81"/>
            <rFont val="Tahoma"/>
            <family val="2"/>
          </rPr>
          <t xml:space="preserve">To Marcy and Miko:
I added these columns in purple to match what Sara had done in her version of the MP template. However, she also had other columns regarding structures, titled "IRS structures targeted", "IRS structures found" and "IRS structures sprayed" which I think we don't need here. What do you think?
</t>
        </r>
        <r>
          <rPr>
            <b/>
            <i/>
            <sz val="9"/>
            <color indexed="81"/>
            <rFont val="Tahoma"/>
            <family val="2"/>
          </rPr>
          <t xml:space="preserve">
I don't think we need all the different IRS info.  but all of this will have to be confirmed with Ketty, because I feel like there is a lot of confusion about which how they will target for ITN.  If they will target ALL HHs in a village that has not gotten "herd" immunity (in 2019???), then only column J is important.  Also:   Will it confuse people if we have names of villages that are getting both IRS and ITN? Maybe this info should be in another spreadsheet (maybe Sarah's) and here we only have names of villages targeted for ITNs.</t>
        </r>
        <r>
          <rPr>
            <b/>
            <sz val="9"/>
            <color indexed="81"/>
            <rFont val="Tahoma"/>
            <family val="2"/>
          </rPr>
          <t xml:space="preserve">
</t>
        </r>
      </text>
    </comment>
    <comment ref="K19" authorId="0" shapeId="0" xr:uid="{00000000-0006-0000-0800-000008000000}">
      <text>
        <r>
          <rPr>
            <b/>
            <sz val="9"/>
            <color indexed="81"/>
            <rFont val="Tahoma"/>
            <family val="2"/>
          </rPr>
          <t>Alain Daudrumez:</t>
        </r>
        <r>
          <rPr>
            <sz val="9"/>
            <color indexed="81"/>
            <rFont val="Tahoma"/>
            <family val="2"/>
          </rPr>
          <t xml:space="preserve">
If the % of population protected by IRS is less than 85%, then the </t>
        </r>
        <r>
          <rPr>
            <b/>
            <sz val="9"/>
            <color indexed="81"/>
            <rFont val="Tahoma"/>
            <family val="2"/>
          </rPr>
          <t>whole village</t>
        </r>
        <r>
          <rPr>
            <sz val="9"/>
            <color indexed="81"/>
            <rFont val="Tahoma"/>
            <family val="2"/>
          </rPr>
          <t xml:space="preserve"> will receive ITNs.
</t>
        </r>
        <r>
          <rPr>
            <i/>
            <sz val="9"/>
            <color indexed="81"/>
            <rFont val="Tahoma"/>
            <family val="2"/>
          </rPr>
          <t>That's my understanding, anyway.
Miko:  Again, I think this is still unclear (or it is to me anyway)</t>
        </r>
      </text>
    </comment>
    <comment ref="L19" authorId="3" shapeId="0" xr:uid="{00000000-0006-0000-0800-000009000000}">
      <text>
        <r>
          <rPr>
            <b/>
            <sz val="10"/>
            <color indexed="81"/>
            <rFont val="Calibri"/>
            <family val="2"/>
          </rPr>
          <t xml:space="preserve">Miko Thomas:
</t>
        </r>
        <r>
          <rPr>
            <i/>
            <sz val="10"/>
            <color indexed="81"/>
            <rFont val="Calibri"/>
            <family val="2"/>
          </rPr>
          <t>Given that they are working in teams of 2,  I think we should calculate it as "number of teams".  You can't have 3 people making a team of 2 :-)</t>
        </r>
      </text>
    </comment>
    <comment ref="O19" authorId="0" shapeId="0" xr:uid="{00000000-0006-0000-0800-00000A000000}">
      <text>
        <r>
          <rPr>
            <b/>
            <sz val="9"/>
            <color indexed="81"/>
            <rFont val="Tahoma"/>
            <family val="2"/>
          </rPr>
          <t>The number of ITNs required for this DP is calculated automatically</t>
        </r>
      </text>
    </comment>
    <comment ref="R19" authorId="0" shapeId="0" xr:uid="{00000000-0006-0000-0800-00000B000000}">
      <text>
        <r>
          <rPr>
            <b/>
            <sz val="10"/>
            <color rgb="FF000000"/>
            <rFont val="Tahoma"/>
            <family val="2"/>
          </rPr>
          <t>Please enter the distance in Kilometers between HF and village this will determine if a community hub is needed</t>
        </r>
      </text>
    </comment>
    <comment ref="S19" authorId="0" shapeId="0" xr:uid="{00000000-0006-0000-0800-00000C000000}">
      <text>
        <r>
          <rPr>
            <b/>
            <sz val="9"/>
            <color rgb="FF000000"/>
            <rFont val="Tahoma"/>
            <family val="2"/>
          </rPr>
          <t>This should be answered in Yes or No</t>
        </r>
      </text>
    </comment>
    <comment ref="T19" authorId="2" shapeId="0" xr:uid="{00000000-0006-0000-0800-00000D000000}">
      <text>
        <r>
          <rPr>
            <b/>
            <sz val="9"/>
            <color indexed="81"/>
            <rFont val="Tahoma"/>
            <family val="2"/>
          </rPr>
          <t>Kathryn Malhotra:</t>
        </r>
        <r>
          <rPr>
            <sz val="9"/>
            <color indexed="81"/>
            <rFont val="Tahoma"/>
            <family val="2"/>
          </rPr>
          <t xml:space="preserve">
If yes distance should not be less than 5KM from HC.
Hub should be a School, GVT institution or any structure with adequate security
</t>
        </r>
        <r>
          <rPr>
            <i/>
            <sz val="9"/>
            <color indexed="81"/>
            <rFont val="Tahoma"/>
            <family val="2"/>
          </rPr>
          <t xml:space="preserve">
Miko Thomas:  How is community hub calculated?  I thikn that if you have a 10 km distance to be covered by a bicycle, then yes, you should have a community hub.</t>
        </r>
      </text>
    </comment>
    <comment ref="X19" authorId="0" shapeId="0" xr:uid="{00000000-0006-0000-0800-00000E000000}">
      <text>
        <r>
          <rPr>
            <b/>
            <sz val="12"/>
            <color rgb="FF000000"/>
            <rFont val="Tahoma"/>
            <family val="2"/>
          </rPr>
          <t xml:space="preserve">Enter the distance in Kilometers between the district store and the HF </t>
        </r>
      </text>
    </comment>
    <comment ref="AC19" authorId="3" shapeId="0" xr:uid="{00000000-0006-0000-0800-00000F000000}">
      <text>
        <r>
          <rPr>
            <b/>
            <sz val="10"/>
            <color indexed="81"/>
            <rFont val="Calibri"/>
            <family val="2"/>
          </rPr>
          <t>Miko Thomas
This needs to be rounded up.</t>
        </r>
      </text>
    </comment>
    <comment ref="AE19" authorId="0" shapeId="0" xr:uid="{00000000-0006-0000-0800-000010000000}">
      <text>
        <r>
          <rPr>
            <b/>
            <sz val="9"/>
            <color indexed="81"/>
            <rFont val="Tahoma"/>
            <family val="2"/>
          </rPr>
          <t>Alain Daudrumez:</t>
        </r>
        <r>
          <rPr>
            <sz val="9"/>
            <color indexed="81"/>
            <rFont val="Tahoma"/>
            <family val="2"/>
          </rPr>
          <t xml:space="preserve">
How so we calculate this? One mask/CBV * 3 / day * 7 days ?</t>
        </r>
      </text>
    </comment>
    <comment ref="AF19" authorId="0" shapeId="0" xr:uid="{00000000-0006-0000-0800-000011000000}">
      <text>
        <r>
          <rPr>
            <b/>
            <sz val="9"/>
            <color indexed="81"/>
            <rFont val="Tahoma"/>
            <family val="2"/>
          </rPr>
          <t>Alain Daudrumez:</t>
        </r>
        <r>
          <rPr>
            <sz val="9"/>
            <color indexed="81"/>
            <rFont val="Tahoma"/>
            <family val="2"/>
          </rPr>
          <t xml:space="preserve">
What other stuff should we be calculating?
Miko:</t>
        </r>
        <r>
          <rPr>
            <i/>
            <sz val="9"/>
            <color indexed="81"/>
            <rFont val="Tahoma"/>
            <family val="2"/>
          </rPr>
          <t xml:space="preserve">
Either soap or hand sanitiser
Pens 
HH register 
Distribution register  or LLIN tally sheet (if doing 2 phase)
Aide memoire (1 per team?)
Markers / stickers to mark house</t>
        </r>
      </text>
    </comment>
    <comment ref="L30" authorId="2" shapeId="0" xr:uid="{00000000-0006-0000-0800-000012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L42" authorId="2" shapeId="0" xr:uid="{00000000-0006-0000-0800-000013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L54" authorId="2" shapeId="0" xr:uid="{00000000-0006-0000-0800-000014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Alain Daudrumez</author>
  </authors>
  <commentList>
    <comment ref="C4" authorId="0" shapeId="0" xr:uid="{00000000-0006-0000-0900-000001000000}">
      <text>
        <r>
          <rPr>
            <b/>
            <sz val="9"/>
            <color indexed="81"/>
            <rFont val="Tahoma"/>
            <family val="2"/>
          </rPr>
          <t>Author:</t>
        </r>
        <r>
          <rPr>
            <sz val="9"/>
            <color indexed="81"/>
            <rFont val="Tahoma"/>
            <family val="2"/>
          </rPr>
          <t xml:space="preserve">
Assuming that in 2020 campaigns, Nigeria will have average 5,000 nets per DP.</t>
        </r>
      </text>
    </comment>
    <comment ref="C12" authorId="0" shapeId="0" xr:uid="{00000000-0006-0000-0900-000002000000}">
      <text>
        <r>
          <rPr>
            <b/>
            <sz val="9"/>
            <color indexed="81"/>
            <rFont val="Tahoma"/>
            <family val="2"/>
          </rPr>
          <t>Author:</t>
        </r>
        <r>
          <rPr>
            <sz val="9"/>
            <color indexed="81"/>
            <rFont val="Tahoma"/>
            <family val="2"/>
          </rPr>
          <t xml:space="preserve">
Assuming that in 2020 campaigns, Nigeria will have average 5,000 nets per DP.</t>
        </r>
      </text>
    </comment>
    <comment ref="D13" authorId="1" shapeId="0" xr:uid="{00000000-0006-0000-0900-000003000000}">
      <text>
        <r>
          <rPr>
            <b/>
            <sz val="9"/>
            <color indexed="81"/>
            <rFont val="Tahoma"/>
            <family val="2"/>
          </rPr>
          <t>Alain Daudrumez:</t>
        </r>
        <r>
          <rPr>
            <sz val="9"/>
            <color indexed="81"/>
            <rFont val="Tahoma"/>
            <family val="2"/>
          </rPr>
          <t xml:space="preserve">
We assume in this example that teams will be doing </t>
        </r>
        <r>
          <rPr>
            <b/>
            <sz val="9"/>
            <color indexed="81"/>
            <rFont val="Tahoma"/>
            <family val="2"/>
          </rPr>
          <t>HHR and Distrib</t>
        </r>
        <r>
          <rPr>
            <sz val="9"/>
            <color indexed="81"/>
            <rFont val="Tahoma"/>
            <family val="2"/>
          </rPr>
          <t xml:space="preserve"> at the same time, as it is the plan in Nigeria and Zambia (for now anyway).</t>
        </r>
      </text>
    </comment>
    <comment ref="C18" authorId="1" shapeId="0" xr:uid="{00000000-0006-0000-0900-000004000000}">
      <text>
        <r>
          <rPr>
            <b/>
            <sz val="9"/>
            <color indexed="81"/>
            <rFont val="Tahoma"/>
            <family val="2"/>
          </rPr>
          <t>Alain Daudrumez:</t>
        </r>
        <r>
          <rPr>
            <sz val="9"/>
            <color indexed="81"/>
            <rFont val="Tahoma"/>
            <family val="2"/>
          </rPr>
          <t xml:space="preserve">
In rural areas we usually estimate 20 HH per day for HHR</t>
        </r>
      </text>
    </comment>
    <comment ref="J18" authorId="1" shapeId="0" xr:uid="{00000000-0006-0000-0900-000005000000}">
      <text>
        <r>
          <rPr>
            <b/>
            <sz val="9"/>
            <color indexed="81"/>
            <rFont val="Tahoma"/>
            <family val="2"/>
          </rPr>
          <t>Alain Daudrumez:</t>
        </r>
        <r>
          <rPr>
            <sz val="9"/>
            <color indexed="81"/>
            <rFont val="Tahoma"/>
            <family val="2"/>
          </rPr>
          <t xml:space="preserve">
If one CBV can cover 200 HH/day (as in formula in H29) this means 25 HH per hr for 8 hrs strait…
This is a LOT if HHR is done alone or D2D done alone… and if we want to do both at the same time, then it is truly IMPOSSIBLE !!</t>
        </r>
      </text>
    </comment>
    <comment ref="L18" authorId="1" shapeId="0" xr:uid="{00000000-0006-0000-0900-000006000000}">
      <text>
        <r>
          <rPr>
            <b/>
            <sz val="9"/>
            <color indexed="81"/>
            <rFont val="Tahoma"/>
            <family val="2"/>
          </rPr>
          <t>Alain Daudrumez:</t>
        </r>
        <r>
          <rPr>
            <sz val="9"/>
            <color indexed="81"/>
            <rFont val="Tahoma"/>
            <family val="2"/>
          </rPr>
          <t xml:space="preserve">
See comment in cell H29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Altaf</author>
    <author/>
    <author>Microsoft Office User</author>
    <author>Alain Daudrumez</author>
    <author>Alain</author>
    <author>Ali Khan</author>
    <author>Ali</author>
  </authors>
  <commentList>
    <comment ref="Y9" authorId="0" shapeId="0" xr:uid="{00000000-0006-0000-0C00-000001000000}">
      <text>
        <r>
          <rPr>
            <b/>
            <sz val="9"/>
            <color indexed="81"/>
            <rFont val="Tahoma"/>
            <family val="2"/>
          </rPr>
          <t>Altaf:</t>
        </r>
        <r>
          <rPr>
            <sz val="9"/>
            <color indexed="81"/>
            <rFont val="Tahoma"/>
            <family val="2"/>
          </rPr>
          <t xml:space="preserve">
Considering the local scenario and number of quantities the mentioned vehcile can be load.</t>
        </r>
      </text>
    </comment>
    <comment ref="C21" authorId="1" shapeId="0" xr:uid="{00000000-0006-0000-0C00-000002000000}">
      <text>
        <r>
          <rPr>
            <sz val="14"/>
            <color indexed="8"/>
            <rFont val="Calibri"/>
            <family val="2"/>
            <scheme val="minor"/>
          </rPr>
          <t xml:space="preserve">
In this column, list all the distribution points (DP) as per your mapping exercise.Give the DP a name.
1) In general, health facilities are used as fixed distribution points (</t>
        </r>
        <r>
          <rPr>
            <b/>
            <sz val="14"/>
            <color indexed="8"/>
            <rFont val="Calibri"/>
            <family val="2"/>
            <scheme val="minor"/>
          </rPr>
          <t>FDP</t>
        </r>
        <r>
          <rPr>
            <sz val="14"/>
            <color indexed="8"/>
            <rFont val="Calibri"/>
            <family val="2"/>
            <scheme val="minor"/>
          </rPr>
          <t xml:space="preserve">).  If health facilities are not available, then identify another structure that can be used as a fixed DP (e.g. school).
2) Mobile distribution points should be clearly identified as </t>
        </r>
        <r>
          <rPr>
            <b/>
            <sz val="14"/>
            <color indexed="8"/>
            <rFont val="Calibri"/>
            <family val="2"/>
            <scheme val="minor"/>
          </rPr>
          <t>MDP</t>
        </r>
        <r>
          <rPr>
            <sz val="14"/>
            <color indexed="8"/>
            <rFont val="Calibri"/>
            <family val="2"/>
            <scheme val="minor"/>
          </rPr>
          <t>.</t>
        </r>
      </text>
    </comment>
    <comment ref="D21" authorId="2" shapeId="0" xr:uid="{00000000-0006-0000-0C00-000003000000}">
      <text>
        <r>
          <rPr>
            <b/>
            <sz val="10"/>
            <color indexed="81"/>
            <rFont val="Calibri"/>
            <family val="2"/>
          </rPr>
          <t>Write the exact address of the Fixed Distribution Point</t>
        </r>
      </text>
    </comment>
    <comment ref="E21" authorId="3" shapeId="0" xr:uid="{00000000-0006-0000-0C00-000004000000}">
      <text>
        <r>
          <rPr>
            <b/>
            <sz val="9"/>
            <color indexed="81"/>
            <rFont val="Tahoma"/>
            <family val="2"/>
          </rPr>
          <t xml:space="preserve">Indicate whether the DP is Fixed (F) or Mobile (M)
</t>
        </r>
      </text>
    </comment>
    <comment ref="F21" authorId="2" shapeId="0" xr:uid="{00000000-0006-0000-0C00-000005000000}">
      <text>
        <r>
          <rPr>
            <b/>
            <sz val="10"/>
            <color indexed="81"/>
            <rFont val="Calibri"/>
            <family val="2"/>
          </rPr>
          <t>Select the most apropriate (Tehsil in case of Merged Districts /regions)</t>
        </r>
      </text>
    </comment>
    <comment ref="G21" authorId="3" shapeId="0" xr:uid="{00000000-0006-0000-0C00-000006000000}">
      <text>
        <r>
          <rPr>
            <sz val="9"/>
            <color indexed="81"/>
            <rFont val="Tahoma"/>
            <family val="2"/>
          </rPr>
          <t xml:space="preserve">Give a sequential number for all the villages in the district
</t>
        </r>
      </text>
    </comment>
    <comment ref="H21" authorId="1" shapeId="0" xr:uid="{00000000-0006-0000-0C00-000007000000}">
      <text>
        <r>
          <rPr>
            <b/>
            <sz val="11"/>
            <color rgb="FF000000"/>
            <rFont val="Calibri"/>
            <family val="2"/>
          </rPr>
          <t xml:space="preserve">Make a list of all the villages attached to the DP in column C.  Each DP can distribute nets to approximately 1500 HH (i.e. 300 HH per day). If there is significantly more than 1500 HH in a village, then you should consider adding a team to this DP if there is sufficient space to accomodate two teams in this DP else additional DP.
</t>
        </r>
      </text>
    </comment>
    <comment ref="I21" authorId="1" shapeId="0" xr:uid="{00000000-0006-0000-0C00-000008000000}">
      <text>
        <r>
          <rPr>
            <sz val="14"/>
            <color indexed="8"/>
            <rFont val="Calibri"/>
            <family val="2"/>
            <scheme val="minor"/>
          </rPr>
          <t>Put the  population size of the village.</t>
        </r>
      </text>
    </comment>
    <comment ref="K21" authorId="4" shapeId="0" xr:uid="{00000000-0006-0000-0C00-000009000000}">
      <text>
        <r>
          <rPr>
            <b/>
            <u/>
            <sz val="11"/>
            <color indexed="81"/>
            <rFont val="Tahoma"/>
            <family val="2"/>
          </rPr>
          <t xml:space="preserve">Indicate which warehouse will be used to serve the DP. </t>
        </r>
        <r>
          <rPr>
            <b/>
            <sz val="11"/>
            <color indexed="81"/>
            <rFont val="Tahoma"/>
            <family val="2"/>
          </rPr>
          <t xml:space="preserve">
1.) write the name of the district warehouse for FDP 
2.) For Mobile Dps put the name of the nearest fixed DP.  
</t>
        </r>
      </text>
    </comment>
    <comment ref="L21" authorId="4" shapeId="0" xr:uid="{00000000-0006-0000-0C00-00000A000000}">
      <text>
        <r>
          <rPr>
            <b/>
            <sz val="11"/>
            <color rgb="FF000000"/>
            <rFont val="Tahoma"/>
            <family val="2"/>
          </rPr>
          <t xml:space="preserve">1.) Put the distance between the FDP and the district warehouse.  
</t>
        </r>
      </text>
    </comment>
    <comment ref="M21" authorId="4" shapeId="0" xr:uid="{00000000-0006-0000-0C00-00000B000000}">
      <text>
        <r>
          <rPr>
            <b/>
            <sz val="11"/>
            <color indexed="81"/>
            <rFont val="Tahoma"/>
            <family val="2"/>
          </rPr>
          <t>Put the distance from fix DP to Mobile DP for transportation of LLINs from FD to MD.</t>
        </r>
      </text>
    </comment>
    <comment ref="N21" authorId="4" shapeId="0" xr:uid="{00000000-0006-0000-0C00-00000C000000}">
      <text>
        <r>
          <rPr>
            <b/>
            <sz val="12"/>
            <color rgb="FF000000"/>
            <rFont val="Tahoma"/>
            <family val="2"/>
          </rPr>
          <t>Maximum distance (in KMs) that beneficiaries from that village 
need to walk, to get to the DP.</t>
        </r>
      </text>
    </comment>
    <comment ref="O21" authorId="3" shapeId="0" xr:uid="{00000000-0006-0000-0C00-00000D000000}">
      <text>
        <r>
          <rPr>
            <b/>
            <sz val="9"/>
            <color indexed="81"/>
            <rFont val="Tahoma"/>
            <family val="2"/>
          </rPr>
          <t>The number of ITNs required for this DP is calculated automatically</t>
        </r>
      </text>
    </comment>
    <comment ref="P21" authorId="3" shapeId="0" xr:uid="{00000000-0006-0000-0C00-00000E000000}">
      <text>
        <r>
          <rPr>
            <b/>
            <sz val="9"/>
            <color indexed="81"/>
            <rFont val="Tahoma"/>
            <family val="2"/>
          </rPr>
          <t>The number of bales is calculated automatically</t>
        </r>
      </text>
    </comment>
    <comment ref="Q21" authorId="3" shapeId="0" xr:uid="{00000000-0006-0000-0C00-00000F000000}">
      <text>
        <r>
          <rPr>
            <b/>
            <sz val="9"/>
            <color rgb="FF000000"/>
            <rFont val="Tahoma"/>
            <family val="2"/>
          </rPr>
          <t>Indicates the space required for stocking ITNs at this DP                                                                   NOTE: At DP level, it is often not practical to have a warehouse with a hight of 2m. So it is advisable to determine the volume of the required LLINs based on the volume of 1 bale and at DP level store assessment take the height of the available storage to work out the space in m2 at that level</t>
        </r>
      </text>
    </comment>
    <comment ref="R21" authorId="4" shapeId="0" xr:uid="{00000000-0006-0000-0C00-000010000000}">
      <text>
        <r>
          <rPr>
            <b/>
            <sz val="11"/>
            <color indexed="81"/>
            <rFont val="Tahoma"/>
            <family val="2"/>
          </rPr>
          <t>Mention all Mode required for transportation of ITNs to DP from District warehouse</t>
        </r>
      </text>
    </comment>
    <comment ref="AA21" authorId="5" shapeId="0" xr:uid="{00000000-0006-0000-0C00-000011000000}">
      <text>
        <r>
          <rPr>
            <b/>
            <sz val="9"/>
            <color indexed="81"/>
            <rFont val="Tahoma"/>
            <family val="2"/>
          </rPr>
          <t>Ali Khan:</t>
        </r>
        <r>
          <rPr>
            <sz val="9"/>
            <color indexed="81"/>
            <rFont val="Tahoma"/>
            <family val="2"/>
          </rPr>
          <t xml:space="preserve">
pur ICT but if mobile devices are not permitted for registration  then select paperbase</t>
        </r>
      </text>
    </comment>
    <comment ref="AF21" authorId="6" shapeId="0" xr:uid="{00000000-0006-0000-0C00-000012000000}">
      <text>
        <r>
          <rPr>
            <b/>
            <sz val="11"/>
            <color indexed="81"/>
            <rFont val="Tahoma"/>
            <family val="2"/>
          </rPr>
          <t>Ali:</t>
        </r>
        <r>
          <rPr>
            <sz val="11"/>
            <color indexed="81"/>
            <rFont val="Tahoma"/>
            <family val="2"/>
          </rPr>
          <t xml:space="preserve">
If the number of distribution teams (cell #AB21) are more than 1. then give serial 1,2,3 etc to each team and assign separate area/ villages to each team.</t>
        </r>
      </text>
    </comment>
    <comment ref="AG21" authorId="6" shapeId="0" xr:uid="{00000000-0006-0000-0C00-000013000000}">
      <text>
        <r>
          <rPr>
            <b/>
            <sz val="12"/>
            <color indexed="81"/>
            <rFont val="Tahoma"/>
            <family val="2"/>
          </rPr>
          <t>Ali:</t>
        </r>
        <r>
          <rPr>
            <sz val="12"/>
            <color indexed="81"/>
            <rFont val="Tahoma"/>
            <family val="2"/>
          </rPr>
          <t xml:space="preserve">
Write the name of the villages assigned to the team # in the previous cell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Alain Daudrumez</author>
    <author/>
    <author>Kathryn Malhotra</author>
  </authors>
  <commentList>
    <comment ref="D10" authorId="0" shapeId="0" xr:uid="{00000000-0006-0000-0E00-000001000000}">
      <text>
        <r>
          <rPr>
            <b/>
            <sz val="11"/>
            <color indexed="81"/>
            <rFont val="Tahoma"/>
            <family val="2"/>
          </rPr>
          <t xml:space="preserve">Select the district from the Drop-Down list
</t>
        </r>
      </text>
    </comment>
    <comment ref="D11" authorId="0" shapeId="0" xr:uid="{00000000-0006-0000-0E00-000002000000}">
      <text>
        <r>
          <rPr>
            <sz val="9"/>
            <color indexed="81"/>
            <rFont val="Tahoma"/>
            <family val="2"/>
          </rPr>
          <t xml:space="preserve">
</t>
        </r>
        <r>
          <rPr>
            <b/>
            <sz val="11"/>
            <color indexed="81"/>
            <rFont val="Tahoma"/>
            <family val="2"/>
          </rPr>
          <t xml:space="preserve">Verify that you have entered a sequential number for each HF/DH </t>
        </r>
        <r>
          <rPr>
            <b/>
            <i/>
            <sz val="11"/>
            <color indexed="81"/>
            <rFont val="Tahoma"/>
            <family val="2"/>
          </rPr>
          <t>(if you have not, this number will not be correct)</t>
        </r>
      </text>
    </comment>
    <comment ref="B19" authorId="0" shapeId="0" xr:uid="{00000000-0006-0000-0E00-000003000000}">
      <text>
        <r>
          <rPr>
            <b/>
            <sz val="9"/>
            <color indexed="81"/>
            <rFont val="Tahoma"/>
            <family val="2"/>
          </rPr>
          <t>Alain Daudrumez:</t>
        </r>
        <r>
          <rPr>
            <sz val="9"/>
            <color indexed="81"/>
            <rFont val="Tahoma"/>
            <family val="2"/>
          </rPr>
          <t xml:space="preserve">
</t>
        </r>
        <r>
          <rPr>
            <b/>
            <sz val="10"/>
            <color indexed="81"/>
            <rFont val="Tahoma"/>
            <family val="2"/>
          </rPr>
          <t>Enter a sequential number for each HF/DH.</t>
        </r>
      </text>
    </comment>
    <comment ref="C19" authorId="1" shapeId="0" xr:uid="{00000000-0006-0000-0E00-000004000000}">
      <text>
        <r>
          <rPr>
            <sz val="14"/>
            <color indexed="8"/>
            <rFont val="Calibri"/>
            <family val="2"/>
            <scheme val="minor"/>
          </rPr>
          <t xml:space="preserve">In this column, list all the Health Facility (and the community hubs in each HFCA if needed) as per your mapping exercise. Give the HF a name.
</t>
        </r>
      </text>
    </comment>
    <comment ref="D19" authorId="0" shapeId="0" xr:uid="{00000000-0006-0000-0E00-000005000000}">
      <text>
        <r>
          <rPr>
            <sz val="11"/>
            <color indexed="81"/>
            <rFont val="Calibri"/>
            <family val="2"/>
            <scheme val="minor"/>
          </rPr>
          <t>Give a sequential number for all the villages in the district</t>
        </r>
        <r>
          <rPr>
            <sz val="9"/>
            <color indexed="81"/>
            <rFont val="Tahoma"/>
            <family val="2"/>
          </rPr>
          <t xml:space="preserve">
</t>
        </r>
      </text>
    </comment>
    <comment ref="E19" authorId="0" shapeId="0" xr:uid="{00000000-0006-0000-0E00-000006000000}">
      <text>
        <r>
          <rPr>
            <b/>
            <sz val="9"/>
            <color indexed="81"/>
            <rFont val="Tahoma"/>
            <family val="2"/>
          </rPr>
          <t>Alain Daudrumez:</t>
        </r>
        <r>
          <rPr>
            <sz val="9"/>
            <color indexed="81"/>
            <rFont val="Tahoma"/>
            <family val="2"/>
          </rPr>
          <t xml:space="preserve">
</t>
        </r>
        <r>
          <rPr>
            <b/>
            <sz val="9"/>
            <color indexed="81"/>
            <rFont val="Tahoma"/>
            <family val="2"/>
          </rPr>
          <t>List the villages that will be served either directly from the HF, or from the Community Hub. The first village in the list will be the one where the HF (or the Community Hub) is located.</t>
        </r>
      </text>
    </comment>
    <comment ref="G19" authorId="1" shapeId="0" xr:uid="{00000000-0006-0000-0E00-000007000000}">
      <text>
        <r>
          <rPr>
            <sz val="14"/>
            <color indexed="8"/>
            <rFont val="Calibri"/>
            <family val="2"/>
            <scheme val="minor"/>
          </rPr>
          <t>Put the  population size of the villages.</t>
        </r>
      </text>
    </comment>
    <comment ref="H19" authorId="2" shapeId="0" xr:uid="{00000000-0006-0000-0E00-000008000000}">
      <text>
        <r>
          <rPr>
            <b/>
            <sz val="9"/>
            <color indexed="81"/>
            <rFont val="Tahoma"/>
            <family val="2"/>
          </rPr>
          <t>Kathryn Malhotra:
This will self-calculate based on avg HH size and population</t>
        </r>
      </text>
    </comment>
    <comment ref="E20" authorId="0" shapeId="0" xr:uid="{00000000-0006-0000-0E00-000009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E32" authorId="0" shapeId="0" xr:uid="{00000000-0006-0000-0E00-00000A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I42" authorId="2" shapeId="0" xr:uid="{00000000-0006-0000-0E00-00000B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44" authorId="0" shapeId="0" xr:uid="{00000000-0006-0000-0E00-00000C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I54" authorId="2" shapeId="0" xr:uid="{00000000-0006-0000-0E00-00000D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Miko Thomas</author>
  </authors>
  <commentList>
    <comment ref="J16" authorId="0" shapeId="0" xr:uid="{00000000-0006-0000-1100-000001000000}">
      <text>
        <r>
          <rPr>
            <b/>
            <sz val="10"/>
            <color indexed="81"/>
            <rFont val="Calibri"/>
            <family val="2"/>
          </rPr>
          <t xml:space="preserve">If the radio / HFCA cannot do panel discussion / radio programmes, please eave BLANK
</t>
        </r>
      </text>
    </comment>
  </commentList>
</comments>
</file>

<file path=xl/sharedStrings.xml><?xml version="1.0" encoding="utf-8"?>
<sst xmlns="http://schemas.openxmlformats.org/spreadsheetml/2006/main" count="1697" uniqueCount="900">
  <si>
    <t>Guia para uso do modelo de microplanejamento (MP)</t>
  </si>
  <si>
    <t>Este documento contém 7 planilhas:</t>
  </si>
  <si>
    <t>Preços unitários</t>
  </si>
  <si>
    <t>Orçamento do distrito</t>
  </si>
  <si>
    <t>Modelo de MP de MSC</t>
  </si>
  <si>
    <r>
      <rPr>
        <i/>
        <sz val="11"/>
        <rFont val="Times New Roman"/>
        <family val="1"/>
      </rPr>
      <t xml:space="preserve">Advocacy </t>
    </r>
    <r>
      <rPr>
        <sz val="11"/>
        <rFont val="Times New Roman"/>
        <family val="1"/>
      </rPr>
      <t>em nível distrital</t>
    </r>
  </si>
  <si>
    <t>Líderes comunitários</t>
  </si>
  <si>
    <t>Rádio</t>
  </si>
  <si>
    <t>É importante observar que, em toda a planilha, as células foram classificadas por cores para orientar os participantes da oficina de microplanejamento.  Observe o seguinte:</t>
  </si>
  <si>
    <t>Células em:</t>
  </si>
  <si>
    <t>Devem ser preenchidas em nível Central</t>
  </si>
  <si>
    <t>Devem ser preenchidas em nível Distrital</t>
  </si>
  <si>
    <t>Têm fórmulas:  Não insira/ajuste os dados</t>
  </si>
  <si>
    <t>Marque quando a planilha estiver preenchida</t>
  </si>
  <si>
    <t xml:space="preserve">Essa planilha não deve ser modificada. Ela é o resultado aprovado de um extenso trabalho e de discussões em nível central para a coordenação da campanha de distribuição de MTIs. Ela influencia diretamente todas as demais planilhas do documento e estabelece os parâmetros usados em todos os cálculos. Ela apresenta em detalhes todos os preços fixos e os totais harmonizados ao longo da estratégia da campanha. </t>
  </si>
  <si>
    <t>N/A</t>
  </si>
  <si>
    <t>Essa planilha não deve ser modificada. Ela é o resultado aprovado de um extenso trabalho e de discussões em nível central para a coordenação da campanha de distribuição de MTIs.  Entretanto, sabemos que alguns preços unitários podem variar entre os distritos.  Caso você discorde dos preços unitários informados pelo nível Central, informe a equipe de nível Central.  Uma vez chegado a um acordo, a equipe do Nível Central fará a correção do "preço unitário" para o item em questão durante a fase de "limpeza e validação" dos modelos de MP.</t>
  </si>
  <si>
    <r>
      <rPr>
        <b/>
        <sz val="14"/>
        <color theme="1"/>
        <rFont val="Times New Roman"/>
        <family val="1"/>
      </rPr>
      <t>3)</t>
    </r>
    <r>
      <rPr>
        <b/>
        <sz val="7"/>
        <color rgb="FF000000"/>
        <rFont val="Times New Roman"/>
        <family val="1"/>
      </rPr>
      <t xml:space="preserve">  </t>
    </r>
    <r>
      <rPr>
        <b/>
        <sz val="14"/>
        <color rgb="FF000000"/>
        <rFont val="Times New Roman"/>
        <family val="1"/>
      </rPr>
      <t>Orçamento</t>
    </r>
  </si>
  <si>
    <t>Essa planilha calcula os orçamento de MSC para o distrito.  Ela é composta apenas de fórmulas e tem links para outras planilhas.  Ela jamais deve ser manipulada em nível distrital, já que isso poderia criar erros nas fórmulas.</t>
  </si>
  <si>
    <t xml:space="preserve">Essa planilha é o início de todo o trabalho de microplanejamento.  A maior parte das informações é derivada diretamente do modelo de microplanejamento de M&amp;E/logística.  Essa planilha tem como objetivo identificar o “acesso” da comunidade à informação por meio de estações de rádio e a necessidade de mensageiros das cidades ou unidades móveis para garantir que todas comunidades recebam as principais mensagens da campanha. </t>
  </si>
  <si>
    <t>Os participantes devem ser pessoas de dentro do distrito que possuem uma rede interpessoal e que possam divulgar informações/oferecer recursos para a implementação da campanha.</t>
  </si>
  <si>
    <t>Selecione 11 líderes comunitários de cada Área de Cobertura do Estabelecimento de Saúde (p.ex.: chefes tribais, líderes tradicionais, jovens líderes, mulheres líderes, chefes de sociedade, etc.) para uma orientação de meio dia de duração.  Para uma abrangência mais ampla, selecione pessoas de diferentes comunidades, tomando cuidado para garantir a representação de mulheres e de grupos minoritários. Os participantes do microplanejamento podem não conseguir identificar esses participantes.  O Estabelecimento de Saúde Responsável deverá obter a lista de 11 pessoas e esse formulário deverá ser preenchido dentro de 1 semana antes da oficina de microplanejamento.</t>
  </si>
  <si>
    <r>
      <rPr>
        <b/>
        <sz val="14"/>
        <color theme="1"/>
        <rFont val="Times New Roman"/>
        <family val="1"/>
      </rPr>
      <t>7)</t>
    </r>
    <r>
      <rPr>
        <b/>
        <sz val="7"/>
        <color rgb="FF000000"/>
        <rFont val="Times New Roman"/>
        <family val="1"/>
      </rPr>
      <t xml:space="preserve">  </t>
    </r>
    <r>
      <rPr>
        <b/>
        <sz val="14"/>
        <color rgb="FF000000"/>
        <rFont val="Times New Roman"/>
        <family val="1"/>
      </rPr>
      <t>Rádio:</t>
    </r>
  </si>
  <si>
    <t>Faça uma lista com as estações de rádio disponíveis no seu distrito. Certifique-se de informar o número de comunidades que cada estação de rádio atinge para ajudar a avaliar a cobertura. Na coluna “comentários” mencione o nome das aldeias/vilarejos que recebem informações por meio de uma estação de rádio específica.  A decisão sobre qual estação de rádio será utilizada terá como base o financiamento disponível e as áreas de cobertura após a avaliação de todos os microplanos distritais. Por fim, isso será comunicado à Equipe de Gestão em Saúde do Distrito.</t>
  </si>
  <si>
    <t>Informações básicas a respeito da campanha de distribuição em massa de MTIs em (inserir o nome do país) em 2020</t>
  </si>
  <si>
    <t>Informações básicas</t>
  </si>
  <si>
    <t>Unidade</t>
  </si>
  <si>
    <t>Nome do distrito:</t>
  </si>
  <si>
    <t>Nome/número de contato do líder da equipe do distrito</t>
  </si>
  <si>
    <t>Mensageiros da cidade e unidades móveis</t>
  </si>
  <si>
    <t>Duração da sessão de orientação para os mensageiros da cidade e unidades móveis em dias (a ser realizada no mesmo dia)</t>
  </si>
  <si>
    <t>No. da sessão de orientação por Área de Cobertura do Estabelecimento de Saúde</t>
  </si>
  <si>
    <t>Número de facilitadores por sessão de orientação</t>
  </si>
  <si>
    <t>No. de intervalos para o café durante a sessão de orientação</t>
  </si>
  <si>
    <t>No. de manuais de treinamento por facilitadores</t>
  </si>
  <si>
    <t>No. de dias de trabalho: pré-distribuição</t>
  </si>
  <si>
    <t>No. de dias de trabalho: durante a distribuição</t>
  </si>
  <si>
    <t>No. de dias de trabalho: pós-distribuição</t>
  </si>
  <si>
    <t>Per diem : mensageiros da cidade + unidades móveis</t>
  </si>
  <si>
    <t>No. de instruções de trabalho por mensageiro da cidade</t>
  </si>
  <si>
    <t>No. de megafones por mensageiro da cidade</t>
  </si>
  <si>
    <t>No. de baterias por mensageiro da cidade</t>
  </si>
  <si>
    <t>Número de pessoas por unidade móvel</t>
  </si>
  <si>
    <t>Distância média em kms percorrida por unidade móvel por dia</t>
  </si>
  <si>
    <t>Número de litros de combustível por km (por unidade móvel)</t>
  </si>
  <si>
    <t>No. de CD pré-gravados por unidade móvel</t>
  </si>
  <si>
    <t>No. de instruções de trabalho por unidade móvel</t>
  </si>
  <si>
    <r>
      <rPr>
        <b/>
        <i/>
        <sz val="12"/>
        <rFont val="Arial"/>
        <family val="2"/>
      </rPr>
      <t xml:space="preserve">Advocacy </t>
    </r>
    <r>
      <rPr>
        <b/>
        <sz val="12"/>
        <rFont val="Arial"/>
        <family val="2"/>
      </rPr>
      <t>em nível distrital</t>
    </r>
  </si>
  <si>
    <r>
      <t xml:space="preserve">No. de sessões de </t>
    </r>
    <r>
      <rPr>
        <i/>
        <sz val="12"/>
        <rFont val="Arial"/>
        <family val="2"/>
      </rPr>
      <t xml:space="preserve">advocacy </t>
    </r>
    <r>
      <rPr>
        <sz val="12"/>
        <rFont val="Arial"/>
        <family val="2"/>
      </rPr>
      <t>distrital por distrito</t>
    </r>
  </si>
  <si>
    <r>
      <t xml:space="preserve">Duração da sessão de </t>
    </r>
    <r>
      <rPr>
        <i/>
        <sz val="12"/>
        <rFont val="Arial"/>
        <family val="2"/>
      </rPr>
      <t xml:space="preserve">advocacy </t>
    </r>
    <r>
      <rPr>
        <sz val="12"/>
        <rFont val="Arial"/>
        <family val="2"/>
      </rPr>
      <t>(em dias)</t>
    </r>
  </si>
  <si>
    <t>No. de facilitadores por sessão</t>
  </si>
  <si>
    <r>
      <t xml:space="preserve">No. de pacotes de </t>
    </r>
    <r>
      <rPr>
        <i/>
        <sz val="12"/>
        <rFont val="Arial"/>
        <family val="2"/>
      </rPr>
      <t xml:space="preserve">advocacy </t>
    </r>
    <r>
      <rPr>
        <sz val="12"/>
        <rFont val="Arial"/>
        <family val="2"/>
      </rPr>
      <t>por participante</t>
    </r>
  </si>
  <si>
    <t>Inclui: 1 pôster A3, 1 camiseta + 1 folha de informação de CMSC</t>
  </si>
  <si>
    <t>Distância média em km percorrida para o reembolso do combustível (por participante)</t>
  </si>
  <si>
    <t>No. de intervalos para o café</t>
  </si>
  <si>
    <t>No. de intervalos para o almoço</t>
  </si>
  <si>
    <t>Orientação com os líderes comunitários</t>
  </si>
  <si>
    <t>No. de sessões de orientação de líderes comunitários por Área de Cobertura do Estabelecimento de Saúde</t>
  </si>
  <si>
    <t>Duração da sessão de orientação (em dias)</t>
  </si>
  <si>
    <t>No. de guias de treinamento por facilitador</t>
  </si>
  <si>
    <r>
      <t xml:space="preserve">No. de pacotes de </t>
    </r>
    <r>
      <rPr>
        <i/>
        <sz val="12"/>
        <rFont val="Arial"/>
        <family val="2"/>
      </rPr>
      <t xml:space="preserve">advocacy </t>
    </r>
    <r>
      <rPr>
        <sz val="12"/>
        <rFont val="Arial"/>
        <family val="2"/>
      </rPr>
      <t>por líderes comunitários (inclusive material de orientação)</t>
    </r>
  </si>
  <si>
    <t>Sem intervalo para o almoço</t>
  </si>
  <si>
    <t>No. de anúncios no rádio para toda a campanha</t>
  </si>
  <si>
    <t>No. de programas de rádio para toda a campanha</t>
  </si>
  <si>
    <t>Materiais adicionais de MSC</t>
  </si>
  <si>
    <t>Pôsteres A3</t>
  </si>
  <si>
    <t>1 por Área de Cobertura do Estabelecimento de Saúde/Centro de Distribuição</t>
  </si>
  <si>
    <t>Material de visibilidade para a Área de Cobertura do Estabelecimento de Saúde responsável (camisetas)</t>
  </si>
  <si>
    <t>1 por Área de Cobertura do Estabelecimento de Saúde responsável</t>
  </si>
  <si>
    <r>
      <rPr>
        <i/>
        <sz val="12"/>
        <rFont val="Arial"/>
        <family val="2"/>
      </rPr>
      <t>Banner</t>
    </r>
    <r>
      <rPr>
        <sz val="12"/>
        <rFont val="Arial"/>
        <family val="2"/>
      </rPr>
      <t xml:space="preserve"> do ponto de distribuição</t>
    </r>
  </si>
  <si>
    <t>Por ponto de distribuição (se estiver usando ponto de distribuição fixo)</t>
  </si>
  <si>
    <r>
      <rPr>
        <i/>
        <sz val="12"/>
        <rFont val="Arial"/>
        <family val="2"/>
      </rPr>
      <t>Banner</t>
    </r>
    <r>
      <rPr>
        <sz val="12"/>
        <rFont val="Arial"/>
        <family val="2"/>
      </rPr>
      <t xml:space="preserve"> a ser usado para a sessão de </t>
    </r>
    <r>
      <rPr>
        <i/>
        <sz val="12"/>
        <rFont val="Arial"/>
        <family val="2"/>
      </rPr>
      <t xml:space="preserve">advocacy </t>
    </r>
    <r>
      <rPr>
        <sz val="12"/>
        <rFont val="Arial"/>
        <family val="2"/>
      </rPr>
      <t>em nível distrital</t>
    </r>
  </si>
  <si>
    <r>
      <t xml:space="preserve">Por sessão de </t>
    </r>
    <r>
      <rPr>
        <i/>
        <sz val="12"/>
        <color theme="1"/>
        <rFont val="Calibri"/>
        <family val="2"/>
        <scheme val="minor"/>
      </rPr>
      <t xml:space="preserve">advocacy </t>
    </r>
    <r>
      <rPr>
        <sz val="12"/>
        <color theme="1"/>
        <rFont val="Calibri"/>
        <family val="2"/>
        <scheme val="minor"/>
      </rPr>
      <t>em nível distrital</t>
    </r>
  </si>
  <si>
    <t>Preços unitários para as atividades distritais - Campanha de distribuição em massa de MTIs na Zâmbia 2020</t>
  </si>
  <si>
    <t>Itens</t>
  </si>
  <si>
    <t>Preço (ZMW)</t>
  </si>
  <si>
    <t>Preço (USD)</t>
  </si>
  <si>
    <t>Preço unitário para o intervalo para o café para a orientação</t>
  </si>
  <si>
    <r>
      <rPr>
        <i/>
        <sz val="12"/>
        <rFont val="Arial"/>
        <family val="2"/>
      </rPr>
      <t>Per diem</t>
    </r>
    <r>
      <rPr>
        <sz val="12"/>
        <rFont val="Arial"/>
        <family val="2"/>
      </rPr>
      <t xml:space="preserve"> para o facilitador</t>
    </r>
  </si>
  <si>
    <t>Preço unitário do material de treinamento</t>
  </si>
  <si>
    <t>Preço unitário das instruções de trabalho por mensageiro da cidade</t>
  </si>
  <si>
    <t>Preço unitário do megafone</t>
  </si>
  <si>
    <t>Preço unitário da bateria</t>
  </si>
  <si>
    <t>Preço de contratação de unidade móvel (incluindo o sistema de som)</t>
  </si>
  <si>
    <t>Preço unitário do combustível (por litro)</t>
  </si>
  <si>
    <t>Preço unitário do CD pré-gravado</t>
  </si>
  <si>
    <t>Preço unitário das instruções de trabalho para a unidade móvel</t>
  </si>
  <si>
    <r>
      <t xml:space="preserve">Sessões de </t>
    </r>
    <r>
      <rPr>
        <b/>
        <i/>
        <sz val="12"/>
        <rFont val="Arial"/>
        <family val="2"/>
      </rPr>
      <t xml:space="preserve">advocacy </t>
    </r>
    <r>
      <rPr>
        <b/>
        <sz val="12"/>
        <rFont val="Arial"/>
        <family val="2"/>
      </rPr>
      <t>em nível distrital</t>
    </r>
  </si>
  <si>
    <t>Preço unitário dos intervalos para o café</t>
  </si>
  <si>
    <t>Preço unitário dos intervalos para o almoço</t>
  </si>
  <si>
    <t>Preço unitário de locação dos locais</t>
  </si>
  <si>
    <r>
      <t xml:space="preserve">Preço unitário do kit de </t>
    </r>
    <r>
      <rPr>
        <i/>
        <sz val="12"/>
        <rFont val="Arial"/>
        <family val="2"/>
      </rPr>
      <t>advocacy</t>
    </r>
  </si>
  <si>
    <t>Preço unitário dos artigos de papelaria</t>
  </si>
  <si>
    <r>
      <rPr>
        <i/>
        <sz val="12"/>
        <rFont val="Arial"/>
        <family val="2"/>
      </rPr>
      <t>Per diem</t>
    </r>
    <r>
      <rPr>
        <sz val="12"/>
        <rFont val="Arial"/>
        <family val="2"/>
      </rPr>
      <t xml:space="preserve"> para faciliadores (por sessão)</t>
    </r>
  </si>
  <si>
    <t>Preço unitário do guia de treinamento</t>
  </si>
  <si>
    <r>
      <t xml:space="preserve">Preço unitário dos pacotes de </t>
    </r>
    <r>
      <rPr>
        <i/>
        <sz val="12"/>
        <rFont val="Arial"/>
        <family val="2"/>
      </rPr>
      <t xml:space="preserve">advocacy </t>
    </r>
    <r>
      <rPr>
        <sz val="12"/>
        <rFont val="Arial"/>
        <family val="2"/>
      </rPr>
      <t>por líder comunitário (inclusive material de orientação)</t>
    </r>
  </si>
  <si>
    <t>Materiais de MSC</t>
  </si>
  <si>
    <r>
      <t xml:space="preserve">Preço dos </t>
    </r>
    <r>
      <rPr>
        <i/>
        <sz val="12"/>
        <rFont val="Arial"/>
        <family val="2"/>
      </rPr>
      <t>banners</t>
    </r>
    <r>
      <rPr>
        <sz val="12"/>
        <rFont val="Arial"/>
        <family val="2"/>
      </rPr>
      <t xml:space="preserve"> </t>
    </r>
  </si>
  <si>
    <t>Preço dos cartazes A3</t>
  </si>
  <si>
    <t>Material de visibilidade (camisetas)</t>
  </si>
  <si>
    <t>Preço de impressão da folha de informações CMSC (colorida)</t>
  </si>
  <si>
    <r>
      <rPr>
        <i/>
        <sz val="12"/>
        <rFont val="Arial"/>
        <family val="2"/>
      </rPr>
      <t>Banner</t>
    </r>
    <r>
      <rPr>
        <sz val="12"/>
        <rFont val="Arial"/>
        <family val="2"/>
      </rPr>
      <t xml:space="preserve"> de lançamento do distrito</t>
    </r>
  </si>
  <si>
    <t>Ministério da Saúde</t>
  </si>
  <si>
    <t>Centro Nacional de Eliminação da Malária da Zâmbia (NMEC)</t>
  </si>
  <si>
    <t>Programa:  Campanha de distribuição em massa de MTIs 2020</t>
  </si>
  <si>
    <t>Orçamento de mudança social e comportamental</t>
  </si>
  <si>
    <t>ANÚNCIOS UTILIZANDO MENSAGEIROS DA CIDADE E UNIDADES MÓVEIS</t>
  </si>
  <si>
    <t>Detalhes</t>
  </si>
  <si>
    <t>Quantidade</t>
  </si>
  <si>
    <t>Dias/no. de unidades</t>
  </si>
  <si>
    <t>Preços unitários (K)</t>
  </si>
  <si>
    <t>Total (K)</t>
  </si>
  <si>
    <t>Total (USD)</t>
  </si>
  <si>
    <t>Intervalos para o café durante a sessão de orientação</t>
  </si>
  <si>
    <r>
      <rPr>
        <i/>
        <sz val="12"/>
        <color theme="1"/>
        <rFont val="Times New Roman"/>
        <family val="2"/>
      </rPr>
      <t>Per diem</t>
    </r>
    <r>
      <rPr>
        <sz val="12"/>
        <color theme="1"/>
        <rFont val="Times New Roman"/>
        <family val="2"/>
      </rPr>
      <t xml:space="preserve"> para o facilitador</t>
    </r>
  </si>
  <si>
    <t>Preço do material de treinamento</t>
  </si>
  <si>
    <t>Per diems para os mensageiros da cidade</t>
  </si>
  <si>
    <t>Megafones para os mensageiros da cidade</t>
  </si>
  <si>
    <t>Baterias - megafones para os mensageiros da cidade</t>
  </si>
  <si>
    <t>Instruções de trabalho para os mensageiros da cidade</t>
  </si>
  <si>
    <t>Per diems para equipes de unidades móveis</t>
  </si>
  <si>
    <t>Contratação das unidades móveis (incluindo o sistema de som)</t>
  </si>
  <si>
    <t>Combustível</t>
  </si>
  <si>
    <t>CD pré-gravado</t>
  </si>
  <si>
    <t>Instruções de trabalho para as unidades móveis</t>
  </si>
  <si>
    <t>Subtotal</t>
  </si>
  <si>
    <r>
      <t xml:space="preserve">REUNIÃO DE </t>
    </r>
    <r>
      <rPr>
        <b/>
        <i/>
        <sz val="12"/>
        <color theme="1"/>
        <rFont val="Times New Roman"/>
        <family val="1"/>
      </rPr>
      <t xml:space="preserve">ADVOCACY </t>
    </r>
    <r>
      <rPr>
        <b/>
        <sz val="12"/>
        <color theme="1"/>
        <rFont val="Times New Roman"/>
        <family val="1"/>
      </rPr>
      <t>EM NÍVEL DISTRITAL</t>
    </r>
  </si>
  <si>
    <t xml:space="preserve">Reembolso de combustível </t>
  </si>
  <si>
    <t>Aluguel do local</t>
  </si>
  <si>
    <t xml:space="preserve">Preço do intervalo para o café </t>
  </si>
  <si>
    <t xml:space="preserve">Preço do intervalo para o almoço </t>
  </si>
  <si>
    <r>
      <t xml:space="preserve">Kits de </t>
    </r>
    <r>
      <rPr>
        <i/>
        <sz val="12"/>
        <color theme="1"/>
        <rFont val="Calibri"/>
        <family val="2"/>
      </rPr>
      <t>advocacy</t>
    </r>
    <r>
      <rPr>
        <sz val="12"/>
        <color theme="1"/>
        <rFont val="Calibri"/>
        <family val="2"/>
      </rPr>
      <t xml:space="preserve"> para os participantes</t>
    </r>
  </si>
  <si>
    <r>
      <rPr>
        <i/>
        <sz val="12"/>
        <color theme="1"/>
        <rFont val="Calibri"/>
        <family val="2"/>
      </rPr>
      <t>Per diem</t>
    </r>
    <r>
      <rPr>
        <sz val="12"/>
        <color theme="1"/>
        <rFont val="Calibri"/>
        <family val="2"/>
      </rPr>
      <t xml:space="preserve"> para o facilitador</t>
    </r>
  </si>
  <si>
    <r>
      <rPr>
        <i/>
        <sz val="12"/>
        <color theme="1"/>
        <rFont val="Calibri"/>
        <family val="2"/>
      </rPr>
      <t>Banner</t>
    </r>
  </si>
  <si>
    <t>Artigos de papelaria</t>
  </si>
  <si>
    <t xml:space="preserve">ENGAJAMENTO COM OS LÍDERES COMUNITÁRIOS </t>
  </si>
  <si>
    <t>Aluguel do local (se necessário)</t>
  </si>
  <si>
    <t>Reembolso do transporte</t>
  </si>
  <si>
    <t>Facilitadores - equipe da Área de Cobertura do Estabelecimento de Saúde</t>
  </si>
  <si>
    <t>Material de treinamento</t>
  </si>
  <si>
    <r>
      <t xml:space="preserve">Pacotes de </t>
    </r>
    <r>
      <rPr>
        <i/>
        <sz val="12"/>
        <color theme="1"/>
        <rFont val="Times New Roman"/>
        <family val="2"/>
      </rPr>
      <t>advocacy</t>
    </r>
    <r>
      <rPr>
        <sz val="12"/>
        <color theme="1"/>
        <rFont val="Times New Roman"/>
        <family val="2"/>
      </rPr>
      <t xml:space="preserve"> para os participantes</t>
    </r>
  </si>
  <si>
    <t xml:space="preserve">Almoço </t>
  </si>
  <si>
    <t>TRANSMISSÃO DOS ANÚNCIOS e PROGRAMAS DE RÁDIO</t>
  </si>
  <si>
    <t>Anúncios de rádio (consulte a folha de trabalho "rádio" para todos os detalhes)</t>
  </si>
  <si>
    <t>Programas de rádio (consulte a folha de trabalho "rádio" para todos os detalhes)</t>
  </si>
  <si>
    <t>MATERIAIS ADICIONAIS DE MSC</t>
  </si>
  <si>
    <t>Cartaz A3 para Estabelecimentos de Saúde/Centros de Distribuição</t>
  </si>
  <si>
    <t>Material de visibilidade para a Área de Cobertura do Estabelecimento de Saúde responsável</t>
  </si>
  <si>
    <t>Total geral</t>
  </si>
  <si>
    <t>Programa Nacional de Controle da Malária de (inserir nome do país)</t>
  </si>
  <si>
    <t>Microplanejamento de MSC do Distrito</t>
  </si>
  <si>
    <t>Perfil do distrito</t>
  </si>
  <si>
    <t>Nome do distrito</t>
  </si>
  <si>
    <t>Kanchibiya</t>
  </si>
  <si>
    <t>Total de Estabelecimentos de Saúde/Centros de Distribuição</t>
  </si>
  <si>
    <t>Total de aldeias</t>
  </si>
  <si>
    <t xml:space="preserve">População total </t>
  </si>
  <si>
    <t># de domicílios</t>
  </si>
  <si>
    <t>Tamanho médio dos domicílios</t>
  </si>
  <si>
    <t>Plano de Microposicionamento</t>
  </si>
  <si>
    <t>Mensageiros da cidade</t>
  </si>
  <si>
    <t>Unidades móveis (para áreas urbanas)</t>
  </si>
  <si>
    <t>No.</t>
  </si>
  <si>
    <t>Estabelecimento de Saúde/Centro Comunitário</t>
  </si>
  <si>
    <t>Aldeia #</t>
  </si>
  <si>
    <t>Nome da aldeia</t>
  </si>
  <si>
    <t>População</t>
  </si>
  <si>
    <t>Número de domicílios</t>
  </si>
  <si>
    <t>A aldeia tem cobertura de sinais de rádio?</t>
  </si>
  <si>
    <t>No. de mensageiros da cidade necessários</t>
  </si>
  <si>
    <t>No. total de megafones</t>
  </si>
  <si>
    <t>No. total de guias de comunicação</t>
  </si>
  <si>
    <t>No. de unidades móveis necessárias</t>
  </si>
  <si>
    <t>No total de CDs pré-gravados</t>
  </si>
  <si>
    <t>Comentários</t>
  </si>
  <si>
    <t>Centro de saúde rural de Bwanunkha (Aldeia A)</t>
  </si>
  <si>
    <t>Aldeia A</t>
  </si>
  <si>
    <t>Sim</t>
  </si>
  <si>
    <t>Aldeia B</t>
  </si>
  <si>
    <t>Aldeia C</t>
  </si>
  <si>
    <t>Aldeia D</t>
  </si>
  <si>
    <t>Aldeia E</t>
  </si>
  <si>
    <t>Não</t>
  </si>
  <si>
    <t>3 mensageiros da cidade para cobrir a aldeia inteira</t>
  </si>
  <si>
    <t>Centro de saúde rural de Bwanunkha/Centro comunitário # 1 (Aldeia F)</t>
  </si>
  <si>
    <t>Aldeia F</t>
  </si>
  <si>
    <t>Sim ou não</t>
  </si>
  <si>
    <t>Aldeia G</t>
  </si>
  <si>
    <t>Aldeia H</t>
  </si>
  <si>
    <t>Aldeia I</t>
  </si>
  <si>
    <t>Centro de saúde rural de Bwanunkha/Centro comunitário # 2 (Aldeia J)</t>
  </si>
  <si>
    <t>Aldeia J</t>
  </si>
  <si>
    <t>Aldeia K</t>
  </si>
  <si>
    <t>Lista de funções e responsabilidades</t>
  </si>
  <si>
    <t>Membro da Equipe de Gestão em Saúde do Distrito</t>
  </si>
  <si>
    <t>Outros departamentos administrativos (p. ex.: educação, bem-estar social, etc.)</t>
  </si>
  <si>
    <t>ONG/Organização comunitária/Grupos da sociedade civil</t>
  </si>
  <si>
    <t>Setor privado ou individual</t>
  </si>
  <si>
    <t>Líderes religiosos</t>
  </si>
  <si>
    <t xml:space="preserve">Outros </t>
  </si>
  <si>
    <r>
      <t xml:space="preserve">Lista de participantes das reuniões de </t>
    </r>
    <r>
      <rPr>
        <b/>
        <i/>
        <sz val="14"/>
        <color theme="1"/>
        <rFont val="Calibri"/>
        <family val="2"/>
        <scheme val="minor"/>
      </rPr>
      <t>advocacy</t>
    </r>
    <r>
      <rPr>
        <b/>
        <sz val="14"/>
        <color theme="1"/>
        <rFont val="Calibri"/>
        <family val="2"/>
        <scheme val="minor"/>
      </rPr>
      <t xml:space="preserve"> a nível distrital (máx. de XX participantes)</t>
    </r>
  </si>
  <si>
    <t>Diretrizes: Os participantes devem ser pessoas de dentro do distrito que possuem uma rede interpessoal e que possam divulgar informações/oferecer recursos para a implementação da campanha</t>
  </si>
  <si>
    <t>N°</t>
  </si>
  <si>
    <t>Sobrenome e nome do participante</t>
  </si>
  <si>
    <t>Endereço</t>
  </si>
  <si>
    <t>Endereço de e-mail</t>
  </si>
  <si>
    <t>Telefone de contato</t>
  </si>
  <si>
    <t>Título do participante (selecione a partir do menu suspenso)</t>
  </si>
  <si>
    <t xml:space="preserve">Marcy </t>
  </si>
  <si>
    <t>Alain</t>
  </si>
  <si>
    <t>Zandamela</t>
  </si>
  <si>
    <t>Hamisu</t>
  </si>
  <si>
    <t>Jean Marc</t>
  </si>
  <si>
    <t>TOTAL</t>
  </si>
  <si>
    <t>Chefe da aldeia</t>
  </si>
  <si>
    <t>Chefe tribal</t>
  </si>
  <si>
    <t>Curandeiro tradicional</t>
  </si>
  <si>
    <t>Jovem líder</t>
  </si>
  <si>
    <t>Mulher líder</t>
  </si>
  <si>
    <t>Líder religioso</t>
  </si>
  <si>
    <t>Outros</t>
  </si>
  <si>
    <t>Microplanejamento de MSC do distrito:  Líderes comunitários</t>
  </si>
  <si>
    <t>Número total de líderes comunitários identificados</t>
  </si>
  <si>
    <t>Lista de participantes para Orientação comunitária</t>
  </si>
  <si>
    <t>Nome da Área de Cobertura do Estabelecimento de Saúde</t>
  </si>
  <si>
    <t>Julien</t>
  </si>
  <si>
    <t>Christopher</t>
  </si>
  <si>
    <t>Fatima</t>
  </si>
  <si>
    <t>Zainab</t>
  </si>
  <si>
    <t>Maha</t>
  </si>
  <si>
    <t>Geraldine</t>
  </si>
  <si>
    <t xml:space="preserve">Gerald  </t>
  </si>
  <si>
    <t>Hammad</t>
  </si>
  <si>
    <t>Viv</t>
  </si>
  <si>
    <t>Egle</t>
  </si>
  <si>
    <t>Jessica</t>
  </si>
  <si>
    <t>David</t>
  </si>
  <si>
    <t>Sylvester</t>
  </si>
  <si>
    <t>Phillip</t>
  </si>
  <si>
    <t>Microplanejamento de MSC do distrito:  Rádio</t>
  </si>
  <si>
    <t>No. total de anúncios de rádio (campanha completa)</t>
  </si>
  <si>
    <t>Número total de estações de rádio identificadas</t>
  </si>
  <si>
    <t>No. de programas de rádio (toda a campanha)</t>
  </si>
  <si>
    <t>Lista e características das estações de rádio</t>
  </si>
  <si>
    <t>Lista das estações de rádio e de TV disponíveis no seu distrito.  A decisão sobre qual estação de rádio será utilizada terá como base o financiamento disponível e as áreas de cobertura após a avaliação de todos os microplanos distritais.  Por fim, isso será comunicado à Equipe de Gestão em Saúde do Distrito.</t>
  </si>
  <si>
    <t>Preço unitário de rádio</t>
  </si>
  <si>
    <t>Preço total de rádio</t>
  </si>
  <si>
    <t>S/N</t>
  </si>
  <si>
    <t>Nome da estação de rádio</t>
  </si>
  <si>
    <t>Localização da estação de rádio</t>
  </si>
  <si>
    <t>Idiomas de transmissão</t>
  </si>
  <si>
    <t>Número de aldeias no distrito cobertas pela estação</t>
  </si>
  <si>
    <t>Outros distritos atingidos pela estação</t>
  </si>
  <si>
    <t>Horários de pico de audiência</t>
  </si>
  <si>
    <t>Programa de debate/com participação dos ouvintes</t>
  </si>
  <si>
    <r>
      <t xml:space="preserve">Divulgação dos </t>
    </r>
    <r>
      <rPr>
        <b/>
        <i/>
        <sz val="11"/>
        <rFont val="Calibri"/>
        <family val="2"/>
        <scheme val="minor"/>
      </rPr>
      <t>jingles</t>
    </r>
    <r>
      <rPr>
        <b/>
        <sz val="11"/>
        <rFont val="Calibri"/>
        <family val="2"/>
        <scheme val="minor"/>
      </rPr>
      <t xml:space="preserve"> (a 90 segundos)</t>
    </r>
  </si>
  <si>
    <r>
      <t xml:space="preserve">Divulgação dos </t>
    </r>
    <r>
      <rPr>
        <i/>
        <sz val="12"/>
        <color theme="1"/>
        <rFont val="Calibri"/>
        <family val="2"/>
        <scheme val="minor"/>
      </rPr>
      <t>jingles</t>
    </r>
    <r>
      <rPr>
        <sz val="12"/>
        <color theme="1"/>
        <rFont val="Calibri"/>
        <family val="2"/>
        <scheme val="minor"/>
      </rPr>
      <t xml:space="preserve"> (a 90 segundos)</t>
    </r>
  </si>
  <si>
    <t>Radio one</t>
  </si>
  <si>
    <t>Port Louis</t>
  </si>
  <si>
    <t>Francês</t>
  </si>
  <si>
    <t>Todos os distritos</t>
  </si>
  <si>
    <t>16:00 às 20:00</t>
  </si>
  <si>
    <t>Rádio Plus</t>
  </si>
  <si>
    <t>Cool FM</t>
  </si>
  <si>
    <t>Curepipe</t>
  </si>
  <si>
    <t>Crioulo e francês</t>
  </si>
  <si>
    <t>Radio Morne Village</t>
  </si>
  <si>
    <t>Le Morne Village</t>
  </si>
  <si>
    <t xml:space="preserve">Crioulo  </t>
  </si>
  <si>
    <t>6:00 às 08:00, 16:00 às 20:00</t>
  </si>
  <si>
    <t>Única estação de rádio cobrindo as aldeias Chamarel e Case Noyale</t>
  </si>
  <si>
    <t>Koze</t>
  </si>
  <si>
    <t>Vavcoas</t>
  </si>
  <si>
    <t>Crioulo</t>
  </si>
  <si>
    <t>Plaine Williems, Svannah</t>
  </si>
  <si>
    <t>Totais</t>
  </si>
  <si>
    <t>Ministry of Health</t>
  </si>
  <si>
    <t>Zambia National Malaria Elimination Center (NMEC)</t>
  </si>
  <si>
    <t>PROGRAMME:  ITN Mass Distribution 2020</t>
  </si>
  <si>
    <t>Micro-positioning plan</t>
  </si>
  <si>
    <t>District Profile</t>
  </si>
  <si>
    <t>Name of District</t>
  </si>
  <si>
    <t>Kanchibiya</t>
  </si>
  <si>
    <t>Total HFs</t>
  </si>
  <si>
    <t>Total Villages</t>
  </si>
  <si>
    <t>Total villages</t>
  </si>
  <si>
    <t xml:space="preserve">Total estimated population </t>
  </si>
  <si>
    <t># of Households</t>
  </si>
  <si>
    <t># of CBVs</t>
  </si>
  <si>
    <t># of ITNs</t>
  </si>
  <si>
    <t># of Bales</t>
  </si>
  <si>
    <t>Micropositioning Plan</t>
  </si>
  <si>
    <t>Logistics Plan</t>
  </si>
  <si>
    <t>House Hold Registration and Distribution                                                                                                                                        (Can be used for Training #s)</t>
  </si>
  <si>
    <t>Last mile logistics (from HFs to D2D)</t>
  </si>
  <si>
    <t>Micro logisticcs (from district store to HFs)</t>
  </si>
  <si>
    <t>No</t>
  </si>
  <si>
    <t>Health Facility / Community Hub</t>
  </si>
  <si>
    <t>Village #</t>
  </si>
  <si>
    <t>Village Name</t>
  </si>
  <si>
    <t>Population</t>
  </si>
  <si>
    <t>Number of Households</t>
  </si>
  <si>
    <t xml:space="preserve"> # of CBVs</t>
  </si>
  <si>
    <t xml:space="preserve"> # of CBVs    (rounded up)</t>
  </si>
  <si>
    <t># of CBVs  (rounded)</t>
  </si>
  <si>
    <t># of D2D distribution teams</t>
  </si>
  <si>
    <t># of days</t>
  </si>
  <si>
    <t xml:space="preserve"># of ITNs per village, and total for the DP </t>
  </si>
  <si>
    <t># of bales of ITNs</t>
  </si>
  <si>
    <t># of nets per team per day</t>
  </si>
  <si>
    <t># of bales to be distributed per village / day</t>
  </si>
  <si>
    <t># of bales to be distributed per team / day</t>
  </si>
  <si>
    <t>Distance from HF to village (kms)</t>
  </si>
  <si>
    <t>Hard to reach area (Y/N)</t>
  </si>
  <si>
    <t>Needs Community Hub</t>
  </si>
  <si>
    <t>Access/transport mode from HF to village  (Truck/Boat/Other)</t>
  </si>
  <si>
    <t>Capacity (# of bales) per transport mode</t>
  </si>
  <si>
    <t>Number of trips needed per day</t>
  </si>
  <si>
    <t>Distance from district store to HF (kms)</t>
  </si>
  <si>
    <r>
      <t xml:space="preserve">Transport mode from district store to HF  (Truck/Pickup/Other) </t>
    </r>
    <r>
      <rPr>
        <b/>
        <sz val="11"/>
        <color rgb="FF0000FF"/>
        <rFont val="Calibri"/>
        <family val="2"/>
      </rPr>
      <t>+ Give rental cost / day</t>
    </r>
  </si>
  <si>
    <t xml:space="preserve">Number of trips needed </t>
  </si>
  <si>
    <t># of D2D teams</t>
  </si>
  <si>
    <t># of Supervisors</t>
  </si>
  <si>
    <t xml:space="preserve"># of sling bags </t>
  </si>
  <si>
    <t xml:space="preserve"># of masks </t>
  </si>
  <si>
    <t xml:space="preserve"># of gloves (pairs) </t>
  </si>
  <si>
    <t xml:space="preserve"># of soap (bars) </t>
  </si>
  <si>
    <t># of pens</t>
  </si>
  <si>
    <t># of HH registers</t>
  </si>
  <si>
    <t># of distribution tally sheets</t>
  </si>
  <si>
    <t># of stickers (or chalk)</t>
  </si>
  <si>
    <t># of job aids</t>
  </si>
  <si>
    <t>??</t>
  </si>
  <si>
    <t>Comments</t>
  </si>
  <si>
    <t>Bwanunkha Rural Health Centre  (Village A)</t>
  </si>
  <si>
    <t>Village A</t>
  </si>
  <si>
    <t>n/a</t>
  </si>
  <si>
    <t>38 kms</t>
  </si>
  <si>
    <r>
      <t xml:space="preserve">Small truck            </t>
    </r>
    <r>
      <rPr>
        <b/>
        <i/>
        <sz val="11"/>
        <color rgb="FF0000FF"/>
        <rFont val="Calibri"/>
        <family val="2"/>
      </rPr>
      <t>($150 / day)</t>
    </r>
  </si>
  <si>
    <t>Village B</t>
  </si>
  <si>
    <t>Pickup truck</t>
  </si>
  <si>
    <t>Village C</t>
  </si>
  <si>
    <t>Bicycle</t>
  </si>
  <si>
    <t>Village D</t>
  </si>
  <si>
    <t>Small truck</t>
  </si>
  <si>
    <t>Village E</t>
  </si>
  <si>
    <t>Yes</t>
  </si>
  <si>
    <t>Motorcycle</t>
  </si>
  <si>
    <t>Sub-total</t>
  </si>
  <si>
    <t>Bwanunkha Rural Health Centre  / Community Hub #1 (Village F)</t>
  </si>
  <si>
    <t>Village F</t>
  </si>
  <si>
    <t>Small truck            ($150 / day)</t>
  </si>
  <si>
    <t>Village G</t>
  </si>
  <si>
    <t>Village H</t>
  </si>
  <si>
    <t>Village I</t>
  </si>
  <si>
    <t>Bwanunkha Rural Health Centre  / Community Hub #2 (Village J)</t>
  </si>
  <si>
    <t>Village J</t>
  </si>
  <si>
    <t>Village K</t>
  </si>
  <si>
    <t xml:space="preserve"> Chanjowe Health Post</t>
  </si>
  <si>
    <t>Kapirimphika Health Post</t>
  </si>
  <si>
    <t>Ministry of National Health Services, Regulations and Coordination</t>
  </si>
  <si>
    <t>Directorate of Malaria Control &amp; Indus Health Network</t>
  </si>
  <si>
    <t>PROGRAMME:  Mass Distribution 2019</t>
  </si>
  <si>
    <t>House Hold Registration</t>
  </si>
  <si>
    <t>ITN Distribution</t>
  </si>
  <si>
    <t>Number of days for Household Registration</t>
  </si>
  <si>
    <t>Number of days of distribution</t>
  </si>
  <si>
    <t xml:space="preserve">Logistics </t>
  </si>
  <si>
    <t>Total UCs</t>
  </si>
  <si>
    <t>Number of households per day per volunteer</t>
  </si>
  <si>
    <t xml:space="preserve">Number of households per day </t>
  </si>
  <si>
    <t>Number of bales in Hino truck per trip</t>
  </si>
  <si>
    <t>S.#</t>
  </si>
  <si>
    <t xml:space="preserve">Designation </t>
  </si>
  <si>
    <t>Name</t>
  </si>
  <si>
    <t xml:space="preserve">Mobile/ phone # </t>
  </si>
  <si>
    <t>Total Villiges</t>
  </si>
  <si>
    <t>Total number of volunteers</t>
  </si>
  <si>
    <t>Number of fixed DPs</t>
  </si>
  <si>
    <t>Number of bales in Mazda per trip</t>
  </si>
  <si>
    <t>DHO/ Deputy DHO</t>
  </si>
  <si>
    <t xml:space="preserve">Total population </t>
  </si>
  <si>
    <t>Total number of UC supervisors</t>
  </si>
  <si>
    <t>Number of mobile Dps</t>
  </si>
  <si>
    <t>Number of bales in Shazoor per trip</t>
  </si>
  <si>
    <t>DMU Incharge</t>
  </si>
  <si>
    <t>House Hold size</t>
  </si>
  <si>
    <t>Number of mop up days for Household Registration</t>
  </si>
  <si>
    <t>Number of bales in Suzuki</t>
  </si>
  <si>
    <t>District Coordinator</t>
  </si>
  <si>
    <t>Number of Paper based registers to print</t>
  </si>
  <si>
    <t>Total number of DP supervisors</t>
  </si>
  <si>
    <t>Volume of I bale (M3)</t>
  </si>
  <si>
    <t>MEAL Officer</t>
  </si>
  <si>
    <t xml:space="preserve">Total number of distribution team </t>
  </si>
  <si>
    <t>ITNs per bale</t>
  </si>
  <si>
    <t>PRCS Supervisor</t>
  </si>
  <si>
    <t>Logistic Plan</t>
  </si>
  <si>
    <t xml:space="preserve">Distribution </t>
  </si>
  <si>
    <t>Distribution site (DP)</t>
  </si>
  <si>
    <t>Address of DP</t>
  </si>
  <si>
    <t xml:space="preserve">DP = Fix (F) or 
Mobile (M)? </t>
  </si>
  <si>
    <t>Union Council</t>
  </si>
  <si>
    <t>Storage warehouse
(District / Nearest Fixed DP)</t>
  </si>
  <si>
    <t>Distance between district warehouse and Fixed DP (KM)</t>
  </si>
  <si>
    <t>Distance between Fixed DP and Mobile DP (KM)</t>
  </si>
  <si>
    <t>Distance between DP and Village (KM)</t>
  </si>
  <si>
    <t xml:space="preserve"># of ITNs for this DP </t>
  </si>
  <si>
    <t># of bales of ITNs of 50 for this DP</t>
  </si>
  <si>
    <t>Storage warehouse at DP (m2 for height = 2m)</t>
  </si>
  <si>
    <t>Preferred Mode of transportation of ITNs to DP from District warehouse</t>
  </si>
  <si>
    <t xml:space="preserve">Number of trips by Hino truck.  </t>
  </si>
  <si>
    <t>Number of trips by Mazda</t>
  </si>
  <si>
    <t>Number of trips by Shazoor</t>
  </si>
  <si>
    <t>Number of trips by Suzuki</t>
  </si>
  <si>
    <t>Estimated time of transportation from district warehouse to DP store</t>
  </si>
  <si>
    <t>Number of UC volunteers</t>
  </si>
  <si>
    <t>Number of UC Supervisors</t>
  </si>
  <si>
    <t>Number of coupons booklets</t>
  </si>
  <si>
    <t>ICT or paperbase registration of HH</t>
  </si>
  <si>
    <t>Number of paperbased pages (10 HH per page)+ 10% buffer</t>
  </si>
  <si>
    <t>Number of teams 
(1 team=5 People)</t>
  </si>
  <si>
    <t>Number of paperbased pages for paper based register (25 HH per page)+ 10% buffer</t>
  </si>
  <si>
    <t xml:space="preserve">Distribution team </t>
  </si>
  <si>
    <t>Villages to be covered by teams</t>
  </si>
  <si>
    <t>Bhu Kot kashmiri</t>
  </si>
  <si>
    <t>Kot kashmiri</t>
  </si>
  <si>
    <t>F</t>
  </si>
  <si>
    <t>UC Kot Kashmiri</t>
  </si>
  <si>
    <t>Village 1</t>
  </si>
  <si>
    <t>Lakki Marwat District ITN warehouse</t>
  </si>
  <si>
    <t>2H</t>
  </si>
  <si>
    <t>ICT</t>
  </si>
  <si>
    <t>Village 2</t>
  </si>
  <si>
    <t>Village 3</t>
  </si>
  <si>
    <t>Village 4</t>
  </si>
  <si>
    <t>Mazda</t>
  </si>
  <si>
    <t>Village 5</t>
  </si>
  <si>
    <t>Village 6</t>
  </si>
  <si>
    <t>Village 7</t>
  </si>
  <si>
    <t>Village 8</t>
  </si>
  <si>
    <t>Village 9</t>
  </si>
  <si>
    <t>Village 10</t>
  </si>
  <si>
    <t>Tehsil</t>
  </si>
  <si>
    <t>Grand Total</t>
  </si>
  <si>
    <t>Total Fixed DP's</t>
  </si>
  <si>
    <t>Total Mobile DP's</t>
  </si>
  <si>
    <t>Total</t>
  </si>
  <si>
    <t xml:space="preserve">    This is the original template that Ketty sent us and which had been reviewed by Kathryn. I just added data to see how it worked.</t>
  </si>
  <si>
    <t xml:space="preserve">   One of the main problems is that it was not breaking down the number of nets needed per village, which we need for D2D</t>
  </si>
  <si>
    <t>House Hold Registration and Distribution                                                  (Can be used for Training #s)</t>
  </si>
  <si>
    <t>Health Facility</t>
  </si>
  <si>
    <t>Total # of CBVs</t>
  </si>
  <si>
    <t># of bales of ITNs of 50 for this HF</t>
  </si>
  <si>
    <t xml:space="preserve">Distance from HF to village </t>
  </si>
  <si>
    <t>Access Mode (Truck/Boat/Other)</t>
  </si>
  <si>
    <t>Number of CBVs</t>
  </si>
  <si>
    <t>Number of Supervisors</t>
  </si>
  <si>
    <t>Hino Truck</t>
  </si>
  <si>
    <t>Shazoor</t>
  </si>
  <si>
    <t>Suzuki</t>
  </si>
  <si>
    <t>District Short Name</t>
  </si>
  <si>
    <t>District (coalesced)</t>
  </si>
  <si>
    <t>Chama</t>
  </si>
  <si>
    <t>mu Chama District</t>
  </si>
  <si>
    <t>Chinsali</t>
  </si>
  <si>
    <t>mu Chinsali District</t>
  </si>
  <si>
    <t>Isoka</t>
  </si>
  <si>
    <t>mu Isoka District</t>
  </si>
  <si>
    <t>mu Kanchibiya District</t>
  </si>
  <si>
    <t>Lavushi Manda</t>
  </si>
  <si>
    <t>mu Lavushi Manda District</t>
  </si>
  <si>
    <t>Mafinga</t>
  </si>
  <si>
    <t>mu Mafinga District</t>
  </si>
  <si>
    <t>Mpika</t>
  </si>
  <si>
    <t>mu Mpika District</t>
  </si>
  <si>
    <t>Nakonde</t>
  </si>
  <si>
    <t>mu Nakonde District</t>
  </si>
  <si>
    <t>Shiwang'andu</t>
  </si>
  <si>
    <t>mu Shiwang'andu District</t>
  </si>
  <si>
    <t>Chilubi</t>
  </si>
  <si>
    <t>no Chilubi District</t>
  </si>
  <si>
    <t>Kaputa</t>
  </si>
  <si>
    <t>no Kaputa District</t>
  </si>
  <si>
    <t>Kasama</t>
  </si>
  <si>
    <t>no Kasama District</t>
  </si>
  <si>
    <t>Lunte</t>
  </si>
  <si>
    <t>no Lunte District</t>
  </si>
  <si>
    <t>Lupososhi</t>
  </si>
  <si>
    <t>no Lupososhi District</t>
  </si>
  <si>
    <t>Luwingu</t>
  </si>
  <si>
    <t>no Luwingu District</t>
  </si>
  <si>
    <t>Mbala</t>
  </si>
  <si>
    <t>no Mbala District</t>
  </si>
  <si>
    <t>Mporokoso</t>
  </si>
  <si>
    <t>no Mporokoso District</t>
  </si>
  <si>
    <t>Mpulungu</t>
  </si>
  <si>
    <t>no Mpulungu District</t>
  </si>
  <si>
    <t>Mungwi</t>
  </si>
  <si>
    <t>no Mungwi District</t>
  </si>
  <si>
    <t>Nsama</t>
  </si>
  <si>
    <t>no Nsama District</t>
  </si>
  <si>
    <t>Senga</t>
  </si>
  <si>
    <t>no Senga District</t>
  </si>
  <si>
    <t>Senga Hill</t>
  </si>
  <si>
    <t>no Senga Hill District</t>
  </si>
  <si>
    <t>Chavuma</t>
  </si>
  <si>
    <t>nw Chavuma District</t>
  </si>
  <si>
    <t>Ikelenge</t>
  </si>
  <si>
    <t>nw Ikelenge District</t>
  </si>
  <si>
    <t>Kabompo</t>
  </si>
  <si>
    <t>nw Kabompo District</t>
  </si>
  <si>
    <t>Kalumbila</t>
  </si>
  <si>
    <t>nw Kalumbila District</t>
  </si>
  <si>
    <t>Kasempa</t>
  </si>
  <si>
    <t>nw Kasempa District</t>
  </si>
  <si>
    <t>Manyinga</t>
  </si>
  <si>
    <t>nw Manyinga District</t>
  </si>
  <si>
    <t>Mufumbwe</t>
  </si>
  <si>
    <t>nw Mufumbwe District</t>
  </si>
  <si>
    <t>Mushindamo</t>
  </si>
  <si>
    <t>nw Mushindamo District</t>
  </si>
  <si>
    <t>Mushindano</t>
  </si>
  <si>
    <t>nw Mushindano District</t>
  </si>
  <si>
    <t>Mwinilunga</t>
  </si>
  <si>
    <t>nw Mwinilunga District</t>
  </si>
  <si>
    <t>Solwezi</t>
  </si>
  <si>
    <t>nw Solwezi District</t>
  </si>
  <si>
    <t>Zambezi</t>
  </si>
  <si>
    <t>nw Zambezi District</t>
  </si>
  <si>
    <t>Chibombo</t>
  </si>
  <si>
    <t>ce Chibombo District</t>
  </si>
  <si>
    <t>Chisamba</t>
  </si>
  <si>
    <t>ce Chisamba District</t>
  </si>
  <si>
    <t>Chitambo</t>
  </si>
  <si>
    <t>ce Chitambo District</t>
  </si>
  <si>
    <t>Itezhi-tezhi</t>
  </si>
  <si>
    <t>ce Itezhi-tezhi District</t>
  </si>
  <si>
    <t>Kabwe</t>
  </si>
  <si>
    <t>ce Kabwe District</t>
  </si>
  <si>
    <t>Kapiri-Mposhi</t>
  </si>
  <si>
    <t>ce Kapiri-Mposhi District</t>
  </si>
  <si>
    <t>Luano</t>
  </si>
  <si>
    <t>ce Luano District</t>
  </si>
  <si>
    <t>Mkushi</t>
  </si>
  <si>
    <t>ce Mkushi District</t>
  </si>
  <si>
    <t>Mumbwa</t>
  </si>
  <si>
    <t>ce Mumbwa District</t>
  </si>
  <si>
    <t>Ngabwe</t>
  </si>
  <si>
    <t>ce Ngabwe District</t>
  </si>
  <si>
    <t>Serenje</t>
  </si>
  <si>
    <t>ce Serenje District</t>
  </si>
  <si>
    <t>Shibuyunji</t>
  </si>
  <si>
    <t>ce Shibuyunji District</t>
  </si>
  <si>
    <t>Chilanga</t>
  </si>
  <si>
    <t>ls Chilanga District</t>
  </si>
  <si>
    <t>Chirundu</t>
  </si>
  <si>
    <t>ls Chirundu District</t>
  </si>
  <si>
    <t>Chongwe</t>
  </si>
  <si>
    <t>ls Chongwe District</t>
  </si>
  <si>
    <t>Kafue</t>
  </si>
  <si>
    <t>ls Kafue District</t>
  </si>
  <si>
    <t>Luangwa</t>
  </si>
  <si>
    <t>ls Luangwa District</t>
  </si>
  <si>
    <t>Lusaka</t>
  </si>
  <si>
    <t>ls Lusaka District</t>
  </si>
  <si>
    <t>Rufunsa</t>
  </si>
  <si>
    <t>ls Rufunsa District</t>
  </si>
  <si>
    <t>ls Shibuyunji District</t>
  </si>
  <si>
    <t>Chikankata</t>
  </si>
  <si>
    <t>so Chikankata District</t>
  </si>
  <si>
    <t>Choma</t>
  </si>
  <si>
    <t>so Choma District</t>
  </si>
  <si>
    <t>Gwembe</t>
  </si>
  <si>
    <t>so Gwembe District</t>
  </si>
  <si>
    <t>Kalomo</t>
  </si>
  <si>
    <t>so Kalomo District</t>
  </si>
  <si>
    <t>Kazungula</t>
  </si>
  <si>
    <t>so Kazungula District</t>
  </si>
  <si>
    <t>Livingstone</t>
  </si>
  <si>
    <t>so Livingstone District</t>
  </si>
  <si>
    <t>Mazabuka</t>
  </si>
  <si>
    <t>so Mazabuka District</t>
  </si>
  <si>
    <t>Monze</t>
  </si>
  <si>
    <t>so Monze District</t>
  </si>
  <si>
    <t>Namwala</t>
  </si>
  <si>
    <t>so Namwala District</t>
  </si>
  <si>
    <t>Pemba</t>
  </si>
  <si>
    <t>so Pemba District</t>
  </si>
  <si>
    <t>Siavonga</t>
  </si>
  <si>
    <t>so Siavonga District</t>
  </si>
  <si>
    <t>Sinazongwe</t>
  </si>
  <si>
    <t>so Sinazongwe District</t>
  </si>
  <si>
    <t>Zimba</t>
  </si>
  <si>
    <t>so Zimba District</t>
  </si>
  <si>
    <t>Kalabo</t>
  </si>
  <si>
    <t>we Kalabo District</t>
  </si>
  <si>
    <t>Kaoma</t>
  </si>
  <si>
    <t>we Kaoma District</t>
  </si>
  <si>
    <t>Limulunga</t>
  </si>
  <si>
    <t>we Limulunga District</t>
  </si>
  <si>
    <t>Luampa</t>
  </si>
  <si>
    <t>we Luampa District</t>
  </si>
  <si>
    <t>Lukulu</t>
  </si>
  <si>
    <t>we Lukulu District</t>
  </si>
  <si>
    <t>Mitete</t>
  </si>
  <si>
    <t>we Mitete District</t>
  </si>
  <si>
    <t>Mongu</t>
  </si>
  <si>
    <t>we Mongu District</t>
  </si>
  <si>
    <t>Mulobezi</t>
  </si>
  <si>
    <t>we Mulobezi District</t>
  </si>
  <si>
    <t>Mwandi</t>
  </si>
  <si>
    <t>we Mwandi District</t>
  </si>
  <si>
    <t>Nalolo</t>
  </si>
  <si>
    <t>we Nalolo District</t>
  </si>
  <si>
    <t>Nkeyema</t>
  </si>
  <si>
    <t>we Nkeyema District</t>
  </si>
  <si>
    <t>Senanga</t>
  </si>
  <si>
    <t>we Senanga District</t>
  </si>
  <si>
    <t>Sesheke</t>
  </si>
  <si>
    <t>we Sesheke District</t>
  </si>
  <si>
    <t>Shang'ombo</t>
  </si>
  <si>
    <t>we Shang'ombo District</t>
  </si>
  <si>
    <t>Sikongo</t>
  </si>
  <si>
    <t>we Sikongo District</t>
  </si>
  <si>
    <t>Sioma</t>
  </si>
  <si>
    <t>we Sioma District</t>
  </si>
  <si>
    <t>Chililabombwe</t>
  </si>
  <si>
    <t>co Chililabombwe District</t>
  </si>
  <si>
    <t>Chingola</t>
  </si>
  <si>
    <t>co Chingola District</t>
  </si>
  <si>
    <t>Kalulushi</t>
  </si>
  <si>
    <t>co Kalulushi District</t>
  </si>
  <si>
    <t>Kitwe</t>
  </si>
  <si>
    <t>co Kitwe District</t>
  </si>
  <si>
    <t>Luanshya</t>
  </si>
  <si>
    <t>co Luanshya District</t>
  </si>
  <si>
    <t>Lufwanyama</t>
  </si>
  <si>
    <t>co Lufwanyama District</t>
  </si>
  <si>
    <t>Masaiti</t>
  </si>
  <si>
    <t>co Masaiti District</t>
  </si>
  <si>
    <t>Mpongwe</t>
  </si>
  <si>
    <t>co Mpongwe District</t>
  </si>
  <si>
    <t>Mufulira</t>
  </si>
  <si>
    <t>co Mufulira District</t>
  </si>
  <si>
    <t>Ndola</t>
  </si>
  <si>
    <t>co Ndola District</t>
  </si>
  <si>
    <t>Chadiza</t>
  </si>
  <si>
    <t>ea Chadiza District</t>
  </si>
  <si>
    <t>Chasefu</t>
  </si>
  <si>
    <t>ea Chasefu District</t>
  </si>
  <si>
    <t>Chipangali</t>
  </si>
  <si>
    <t>ea Chipangali District</t>
  </si>
  <si>
    <t>Chipata</t>
  </si>
  <si>
    <t>ea Chipata District</t>
  </si>
  <si>
    <t>Kasenengwa</t>
  </si>
  <si>
    <t>ea Kasenengwa District</t>
  </si>
  <si>
    <t>Katete</t>
  </si>
  <si>
    <t>ea Katete District</t>
  </si>
  <si>
    <t>Lumezi</t>
  </si>
  <si>
    <t>ea Lumezi District</t>
  </si>
  <si>
    <t>Lundazi</t>
  </si>
  <si>
    <t>ea Lundazi District</t>
  </si>
  <si>
    <t>Lusangazi</t>
  </si>
  <si>
    <t>ea Lusangazi District</t>
  </si>
  <si>
    <t>Mambwe</t>
  </si>
  <si>
    <t>ea Mambwe District</t>
  </si>
  <si>
    <t>Nyimba</t>
  </si>
  <si>
    <t>ea Nyimba District</t>
  </si>
  <si>
    <t>Petauke</t>
  </si>
  <si>
    <t>ea Petauke District</t>
  </si>
  <si>
    <t>Sinda</t>
  </si>
  <si>
    <t>ea Sinda District</t>
  </si>
  <si>
    <t>Vubwi</t>
  </si>
  <si>
    <t>ea Vubwi District</t>
  </si>
  <si>
    <t>Chembe</t>
  </si>
  <si>
    <t>lu Chembe District</t>
  </si>
  <si>
    <t>Chienge</t>
  </si>
  <si>
    <t>lu Chienge District</t>
  </si>
  <si>
    <t>Chiengi</t>
  </si>
  <si>
    <t>lu Chiengi District</t>
  </si>
  <si>
    <t>Chifunabuli</t>
  </si>
  <si>
    <t>lu Chifunabuli District</t>
  </si>
  <si>
    <t>Chipili</t>
  </si>
  <si>
    <t>lu Chipili District</t>
  </si>
  <si>
    <t>Kawambwa</t>
  </si>
  <si>
    <t>lu Kawambwa District</t>
  </si>
  <si>
    <t>Lunga</t>
  </si>
  <si>
    <t>lu Lunga District</t>
  </si>
  <si>
    <t>Mansa</t>
  </si>
  <si>
    <t>lu Mansa District</t>
  </si>
  <si>
    <t>Milenge</t>
  </si>
  <si>
    <t>lu Milenge District</t>
  </si>
  <si>
    <t>Mwansabombwe</t>
  </si>
  <si>
    <t>lu Mwansabombwe District</t>
  </si>
  <si>
    <t>Mwense</t>
  </si>
  <si>
    <t>lu Mwense District</t>
  </si>
  <si>
    <t>Nchelenge</t>
  </si>
  <si>
    <t>lu Nchelenge District</t>
  </si>
  <si>
    <t>Samfya</t>
  </si>
  <si>
    <t>lu Samfya District</t>
  </si>
  <si>
    <t>Unit Costs</t>
  </si>
  <si>
    <t>Items</t>
  </si>
  <si>
    <t>Cost</t>
  </si>
  <si>
    <t>Affiches</t>
  </si>
  <si>
    <t xml:space="preserve">Banderole </t>
  </si>
  <si>
    <t>Bidon</t>
  </si>
  <si>
    <t>Billet d'avion UNHAS (aller simple)</t>
  </si>
  <si>
    <t>Bloc note A 5 (Piece)</t>
  </si>
  <si>
    <t>Calculatrice</t>
  </si>
  <si>
    <t xml:space="preserve">Carburant - Bangui </t>
  </si>
  <si>
    <t>Carburant - Region</t>
  </si>
  <si>
    <t>Carburant - SP</t>
  </si>
  <si>
    <t xml:space="preserve">Carte de communication </t>
  </si>
  <si>
    <t>Carte de communication gardiens/Agent ravitailleurs</t>
  </si>
  <si>
    <t>Casquette</t>
  </si>
  <si>
    <t>Chemise à Rabbat (Piece)</t>
  </si>
  <si>
    <t>Craie (boite)</t>
  </si>
  <si>
    <t>Dossard</t>
  </si>
  <si>
    <t>Flip chart</t>
  </si>
  <si>
    <t>Frais facilitateur - niveau central</t>
  </si>
  <si>
    <t>Frais facilitateur - niveau SP</t>
  </si>
  <si>
    <t>Frais d'Intervention</t>
  </si>
  <si>
    <t xml:space="preserve">Frais de transport - Bangui </t>
  </si>
  <si>
    <t>Frais de transport  (Bangui - SP) Aller simple</t>
  </si>
  <si>
    <t>Frais de transport -  SP / prefecture / region Resident</t>
  </si>
  <si>
    <t>Frais de transport SP/prefecture/region non resident (forfait)</t>
  </si>
  <si>
    <t>Frais de transport - formation logistique niveau SP Resident</t>
  </si>
  <si>
    <t xml:space="preserve">Frais de transport -  superviseurs de proximite / communaux </t>
  </si>
  <si>
    <t>Kit de formation</t>
  </si>
  <si>
    <t>Location groupe electrogene</t>
  </si>
  <si>
    <t>Location de moto avec carburant</t>
  </si>
  <si>
    <t>Location de Pirogue motorisée avec carburant</t>
  </si>
  <si>
    <t>Traversée de BAC (Aller - retour)</t>
  </si>
  <si>
    <t xml:space="preserve">Location de salle - Bangui </t>
  </si>
  <si>
    <t xml:space="preserve">Location salle arrondissements </t>
  </si>
  <si>
    <t>Location de salle - regions</t>
  </si>
  <si>
    <t>Location de salle -  SP</t>
  </si>
  <si>
    <t xml:space="preserve">Location de vehicule - Bangui </t>
  </si>
  <si>
    <t>Location de vehicule - Regions / districts</t>
  </si>
  <si>
    <t xml:space="preserve">Location entrepot SPP Urbain (forfait  de 15 jours) </t>
  </si>
  <si>
    <t xml:space="preserve">Location entrepot SPP Rural (forfait  de 15 jours) </t>
  </si>
  <si>
    <t>Marquers (boite)</t>
  </si>
  <si>
    <t>Megaphones (8 piles)</t>
  </si>
  <si>
    <t>Palette d'eau (paquetage)</t>
  </si>
  <si>
    <t>Pause café - Bangui</t>
  </si>
  <si>
    <t>Pause dejeuner - Bangui</t>
  </si>
  <si>
    <t>Pause café - regions</t>
  </si>
  <si>
    <t>Pause dejeuner - region</t>
  </si>
  <si>
    <t>Pause café - SP</t>
  </si>
  <si>
    <t>Pause café et dejeuner - SP</t>
  </si>
  <si>
    <t>Per diem participant sur place (tous niveaux)</t>
  </si>
  <si>
    <t>Perdiem equipe WVI</t>
  </si>
  <si>
    <t>Hebergement equipe WVI</t>
  </si>
  <si>
    <t>Indemnites personnel central / regional / district</t>
  </si>
  <si>
    <t xml:space="preserve">Indemnites personnel central / regional / district (inclues pause dejeuner) </t>
  </si>
  <si>
    <t>Indemnites points focaux SP</t>
  </si>
  <si>
    <t xml:space="preserve">Indemnites  superviseurs de proximite </t>
  </si>
  <si>
    <t>Indemnites  superviseurs et Log   commune</t>
  </si>
  <si>
    <t>Indemnites agent ravitailleur</t>
  </si>
  <si>
    <t>Indemnites magasinier</t>
  </si>
  <si>
    <t>Indemnites gardien</t>
  </si>
  <si>
    <t xml:space="preserve">Indemnites volontaires / mobilisateurs </t>
  </si>
  <si>
    <t>cout manutention (pour 1 ballot)</t>
  </si>
  <si>
    <t>Photocopie (par page)</t>
  </si>
  <si>
    <t>Piles (paquet de 4)</t>
  </si>
  <si>
    <t>Post it (piece)</t>
  </si>
  <si>
    <t>Sac Porte-à-Porte</t>
  </si>
  <si>
    <t>Scotch (Piece)</t>
  </si>
  <si>
    <t>Stylo à Bille  (Piece)</t>
  </si>
  <si>
    <t>Tee-shirt</t>
  </si>
  <si>
    <t xml:space="preserve">Telephones satellites </t>
  </si>
  <si>
    <t>1.)</t>
  </si>
  <si>
    <t>Baseline sheet should be filled out (completed) and all formulas in MP template should be linked to it</t>
  </si>
  <si>
    <t>2.)</t>
  </si>
  <si>
    <t>Adjusted column width D and E + T and U</t>
  </si>
  <si>
    <t>3.)</t>
  </si>
  <si>
    <t>Comment in column E need to be "… 1,000 HH per village"</t>
  </si>
  <si>
    <t>?????</t>
  </si>
  <si>
    <t>4.)</t>
  </si>
  <si>
    <t>Comment in cell H29 don't match formula in same cell</t>
  </si>
  <si>
    <t>5.)</t>
  </si>
  <si>
    <t>Comment in H29 should read "… 1 CBV can visit on avg 200 HH during the 7 days"</t>
  </si>
  <si>
    <t>6.)</t>
  </si>
  <si>
    <t>7.)</t>
  </si>
  <si>
    <t>Comment in cell H29 need to be reviewed and it needs to be put into column header H18</t>
  </si>
  <si>
    <t>8.)</t>
  </si>
  <si>
    <t>Comment in E18 =&gt; 1,000 HH per village that means 5,000 people… BIG VILLAGES !!</t>
  </si>
  <si>
    <t>9.)</t>
  </si>
  <si>
    <t>Formula in H29 must be rounded UP</t>
  </si>
  <si>
    <t>10.)</t>
  </si>
  <si>
    <t>The template can accommodate a maximum of 10 villages per HF. Is this enough??</t>
  </si>
  <si>
    <t>11.)</t>
  </si>
  <si>
    <t>12.)</t>
  </si>
  <si>
    <t>13.)</t>
  </si>
  <si>
    <t xml:space="preserve"> # of D2D teams</t>
  </si>
  <si>
    <t>Fixed DP</t>
  </si>
  <si>
    <t>nets / day to distribute per DP (over 5 days)</t>
  </si>
  <si>
    <t>Zambia has about 2,300 HFs (average 20 / district)</t>
  </si>
  <si>
    <t>HH / day</t>
  </si>
  <si>
    <t>this means 7M nets in 2,300 HFs = average 3,000 nets/HF (60 bales)</t>
  </si>
  <si>
    <t xml:space="preserve"> HH / hr</t>
  </si>
  <si>
    <t xml:space="preserve"> HH / min</t>
  </si>
  <si>
    <t>nets per HF</t>
  </si>
  <si>
    <t>Need 5 people per DP…</t>
  </si>
  <si>
    <t>We assume an average of 12 villages / HFCA</t>
  </si>
  <si>
    <t>D2D</t>
  </si>
  <si>
    <t xml:space="preserve">So this means average </t>
  </si>
  <si>
    <t>nets / village  =</t>
  </si>
  <si>
    <t>bales</t>
  </si>
  <si>
    <t xml:space="preserve"> Population</t>
  </si>
  <si>
    <t xml:space="preserve"> nets / day to distribute per DP (over 5 days)</t>
  </si>
  <si>
    <t>nets/village/day  =</t>
  </si>
  <si>
    <t>nets / day to distribute per DP /day</t>
  </si>
  <si>
    <t>HH in total</t>
  </si>
  <si>
    <t>Note that I adjusted the baseline data to match my D2D criteria</t>
  </si>
  <si>
    <t>143 HH / day</t>
  </si>
  <si>
    <t xml:space="preserve"> HH / hr / team of 2 people</t>
  </si>
  <si>
    <t>18 HH / hr</t>
  </si>
  <si>
    <t xml:space="preserve"> HH / day / team of 2 people</t>
  </si>
  <si>
    <t xml:space="preserve"> Teams needed (8 people) per DP</t>
  </si>
  <si>
    <t xml:space="preserve"> Avg # of nets / HH</t>
  </si>
  <si>
    <t xml:space="preserve"> nets to distribute / hr / team</t>
  </si>
  <si>
    <t xml:space="preserve"> nets to distribute / day / team</t>
  </si>
  <si>
    <t xml:space="preserve"> bales to distribute / day / team</t>
  </si>
  <si>
    <t xml:space="preserve"> bales distributed / day  in total</t>
  </si>
  <si>
    <t>Variables: our usual fixed point (DP) parameters</t>
  </si>
  <si>
    <t>D2D info</t>
  </si>
  <si>
    <t xml:space="preserve">  pop of catchment area (DP)</t>
  </si>
  <si>
    <t xml:space="preserve">  nets to pre-position</t>
  </si>
  <si>
    <t xml:space="preserve">  average # of people / HH</t>
  </si>
  <si>
    <t xml:space="preserve">  # of HH to reach</t>
  </si>
  <si>
    <t xml:space="preserve">  # of villages in catchment area (DP)</t>
  </si>
  <si>
    <t xml:space="preserve">  # of HH to reach per day</t>
  </si>
  <si>
    <t xml:space="preserve">  # of distribution days</t>
  </si>
  <si>
    <t xml:space="preserve">  # of teams required</t>
  </si>
  <si>
    <t xml:space="preserve">  # of HH  / day / team</t>
  </si>
  <si>
    <t xml:space="preserve">  # of volunteers required</t>
  </si>
  <si>
    <t xml:space="preserve">  # of persons / team</t>
  </si>
  <si>
    <t xml:space="preserve">  # of nets distributed / day</t>
  </si>
  <si>
    <t xml:space="preserve">  average # of nets to be distributed / HH</t>
  </si>
  <si>
    <t xml:space="preserve">  # of bales</t>
  </si>
  <si>
    <t xml:space="preserve">  # of nets distributed / day / team</t>
  </si>
  <si>
    <t xml:space="preserve">  nets distributed </t>
  </si>
  <si>
    <t xml:space="preserve">  bales</t>
  </si>
  <si>
    <t>exrate</t>
  </si>
  <si>
    <t>Naira/bale</t>
  </si>
  <si>
    <t>USD/bale</t>
  </si>
  <si>
    <t>USD/net</t>
  </si>
  <si>
    <t>USD</t>
  </si>
  <si>
    <t>nets</t>
  </si>
  <si>
    <t xml:space="preserve">Column H:  The comment made by Katherine does not agree with the calculation.  i.e. the comment assumes that CBVs can visit approx 143 HHs per day </t>
  </si>
  <si>
    <t>(which seems impossible) and the calculation assumes that CBVs will be visiting 30 HHs per day (which is more reasonable).</t>
  </si>
  <si>
    <t>Column T:  Calculation of number of supervisors should be rounded up.</t>
  </si>
  <si>
    <t>Logistics plan:  </t>
  </si>
  <si>
    <t>No information on the distance / access between the warehouse and the DP, as well as how many trucks / trips will be needed.</t>
  </si>
  <si>
    <t>No information on warehousing or storage capacity needed at the DP.</t>
  </si>
  <si>
    <t>The way that “type of transport” is set out, will not allow for a detailed calculation of the costs of transport.  This is important as you are doing door to door, and (on most occasions) will need to have nets transported from the “storage area” to each village..</t>
  </si>
  <si>
    <t>Given that they are doing door to door, they will need to know how many ITNs are needed per village.</t>
  </si>
  <si>
    <t>The template does not calculate materials needed:</t>
  </si>
  <si>
    <t>Aprons;</t>
  </si>
  <si>
    <t>Job aids.</t>
  </si>
  <si>
    <t>The template does not calculate a detailed budget per district.  e.g. total per diems, transport allowances, etc.</t>
  </si>
  <si>
    <t xml:space="preserve">I will insert here a table with unit costs from another country that we will </t>
  </si>
  <si>
    <t>adapt for our needs in Zambia</t>
  </si>
  <si>
    <t>Households</t>
  </si>
  <si>
    <t>CBVs</t>
  </si>
  <si>
    <t>200 households per CBV</t>
  </si>
  <si>
    <t>HH Registration Allowances Allowances for Community Health Workers</t>
  </si>
  <si>
    <t>Item</t>
  </si>
  <si>
    <t>Quantity</t>
  </si>
  <si>
    <t>Days</t>
  </si>
  <si>
    <t>Frequency</t>
  </si>
  <si>
    <t>Unit Cost</t>
  </si>
  <si>
    <t>Total Cost (ZMW)</t>
  </si>
  <si>
    <t xml:space="preserve">Community volunteers </t>
  </si>
  <si>
    <t>Distribution Allowances for Community Health Workers</t>
  </si>
  <si>
    <t>Transport Allowances for Community Health Workers</t>
  </si>
  <si>
    <t>Marcy, Miko, take a look at the comments in columns G, H, I, J, K, AF and AG</t>
  </si>
  <si>
    <t>I added all the columns with a title in this font color</t>
  </si>
  <si>
    <t xml:space="preserve">  I still need to add a "Unit Cost" sheet and try to come up with a costing/budget for logs and all items needed</t>
  </si>
  <si>
    <t>Health facility (HF)</t>
  </si>
  <si>
    <t>Population protected by IRS</t>
  </si>
  <si>
    <t>% protected by IRS</t>
  </si>
  <si>
    <t>Villages to receive ITNs    (Yes / No)</t>
  </si>
  <si>
    <t xml:space="preserve">Number of sling bags </t>
  </si>
  <si>
    <t xml:space="preserve">Number of masks </t>
  </si>
  <si>
    <t>Bwanunkha Rural Health Centre</t>
  </si>
  <si>
    <r>
      <t xml:space="preserve">Small truck                   </t>
    </r>
    <r>
      <rPr>
        <b/>
        <i/>
        <sz val="11"/>
        <color rgb="FF0000FF"/>
        <rFont val="Calibri"/>
        <family val="2"/>
      </rPr>
      <t>($150 / day)</t>
    </r>
  </si>
  <si>
    <t>Paper Based</t>
  </si>
  <si>
    <t>Union Council (UC)</t>
  </si>
  <si>
    <t>M</t>
  </si>
  <si>
    <r>
      <rPr>
        <b/>
        <sz val="14"/>
        <color theme="1"/>
        <rFont val="Times New Roman"/>
        <family val="1"/>
      </rPr>
      <t>1)</t>
    </r>
    <r>
      <rPr>
        <b/>
        <sz val="7"/>
        <color rgb="FF000000"/>
        <rFont val="Times New Roman"/>
        <family val="1"/>
      </rPr>
      <t xml:space="preserve">  </t>
    </r>
    <r>
      <rPr>
        <b/>
        <sz val="14"/>
        <color rgb="FF000000"/>
        <rFont val="Times New Roman"/>
        <family val="1"/>
      </rPr>
      <t>Informações básicas</t>
    </r>
  </si>
  <si>
    <r>
      <rPr>
        <b/>
        <sz val="14"/>
        <color theme="1"/>
        <rFont val="Times New Roman"/>
        <family val="1"/>
      </rPr>
      <t>2) Preços unitários</t>
    </r>
  </si>
  <si>
    <r>
      <rPr>
        <b/>
        <sz val="14"/>
        <color theme="1"/>
        <rFont val="Times New Roman"/>
        <family val="1"/>
      </rPr>
      <t>4)</t>
    </r>
    <r>
      <rPr>
        <b/>
        <sz val="14"/>
        <color rgb="FF000000"/>
        <rFont val="Times New Roman"/>
        <family val="1"/>
      </rPr>
      <t>  Modelo de microplanejamento de MSC</t>
    </r>
  </si>
  <si>
    <r>
      <rPr>
        <b/>
        <sz val="14"/>
        <color theme="1"/>
        <rFont val="Times New Roman"/>
        <family val="1"/>
      </rPr>
      <t xml:space="preserve">5) </t>
    </r>
    <r>
      <rPr>
        <b/>
        <i/>
        <sz val="14"/>
        <color theme="1"/>
        <rFont val="Times New Roman"/>
        <family val="1"/>
      </rPr>
      <t xml:space="preserve">Advocacy </t>
    </r>
    <r>
      <rPr>
        <b/>
        <sz val="14"/>
        <color theme="1"/>
        <rFont val="Times New Roman"/>
        <family val="1"/>
      </rPr>
      <t>em nível distrital</t>
    </r>
  </si>
  <si>
    <r>
      <rPr>
        <b/>
        <sz val="14"/>
        <color theme="1"/>
        <rFont val="Times New Roman"/>
        <family val="1"/>
      </rPr>
      <t>6) Líderes comunitários</t>
    </r>
  </si>
  <si>
    <t>Hipóteses</t>
  </si>
  <si>
    <t>Hipóteses e anotações</t>
  </si>
  <si>
    <t>No. de Áreas de Cobertura do Estabelecimento de Saúde no distrito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</si>
</sst>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_-* #,##0.00_-;\-* #,##0.00_-;_-* &quot;-&quot;??_-;_-@_-"/>
    <numFmt numFmtId="166" formatCode="_-* #,##0\ _€_-;\-* #,##0\ _€_-;_-* &quot;-&quot;??\ _€_-;_-@_-"/>
    <numFmt numFmtId="167" formatCode="#,##0.0"/>
    <numFmt numFmtId="168" formatCode="0.0"/>
    <numFmt numFmtId="169" formatCode="_-* #,##0.00\ _C_H_F_-;\-* #,##0.00\ _C_H_F_-;_-* &quot;-&quot;??\ _C_H_F_-;_-@_-"/>
    <numFmt numFmtId="170" formatCode="_(* #,##0.0_);_(* \(#,##0.0\);_(* &quot;-&quot;??_);_(@_)"/>
    <numFmt numFmtId="171" formatCode="_(* #,##0_);_(* \(#,##0\);_(* &quot;-&quot;??_);_(@_)"/>
    <numFmt numFmtId="172" formatCode="_(* #,##0.000_);_(* \(#,##0.000\);_(* &quot;-&quot;??_);_(@_)"/>
    <numFmt numFmtId="173" formatCode="#,##0.000"/>
    <numFmt numFmtId="174" formatCode="0.0%"/>
    <numFmt numFmtId="175" formatCode="_-* #,##0_-;\-* #,##0_-;_-* &quot;-&quot;??_-;_-@_-"/>
    <numFmt numFmtId="176" formatCode="_-* #,##0.00\ _€_-;\-* #,##0.00\ _€_-;_-* &quot;-&quot;??\ _€_-;_-@_-"/>
  </numFmts>
  <fonts count="147">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name val="Times New Roman"/>
      <family val="1"/>
    </font>
    <font>
      <sz val="12"/>
      <name val="Times New Roman"/>
      <family val="1"/>
    </font>
    <font>
      <i/>
      <u/>
      <sz val="11"/>
      <name val="Times New Roman"/>
      <family val="1"/>
    </font>
    <font>
      <i/>
      <sz val="11"/>
      <name val="Times New Roman"/>
      <family val="1"/>
    </font>
    <font>
      <sz val="11"/>
      <name val="Times New Roman"/>
      <family val="1"/>
    </font>
    <font>
      <b/>
      <sz val="14"/>
      <name val="Times New Roman"/>
      <family val="1"/>
    </font>
    <font>
      <sz val="10"/>
      <name val="Arial"/>
      <family val="2"/>
    </font>
    <font>
      <b/>
      <sz val="10"/>
      <name val="Arial"/>
      <family val="2"/>
    </font>
    <font>
      <b/>
      <u/>
      <sz val="10"/>
      <name val="Arial"/>
      <family val="2"/>
    </font>
    <font>
      <sz val="11"/>
      <color indexed="8"/>
      <name val="Calibri"/>
      <family val="2"/>
    </font>
    <font>
      <sz val="11"/>
      <name val="Calibri"/>
      <family val="2"/>
    </font>
    <font>
      <b/>
      <u/>
      <sz val="14"/>
      <name val="Calibri"/>
      <family val="2"/>
    </font>
    <font>
      <b/>
      <sz val="12"/>
      <name val="Calibri"/>
      <family val="2"/>
    </font>
    <font>
      <b/>
      <sz val="11"/>
      <color indexed="8"/>
      <name val="Calibri"/>
      <family val="2"/>
    </font>
    <font>
      <b/>
      <sz val="11"/>
      <name val="Calibri"/>
      <family val="2"/>
    </font>
    <font>
      <b/>
      <sz val="12"/>
      <color indexed="8"/>
      <name val="Calibri"/>
      <family val="2"/>
    </font>
    <font>
      <sz val="9"/>
      <color indexed="81"/>
      <name val="Tahoma"/>
      <family val="2"/>
    </font>
    <font>
      <b/>
      <sz val="9"/>
      <color indexed="81"/>
      <name val="Tahoma"/>
      <family val="2"/>
    </font>
    <font>
      <b/>
      <sz val="11"/>
      <name val="Arial"/>
      <family val="2"/>
    </font>
    <font>
      <sz val="12"/>
      <color theme="1"/>
      <name val="Times New Roman"/>
      <family val="2"/>
    </font>
    <font>
      <b/>
      <sz val="10"/>
      <color indexed="81"/>
      <name val="Calibri"/>
      <family val="2"/>
    </font>
    <font>
      <b/>
      <sz val="16"/>
      <color indexed="8"/>
      <name val="Calibri"/>
      <family val="2"/>
    </font>
    <font>
      <b/>
      <u/>
      <sz val="18"/>
      <name val="Calibri"/>
      <family val="2"/>
    </font>
    <font>
      <b/>
      <sz val="18"/>
      <color rgb="FFFF0000"/>
      <name val="Calibri"/>
      <family val="2"/>
    </font>
    <font>
      <b/>
      <sz val="14"/>
      <name val="Calibri"/>
      <family val="2"/>
    </font>
    <font>
      <b/>
      <sz val="14"/>
      <color indexed="8"/>
      <name val="Calibri"/>
      <family val="2"/>
    </font>
    <font>
      <b/>
      <i/>
      <sz val="14"/>
      <name val="Calibri"/>
      <family val="2"/>
    </font>
    <font>
      <sz val="14"/>
      <name val="Calibri"/>
      <family val="2"/>
    </font>
    <font>
      <b/>
      <i/>
      <sz val="14"/>
      <color theme="9" tint="-0.499984740745262"/>
      <name val="Calibri"/>
      <family val="2"/>
    </font>
    <font>
      <b/>
      <sz val="14"/>
      <color rgb="FFFF0000"/>
      <name val="Calibri"/>
      <family val="2"/>
    </font>
    <font>
      <b/>
      <sz val="12"/>
      <color rgb="FFFF0000"/>
      <name val="Calibri"/>
      <family val="2"/>
    </font>
    <font>
      <b/>
      <sz val="14"/>
      <color theme="9" tint="-0.499984740745262"/>
      <name val="Calibri"/>
      <family val="2"/>
    </font>
    <font>
      <b/>
      <sz val="16"/>
      <name val="Calibri"/>
      <family val="2"/>
    </font>
    <font>
      <b/>
      <i/>
      <sz val="11"/>
      <name val="Calibri"/>
      <family val="2"/>
    </font>
    <font>
      <b/>
      <i/>
      <sz val="11"/>
      <color indexed="12"/>
      <name val="Calibri"/>
      <family val="2"/>
    </font>
    <font>
      <b/>
      <sz val="11"/>
      <color theme="1"/>
      <name val="Calibri"/>
      <family val="2"/>
    </font>
    <font>
      <b/>
      <sz val="10"/>
      <color rgb="FFFF0000"/>
      <name val="Arial"/>
      <family val="2"/>
    </font>
    <font>
      <b/>
      <sz val="9"/>
      <color rgb="FF000000"/>
      <name val="Tahoma"/>
      <family val="2"/>
    </font>
    <font>
      <b/>
      <sz val="14"/>
      <color indexed="8"/>
      <name val="Calibri"/>
      <family val="2"/>
      <scheme val="minor"/>
    </font>
    <font>
      <sz val="14"/>
      <color indexed="8"/>
      <name val="Calibri"/>
      <family val="2"/>
      <scheme val="minor"/>
    </font>
    <font>
      <b/>
      <sz val="11"/>
      <color rgb="FF000000"/>
      <name val="Calibri"/>
      <family val="2"/>
    </font>
    <font>
      <b/>
      <u/>
      <sz val="11"/>
      <color indexed="81"/>
      <name val="Tahoma"/>
      <family val="2"/>
    </font>
    <font>
      <b/>
      <sz val="11"/>
      <color indexed="81"/>
      <name val="Tahoma"/>
      <family val="2"/>
    </font>
    <font>
      <b/>
      <sz val="11"/>
      <color rgb="FF000000"/>
      <name val="Tahoma"/>
      <family val="2"/>
    </font>
    <font>
      <b/>
      <sz val="12"/>
      <color rgb="FF000000"/>
      <name val="Tahoma"/>
      <family val="2"/>
    </font>
    <font>
      <sz val="10"/>
      <name val="Verdana"/>
      <family val="2"/>
    </font>
    <font>
      <b/>
      <u/>
      <sz val="16"/>
      <name val="Calibri"/>
      <family val="2"/>
    </font>
    <font>
      <sz val="11"/>
      <color indexed="12"/>
      <name val="Calibri"/>
      <family val="2"/>
    </font>
    <font>
      <sz val="14"/>
      <color indexed="8"/>
      <name val="Calibri"/>
      <family val="2"/>
    </font>
    <font>
      <sz val="11"/>
      <color indexed="81"/>
      <name val="Tahoma"/>
      <family val="2"/>
    </font>
    <font>
      <b/>
      <sz val="12"/>
      <color indexed="81"/>
      <name val="Tahoma"/>
      <family val="2"/>
    </font>
    <font>
      <sz val="12"/>
      <color indexed="81"/>
      <name val="Tahoma"/>
      <family val="2"/>
    </font>
    <font>
      <sz val="11"/>
      <color rgb="FFFF0000"/>
      <name val="Calibri"/>
      <family val="2"/>
    </font>
    <font>
      <b/>
      <i/>
      <sz val="11"/>
      <color rgb="FFFF0000"/>
      <name val="Calibri"/>
      <family val="2"/>
    </font>
    <font>
      <b/>
      <sz val="11"/>
      <color rgb="FFFF0000"/>
      <name val="Calibri"/>
      <family val="2"/>
    </font>
    <font>
      <b/>
      <i/>
      <sz val="14"/>
      <color rgb="FFFF0000"/>
      <name val="Calibri"/>
      <family val="2"/>
    </font>
    <font>
      <sz val="14"/>
      <color rgb="FFFF0000"/>
      <name val="Calibri"/>
      <family val="2"/>
    </font>
    <font>
      <b/>
      <i/>
      <sz val="14"/>
      <color indexed="8"/>
      <name val="Calibri"/>
      <family val="2"/>
    </font>
    <font>
      <sz val="11"/>
      <color indexed="81"/>
      <name val="Calibri"/>
      <family val="2"/>
      <scheme val="minor"/>
    </font>
    <font>
      <b/>
      <sz val="16"/>
      <color rgb="FFFF0000"/>
      <name val="Calibri"/>
      <family val="2"/>
    </font>
    <font>
      <b/>
      <u/>
      <sz val="18"/>
      <color rgb="FFFF0000"/>
      <name val="Calibri"/>
      <family val="2"/>
    </font>
    <font>
      <sz val="14"/>
      <color theme="1"/>
      <name val="Calibri"/>
      <family val="2"/>
      <scheme val="minor"/>
    </font>
    <font>
      <b/>
      <sz val="14"/>
      <color rgb="FFC00000"/>
      <name val="Calibri"/>
      <family val="2"/>
    </font>
    <font>
      <b/>
      <sz val="10"/>
      <color rgb="FF0000FF"/>
      <name val="Arial"/>
      <family val="2"/>
    </font>
    <font>
      <sz val="10"/>
      <color rgb="FFFF0000"/>
      <name val="Arial"/>
      <family val="2"/>
    </font>
    <font>
      <b/>
      <sz val="10"/>
      <color theme="4" tint="-0.249977111117893"/>
      <name val="Arial"/>
      <family val="2"/>
    </font>
    <font>
      <sz val="10"/>
      <color theme="4" tint="-0.249977111117893"/>
      <name val="Arial"/>
      <family val="2"/>
    </font>
    <font>
      <sz val="10"/>
      <color rgb="FF0000FF"/>
      <name val="Arial"/>
      <family val="2"/>
    </font>
    <font>
      <b/>
      <sz val="12"/>
      <color theme="4" tint="-0.249977111117893"/>
      <name val="Calibri"/>
      <family val="2"/>
      <scheme val="minor"/>
    </font>
    <font>
      <b/>
      <sz val="12"/>
      <color rgb="FF0000FF"/>
      <name val="Calibri"/>
      <family val="2"/>
      <scheme val="minor"/>
    </font>
    <font>
      <i/>
      <sz val="11"/>
      <name val="Calibri"/>
      <family val="2"/>
    </font>
    <font>
      <sz val="11"/>
      <name val="Arial"/>
      <family val="2"/>
    </font>
    <font>
      <b/>
      <sz val="11"/>
      <color rgb="FF0000FF"/>
      <name val="Calibri"/>
      <family val="2"/>
    </font>
    <font>
      <sz val="12"/>
      <color indexed="8"/>
      <name val="Calibri"/>
      <family val="2"/>
    </font>
    <font>
      <sz val="12"/>
      <color rgb="FFFF0000"/>
      <name val="Calibri"/>
      <family val="2"/>
    </font>
    <font>
      <b/>
      <sz val="12"/>
      <color rgb="FFC00000"/>
      <name val="Calibri"/>
      <family val="2"/>
    </font>
    <font>
      <sz val="12"/>
      <name val="Calibri"/>
      <family val="2"/>
    </font>
    <font>
      <b/>
      <sz val="10"/>
      <color rgb="FFC00000"/>
      <name val="Arial"/>
      <family val="2"/>
    </font>
    <font>
      <b/>
      <sz val="11"/>
      <color rgb="FFC00000"/>
      <name val="Calibri"/>
      <family val="2"/>
    </font>
    <font>
      <b/>
      <i/>
      <sz val="9"/>
      <color indexed="81"/>
      <name val="Tahoma"/>
      <family val="2"/>
    </font>
    <font>
      <b/>
      <sz val="14"/>
      <color rgb="FFC00000"/>
      <name val="Calibri"/>
      <family val="2"/>
      <scheme val="minor"/>
    </font>
    <font>
      <sz val="12"/>
      <color rgb="FFC00000"/>
      <name val="Calibri"/>
      <family val="2"/>
      <scheme val="minor"/>
    </font>
    <font>
      <sz val="14"/>
      <color rgb="FFC00000"/>
      <name val="Calibri"/>
      <family val="2"/>
      <scheme val="minor"/>
    </font>
    <font>
      <b/>
      <sz val="14"/>
      <name val="Calibri"/>
      <family val="2"/>
      <scheme val="minor"/>
    </font>
    <font>
      <b/>
      <sz val="10"/>
      <color rgb="FF000000"/>
      <name val="Tahoma"/>
      <family val="2"/>
    </font>
    <font>
      <b/>
      <i/>
      <sz val="11"/>
      <color rgb="FF0000FF"/>
      <name val="Calibri"/>
      <family val="2"/>
    </font>
    <font>
      <i/>
      <sz val="9"/>
      <color indexed="81"/>
      <name val="Tahoma"/>
      <family val="2"/>
    </font>
    <font>
      <b/>
      <sz val="16"/>
      <color rgb="FFC00000"/>
      <name val="Calibri"/>
      <family val="2"/>
    </font>
    <font>
      <i/>
      <sz val="10"/>
      <color indexed="81"/>
      <name val="Calibri"/>
      <family val="2"/>
    </font>
    <font>
      <i/>
      <sz val="11"/>
      <color rgb="FFFF0000"/>
      <name val="Calibri"/>
      <family val="2"/>
    </font>
    <font>
      <b/>
      <sz val="12"/>
      <name val="Calibri"/>
      <family val="2"/>
      <scheme val="minor"/>
    </font>
    <font>
      <b/>
      <u/>
      <sz val="10"/>
      <color rgb="FF0000FF"/>
      <name val="Arial"/>
      <family val="2"/>
    </font>
    <font>
      <i/>
      <sz val="11"/>
      <color rgb="FF0000FF"/>
      <name val="Calibri"/>
      <family val="2"/>
    </font>
    <font>
      <b/>
      <sz val="16"/>
      <color rgb="FF0000FF"/>
      <name val="Calibri"/>
      <family val="2"/>
      <scheme val="minor"/>
    </font>
    <font>
      <b/>
      <sz val="11"/>
      <color theme="1"/>
      <name val="Georgia"/>
      <family val="1"/>
    </font>
    <font>
      <sz val="10"/>
      <color theme="1"/>
      <name val="Georgia"/>
      <family val="1"/>
    </font>
    <font>
      <sz val="11"/>
      <color theme="1"/>
      <name val="Georgia"/>
      <family val="1"/>
    </font>
    <font>
      <b/>
      <sz val="10"/>
      <color theme="1"/>
      <name val="Georgia"/>
      <family val="1"/>
    </font>
    <font>
      <b/>
      <sz val="12"/>
      <name val="Times New Roman"/>
      <family val="1"/>
    </font>
    <font>
      <sz val="12"/>
      <color theme="1"/>
      <name val="Times New Roman"/>
      <family val="1"/>
    </font>
    <font>
      <sz val="12"/>
      <name val="Calibri"/>
      <family val="2"/>
      <scheme val="minor"/>
    </font>
    <font>
      <b/>
      <i/>
      <sz val="10"/>
      <color rgb="FFFF0000"/>
      <name val="Arial"/>
      <family val="2"/>
    </font>
    <font>
      <b/>
      <sz val="10"/>
      <color indexed="81"/>
      <name val="Tahoma"/>
      <family val="2"/>
    </font>
    <font>
      <b/>
      <i/>
      <sz val="11"/>
      <color indexed="81"/>
      <name val="Tahoma"/>
      <family val="2"/>
    </font>
    <font>
      <b/>
      <sz val="18"/>
      <name val="Calibri"/>
      <family val="2"/>
    </font>
    <font>
      <b/>
      <sz val="11"/>
      <color theme="1"/>
      <name val="Calibri"/>
      <family val="2"/>
      <scheme val="minor"/>
    </font>
    <font>
      <b/>
      <sz val="9"/>
      <color theme="1"/>
      <name val="Calibri"/>
      <family val="2"/>
      <scheme val="minor"/>
    </font>
    <font>
      <b/>
      <sz val="14"/>
      <color theme="1"/>
      <name val="Calibri"/>
      <family val="2"/>
      <scheme val="minor"/>
    </font>
    <font>
      <b/>
      <sz val="14"/>
      <name val="Arial"/>
      <family val="2"/>
    </font>
    <font>
      <b/>
      <sz val="20"/>
      <name val="Times New Roman"/>
      <family val="1"/>
    </font>
    <font>
      <sz val="10"/>
      <name val="Times New Roman"/>
      <family val="1"/>
    </font>
    <font>
      <b/>
      <sz val="12"/>
      <name val="Calibri (Body)"/>
    </font>
    <font>
      <b/>
      <sz val="18"/>
      <name val="Arial"/>
      <family val="2"/>
    </font>
    <font>
      <b/>
      <sz val="11"/>
      <name val="Calibri"/>
      <family val="2"/>
      <scheme val="minor"/>
    </font>
    <font>
      <b/>
      <sz val="14"/>
      <color theme="1"/>
      <name val="Calibri"/>
      <family val="2"/>
    </font>
    <font>
      <b/>
      <sz val="12"/>
      <color theme="1"/>
      <name val="Calibri"/>
      <family val="2"/>
    </font>
    <font>
      <b/>
      <sz val="18"/>
      <color theme="1"/>
      <name val="Georgia"/>
      <family val="1"/>
    </font>
    <font>
      <sz val="11"/>
      <color theme="1"/>
      <name val="Arial"/>
      <family val="2"/>
    </font>
    <font>
      <b/>
      <sz val="12"/>
      <color theme="1"/>
      <name val="Times New Roman"/>
      <family val="1"/>
    </font>
    <font>
      <b/>
      <i/>
      <sz val="12"/>
      <color theme="1"/>
      <name val="Times New Roman"/>
      <family val="1"/>
    </font>
    <font>
      <b/>
      <sz val="14"/>
      <color theme="1"/>
      <name val="Times New Roman"/>
      <family val="1"/>
    </font>
    <font>
      <b/>
      <sz val="22"/>
      <color indexed="8"/>
      <name val="Calibri"/>
      <family val="2"/>
    </font>
    <font>
      <b/>
      <sz val="13"/>
      <name val="Arial"/>
      <family val="2"/>
    </font>
    <font>
      <b/>
      <sz val="12"/>
      <name val="Arial"/>
      <family val="2"/>
    </font>
    <font>
      <sz val="12"/>
      <name val="Arial"/>
      <family val="2"/>
    </font>
    <font>
      <b/>
      <sz val="11"/>
      <color rgb="FF0000FF"/>
      <name val="Arial"/>
      <family val="2"/>
    </font>
    <font>
      <b/>
      <sz val="12"/>
      <color rgb="FF0000FF"/>
      <name val="Arial"/>
      <family val="2"/>
    </font>
    <font>
      <sz val="12"/>
      <color rgb="FF0000FF"/>
      <name val="Calibri"/>
      <family val="2"/>
      <scheme val="minor"/>
    </font>
    <font>
      <sz val="12"/>
      <color theme="1"/>
      <name val="Calibri"/>
      <family val="2"/>
    </font>
    <font>
      <b/>
      <sz val="7"/>
      <color rgb="FF000000"/>
      <name val="Times New Roman"/>
      <family val="1"/>
    </font>
    <font>
      <b/>
      <sz val="14"/>
      <color rgb="FF000000"/>
      <name val="Times New Roman"/>
      <family val="1"/>
    </font>
    <font>
      <b/>
      <i/>
      <sz val="12"/>
      <name val="Arial"/>
      <family val="2"/>
    </font>
    <font>
      <i/>
      <sz val="12"/>
      <name val="Arial"/>
      <family val="2"/>
    </font>
    <font>
      <i/>
      <sz val="12"/>
      <color theme="1"/>
      <name val="Calibri"/>
      <family val="2"/>
      <scheme val="minor"/>
    </font>
    <font>
      <i/>
      <sz val="12"/>
      <color theme="1"/>
      <name val="Times New Roman"/>
      <family val="2"/>
    </font>
    <font>
      <i/>
      <sz val="12"/>
      <color theme="1"/>
      <name val="Calibri"/>
      <family val="2"/>
    </font>
    <font>
      <b/>
      <i/>
      <sz val="14"/>
      <color theme="1"/>
      <name val="Calibri"/>
      <family val="2"/>
      <scheme val="minor"/>
    </font>
    <font>
      <b/>
      <i/>
      <sz val="11"/>
      <name val="Calibri"/>
      <family val="2"/>
      <scheme val="minor"/>
    </font>
    <font>
      <b/>
      <i/>
      <sz val="14"/>
      <color theme="1"/>
      <name val="Times New Roman"/>
      <family val="1"/>
    </font>
  </fonts>
  <fills count="3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34998626667073579"/>
        <bgColor indexed="26"/>
      </patternFill>
    </fill>
    <fill>
      <patternFill patternType="solid">
        <fgColor rgb="FFFFC000"/>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tint="-4.9989318521683403E-2"/>
        <bgColor indexed="26"/>
      </patternFill>
    </fill>
    <fill>
      <patternFill patternType="solid">
        <fgColor rgb="FFFFFF99"/>
        <bgColor indexed="64"/>
      </patternFill>
    </fill>
    <fill>
      <patternFill patternType="solid">
        <fgColor rgb="FF81DEFF"/>
        <bgColor indexed="64"/>
      </patternFill>
    </fill>
    <fill>
      <patternFill patternType="solid">
        <fgColor theme="7" tint="0.79998168889431442"/>
        <bgColor indexed="64"/>
      </patternFill>
    </fill>
    <fill>
      <patternFill patternType="solid">
        <fgColor rgb="FFF888ED"/>
        <bgColor indexed="64"/>
      </patternFill>
    </fill>
    <fill>
      <patternFill patternType="solid">
        <fgColor theme="9" tint="0.79998168889431442"/>
        <bgColor indexed="64"/>
      </patternFill>
    </fill>
    <fill>
      <patternFill patternType="solid">
        <fgColor rgb="FFFF99FF"/>
        <bgColor indexed="26"/>
      </patternFill>
    </fill>
    <fill>
      <patternFill patternType="solid">
        <fgColor rgb="FFFFCCFF"/>
        <bgColor indexed="64"/>
      </patternFill>
    </fill>
    <fill>
      <patternFill patternType="solid">
        <fgColor rgb="FFB9EDFF"/>
        <bgColor indexed="64"/>
      </patternFill>
    </fill>
    <fill>
      <patternFill patternType="solid">
        <fgColor rgb="FFFFF7E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FFFAF"/>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1"/>
        <bgColor indexed="64"/>
      </patternFill>
    </fill>
    <fill>
      <patternFill patternType="solid">
        <fgColor theme="6" tint="0.79998168889431442"/>
        <bgColor indexed="64"/>
      </patternFill>
    </fill>
    <fill>
      <patternFill patternType="solid">
        <fgColor rgb="FFC0DDAD"/>
        <bgColor indexed="64"/>
      </patternFill>
    </fill>
    <fill>
      <patternFill patternType="solid">
        <fgColor theme="9" tint="0.59999389629810485"/>
        <bgColor indexed="64"/>
      </patternFill>
    </fill>
    <fill>
      <patternFill patternType="solid">
        <fgColor theme="2" tint="-0.249977111117893"/>
        <bgColor indexed="64"/>
      </patternFill>
    </fill>
  </fills>
  <borders count="93">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auto="1"/>
      </left>
      <right style="medium">
        <color auto="1"/>
      </right>
      <top/>
      <bottom/>
      <diagonal/>
    </border>
    <border>
      <left style="thin">
        <color auto="1"/>
      </left>
      <right style="thin">
        <color auto="1"/>
      </right>
      <top/>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thin">
        <color auto="1"/>
      </left>
      <right/>
      <top style="thin">
        <color auto="1"/>
      </top>
      <bottom style="thin">
        <color auto="1"/>
      </bottom>
      <diagonal/>
    </border>
    <border>
      <left style="medium">
        <color auto="1"/>
      </left>
      <right style="medium">
        <color auto="1"/>
      </right>
      <top/>
      <bottom style="medium">
        <color auto="1"/>
      </bottom>
      <diagonal/>
    </border>
    <border>
      <left/>
      <right style="medium">
        <color auto="1"/>
      </right>
      <top style="medium">
        <color auto="1"/>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style="medium">
        <color auto="1"/>
      </bottom>
      <diagonal/>
    </border>
    <border>
      <left/>
      <right style="thin">
        <color indexed="8"/>
      </right>
      <top/>
      <bottom style="medium">
        <color auto="1"/>
      </bottom>
      <diagonal/>
    </border>
    <border>
      <left style="thin">
        <color indexed="8"/>
      </left>
      <right style="thin">
        <color indexed="8"/>
      </right>
      <top/>
      <bottom style="medium">
        <color auto="1"/>
      </bottom>
      <diagonal/>
    </border>
    <border>
      <left style="thin">
        <color auto="1"/>
      </left>
      <right style="thin">
        <color indexed="8"/>
      </right>
      <top/>
      <bottom style="medium">
        <color auto="1"/>
      </bottom>
      <diagonal/>
    </border>
    <border>
      <left style="thin">
        <color indexed="8"/>
      </left>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indexed="8"/>
      </left>
      <right/>
      <top/>
      <bottom/>
      <diagonal/>
    </border>
    <border>
      <left style="medium">
        <color auto="1"/>
      </left>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indexed="8"/>
      </left>
      <right style="thin">
        <color indexed="8"/>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style="medium">
        <color auto="1"/>
      </right>
      <top/>
      <bottom/>
      <diagonal/>
    </border>
    <border>
      <left style="thin">
        <color auto="1"/>
      </left>
      <right/>
      <top style="thin">
        <color auto="1"/>
      </top>
      <bottom/>
      <diagonal/>
    </border>
    <border>
      <left/>
      <right style="thin">
        <color auto="1"/>
      </right>
      <top style="medium">
        <color auto="1"/>
      </top>
      <bottom/>
      <diagonal/>
    </border>
    <border>
      <left style="thin">
        <color indexed="8"/>
      </left>
      <right/>
      <top style="medium">
        <color auto="1"/>
      </top>
      <bottom style="medium">
        <color auto="1"/>
      </bottom>
      <diagonal/>
    </border>
    <border>
      <left style="thin">
        <color indexed="8"/>
      </left>
      <right/>
      <top style="medium">
        <color auto="1"/>
      </top>
      <bottom/>
      <diagonal/>
    </border>
    <border>
      <left/>
      <right style="thin">
        <color indexed="8"/>
      </right>
      <top style="medium">
        <color auto="1"/>
      </top>
      <bottom/>
      <diagonal/>
    </border>
    <border>
      <left style="thin">
        <color auto="1"/>
      </left>
      <right/>
      <top/>
      <bottom style="medium">
        <color auto="1"/>
      </bottom>
      <diagonal/>
    </border>
    <border>
      <left style="medium">
        <color auto="1"/>
      </left>
      <right style="thin">
        <color indexed="8"/>
      </right>
      <top style="medium">
        <color auto="1"/>
      </top>
      <bottom style="medium">
        <color auto="1"/>
      </bottom>
      <diagonal/>
    </border>
    <border>
      <left style="thin">
        <color indexed="8"/>
      </left>
      <right style="medium">
        <color auto="1"/>
      </right>
      <top style="medium">
        <color auto="1"/>
      </top>
      <bottom style="medium">
        <color auto="1"/>
      </bottom>
      <diagonal/>
    </border>
    <border>
      <left style="thin">
        <color indexed="8"/>
      </left>
      <right style="thin">
        <color indexed="8"/>
      </right>
      <top style="medium">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diagonal/>
    </border>
    <border>
      <left/>
      <right/>
      <top style="thin">
        <color auto="1"/>
      </top>
      <bottom/>
      <diagonal/>
    </border>
    <border>
      <left style="medium">
        <color auto="1"/>
      </left>
      <right style="medium">
        <color auto="1"/>
      </right>
      <top style="thin">
        <color auto="1"/>
      </top>
      <bottom/>
      <diagonal/>
    </border>
  </borders>
  <cellStyleXfs count="35">
    <xf numFmtId="0" fontId="0" fillId="0" borderId="0"/>
    <xf numFmtId="164" fontId="6" fillId="0" borderId="0" applyFont="0" applyFill="0" applyBorder="0" applyAlignment="0" applyProtection="0"/>
    <xf numFmtId="9" fontId="6" fillId="0" borderId="0" applyFont="0" applyFill="0" applyBorder="0" applyAlignment="0" applyProtection="0"/>
    <xf numFmtId="0" fontId="17" fillId="0" borderId="0"/>
    <xf numFmtId="0" fontId="17" fillId="0" borderId="0"/>
    <xf numFmtId="0" fontId="6" fillId="0" borderId="0"/>
    <xf numFmtId="0" fontId="27" fillId="0" borderId="0"/>
    <xf numFmtId="0" fontId="14" fillId="0" borderId="0"/>
    <xf numFmtId="164" fontId="27" fillId="0" borderId="0" applyFont="0" applyFill="0" applyBorder="0" applyAlignment="0" applyProtection="0"/>
    <xf numFmtId="0" fontId="14" fillId="0" borderId="0"/>
    <xf numFmtId="164" fontId="17" fillId="0" borderId="0" applyFont="0" applyFill="0" applyBorder="0" applyAlignment="0" applyProtection="0"/>
    <xf numFmtId="0" fontId="53" fillId="0" borderId="0"/>
    <xf numFmtId="164" fontId="53" fillId="0" borderId="0" applyFont="0" applyFill="0" applyBorder="0" applyAlignment="0" applyProtection="0"/>
    <xf numFmtId="165" fontId="14" fillId="0" borderId="0" applyFont="0" applyFill="0" applyBorder="0" applyAlignment="0" applyProtection="0"/>
    <xf numFmtId="164" fontId="6" fillId="0" borderId="0" applyFont="0" applyFill="0" applyBorder="0" applyAlignment="0" applyProtection="0"/>
    <xf numFmtId="169" fontId="5" fillId="0" borderId="0" applyFont="0" applyFill="0" applyBorder="0" applyAlignment="0" applyProtection="0"/>
    <xf numFmtId="0" fontId="6" fillId="0" borderId="0"/>
    <xf numFmtId="0" fontId="5" fillId="0" borderId="0"/>
    <xf numFmtId="0" fontId="14" fillId="0" borderId="0"/>
    <xf numFmtId="164" fontId="14" fillId="0" borderId="0" applyFont="0" applyFill="0" applyBorder="0" applyAlignment="0" applyProtection="0"/>
    <xf numFmtId="0" fontId="4" fillId="0" borderId="0"/>
    <xf numFmtId="0" fontId="3" fillId="0" borderId="0"/>
    <xf numFmtId="165" fontId="3" fillId="0" borderId="0" applyFont="0" applyFill="0" applyBorder="0" applyAlignment="0" applyProtection="0"/>
    <xf numFmtId="0" fontId="2" fillId="0" borderId="0"/>
    <xf numFmtId="164" fontId="14"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76" fontId="14" fillId="0" borderId="0" applyFont="0" applyFill="0" applyBorder="0" applyAlignment="0" applyProtection="0"/>
    <xf numFmtId="0" fontId="14" fillId="0" borderId="0"/>
    <xf numFmtId="0" fontId="14" fillId="0" borderId="0"/>
    <xf numFmtId="0" fontId="125" fillId="0" borderId="0"/>
    <xf numFmtId="164" fontId="14" fillId="0" borderId="0" applyFont="0" applyFill="0" applyBorder="0" applyAlignment="0" applyProtection="0"/>
    <xf numFmtId="0" fontId="14" fillId="0" borderId="0"/>
    <xf numFmtId="165" fontId="2" fillId="0" borderId="0" applyFont="0" applyFill="0" applyBorder="0" applyAlignment="0" applyProtection="0"/>
    <xf numFmtId="0" fontId="2" fillId="0" borderId="0"/>
  </cellStyleXfs>
  <cellXfs count="1163">
    <xf numFmtId="0" fontId="0" fillId="0" borderId="0" xfId="0"/>
    <xf numFmtId="0" fontId="8" fillId="0" borderId="0" xfId="0" applyFont="1" applyAlignment="1">
      <alignment horizontal="left"/>
    </xf>
    <xf numFmtId="0" fontId="9" fillId="0" borderId="0" xfId="0" applyFont="1"/>
    <xf numFmtId="0" fontId="10" fillId="0" borderId="0" xfId="0" applyFont="1"/>
    <xf numFmtId="0" fontId="11" fillId="0" borderId="0" xfId="0" applyFont="1" applyAlignment="1">
      <alignment horizontal="left" indent="3"/>
    </xf>
    <xf numFmtId="0" fontId="12" fillId="0" borderId="0" xfId="0" applyFont="1"/>
    <xf numFmtId="0" fontId="13" fillId="0" borderId="0" xfId="0" applyFont="1"/>
    <xf numFmtId="3" fontId="42" fillId="3" borderId="28" xfId="4" applyNumberFormat="1" applyFont="1" applyFill="1" applyBorder="1" applyAlignment="1" applyProtection="1">
      <alignment horizontal="center" vertical="center"/>
    </xf>
    <xf numFmtId="0" fontId="17" fillId="0" borderId="0" xfId="4" applyProtection="1">
      <protection locked="0"/>
    </xf>
    <xf numFmtId="0" fontId="17" fillId="0" borderId="0" xfId="4" applyFill="1" applyBorder="1" applyProtection="1">
      <protection locked="0"/>
    </xf>
    <xf numFmtId="0" fontId="33" fillId="0" borderId="0" xfId="4" applyFont="1" applyFill="1" applyBorder="1" applyAlignment="1" applyProtection="1">
      <alignment horizontal="center" vertical="center"/>
      <protection locked="0"/>
    </xf>
    <xf numFmtId="0" fontId="32" fillId="0" borderId="0" xfId="4" applyFont="1" applyFill="1" applyBorder="1" applyAlignment="1" applyProtection="1">
      <alignment horizontal="center" vertical="center"/>
      <protection locked="0"/>
    </xf>
    <xf numFmtId="3" fontId="32" fillId="0" borderId="0" xfId="4" applyNumberFormat="1" applyFont="1" applyFill="1" applyBorder="1" applyAlignment="1" applyProtection="1">
      <alignment horizontal="center" vertical="center"/>
      <protection locked="0"/>
    </xf>
    <xf numFmtId="1" fontId="33" fillId="0" borderId="0" xfId="4" applyNumberFormat="1" applyFont="1" applyFill="1" applyBorder="1" applyAlignment="1" applyProtection="1">
      <alignment horizontal="center" vertical="center"/>
      <protection locked="0"/>
    </xf>
    <xf numFmtId="0" fontId="36" fillId="0" borderId="0" xfId="4" applyFont="1" applyFill="1" applyBorder="1" applyAlignment="1" applyProtection="1">
      <alignment horizontal="left" vertical="center"/>
      <protection locked="0"/>
    </xf>
    <xf numFmtId="0" fontId="37" fillId="0" borderId="0" xfId="4" applyFont="1" applyFill="1" applyBorder="1" applyAlignment="1" applyProtection="1">
      <alignment horizontal="left" vertical="center"/>
      <protection locked="0"/>
    </xf>
    <xf numFmtId="0" fontId="32" fillId="0" borderId="0" xfId="4" applyFont="1" applyFill="1" applyBorder="1" applyAlignment="1" applyProtection="1">
      <alignment horizontal="left" vertical="center"/>
      <protection locked="0"/>
    </xf>
    <xf numFmtId="0" fontId="38" fillId="0" borderId="0" xfId="4" applyFont="1" applyFill="1" applyBorder="1" applyAlignment="1" applyProtection="1">
      <alignment horizontal="center" vertical="center"/>
      <protection locked="0"/>
    </xf>
    <xf numFmtId="166" fontId="38" fillId="0" borderId="0" xfId="1" applyNumberFormat="1" applyFont="1" applyFill="1" applyBorder="1" applyAlignment="1" applyProtection="1">
      <alignment horizontal="center" vertical="center"/>
      <protection locked="0"/>
    </xf>
    <xf numFmtId="0" fontId="41" fillId="0" borderId="0" xfId="4" applyFont="1" applyFill="1" applyBorder="1" applyAlignment="1" applyProtection="1">
      <alignment horizontal="center" vertical="center"/>
      <protection locked="0"/>
    </xf>
    <xf numFmtId="0" fontId="17" fillId="2" borderId="0" xfId="4" applyFill="1" applyBorder="1" applyProtection="1">
      <protection locked="0"/>
    </xf>
    <xf numFmtId="0" fontId="32" fillId="2" borderId="39" xfId="4" applyFont="1" applyFill="1" applyBorder="1" applyAlignment="1" applyProtection="1">
      <alignment horizontal="center" vertical="center"/>
      <protection locked="0"/>
    </xf>
    <xf numFmtId="0" fontId="18" fillId="2" borderId="30" xfId="4" applyFont="1" applyFill="1" applyBorder="1" applyAlignment="1" applyProtection="1">
      <alignment horizontal="center" vertical="center"/>
      <protection locked="0"/>
    </xf>
    <xf numFmtId="0" fontId="55" fillId="2" borderId="28" xfId="4" applyFont="1" applyFill="1" applyBorder="1" applyAlignment="1" applyProtection="1">
      <alignment horizontal="center" vertical="center"/>
      <protection locked="0"/>
    </xf>
    <xf numFmtId="0" fontId="17" fillId="2" borderId="28" xfId="4" applyFont="1" applyFill="1" applyBorder="1" applyAlignment="1" applyProtection="1">
      <alignment horizontal="center"/>
      <protection locked="0"/>
    </xf>
    <xf numFmtId="0" fontId="17" fillId="2" borderId="10" xfId="4" applyFill="1" applyBorder="1" applyAlignment="1" applyProtection="1">
      <alignment horizontal="center" vertical="center"/>
      <protection locked="0"/>
    </xf>
    <xf numFmtId="0" fontId="21" fillId="10" borderId="49" xfId="4" applyFont="1" applyFill="1" applyBorder="1" applyAlignment="1" applyProtection="1">
      <alignment horizontal="center" vertical="center" wrapText="1"/>
      <protection locked="0"/>
    </xf>
    <xf numFmtId="1" fontId="32" fillId="0" borderId="0" xfId="4" applyNumberFormat="1" applyFont="1" applyFill="1" applyBorder="1" applyAlignment="1" applyProtection="1">
      <alignment horizontal="center" vertical="center"/>
      <protection locked="0"/>
    </xf>
    <xf numFmtId="3" fontId="42" fillId="12" borderId="28" xfId="4" applyNumberFormat="1" applyFont="1" applyFill="1" applyBorder="1" applyAlignment="1" applyProtection="1">
      <alignment horizontal="center" vertical="center"/>
    </xf>
    <xf numFmtId="168" fontId="22" fillId="3" borderId="28" xfId="4" applyNumberFormat="1" applyFont="1" applyFill="1" applyBorder="1" applyAlignment="1" applyProtection="1">
      <alignment horizontal="center" vertical="center"/>
      <protection locked="0"/>
    </xf>
    <xf numFmtId="0" fontId="18" fillId="2" borderId="28" xfId="4" applyFont="1" applyFill="1" applyBorder="1" applyAlignment="1" applyProtection="1">
      <alignment horizontal="center" vertical="center"/>
      <protection locked="0"/>
    </xf>
    <xf numFmtId="0" fontId="17" fillId="0" borderId="0" xfId="4" applyBorder="1" applyAlignment="1" applyProtection="1">
      <alignment horizontal="center"/>
      <protection locked="0"/>
    </xf>
    <xf numFmtId="0" fontId="17" fillId="0" borderId="0" xfId="4" applyAlignment="1" applyProtection="1">
      <alignment horizontal="center"/>
      <protection locked="0"/>
    </xf>
    <xf numFmtId="0" fontId="18" fillId="0" borderId="0" xfId="4" applyFont="1" applyFill="1" applyAlignment="1" applyProtection="1">
      <alignment horizontal="center"/>
      <protection locked="0"/>
    </xf>
    <xf numFmtId="0" fontId="17" fillId="0" borderId="0" xfId="4" applyFill="1" applyBorder="1" applyAlignment="1" applyProtection="1">
      <alignment horizontal="center"/>
      <protection locked="0"/>
    </xf>
    <xf numFmtId="0" fontId="54" fillId="0" borderId="0" xfId="4" applyFont="1" applyFill="1" applyBorder="1" applyAlignment="1" applyProtection="1">
      <alignment horizontal="center" vertical="center"/>
      <protection locked="0"/>
    </xf>
    <xf numFmtId="0" fontId="30" fillId="0" borderId="0" xfId="4" applyFont="1" applyFill="1" applyBorder="1" applyAlignment="1" applyProtection="1">
      <alignment horizontal="center" vertical="center"/>
      <protection locked="0"/>
    </xf>
    <xf numFmtId="0" fontId="31" fillId="0" borderId="0" xfId="4" applyFont="1" applyFill="1" applyBorder="1" applyAlignment="1" applyProtection="1">
      <alignment horizontal="center" vertical="center"/>
      <protection locked="0"/>
    </xf>
    <xf numFmtId="0" fontId="19" fillId="0" borderId="0" xfId="4" applyFont="1" applyFill="1" applyBorder="1" applyAlignment="1" applyProtection="1">
      <alignment horizontal="center"/>
      <protection locked="0"/>
    </xf>
    <xf numFmtId="0" fontId="35" fillId="0" borderId="0" xfId="4" applyFont="1" applyFill="1" applyBorder="1" applyAlignment="1" applyProtection="1">
      <alignment horizontal="center" vertical="center"/>
      <protection locked="0"/>
    </xf>
    <xf numFmtId="0" fontId="36" fillId="0" borderId="0" xfId="4" applyFont="1" applyFill="1" applyBorder="1" applyAlignment="1" applyProtection="1">
      <alignment horizontal="center" vertical="center"/>
      <protection locked="0"/>
    </xf>
    <xf numFmtId="0" fontId="37" fillId="0" borderId="0" xfId="4" applyFont="1" applyFill="1" applyBorder="1" applyAlignment="1" applyProtection="1">
      <alignment horizontal="center" vertical="center"/>
      <protection locked="0"/>
    </xf>
    <xf numFmtId="0" fontId="39" fillId="0" borderId="0" xfId="4" applyFont="1" applyFill="1" applyBorder="1" applyAlignment="1" applyProtection="1">
      <alignment horizontal="center" vertical="center"/>
      <protection locked="0"/>
    </xf>
    <xf numFmtId="0" fontId="55" fillId="2" borderId="29" xfId="4" applyFont="1" applyFill="1" applyBorder="1" applyAlignment="1" applyProtection="1">
      <alignment horizontal="center" vertical="center"/>
      <protection locked="0"/>
    </xf>
    <xf numFmtId="0" fontId="18" fillId="2" borderId="54" xfId="4" applyFont="1" applyFill="1" applyBorder="1" applyAlignment="1" applyProtection="1">
      <alignment horizontal="center" vertical="center"/>
      <protection locked="0"/>
    </xf>
    <xf numFmtId="0" fontId="55" fillId="2" borderId="34" xfId="4" applyFont="1" applyFill="1" applyBorder="1" applyAlignment="1" applyProtection="1">
      <alignment horizontal="center" vertical="center"/>
      <protection locked="0"/>
    </xf>
    <xf numFmtId="0" fontId="18" fillId="2" borderId="31" xfId="4" applyFont="1" applyFill="1" applyBorder="1" applyAlignment="1" applyProtection="1">
      <alignment horizontal="center" vertical="center"/>
      <protection locked="0"/>
    </xf>
    <xf numFmtId="0" fontId="34" fillId="0" borderId="0" xfId="4" applyFont="1" applyFill="1" applyBorder="1" applyAlignment="1" applyProtection="1">
      <alignment horizontal="left" vertical="center"/>
      <protection locked="0"/>
    </xf>
    <xf numFmtId="0" fontId="17" fillId="0" borderId="0" xfId="4" applyAlignment="1" applyProtection="1">
      <alignment horizontal="left"/>
      <protection locked="0"/>
    </xf>
    <xf numFmtId="0" fontId="18" fillId="0" borderId="0" xfId="4" applyFont="1" applyFill="1" applyAlignment="1" applyProtection="1">
      <alignment horizontal="left"/>
      <protection locked="0"/>
    </xf>
    <xf numFmtId="1" fontId="32" fillId="0" borderId="0" xfId="4" applyNumberFormat="1" applyFont="1" applyFill="1" applyBorder="1" applyAlignment="1" applyProtection="1">
      <alignment horizontal="left" vertical="center"/>
      <protection locked="0"/>
    </xf>
    <xf numFmtId="0" fontId="17" fillId="0" borderId="0" xfId="4" applyFill="1" applyBorder="1" applyAlignment="1" applyProtection="1">
      <alignment horizontal="left"/>
      <protection locked="0"/>
    </xf>
    <xf numFmtId="0" fontId="35" fillId="0" borderId="0" xfId="4" applyFont="1" applyFill="1" applyBorder="1" applyAlignment="1" applyProtection="1">
      <alignment horizontal="left" vertical="center"/>
      <protection locked="0"/>
    </xf>
    <xf numFmtId="0" fontId="33" fillId="0" borderId="0" xfId="4" applyFont="1" applyFill="1" applyBorder="1" applyAlignment="1" applyProtection="1">
      <alignment horizontal="left" vertical="center"/>
      <protection locked="0"/>
    </xf>
    <xf numFmtId="3" fontId="32" fillId="2" borderId="43" xfId="4" applyNumberFormat="1" applyFont="1" applyFill="1" applyBorder="1" applyAlignment="1" applyProtection="1">
      <alignment horizontal="center" vertical="center"/>
      <protection locked="0"/>
    </xf>
    <xf numFmtId="0" fontId="26" fillId="0" borderId="0" xfId="0" applyFont="1" applyAlignment="1" applyProtection="1">
      <alignment horizontal="center"/>
      <protection locked="0"/>
    </xf>
    <xf numFmtId="0" fontId="26" fillId="0" borderId="0" xfId="0" applyFont="1" applyFill="1" applyAlignment="1" applyProtection="1">
      <alignment horizontal="center"/>
      <protection locked="0"/>
    </xf>
    <xf numFmtId="3" fontId="32" fillId="8" borderId="37" xfId="4" applyNumberFormat="1" applyFont="1" applyFill="1" applyBorder="1" applyAlignment="1" applyProtection="1">
      <alignment horizontal="center" vertical="center"/>
    </xf>
    <xf numFmtId="3" fontId="32" fillId="8" borderId="24" xfId="4" applyNumberFormat="1" applyFont="1" applyFill="1" applyBorder="1" applyAlignment="1" applyProtection="1">
      <alignment horizontal="center" vertical="center"/>
    </xf>
    <xf numFmtId="3" fontId="32" fillId="3" borderId="37" xfId="4" applyNumberFormat="1" applyFont="1" applyFill="1" applyBorder="1" applyAlignment="1" applyProtection="1">
      <alignment horizontal="center" vertical="center"/>
    </xf>
    <xf numFmtId="3" fontId="32" fillId="3" borderId="16" xfId="4" applyNumberFormat="1" applyFont="1" applyFill="1" applyBorder="1" applyAlignment="1" applyProtection="1">
      <alignment horizontal="center" vertical="center"/>
    </xf>
    <xf numFmtId="3" fontId="32" fillId="8" borderId="40" xfId="4" applyNumberFormat="1" applyFont="1" applyFill="1" applyBorder="1" applyAlignment="1" applyProtection="1">
      <alignment horizontal="center" vertical="center"/>
    </xf>
    <xf numFmtId="0" fontId="32" fillId="3" borderId="39" xfId="4" applyFont="1" applyFill="1" applyBorder="1" applyAlignment="1" applyProtection="1">
      <alignment horizontal="center" vertical="center"/>
    </xf>
    <xf numFmtId="3" fontId="32" fillId="3" borderId="39" xfId="4" applyNumberFormat="1" applyFont="1" applyFill="1" applyBorder="1" applyAlignment="1" applyProtection="1">
      <alignment horizontal="center" vertical="center"/>
    </xf>
    <xf numFmtId="3" fontId="32" fillId="3" borderId="44" xfId="4" applyNumberFormat="1" applyFont="1" applyFill="1" applyBorder="1" applyAlignment="1" applyProtection="1">
      <alignment horizontal="center" vertical="center"/>
    </xf>
    <xf numFmtId="3" fontId="32" fillId="8" borderId="14" xfId="4" applyNumberFormat="1" applyFont="1" applyFill="1" applyBorder="1" applyAlignment="1" applyProtection="1">
      <alignment horizontal="center" vertical="center"/>
    </xf>
    <xf numFmtId="3" fontId="32" fillId="3" borderId="14" xfId="4" applyNumberFormat="1" applyFont="1" applyFill="1" applyBorder="1" applyAlignment="1" applyProtection="1">
      <alignment horizontal="center" vertical="center"/>
    </xf>
    <xf numFmtId="0" fontId="23" fillId="5" borderId="36" xfId="4" applyFont="1" applyFill="1" applyBorder="1" applyAlignment="1" applyProtection="1">
      <alignment horizontal="left"/>
    </xf>
    <xf numFmtId="0" fontId="23" fillId="5" borderId="23" xfId="4" applyFont="1" applyFill="1" applyBorder="1" applyAlignment="1" applyProtection="1">
      <alignment horizontal="left"/>
    </xf>
    <xf numFmtId="3" fontId="44" fillId="0" borderId="36" xfId="9" applyNumberFormat="1" applyFont="1" applyFill="1" applyBorder="1" applyAlignment="1" applyProtection="1">
      <alignment horizontal="center" vertical="center" wrapText="1"/>
    </xf>
    <xf numFmtId="3" fontId="61" fillId="0" borderId="36" xfId="4" applyNumberFormat="1" applyFont="1" applyFill="1" applyBorder="1" applyAlignment="1" applyProtection="1">
      <alignment horizontal="center" vertical="center"/>
    </xf>
    <xf numFmtId="167" fontId="61" fillId="0" borderId="36" xfId="4" applyNumberFormat="1" applyFont="1" applyFill="1" applyBorder="1" applyAlignment="1" applyProtection="1">
      <alignment horizontal="center" vertical="center"/>
    </xf>
    <xf numFmtId="3" fontId="41" fillId="6" borderId="36" xfId="4" applyNumberFormat="1" applyFont="1" applyFill="1" applyBorder="1" applyAlignment="1" applyProtection="1">
      <alignment horizontal="center"/>
    </xf>
    <xf numFmtId="167" fontId="41" fillId="6" borderId="36" xfId="4" applyNumberFormat="1" applyFont="1" applyFill="1" applyBorder="1" applyAlignment="1" applyProtection="1">
      <alignment horizontal="center"/>
    </xf>
    <xf numFmtId="4" fontId="61" fillId="0" borderId="36" xfId="4" applyNumberFormat="1" applyFont="1" applyFill="1" applyBorder="1" applyAlignment="1" applyProtection="1">
      <alignment horizontal="center" vertical="center"/>
    </xf>
    <xf numFmtId="3" fontId="62" fillId="0" borderId="36" xfId="4" applyNumberFormat="1" applyFont="1" applyFill="1" applyBorder="1" applyAlignment="1" applyProtection="1">
      <alignment horizontal="center" vertical="center"/>
    </xf>
    <xf numFmtId="168" fontId="62" fillId="0" borderId="36" xfId="4" applyNumberFormat="1" applyFont="1" applyFill="1" applyBorder="1" applyAlignment="1" applyProtection="1">
      <alignment horizontal="center" vertical="center"/>
    </xf>
    <xf numFmtId="168" fontId="22" fillId="6" borderId="36" xfId="4" applyNumberFormat="1" applyFont="1" applyFill="1" applyBorder="1" applyAlignment="1" applyProtection="1">
      <alignment horizontal="center"/>
    </xf>
    <xf numFmtId="0" fontId="61" fillId="0" borderId="36" xfId="4" applyFont="1" applyFill="1" applyBorder="1" applyAlignment="1" applyProtection="1">
      <alignment horizontal="center" vertical="center" wrapText="1"/>
    </xf>
    <xf numFmtId="0" fontId="61" fillId="0" borderId="36" xfId="4" applyFont="1" applyFill="1" applyBorder="1" applyAlignment="1" applyProtection="1">
      <alignment horizontal="center" vertical="center"/>
    </xf>
    <xf numFmtId="0" fontId="61" fillId="0" borderId="34" xfId="4" applyFont="1" applyFill="1" applyBorder="1" applyAlignment="1" applyProtection="1">
      <alignment horizontal="center" vertical="center"/>
    </xf>
    <xf numFmtId="0" fontId="61" fillId="0" borderId="31" xfId="4" applyFont="1" applyFill="1" applyBorder="1" applyAlignment="1" applyProtection="1">
      <alignment horizontal="center" vertical="center"/>
    </xf>
    <xf numFmtId="0" fontId="17" fillId="6" borderId="36" xfId="4" applyFill="1" applyBorder="1" applyAlignment="1" applyProtection="1">
      <alignment horizontal="center"/>
    </xf>
    <xf numFmtId="3" fontId="42" fillId="6" borderId="36" xfId="4" applyNumberFormat="1" applyFont="1" applyFill="1" applyBorder="1" applyAlignment="1" applyProtection="1">
      <alignment horizontal="center"/>
    </xf>
    <xf numFmtId="0" fontId="41" fillId="6" borderId="36" xfId="4" applyFont="1" applyFill="1" applyBorder="1" applyAlignment="1" applyProtection="1">
      <alignment horizontal="center"/>
    </xf>
    <xf numFmtId="0" fontId="42" fillId="6" borderId="36" xfId="4" applyFont="1" applyFill="1" applyBorder="1" applyAlignment="1" applyProtection="1">
      <alignment horizontal="center"/>
    </xf>
    <xf numFmtId="0" fontId="41" fillId="6" borderId="34" xfId="4" applyFont="1" applyFill="1" applyBorder="1" applyAlignment="1" applyProtection="1">
      <alignment horizontal="center"/>
    </xf>
    <xf numFmtId="0" fontId="41" fillId="6" borderId="31" xfId="4" applyFont="1" applyFill="1" applyBorder="1" applyAlignment="1" applyProtection="1">
      <alignment horizontal="center"/>
    </xf>
    <xf numFmtId="0" fontId="20" fillId="0" borderId="0" xfId="4" applyFont="1" applyFill="1" applyBorder="1" applyAlignment="1" applyProtection="1">
      <alignment horizontal="center" vertical="center"/>
      <protection locked="0"/>
    </xf>
    <xf numFmtId="0" fontId="17" fillId="2" borderId="36" xfId="4" applyFill="1" applyBorder="1" applyAlignment="1" applyProtection="1">
      <alignment horizontal="left"/>
      <protection locked="0"/>
    </xf>
    <xf numFmtId="0" fontId="60" fillId="0" borderId="0" xfId="4" applyFont="1" applyFill="1" applyAlignment="1" applyProtection="1">
      <alignment horizontal="center"/>
    </xf>
    <xf numFmtId="0" fontId="61" fillId="0" borderId="0" xfId="4" applyFont="1" applyFill="1" applyBorder="1" applyAlignment="1" applyProtection="1">
      <alignment horizontal="center" vertical="center"/>
    </xf>
    <xf numFmtId="0" fontId="41" fillId="0" borderId="0" xfId="4" applyFont="1" applyFill="1" applyBorder="1" applyAlignment="1" applyProtection="1">
      <alignment horizontal="center"/>
    </xf>
    <xf numFmtId="0" fontId="17" fillId="0" borderId="0" xfId="4" applyAlignment="1" applyProtection="1">
      <alignment horizontal="center"/>
    </xf>
    <xf numFmtId="0" fontId="63" fillId="11" borderId="64" xfId="4" applyFont="1" applyFill="1" applyBorder="1" applyAlignment="1" applyProtection="1">
      <alignment horizontal="center" vertical="center" wrapText="1"/>
    </xf>
    <xf numFmtId="0" fontId="63" fillId="0" borderId="0" xfId="4" applyFont="1" applyFill="1" applyBorder="1" applyAlignment="1" applyProtection="1">
      <alignment horizontal="center" vertical="center"/>
    </xf>
    <xf numFmtId="0" fontId="64" fillId="0" borderId="0" xfId="4" applyFont="1" applyFill="1" applyAlignment="1" applyProtection="1">
      <alignment horizontal="center"/>
    </xf>
    <xf numFmtId="0" fontId="63" fillId="11" borderId="36" xfId="4" applyFont="1" applyFill="1" applyBorder="1" applyAlignment="1" applyProtection="1">
      <alignment horizontal="center" vertical="center" wrapText="1"/>
    </xf>
    <xf numFmtId="0" fontId="34" fillId="0" borderId="0" xfId="4" applyFont="1" applyFill="1" applyBorder="1" applyAlignment="1" applyProtection="1">
      <alignment horizontal="center"/>
    </xf>
    <xf numFmtId="0" fontId="56" fillId="0" borderId="0" xfId="4" applyFont="1" applyFill="1" applyAlignment="1" applyProtection="1">
      <alignment horizontal="center"/>
    </xf>
    <xf numFmtId="0" fontId="56" fillId="0" borderId="0" xfId="4" applyFont="1" applyAlignment="1" applyProtection="1">
      <alignment horizontal="center"/>
    </xf>
    <xf numFmtId="0" fontId="63" fillId="11" borderId="66" xfId="4" applyFont="1" applyFill="1" applyBorder="1" applyAlignment="1" applyProtection="1">
      <alignment horizontal="center" vertical="center" wrapText="1"/>
    </xf>
    <xf numFmtId="0" fontId="65" fillId="11" borderId="66" xfId="4" applyFont="1" applyFill="1" applyBorder="1" applyAlignment="1" applyProtection="1">
      <alignment horizontal="center"/>
    </xf>
    <xf numFmtId="0" fontId="56" fillId="0" borderId="0" xfId="4" applyFont="1" applyFill="1" applyBorder="1" applyAlignment="1" applyProtection="1">
      <alignment horizontal="center"/>
    </xf>
    <xf numFmtId="0" fontId="17" fillId="0" borderId="0" xfId="4" applyAlignment="1" applyProtection="1">
      <alignment horizontal="left"/>
    </xf>
    <xf numFmtId="0" fontId="32" fillId="6" borderId="9" xfId="4" applyFont="1" applyFill="1" applyBorder="1" applyAlignment="1" applyProtection="1">
      <alignment horizontal="left" vertical="center"/>
    </xf>
    <xf numFmtId="0" fontId="32" fillId="6" borderId="42" xfId="4" applyFont="1" applyFill="1" applyBorder="1" applyAlignment="1" applyProtection="1">
      <alignment horizontal="left" vertical="center"/>
    </xf>
    <xf numFmtId="0" fontId="32" fillId="6" borderId="1" xfId="4" applyFont="1" applyFill="1" applyBorder="1" applyAlignment="1" applyProtection="1">
      <alignment horizontal="left" vertical="center"/>
    </xf>
    <xf numFmtId="0" fontId="32" fillId="6" borderId="32" xfId="4" applyFont="1" applyFill="1" applyBorder="1" applyAlignment="1" applyProtection="1">
      <alignment horizontal="left" vertical="center"/>
    </xf>
    <xf numFmtId="0" fontId="17" fillId="0" borderId="0" xfId="4" applyBorder="1" applyAlignment="1" applyProtection="1">
      <alignment horizontal="center"/>
    </xf>
    <xf numFmtId="0" fontId="40" fillId="9" borderId="25" xfId="4" applyFont="1" applyFill="1" applyBorder="1" applyAlignment="1" applyProtection="1">
      <alignment horizontal="center" vertical="center"/>
    </xf>
    <xf numFmtId="0" fontId="40" fillId="0" borderId="0" xfId="4" applyFont="1" applyFill="1" applyBorder="1" applyAlignment="1" applyProtection="1">
      <alignment horizontal="center" vertical="center"/>
    </xf>
    <xf numFmtId="0" fontId="21" fillId="10" borderId="6" xfId="4" applyFont="1" applyFill="1" applyBorder="1" applyAlignment="1" applyProtection="1">
      <alignment horizontal="center" vertical="center" wrapText="1"/>
    </xf>
    <xf numFmtId="0" fontId="21" fillId="10" borderId="47" xfId="4" applyFont="1" applyFill="1" applyBorder="1" applyAlignment="1" applyProtection="1">
      <alignment horizontal="center" vertical="center" wrapText="1"/>
    </xf>
    <xf numFmtId="0" fontId="21" fillId="10" borderId="48" xfId="4" applyFont="1" applyFill="1" applyBorder="1" applyAlignment="1" applyProtection="1">
      <alignment horizontal="center" vertical="center" wrapText="1"/>
    </xf>
    <xf numFmtId="0" fontId="21" fillId="10" borderId="49" xfId="4" applyFont="1" applyFill="1" applyBorder="1" applyAlignment="1" applyProtection="1">
      <alignment horizontal="center" vertical="center" wrapText="1"/>
    </xf>
    <xf numFmtId="0" fontId="21" fillId="10" borderId="49" xfId="4" applyFont="1" applyFill="1" applyBorder="1" applyAlignment="1" applyProtection="1">
      <alignment horizontal="center" vertical="center"/>
    </xf>
    <xf numFmtId="0" fontId="22" fillId="10" borderId="50" xfId="4" applyFont="1" applyFill="1" applyBorder="1" applyAlignment="1" applyProtection="1">
      <alignment horizontal="center" vertical="center" wrapText="1"/>
    </xf>
    <xf numFmtId="0" fontId="21" fillId="10" borderId="51" xfId="4" applyFont="1" applyFill="1" applyBorder="1" applyAlignment="1" applyProtection="1">
      <alignment horizontal="center" vertical="center" wrapText="1"/>
    </xf>
    <xf numFmtId="0" fontId="21" fillId="10" borderId="61" xfId="4" applyFont="1" applyFill="1" applyBorder="1" applyAlignment="1" applyProtection="1">
      <alignment horizontal="center" vertical="center" wrapText="1"/>
    </xf>
    <xf numFmtId="0" fontId="15" fillId="9" borderId="52" xfId="9" applyFont="1" applyFill="1" applyBorder="1" applyAlignment="1" applyProtection="1">
      <alignment horizontal="center" vertical="center" wrapText="1"/>
    </xf>
    <xf numFmtId="0" fontId="15" fillId="9" borderId="47" xfId="9" applyFont="1" applyFill="1" applyBorder="1" applyAlignment="1" applyProtection="1">
      <alignment horizontal="center" vertical="center" wrapText="1"/>
    </xf>
    <xf numFmtId="0" fontId="15" fillId="9" borderId="44" xfId="9" applyFont="1" applyFill="1" applyBorder="1" applyAlignment="1" applyProtection="1">
      <alignment horizontal="center" vertical="center" wrapText="1"/>
    </xf>
    <xf numFmtId="0" fontId="21" fillId="10" borderId="46" xfId="4" applyFont="1" applyFill="1" applyBorder="1" applyAlignment="1" applyProtection="1">
      <alignment horizontal="center" vertical="center" wrapText="1"/>
    </xf>
    <xf numFmtId="0" fontId="21" fillId="0" borderId="0" xfId="4" applyFont="1" applyFill="1" applyBorder="1" applyAlignment="1" applyProtection="1">
      <alignment horizontal="center" vertical="center" wrapText="1"/>
    </xf>
    <xf numFmtId="0" fontId="43" fillId="0" borderId="0" xfId="4" applyFont="1" applyFill="1" applyBorder="1" applyAlignment="1" applyProtection="1">
      <alignment horizontal="left" vertical="center"/>
    </xf>
    <xf numFmtId="0" fontId="43" fillId="0" borderId="0" xfId="4" applyFont="1" applyFill="1" applyBorder="1" applyAlignment="1" applyProtection="1">
      <alignment horizontal="left"/>
    </xf>
    <xf numFmtId="0" fontId="56" fillId="13" borderId="0" xfId="4" applyFont="1" applyFill="1" applyAlignment="1" applyProtection="1">
      <alignment horizontal="center"/>
      <protection hidden="1"/>
    </xf>
    <xf numFmtId="0" fontId="17" fillId="13" borderId="63" xfId="4" applyFill="1" applyBorder="1" applyAlignment="1" applyProtection="1">
      <alignment horizontal="center"/>
    </xf>
    <xf numFmtId="0" fontId="17" fillId="13" borderId="13" xfId="4" applyFill="1" applyBorder="1" applyAlignment="1" applyProtection="1">
      <alignment horizontal="center"/>
    </xf>
    <xf numFmtId="0" fontId="17" fillId="13" borderId="65" xfId="4" applyFill="1" applyBorder="1" applyAlignment="1" applyProtection="1">
      <alignment horizontal="center"/>
    </xf>
    <xf numFmtId="0" fontId="17" fillId="2" borderId="67" xfId="4" applyFill="1" applyBorder="1" applyAlignment="1" applyProtection="1">
      <alignment horizontal="left"/>
      <protection locked="0"/>
    </xf>
    <xf numFmtId="0" fontId="17" fillId="2" borderId="34" xfId="4" applyFill="1" applyBorder="1" applyAlignment="1" applyProtection="1">
      <alignment horizontal="left"/>
      <protection locked="0"/>
    </xf>
    <xf numFmtId="0" fontId="17" fillId="2" borderId="68" xfId="4" applyFill="1" applyBorder="1" applyAlignment="1" applyProtection="1">
      <alignment horizontal="left"/>
      <protection locked="0"/>
    </xf>
    <xf numFmtId="0" fontId="17" fillId="13" borderId="64" xfId="4" applyFill="1" applyBorder="1" applyAlignment="1" applyProtection="1">
      <alignment horizontal="left"/>
    </xf>
    <xf numFmtId="0" fontId="17" fillId="13" borderId="36" xfId="4" applyFill="1" applyBorder="1" applyAlignment="1" applyProtection="1">
      <alignment horizontal="left"/>
    </xf>
    <xf numFmtId="0" fontId="17" fillId="13" borderId="66" xfId="4" applyFill="1" applyBorder="1" applyAlignment="1" applyProtection="1">
      <alignment horizontal="left"/>
    </xf>
    <xf numFmtId="0" fontId="23" fillId="7" borderId="69" xfId="4" applyFont="1" applyFill="1" applyBorder="1" applyAlignment="1" applyProtection="1">
      <alignment vertical="center" wrapText="1"/>
    </xf>
    <xf numFmtId="0" fontId="23" fillId="7" borderId="58" xfId="4" applyFont="1" applyFill="1" applyBorder="1" applyAlignment="1" applyProtection="1">
      <alignment vertical="center" wrapText="1"/>
    </xf>
    <xf numFmtId="0" fontId="23" fillId="7" borderId="59" xfId="4" applyFont="1" applyFill="1" applyBorder="1" applyAlignment="1" applyProtection="1">
      <alignment vertical="center" wrapText="1"/>
    </xf>
    <xf numFmtId="0" fontId="18" fillId="2" borderId="28" xfId="4" applyFont="1" applyFill="1" applyBorder="1" applyAlignment="1" applyProtection="1">
      <alignment horizontal="center" vertical="center"/>
      <protection locked="0"/>
    </xf>
    <xf numFmtId="0" fontId="32" fillId="6" borderId="26" xfId="4" applyFont="1" applyFill="1" applyBorder="1" applyAlignment="1" applyProtection="1">
      <alignment horizontal="left" vertical="center"/>
    </xf>
    <xf numFmtId="0" fontId="32" fillId="6" borderId="41" xfId="4" applyFont="1" applyFill="1" applyBorder="1" applyAlignment="1" applyProtection="1">
      <alignment horizontal="left" vertical="center"/>
    </xf>
    <xf numFmtId="0" fontId="55" fillId="2" borderId="28" xfId="4" applyFont="1" applyFill="1" applyBorder="1" applyAlignment="1" applyProtection="1">
      <alignment horizontal="center" vertical="center"/>
      <protection locked="0" hidden="1"/>
    </xf>
    <xf numFmtId="3" fontId="41" fillId="3" borderId="28" xfId="4" applyNumberFormat="1" applyFont="1" applyFill="1" applyBorder="1" applyAlignment="1" applyProtection="1">
      <alignment horizontal="center" vertical="center"/>
    </xf>
    <xf numFmtId="0" fontId="41" fillId="2" borderId="36" xfId="4" applyFont="1" applyFill="1" applyBorder="1" applyAlignment="1" applyProtection="1">
      <alignment horizontal="center" vertical="center"/>
      <protection locked="0"/>
    </xf>
    <xf numFmtId="0" fontId="0" fillId="0" borderId="36" xfId="0" applyBorder="1"/>
    <xf numFmtId="3" fontId="42" fillId="3" borderId="17" xfId="4" applyNumberFormat="1" applyFont="1" applyFill="1" applyBorder="1" applyAlignment="1" applyProtection="1">
      <alignment horizontal="center" vertical="center"/>
    </xf>
    <xf numFmtId="0" fontId="17" fillId="0" borderId="0" xfId="4" applyFill="1" applyAlignment="1" applyProtection="1">
      <alignment horizontal="center"/>
      <protection locked="0"/>
    </xf>
    <xf numFmtId="0" fontId="32" fillId="0" borderId="6" xfId="4" applyFont="1" applyFill="1" applyBorder="1" applyAlignment="1" applyProtection="1">
      <alignment horizontal="left" vertical="center"/>
    </xf>
    <xf numFmtId="0" fontId="32" fillId="0" borderId="7" xfId="4" applyFont="1" applyFill="1" applyBorder="1" applyAlignment="1" applyProtection="1">
      <alignment horizontal="left" vertical="center"/>
    </xf>
    <xf numFmtId="3" fontId="32" fillId="0" borderId="7" xfId="4" applyNumberFormat="1" applyFont="1" applyFill="1" applyBorder="1" applyAlignment="1" applyProtection="1">
      <alignment horizontal="center" vertical="center"/>
    </xf>
    <xf numFmtId="0" fontId="41" fillId="2" borderId="56" xfId="4" applyFont="1" applyFill="1" applyBorder="1" applyAlignment="1" applyProtection="1">
      <alignment horizontal="center" vertical="center"/>
      <protection locked="0"/>
    </xf>
    <xf numFmtId="0" fontId="41" fillId="2" borderId="15" xfId="4" applyFont="1" applyFill="1" applyBorder="1" applyAlignment="1" applyProtection="1">
      <alignment horizontal="center" vertical="center"/>
      <protection locked="0"/>
    </xf>
    <xf numFmtId="0" fontId="54" fillId="0" borderId="0" xfId="4" applyFont="1" applyAlignment="1" applyProtection="1">
      <alignment horizontal="center" vertical="center"/>
      <protection locked="0"/>
    </xf>
    <xf numFmtId="3" fontId="41" fillId="2" borderId="36" xfId="4" applyNumberFormat="1" applyFont="1" applyFill="1" applyBorder="1" applyAlignment="1" applyProtection="1">
      <alignment vertical="center"/>
      <protection locked="0"/>
    </xf>
    <xf numFmtId="0" fontId="32" fillId="14" borderId="26" xfId="4" applyFont="1" applyFill="1" applyBorder="1" applyAlignment="1" applyProtection="1">
      <alignment horizontal="left" vertical="center"/>
    </xf>
    <xf numFmtId="0" fontId="32" fillId="14" borderId="41" xfId="4" applyFont="1" applyFill="1" applyBorder="1" applyAlignment="1" applyProtection="1">
      <alignment horizontal="left" vertical="center"/>
    </xf>
    <xf numFmtId="0" fontId="40" fillId="14" borderId="25" xfId="4" applyFont="1" applyFill="1" applyBorder="1" applyAlignment="1" applyProtection="1">
      <alignment horizontal="center" vertical="center"/>
    </xf>
    <xf numFmtId="0" fontId="21" fillId="15" borderId="6" xfId="4" applyFont="1" applyFill="1" applyBorder="1" applyAlignment="1" applyProtection="1">
      <alignment horizontal="center" vertical="center" wrapText="1"/>
    </xf>
    <xf numFmtId="0" fontId="21" fillId="15" borderId="47" xfId="4" applyFont="1" applyFill="1" applyBorder="1" applyAlignment="1" applyProtection="1">
      <alignment horizontal="center" vertical="center" wrapText="1"/>
    </xf>
    <xf numFmtId="0" fontId="21" fillId="15" borderId="49" xfId="4" applyFont="1" applyFill="1" applyBorder="1" applyAlignment="1" applyProtection="1">
      <alignment horizontal="center" vertical="center"/>
    </xf>
    <xf numFmtId="0" fontId="21" fillId="15" borderId="49" xfId="4" applyFont="1" applyFill="1" applyBorder="1" applyAlignment="1" applyProtection="1">
      <alignment horizontal="center" vertical="center" wrapText="1"/>
    </xf>
    <xf numFmtId="0" fontId="21" fillId="15" borderId="51" xfId="4" applyFont="1" applyFill="1" applyBorder="1" applyAlignment="1" applyProtection="1">
      <alignment horizontal="center" vertical="center" wrapText="1"/>
    </xf>
    <xf numFmtId="0" fontId="21" fillId="15" borderId="61" xfId="4" applyFont="1" applyFill="1" applyBorder="1" applyAlignment="1" applyProtection="1">
      <alignment horizontal="center" vertical="center" wrapText="1"/>
    </xf>
    <xf numFmtId="0" fontId="15" fillId="14" borderId="52" xfId="9" applyFont="1" applyFill="1" applyBorder="1" applyAlignment="1" applyProtection="1">
      <alignment horizontal="center" vertical="center" wrapText="1"/>
    </xf>
    <xf numFmtId="0" fontId="15" fillId="14" borderId="47" xfId="9" applyFont="1" applyFill="1" applyBorder="1" applyAlignment="1" applyProtection="1">
      <alignment horizontal="center" vertical="center" wrapText="1"/>
    </xf>
    <xf numFmtId="0" fontId="21" fillId="15" borderId="46" xfId="4" applyFont="1" applyFill="1" applyBorder="1" applyAlignment="1" applyProtection="1">
      <alignment horizontal="center" vertical="center" wrapText="1"/>
    </xf>
    <xf numFmtId="0" fontId="32" fillId="16" borderId="39" xfId="4" applyFont="1" applyFill="1" applyBorder="1" applyAlignment="1" applyProtection="1">
      <alignment horizontal="center" vertical="center"/>
      <protection locked="0"/>
    </xf>
    <xf numFmtId="0" fontId="32" fillId="16" borderId="39" xfId="4" applyFont="1" applyFill="1" applyBorder="1" applyAlignment="1" applyProtection="1">
      <alignment horizontal="center" vertical="center"/>
    </xf>
    <xf numFmtId="0" fontId="17" fillId="16" borderId="10" xfId="4" applyFill="1" applyBorder="1" applyAlignment="1" applyProtection="1">
      <alignment horizontal="center" vertical="center"/>
      <protection locked="0"/>
    </xf>
    <xf numFmtId="0" fontId="17" fillId="16" borderId="28" xfId="4" applyFont="1" applyFill="1" applyBorder="1" applyAlignment="1" applyProtection="1">
      <alignment horizontal="center"/>
      <protection locked="0"/>
    </xf>
    <xf numFmtId="0" fontId="18" fillId="16" borderId="28" xfId="4" applyFont="1" applyFill="1" applyBorder="1" applyAlignment="1" applyProtection="1">
      <alignment horizontal="center" vertical="center"/>
      <protection locked="0"/>
    </xf>
    <xf numFmtId="3" fontId="41" fillId="16" borderId="36" xfId="4" applyNumberFormat="1" applyFont="1" applyFill="1" applyBorder="1" applyAlignment="1" applyProtection="1">
      <alignment vertical="center"/>
      <protection locked="0"/>
    </xf>
    <xf numFmtId="0" fontId="41" fillId="16" borderId="36" xfId="4" applyFont="1" applyFill="1" applyBorder="1" applyAlignment="1" applyProtection="1">
      <alignment vertical="center"/>
      <protection locked="0"/>
    </xf>
    <xf numFmtId="0" fontId="41" fillId="16" borderId="36" xfId="4" applyFont="1" applyFill="1" applyBorder="1" applyAlignment="1" applyProtection="1">
      <alignment horizontal="center" vertical="center"/>
      <protection locked="0"/>
    </xf>
    <xf numFmtId="0" fontId="18" fillId="16" borderId="54" xfId="4" applyFont="1" applyFill="1" applyBorder="1" applyAlignment="1" applyProtection="1">
      <alignment horizontal="center" vertical="center"/>
      <protection locked="0"/>
    </xf>
    <xf numFmtId="0" fontId="18" fillId="16" borderId="31" xfId="4" applyFont="1" applyFill="1" applyBorder="1" applyAlignment="1" applyProtection="1">
      <alignment horizontal="center" vertical="center"/>
      <protection locked="0"/>
    </xf>
    <xf numFmtId="3" fontId="41" fillId="17" borderId="28" xfId="4" applyNumberFormat="1" applyFont="1" applyFill="1" applyBorder="1" applyAlignment="1" applyProtection="1">
      <alignment horizontal="center" vertical="center"/>
    </xf>
    <xf numFmtId="3" fontId="41" fillId="17" borderId="17" xfId="4" applyNumberFormat="1" applyFont="1" applyFill="1" applyBorder="1" applyAlignment="1" applyProtection="1">
      <alignment horizontal="center" vertical="center"/>
    </xf>
    <xf numFmtId="3" fontId="41" fillId="17" borderId="17" xfId="4" applyNumberFormat="1" applyFont="1" applyFill="1" applyBorder="1" applyAlignment="1" applyProtection="1">
      <alignment horizontal="center" vertical="center"/>
    </xf>
    <xf numFmtId="0" fontId="67" fillId="0" borderId="0" xfId="4" applyFont="1" applyAlignment="1" applyProtection="1">
      <alignment horizontal="left"/>
      <protection locked="0"/>
    </xf>
    <xf numFmtId="0" fontId="60" fillId="0" borderId="0" xfId="4" applyFont="1" applyAlignment="1" applyProtection="1">
      <alignment horizontal="center"/>
      <protection locked="0"/>
    </xf>
    <xf numFmtId="0" fontId="68" fillId="0" borderId="0" xfId="4" applyFont="1" applyFill="1" applyBorder="1" applyAlignment="1" applyProtection="1">
      <alignment horizontal="center" vertical="center"/>
      <protection locked="0"/>
    </xf>
    <xf numFmtId="0" fontId="60" fillId="0" borderId="0" xfId="4" applyFont="1" applyFill="1" applyAlignment="1" applyProtection="1">
      <alignment horizontal="center"/>
      <protection locked="0"/>
    </xf>
    <xf numFmtId="0" fontId="69" fillId="0" borderId="0" xfId="0" applyFont="1"/>
    <xf numFmtId="3" fontId="32" fillId="17" borderId="39" xfId="4" applyNumberFormat="1" applyFont="1" applyFill="1" applyBorder="1" applyAlignment="1" applyProtection="1">
      <alignment horizontal="center" vertical="center"/>
    </xf>
    <xf numFmtId="3" fontId="32" fillId="17" borderId="44" xfId="4" applyNumberFormat="1" applyFont="1" applyFill="1" applyBorder="1" applyAlignment="1" applyProtection="1">
      <alignment horizontal="center" vertical="center"/>
    </xf>
    <xf numFmtId="4" fontId="44" fillId="0" borderId="36" xfId="9" applyNumberFormat="1" applyFont="1" applyFill="1" applyBorder="1" applyAlignment="1" applyProtection="1">
      <alignment horizontal="center" vertical="center" wrapText="1"/>
    </xf>
    <xf numFmtId="0" fontId="70" fillId="0" borderId="0" xfId="4" applyFont="1" applyFill="1" applyBorder="1" applyAlignment="1" applyProtection="1">
      <alignment horizontal="center" vertical="center"/>
      <protection locked="0"/>
    </xf>
    <xf numFmtId="2" fontId="70" fillId="0" borderId="0" xfId="4" applyNumberFormat="1" applyFont="1" applyFill="1" applyBorder="1" applyAlignment="1" applyProtection="1">
      <alignment horizontal="center" vertical="center"/>
      <protection locked="0"/>
    </xf>
    <xf numFmtId="3" fontId="18" fillId="16" borderId="28" xfId="4" applyNumberFormat="1" applyFont="1" applyFill="1" applyBorder="1" applyAlignment="1" applyProtection="1">
      <alignment horizontal="center" vertical="center"/>
      <protection locked="0"/>
    </xf>
    <xf numFmtId="3" fontId="18" fillId="16" borderId="30" xfId="4" applyNumberFormat="1" applyFont="1" applyFill="1" applyBorder="1" applyAlignment="1" applyProtection="1">
      <alignment horizontal="center" vertical="center"/>
      <protection locked="0"/>
    </xf>
    <xf numFmtId="0" fontId="14" fillId="0" borderId="0" xfId="9"/>
    <xf numFmtId="0" fontId="14" fillId="0" borderId="0" xfId="9" applyAlignment="1">
      <alignment horizontal="left"/>
    </xf>
    <xf numFmtId="171" fontId="0" fillId="0" borderId="0" xfId="19" applyNumberFormat="1" applyFont="1"/>
    <xf numFmtId="171" fontId="14" fillId="0" borderId="0" xfId="19" applyNumberFormat="1" applyFont="1"/>
    <xf numFmtId="171" fontId="14" fillId="0" borderId="0" xfId="19" applyNumberFormat="1" applyFont="1" applyAlignment="1">
      <alignment horizontal="left"/>
    </xf>
    <xf numFmtId="171" fontId="14" fillId="2" borderId="0" xfId="19" applyNumberFormat="1" applyFont="1" applyFill="1"/>
    <xf numFmtId="171" fontId="72" fillId="0" borderId="0" xfId="19" applyNumberFormat="1" applyFont="1"/>
    <xf numFmtId="0" fontId="72" fillId="0" borderId="0" xfId="9" applyFont="1"/>
    <xf numFmtId="171" fontId="73" fillId="0" borderId="0" xfId="19" applyNumberFormat="1" applyFont="1"/>
    <xf numFmtId="0" fontId="73" fillId="0" borderId="0" xfId="9" applyFont="1"/>
    <xf numFmtId="0" fontId="44" fillId="0" borderId="0" xfId="9" applyFont="1"/>
    <xf numFmtId="164" fontId="73" fillId="0" borderId="0" xfId="19" applyFont="1"/>
    <xf numFmtId="171" fontId="72" fillId="0" borderId="0" xfId="9" applyNumberFormat="1" applyFont="1"/>
    <xf numFmtId="0" fontId="74" fillId="0" borderId="0" xfId="9" applyFont="1"/>
    <xf numFmtId="171" fontId="14" fillId="0" borderId="0" xfId="9" applyNumberFormat="1"/>
    <xf numFmtId="0" fontId="71" fillId="0" borderId="0" xfId="9" applyFont="1"/>
    <xf numFmtId="0" fontId="75" fillId="0" borderId="0" xfId="9" applyFont="1"/>
    <xf numFmtId="0" fontId="15" fillId="0" borderId="0" xfId="9" applyFont="1"/>
    <xf numFmtId="171" fontId="75" fillId="0" borderId="0" xfId="19" applyNumberFormat="1" applyFont="1" applyAlignment="1">
      <alignment horizontal="right"/>
    </xf>
    <xf numFmtId="171" fontId="15" fillId="0" borderId="0" xfId="19" applyNumberFormat="1" applyFont="1"/>
    <xf numFmtId="164" fontId="75" fillId="0" borderId="0" xfId="19" applyFont="1"/>
    <xf numFmtId="172" fontId="75" fillId="0" borderId="0" xfId="19" applyNumberFormat="1" applyFont="1"/>
    <xf numFmtId="171" fontId="75" fillId="0" borderId="0" xfId="19" applyNumberFormat="1" applyFont="1"/>
    <xf numFmtId="172" fontId="71" fillId="0" borderId="0" xfId="19" applyNumberFormat="1" applyFont="1"/>
    <xf numFmtId="171" fontId="71" fillId="0" borderId="0" xfId="19" applyNumberFormat="1" applyFont="1"/>
    <xf numFmtId="171" fontId="71" fillId="0" borderId="0" xfId="9" applyNumberFormat="1" applyFont="1"/>
    <xf numFmtId="171" fontId="0" fillId="0" borderId="26" xfId="19" applyNumberFormat="1" applyFont="1" applyBorder="1"/>
    <xf numFmtId="171" fontId="14" fillId="0" borderId="45" xfId="19" applyNumberFormat="1" applyFont="1" applyBorder="1"/>
    <xf numFmtId="2" fontId="75" fillId="0" borderId="0" xfId="9" applyNumberFormat="1" applyFont="1"/>
    <xf numFmtId="0" fontId="14" fillId="18" borderId="0" xfId="9" applyFill="1"/>
    <xf numFmtId="0" fontId="71" fillId="18" borderId="0" xfId="9" applyFont="1" applyFill="1" applyAlignment="1">
      <alignment horizontal="right"/>
    </xf>
    <xf numFmtId="0" fontId="14" fillId="18" borderId="0" xfId="9" applyFill="1" applyAlignment="1">
      <alignment horizontal="left"/>
    </xf>
    <xf numFmtId="171" fontId="0" fillId="18" borderId="0" xfId="19" applyNumberFormat="1" applyFont="1" applyFill="1"/>
    <xf numFmtId="171" fontId="14" fillId="18" borderId="0" xfId="19" applyNumberFormat="1" applyFont="1" applyFill="1"/>
    <xf numFmtId="171" fontId="14" fillId="18" borderId="0" xfId="19" applyNumberFormat="1" applyFont="1" applyFill="1" applyAlignment="1">
      <alignment horizontal="left"/>
    </xf>
    <xf numFmtId="171" fontId="15" fillId="18" borderId="0" xfId="19" applyNumberFormat="1" applyFont="1" applyFill="1"/>
    <xf numFmtId="171" fontId="76" fillId="0" borderId="0" xfId="19" applyNumberFormat="1" applyFont="1"/>
    <xf numFmtId="171" fontId="0" fillId="2" borderId="0" xfId="19" applyNumberFormat="1" applyFont="1" applyFill="1"/>
    <xf numFmtId="0" fontId="77" fillId="0" borderId="0" xfId="9" applyFont="1" applyAlignment="1">
      <alignment horizontal="right"/>
    </xf>
    <xf numFmtId="171" fontId="76" fillId="0" borderId="0" xfId="1" applyNumberFormat="1" applyFont="1" applyAlignment="1">
      <alignment horizontal="right"/>
    </xf>
    <xf numFmtId="170" fontId="76" fillId="0" borderId="0" xfId="19" applyNumberFormat="1" applyFont="1"/>
    <xf numFmtId="170" fontId="0" fillId="0" borderId="0" xfId="19" applyNumberFormat="1" applyFont="1"/>
    <xf numFmtId="4" fontId="41" fillId="17" borderId="17" xfId="4" applyNumberFormat="1" applyFont="1" applyFill="1" applyBorder="1" applyAlignment="1" applyProtection="1">
      <alignment horizontal="center" vertical="center"/>
    </xf>
    <xf numFmtId="0" fontId="21" fillId="15" borderId="74" xfId="4" applyFont="1" applyFill="1" applyBorder="1" applyAlignment="1" applyProtection="1">
      <alignment horizontal="center" vertical="center" wrapText="1"/>
    </xf>
    <xf numFmtId="167" fontId="78" fillId="17" borderId="36" xfId="4" applyNumberFormat="1" applyFont="1" applyFill="1" applyBorder="1" applyAlignment="1" applyProtection="1">
      <alignment horizontal="center" vertical="center"/>
    </xf>
    <xf numFmtId="167" fontId="78" fillId="17" borderId="64" xfId="4" applyNumberFormat="1" applyFont="1" applyFill="1" applyBorder="1" applyAlignment="1" applyProtection="1">
      <alignment horizontal="center" vertical="center"/>
    </xf>
    <xf numFmtId="3" fontId="78" fillId="17" borderId="64" xfId="4" applyNumberFormat="1" applyFont="1" applyFill="1" applyBorder="1" applyAlignment="1" applyProtection="1">
      <alignment horizontal="center" vertical="center"/>
    </xf>
    <xf numFmtId="3" fontId="78" fillId="17" borderId="36" xfId="4" applyNumberFormat="1" applyFont="1" applyFill="1" applyBorder="1" applyAlignment="1" applyProtection="1">
      <alignment horizontal="center" vertical="center"/>
    </xf>
    <xf numFmtId="0" fontId="17" fillId="0" borderId="13" xfId="4" applyFill="1" applyBorder="1" applyAlignment="1" applyProtection="1">
      <alignment horizontal="center" vertical="center"/>
      <protection hidden="1"/>
    </xf>
    <xf numFmtId="0" fontId="17" fillId="6" borderId="13" xfId="4" applyFill="1" applyBorder="1" applyAlignment="1" applyProtection="1">
      <alignment horizontal="center" vertical="center"/>
      <protection hidden="1"/>
    </xf>
    <xf numFmtId="0" fontId="0" fillId="0" borderId="0" xfId="0" applyAlignment="1">
      <alignment horizontal="left" vertical="center" indent="1"/>
    </xf>
    <xf numFmtId="0" fontId="0" fillId="0" borderId="0" xfId="0" applyAlignment="1">
      <alignment horizontal="left" vertical="center" indent="2"/>
    </xf>
    <xf numFmtId="0" fontId="79" fillId="0" borderId="0" xfId="9" applyFont="1"/>
    <xf numFmtId="0" fontId="7" fillId="0" borderId="0" xfId="0" applyFont="1" applyAlignment="1">
      <alignment horizontal="left" vertical="center" indent="1"/>
    </xf>
    <xf numFmtId="167" fontId="61" fillId="0" borderId="35" xfId="4" applyNumberFormat="1" applyFont="1" applyFill="1" applyBorder="1" applyAlignment="1" applyProtection="1">
      <alignment horizontal="center" vertical="center"/>
    </xf>
    <xf numFmtId="4" fontId="78" fillId="17" borderId="34" xfId="4" applyNumberFormat="1" applyFont="1" applyFill="1" applyBorder="1" applyAlignment="1" applyProtection="1">
      <alignment horizontal="center" vertical="center"/>
    </xf>
    <xf numFmtId="167" fontId="61" fillId="0" borderId="34" xfId="4" applyNumberFormat="1" applyFont="1" applyFill="1" applyBorder="1" applyAlignment="1" applyProtection="1">
      <alignment horizontal="center" vertical="center"/>
    </xf>
    <xf numFmtId="167" fontId="41" fillId="6" borderId="68" xfId="4" applyNumberFormat="1" applyFont="1" applyFill="1" applyBorder="1" applyAlignment="1" applyProtection="1">
      <alignment horizontal="center"/>
    </xf>
    <xf numFmtId="167" fontId="41" fillId="6" borderId="71" xfId="4" applyNumberFormat="1" applyFont="1" applyFill="1" applyBorder="1" applyAlignment="1" applyProtection="1">
      <alignment horizontal="center"/>
    </xf>
    <xf numFmtId="167" fontId="41" fillId="6" borderId="57" xfId="4" applyNumberFormat="1" applyFont="1" applyFill="1" applyBorder="1" applyAlignment="1" applyProtection="1">
      <alignment horizontal="center"/>
    </xf>
    <xf numFmtId="0" fontId="14" fillId="16" borderId="0" xfId="9" applyFill="1"/>
    <xf numFmtId="171" fontId="14" fillId="16" borderId="0" xfId="1" applyNumberFormat="1" applyFont="1" applyFill="1"/>
    <xf numFmtId="171" fontId="14" fillId="16" borderId="0" xfId="9" applyNumberFormat="1" applyFill="1" applyAlignment="1">
      <alignment horizontal="left"/>
    </xf>
    <xf numFmtId="171" fontId="14" fillId="16" borderId="0" xfId="9" applyNumberFormat="1" applyFill="1"/>
    <xf numFmtId="3" fontId="78" fillId="17" borderId="67" xfId="4" applyNumberFormat="1" applyFont="1" applyFill="1" applyBorder="1" applyAlignment="1" applyProtection="1">
      <alignment horizontal="center" vertical="center"/>
    </xf>
    <xf numFmtId="3" fontId="78" fillId="17" borderId="34" xfId="4" applyNumberFormat="1" applyFont="1" applyFill="1" applyBorder="1" applyAlignment="1" applyProtection="1">
      <alignment horizontal="center" vertical="center"/>
    </xf>
    <xf numFmtId="3" fontId="61" fillId="0" borderId="34" xfId="4" applyNumberFormat="1" applyFont="1" applyFill="1" applyBorder="1" applyAlignment="1" applyProtection="1">
      <alignment horizontal="center" vertical="center"/>
    </xf>
    <xf numFmtId="4" fontId="61" fillId="0" borderId="23" xfId="4" applyNumberFormat="1" applyFont="1" applyFill="1" applyBorder="1" applyAlignment="1" applyProtection="1">
      <alignment horizontal="center" vertical="center"/>
    </xf>
    <xf numFmtId="167" fontId="41" fillId="6" borderId="80" xfId="4" applyNumberFormat="1" applyFont="1" applyFill="1" applyBorder="1" applyAlignment="1" applyProtection="1">
      <alignment horizontal="center"/>
    </xf>
    <xf numFmtId="4" fontId="61" fillId="0" borderId="13" xfId="4" applyNumberFormat="1" applyFont="1" applyFill="1" applyBorder="1" applyAlignment="1" applyProtection="1">
      <alignment horizontal="center" vertical="center"/>
    </xf>
    <xf numFmtId="167" fontId="41" fillId="6" borderId="65" xfId="4" applyNumberFormat="1" applyFont="1" applyFill="1" applyBorder="1" applyAlignment="1" applyProtection="1">
      <alignment horizontal="center"/>
    </xf>
    <xf numFmtId="167" fontId="41" fillId="6" borderId="66" xfId="4" applyNumberFormat="1" applyFont="1" applyFill="1" applyBorder="1" applyAlignment="1" applyProtection="1">
      <alignment horizontal="center"/>
    </xf>
    <xf numFmtId="3" fontId="32" fillId="0" borderId="0" xfId="4" applyNumberFormat="1" applyFont="1" applyFill="1" applyBorder="1" applyAlignment="1" applyProtection="1">
      <alignment horizontal="center" vertical="center"/>
    </xf>
    <xf numFmtId="0" fontId="56" fillId="11" borderId="52" xfId="4" applyFont="1" applyFill="1" applyBorder="1" applyAlignment="1" applyProtection="1">
      <alignment horizontal="center" vertical="center"/>
      <protection hidden="1"/>
    </xf>
    <xf numFmtId="3" fontId="65" fillId="11" borderId="66" xfId="4" applyNumberFormat="1" applyFont="1" applyFill="1" applyBorder="1" applyAlignment="1" applyProtection="1">
      <alignment horizontal="center" vertical="center"/>
    </xf>
    <xf numFmtId="167" fontId="41" fillId="6" borderId="89" xfId="4" applyNumberFormat="1" applyFont="1" applyFill="1" applyBorder="1" applyAlignment="1" applyProtection="1">
      <alignment horizontal="center"/>
    </xf>
    <xf numFmtId="4" fontId="41" fillId="3" borderId="3" xfId="4" applyNumberFormat="1" applyFont="1" applyFill="1" applyBorder="1" applyAlignment="1" applyProtection="1">
      <alignment horizontal="center" vertical="center"/>
    </xf>
    <xf numFmtId="4" fontId="41" fillId="3" borderId="5" xfId="4" applyNumberFormat="1" applyFont="1" applyFill="1" applyBorder="1" applyAlignment="1" applyProtection="1">
      <alignment horizontal="center" vertical="center"/>
    </xf>
    <xf numFmtId="4" fontId="41" fillId="3" borderId="54" xfId="4" applyNumberFormat="1" applyFont="1" applyFill="1" applyBorder="1" applyAlignment="1" applyProtection="1">
      <alignment horizontal="center" vertical="center"/>
    </xf>
    <xf numFmtId="0" fontId="38" fillId="0" borderId="0" xfId="4" applyFont="1" applyAlignment="1" applyProtection="1">
      <alignment horizontal="left"/>
      <protection locked="0"/>
    </xf>
    <xf numFmtId="0" fontId="81" fillId="0" borderId="0" xfId="4" applyFont="1" applyAlignment="1" applyProtection="1">
      <alignment horizontal="left"/>
      <protection locked="0"/>
    </xf>
    <xf numFmtId="0" fontId="82" fillId="0" borderId="0" xfId="4" applyFont="1" applyAlignment="1" applyProtection="1">
      <alignment horizontal="center"/>
      <protection locked="0"/>
    </xf>
    <xf numFmtId="0" fontId="82" fillId="0" borderId="0" xfId="4" applyFont="1" applyFill="1" applyAlignment="1" applyProtection="1">
      <alignment horizontal="center"/>
      <protection locked="0"/>
    </xf>
    <xf numFmtId="0" fontId="81" fillId="0" borderId="0" xfId="4" applyFont="1" applyAlignment="1" applyProtection="1">
      <alignment horizontal="center"/>
      <protection locked="0"/>
    </xf>
    <xf numFmtId="0" fontId="83" fillId="0" borderId="0" xfId="4" applyFont="1" applyFill="1" applyBorder="1" applyAlignment="1" applyProtection="1">
      <alignment horizontal="center" vertical="center"/>
      <protection locked="0"/>
    </xf>
    <xf numFmtId="2" fontId="83" fillId="0" borderId="0" xfId="4" applyNumberFormat="1" applyFont="1" applyFill="1" applyBorder="1" applyAlignment="1" applyProtection="1">
      <alignment horizontal="center" vertical="center"/>
      <protection locked="0"/>
    </xf>
    <xf numFmtId="0" fontId="84" fillId="0" borderId="0" xfId="4" applyFont="1" applyFill="1" applyAlignment="1" applyProtection="1">
      <alignment horizontal="center"/>
      <protection locked="0"/>
    </xf>
    <xf numFmtId="1" fontId="23" fillId="0" borderId="0" xfId="4" applyNumberFormat="1" applyFont="1" applyFill="1" applyBorder="1" applyAlignment="1" applyProtection="1">
      <alignment horizontal="center" vertical="center"/>
      <protection locked="0"/>
    </xf>
    <xf numFmtId="1" fontId="20" fillId="0" borderId="0" xfId="4" applyNumberFormat="1" applyFont="1" applyFill="1" applyBorder="1" applyAlignment="1" applyProtection="1">
      <alignment horizontal="center" vertical="center"/>
      <protection locked="0"/>
    </xf>
    <xf numFmtId="3" fontId="22" fillId="16" borderId="30" xfId="4" applyNumberFormat="1" applyFont="1" applyFill="1" applyBorder="1" applyAlignment="1" applyProtection="1">
      <alignment horizontal="center" vertical="center"/>
      <protection locked="0"/>
    </xf>
    <xf numFmtId="0" fontId="78" fillId="16" borderId="64" xfId="4" applyFont="1" applyFill="1" applyBorder="1" applyAlignment="1" applyProtection="1">
      <alignment horizontal="center" vertical="center"/>
      <protection locked="0"/>
    </xf>
    <xf numFmtId="0" fontId="78" fillId="16" borderId="28" xfId="4" applyFont="1" applyFill="1" applyBorder="1" applyAlignment="1" applyProtection="1">
      <alignment horizontal="center" vertical="center"/>
      <protection locked="0"/>
    </xf>
    <xf numFmtId="0" fontId="78" fillId="16" borderId="36" xfId="4" applyFont="1" applyFill="1" applyBorder="1" applyAlignment="1" applyProtection="1">
      <alignment horizontal="center" vertical="center"/>
      <protection locked="0"/>
    </xf>
    <xf numFmtId="3" fontId="78" fillId="16" borderId="36" xfId="4" applyNumberFormat="1" applyFont="1" applyFill="1" applyBorder="1" applyAlignment="1" applyProtection="1">
      <alignment horizontal="center" vertical="center"/>
      <protection locked="0"/>
    </xf>
    <xf numFmtId="167" fontId="41" fillId="17" borderId="23" xfId="4" applyNumberFormat="1" applyFont="1" applyFill="1" applyBorder="1" applyAlignment="1" applyProtection="1">
      <alignment horizontal="center" vertical="center"/>
    </xf>
    <xf numFmtId="167" fontId="41" fillId="17" borderId="15" xfId="4" applyNumberFormat="1" applyFont="1" applyFill="1" applyBorder="1" applyAlignment="1" applyProtection="1">
      <alignment horizontal="center" vertical="center"/>
    </xf>
    <xf numFmtId="0" fontId="41" fillId="6" borderId="46" xfId="4" applyFont="1" applyFill="1" applyBorder="1" applyAlignment="1" applyProtection="1">
      <alignment horizontal="center"/>
    </xf>
    <xf numFmtId="0" fontId="85" fillId="14" borderId="47" xfId="9" applyFont="1" applyFill="1" applyBorder="1" applyAlignment="1" applyProtection="1">
      <alignment horizontal="center" vertical="center" wrapText="1"/>
    </xf>
    <xf numFmtId="0" fontId="86" fillId="15" borderId="51" xfId="4" applyFont="1" applyFill="1" applyBorder="1" applyAlignment="1" applyProtection="1">
      <alignment horizontal="center" vertical="center" wrapText="1"/>
    </xf>
    <xf numFmtId="0" fontId="86" fillId="15" borderId="87" xfId="4" applyFont="1" applyFill="1" applyBorder="1" applyAlignment="1" applyProtection="1">
      <alignment horizontal="center" vertical="center" wrapText="1"/>
    </xf>
    <xf numFmtId="0" fontId="86" fillId="15" borderId="86" xfId="4" applyFont="1" applyFill="1" applyBorder="1" applyAlignment="1" applyProtection="1">
      <alignment horizontal="center" vertical="center" wrapText="1"/>
    </xf>
    <xf numFmtId="0" fontId="86" fillId="15" borderId="88" xfId="4" applyFont="1" applyFill="1" applyBorder="1" applyAlignment="1" applyProtection="1">
      <alignment horizontal="center" vertical="center" wrapText="1"/>
    </xf>
    <xf numFmtId="0" fontId="86" fillId="15" borderId="82" xfId="4" applyFont="1" applyFill="1" applyBorder="1" applyAlignment="1" applyProtection="1">
      <alignment horizontal="center" vertical="center" wrapText="1"/>
    </xf>
    <xf numFmtId="0" fontId="86" fillId="15" borderId="74" xfId="4" applyFont="1" applyFill="1" applyBorder="1" applyAlignment="1" applyProtection="1">
      <alignment horizontal="center" vertical="center" wrapText="1"/>
    </xf>
    <xf numFmtId="0" fontId="86" fillId="15" borderId="79" xfId="4" applyFont="1" applyFill="1" applyBorder="1" applyAlignment="1" applyProtection="1">
      <alignment horizontal="center" vertical="center" wrapText="1"/>
    </xf>
    <xf numFmtId="0" fontId="17" fillId="6" borderId="65" xfId="4" applyFill="1" applyBorder="1" applyAlignment="1" applyProtection="1">
      <alignment horizontal="center" vertical="center"/>
      <protection hidden="1"/>
    </xf>
    <xf numFmtId="0" fontId="17" fillId="6" borderId="66" xfId="4" applyFill="1" applyBorder="1" applyAlignment="1" applyProtection="1">
      <alignment horizontal="center"/>
    </xf>
    <xf numFmtId="3" fontId="42" fillId="6" borderId="66" xfId="4" applyNumberFormat="1" applyFont="1" applyFill="1" applyBorder="1" applyAlignment="1" applyProtection="1">
      <alignment horizontal="center"/>
    </xf>
    <xf numFmtId="0" fontId="41" fillId="6" borderId="66" xfId="4" applyFont="1" applyFill="1" applyBorder="1" applyAlignment="1" applyProtection="1">
      <alignment horizontal="center"/>
    </xf>
    <xf numFmtId="3" fontId="42" fillId="6" borderId="66" xfId="4" applyNumberFormat="1" applyFont="1" applyFill="1" applyBorder="1" applyAlignment="1" applyProtection="1">
      <alignment horizontal="center" vertical="center"/>
    </xf>
    <xf numFmtId="3" fontId="42" fillId="6" borderId="28" xfId="4" applyNumberFormat="1" applyFont="1" applyFill="1" applyBorder="1" applyAlignment="1" applyProtection="1">
      <alignment horizontal="center" vertical="center"/>
    </xf>
    <xf numFmtId="167" fontId="78" fillId="17" borderId="67" xfId="4" applyNumberFormat="1" applyFont="1" applyFill="1" applyBorder="1" applyAlignment="1" applyProtection="1">
      <alignment horizontal="center" vertical="center"/>
    </xf>
    <xf numFmtId="167" fontId="78" fillId="17" borderId="34" xfId="4" applyNumberFormat="1" applyFont="1" applyFill="1" applyBorder="1" applyAlignment="1" applyProtection="1">
      <alignment horizontal="center" vertical="center"/>
    </xf>
    <xf numFmtId="0" fontId="88" fillId="0" borderId="0" xfId="0" applyFont="1" applyAlignment="1">
      <alignment horizontal="center"/>
    </xf>
    <xf numFmtId="0" fontId="70" fillId="0" borderId="0" xfId="4" applyFont="1" applyAlignment="1" applyProtection="1">
      <alignment horizontal="left"/>
      <protection locked="0"/>
    </xf>
    <xf numFmtId="0" fontId="89" fillId="0" borderId="0" xfId="0" applyFont="1"/>
    <xf numFmtId="0" fontId="90" fillId="0" borderId="0" xfId="0" applyFont="1"/>
    <xf numFmtId="0" fontId="70" fillId="0" borderId="0" xfId="4" applyFont="1" applyFill="1" applyAlignment="1" applyProtection="1">
      <alignment horizontal="left"/>
      <protection locked="0"/>
    </xf>
    <xf numFmtId="0" fontId="88" fillId="16" borderId="0" xfId="0" applyFont="1" applyFill="1" applyAlignment="1">
      <alignment horizontal="center"/>
    </xf>
    <xf numFmtId="0" fontId="70" fillId="16" borderId="0" xfId="4" applyFont="1" applyFill="1" applyAlignment="1" applyProtection="1">
      <alignment horizontal="left"/>
      <protection locked="0"/>
    </xf>
    <xf numFmtId="0" fontId="90" fillId="16" borderId="0" xfId="0" applyFont="1" applyFill="1"/>
    <xf numFmtId="0" fontId="91" fillId="19" borderId="0" xfId="0" applyFont="1" applyFill="1"/>
    <xf numFmtId="0" fontId="90" fillId="0" borderId="0" xfId="0" applyFont="1" applyFill="1"/>
    <xf numFmtId="0" fontId="91" fillId="0" borderId="0" xfId="0" applyFont="1" applyFill="1"/>
    <xf numFmtId="3" fontId="42" fillId="6" borderId="57" xfId="4" applyNumberFormat="1" applyFont="1" applyFill="1" applyBorder="1" applyAlignment="1" applyProtection="1">
      <alignment horizontal="center" vertical="center"/>
    </xf>
    <xf numFmtId="167" fontId="41" fillId="6" borderId="73" xfId="4" applyNumberFormat="1" applyFont="1" applyFill="1" applyBorder="1" applyAlignment="1" applyProtection="1">
      <alignment horizontal="center"/>
    </xf>
    <xf numFmtId="3" fontId="43" fillId="3" borderId="32" xfId="4" applyNumberFormat="1" applyFont="1" applyFill="1" applyBorder="1" applyAlignment="1" applyProtection="1">
      <alignment horizontal="center" vertical="center"/>
    </xf>
    <xf numFmtId="3" fontId="43" fillId="3" borderId="30" xfId="4" applyNumberFormat="1" applyFont="1" applyFill="1" applyBorder="1" applyAlignment="1" applyProtection="1">
      <alignment horizontal="center" vertical="center"/>
    </xf>
    <xf numFmtId="0" fontId="85" fillId="14" borderId="38" xfId="9" applyFont="1" applyFill="1" applyBorder="1" applyAlignment="1" applyProtection="1">
      <alignment horizontal="center" vertical="center" wrapText="1"/>
    </xf>
    <xf numFmtId="2" fontId="80" fillId="15" borderId="74" xfId="4" applyNumberFormat="1" applyFont="1" applyFill="1" applyBorder="1" applyAlignment="1" applyProtection="1">
      <alignment horizontal="center" vertical="center" wrapText="1"/>
    </xf>
    <xf numFmtId="0" fontId="80" fillId="15" borderId="74" xfId="4" applyFont="1" applyFill="1" applyBorder="1" applyAlignment="1" applyProtection="1">
      <alignment horizontal="center" vertical="center"/>
    </xf>
    <xf numFmtId="167" fontId="93" fillId="20" borderId="64" xfId="4" applyNumberFormat="1" applyFont="1" applyFill="1" applyBorder="1" applyAlignment="1" applyProtection="1">
      <alignment horizontal="center" vertical="center"/>
    </xf>
    <xf numFmtId="167" fontId="93" fillId="20" borderId="36" xfId="4" applyNumberFormat="1" applyFont="1" applyFill="1" applyBorder="1" applyAlignment="1" applyProtection="1">
      <alignment horizontal="center" vertical="center"/>
    </xf>
    <xf numFmtId="167" fontId="93" fillId="20" borderId="28" xfId="4" applyNumberFormat="1" applyFont="1" applyFill="1" applyBorder="1" applyAlignment="1" applyProtection="1">
      <alignment horizontal="center" vertical="center"/>
    </xf>
    <xf numFmtId="0" fontId="14" fillId="0" borderId="0" xfId="9" applyBorder="1"/>
    <xf numFmtId="171" fontId="7" fillId="0" borderId="0" xfId="19" applyNumberFormat="1" applyFont="1" applyBorder="1"/>
    <xf numFmtId="164" fontId="7" fillId="0" borderId="0" xfId="19" applyNumberFormat="1" applyFont="1" applyBorder="1"/>
    <xf numFmtId="3" fontId="41" fillId="3" borderId="56" xfId="4" applyNumberFormat="1" applyFont="1" applyFill="1" applyBorder="1" applyAlignment="1" applyProtection="1">
      <alignment horizontal="center" vertical="center"/>
    </xf>
    <xf numFmtId="3" fontId="41" fillId="3" borderId="15" xfId="4" applyNumberFormat="1" applyFont="1" applyFill="1" applyBorder="1" applyAlignment="1" applyProtection="1">
      <alignment horizontal="center" vertical="center"/>
    </xf>
    <xf numFmtId="3" fontId="41" fillId="3" borderId="60" xfId="4" applyNumberFormat="1" applyFont="1" applyFill="1" applyBorder="1" applyAlignment="1" applyProtection="1">
      <alignment horizontal="center" vertical="center"/>
    </xf>
    <xf numFmtId="0" fontId="21" fillId="15" borderId="60" xfId="4" applyFont="1" applyFill="1" applyBorder="1" applyAlignment="1" applyProtection="1">
      <alignment horizontal="center" vertical="center" wrapText="1"/>
    </xf>
    <xf numFmtId="3" fontId="78" fillId="16" borderId="64" xfId="4" applyNumberFormat="1" applyFont="1" applyFill="1" applyBorder="1" applyAlignment="1" applyProtection="1">
      <alignment horizontal="center" vertical="center"/>
      <protection locked="0"/>
    </xf>
    <xf numFmtId="3" fontId="78" fillId="17" borderId="72" xfId="4" applyNumberFormat="1" applyFont="1" applyFill="1" applyBorder="1" applyAlignment="1" applyProtection="1">
      <alignment horizontal="center" vertical="center"/>
    </xf>
    <xf numFmtId="3" fontId="78" fillId="17" borderId="35" xfId="4" applyNumberFormat="1" applyFont="1" applyFill="1" applyBorder="1" applyAlignment="1" applyProtection="1">
      <alignment horizontal="center" vertical="center"/>
    </xf>
    <xf numFmtId="4" fontId="78" fillId="17" borderId="35" xfId="4" applyNumberFormat="1" applyFont="1" applyFill="1" applyBorder="1" applyAlignment="1" applyProtection="1">
      <alignment horizontal="center" vertical="center"/>
    </xf>
    <xf numFmtId="3" fontId="61" fillId="0" borderId="35" xfId="4" applyNumberFormat="1" applyFont="1" applyFill="1" applyBorder="1" applyAlignment="1" applyProtection="1">
      <alignment horizontal="center" vertical="center"/>
    </xf>
    <xf numFmtId="167" fontId="78" fillId="20" borderId="35" xfId="4" applyNumberFormat="1" applyFont="1" applyFill="1" applyBorder="1" applyAlignment="1" applyProtection="1">
      <alignment horizontal="center" vertical="center"/>
    </xf>
    <xf numFmtId="173" fontId="78" fillId="20" borderId="72" xfId="4" applyNumberFormat="1" applyFont="1" applyFill="1" applyBorder="1" applyAlignment="1" applyProtection="1">
      <alignment horizontal="center" vertical="center"/>
    </xf>
    <xf numFmtId="173" fontId="78" fillId="20" borderId="35" xfId="4" applyNumberFormat="1" applyFont="1" applyFill="1" applyBorder="1" applyAlignment="1" applyProtection="1">
      <alignment horizontal="center" vertical="center"/>
    </xf>
    <xf numFmtId="0" fontId="80" fillId="15" borderId="81" xfId="4" applyFont="1" applyFill="1" applyBorder="1" applyAlignment="1" applyProtection="1">
      <alignment horizontal="center" vertical="center" wrapText="1"/>
    </xf>
    <xf numFmtId="0" fontId="32" fillId="14" borderId="26" xfId="4" applyFont="1" applyFill="1" applyBorder="1" applyAlignment="1" applyProtection="1">
      <alignment horizontal="left" vertical="center"/>
    </xf>
    <xf numFmtId="4" fontId="41" fillId="3" borderId="59" xfId="4" applyNumberFormat="1" applyFont="1" applyFill="1" applyBorder="1" applyAlignment="1" applyProtection="1">
      <alignment horizontal="center" vertical="center"/>
    </xf>
    <xf numFmtId="4" fontId="41" fillId="3" borderId="43" xfId="4" applyNumberFormat="1" applyFont="1" applyFill="1" applyBorder="1" applyAlignment="1" applyProtection="1">
      <alignment horizontal="center" vertical="center"/>
    </xf>
    <xf numFmtId="4" fontId="41" fillId="3" borderId="29" xfId="4" applyNumberFormat="1" applyFont="1" applyFill="1" applyBorder="1" applyAlignment="1" applyProtection="1">
      <alignment horizontal="center" vertical="center"/>
    </xf>
    <xf numFmtId="3" fontId="41" fillId="17" borderId="28" xfId="4" applyNumberFormat="1" applyFont="1" applyFill="1" applyBorder="1" applyAlignment="1" applyProtection="1">
      <alignment horizontal="center" vertical="center"/>
    </xf>
    <xf numFmtId="3" fontId="41" fillId="3" borderId="17" xfId="4" applyNumberFormat="1" applyFont="1" applyFill="1" applyBorder="1" applyAlignment="1" applyProtection="1">
      <alignment horizontal="center" vertical="center"/>
    </xf>
    <xf numFmtId="3" fontId="41" fillId="3" borderId="28" xfId="4" applyNumberFormat="1" applyFont="1" applyFill="1" applyBorder="1" applyAlignment="1" applyProtection="1">
      <alignment horizontal="center" vertical="center"/>
    </xf>
    <xf numFmtId="3" fontId="43" fillId="17" borderId="32" xfId="4" applyNumberFormat="1" applyFont="1" applyFill="1" applyBorder="1" applyAlignment="1" applyProtection="1">
      <alignment horizontal="center" vertical="center"/>
    </xf>
    <xf numFmtId="3" fontId="43" fillId="17" borderId="30" xfId="4" applyNumberFormat="1" applyFont="1" applyFill="1" applyBorder="1" applyAlignment="1" applyProtection="1">
      <alignment horizontal="center" vertical="center"/>
    </xf>
    <xf numFmtId="0" fontId="40" fillId="14" borderId="2" xfId="4" applyFont="1" applyFill="1" applyBorder="1" applyAlignment="1" applyProtection="1">
      <alignment horizontal="center" vertical="center"/>
    </xf>
    <xf numFmtId="0" fontId="40" fillId="14" borderId="7" xfId="4" applyFont="1" applyFill="1" applyBorder="1" applyAlignment="1" applyProtection="1">
      <alignment horizontal="center" vertical="center"/>
    </xf>
    <xf numFmtId="0" fontId="17" fillId="6" borderId="55" xfId="4" applyFill="1" applyBorder="1" applyAlignment="1" applyProtection="1">
      <alignment horizontal="center" vertical="center"/>
      <protection hidden="1"/>
    </xf>
    <xf numFmtId="0" fontId="32" fillId="14" borderId="18" xfId="4" applyFont="1" applyFill="1" applyBorder="1" applyAlignment="1" applyProtection="1">
      <alignment horizontal="left" vertical="center"/>
    </xf>
    <xf numFmtId="0" fontId="41" fillId="2" borderId="36" xfId="4" applyFont="1" applyFill="1" applyBorder="1" applyAlignment="1" applyProtection="1">
      <alignment horizontal="center" vertical="center"/>
      <protection locked="0"/>
    </xf>
    <xf numFmtId="0" fontId="18" fillId="2" borderId="28" xfId="4" applyFont="1" applyFill="1" applyBorder="1" applyAlignment="1" applyProtection="1">
      <alignment horizontal="center" vertical="center"/>
      <protection locked="0"/>
    </xf>
    <xf numFmtId="0" fontId="32" fillId="17" borderId="39" xfId="4" applyFont="1" applyFill="1" applyBorder="1" applyAlignment="1" applyProtection="1">
      <alignment horizontal="center" vertical="center"/>
      <protection locked="0"/>
    </xf>
    <xf numFmtId="0" fontId="33" fillId="15" borderId="8" xfId="4" applyFont="1" applyFill="1" applyBorder="1" applyAlignment="1" applyProtection="1">
      <alignment horizontal="center" vertical="center" wrapText="1"/>
    </xf>
    <xf numFmtId="0" fontId="4" fillId="0" borderId="0" xfId="20"/>
    <xf numFmtId="0" fontId="21" fillId="21" borderId="88" xfId="4" applyFont="1" applyFill="1" applyBorder="1" applyAlignment="1" applyProtection="1">
      <alignment horizontal="center" vertical="center" wrapText="1"/>
    </xf>
    <xf numFmtId="3" fontId="78" fillId="22" borderId="28" xfId="4" applyNumberFormat="1" applyFont="1" applyFill="1" applyBorder="1" applyAlignment="1" applyProtection="1">
      <alignment horizontal="center" vertical="center"/>
    </xf>
    <xf numFmtId="174" fontId="78" fillId="22" borderId="28" xfId="2" applyNumberFormat="1" applyFont="1" applyFill="1" applyBorder="1" applyAlignment="1" applyProtection="1">
      <alignment horizontal="center" vertical="center"/>
    </xf>
    <xf numFmtId="9" fontId="78" fillId="22" borderId="28" xfId="2" applyFont="1" applyFill="1" applyBorder="1" applyAlignment="1" applyProtection="1">
      <alignment horizontal="center" vertical="center"/>
    </xf>
    <xf numFmtId="3" fontId="41" fillId="22" borderId="28" xfId="4" applyNumberFormat="1" applyFont="1" applyFill="1" applyBorder="1" applyAlignment="1" applyProtection="1">
      <alignment horizontal="center" vertical="center"/>
    </xf>
    <xf numFmtId="0" fontId="85" fillId="14" borderId="39" xfId="9" applyFont="1" applyFill="1" applyBorder="1" applyAlignment="1" applyProtection="1">
      <alignment horizontal="center" vertical="center" wrapText="1"/>
    </xf>
    <xf numFmtId="0" fontId="33" fillId="15" borderId="37" xfId="4" applyFont="1" applyFill="1" applyBorder="1" applyAlignment="1" applyProtection="1">
      <alignment horizontal="center" vertical="center" wrapText="1"/>
    </xf>
    <xf numFmtId="0" fontId="18" fillId="16" borderId="22" xfId="4" applyFont="1" applyFill="1" applyBorder="1" applyAlignment="1" applyProtection="1">
      <alignment horizontal="center" vertical="center"/>
      <protection locked="0"/>
    </xf>
    <xf numFmtId="0" fontId="18" fillId="16" borderId="21" xfId="4" applyFont="1" applyFill="1" applyBorder="1" applyAlignment="1" applyProtection="1">
      <alignment horizontal="center" vertical="center"/>
      <protection locked="0"/>
    </xf>
    <xf numFmtId="2" fontId="70" fillId="2" borderId="0" xfId="4" applyNumberFormat="1" applyFont="1" applyFill="1" applyBorder="1" applyAlignment="1" applyProtection="1">
      <alignment horizontal="center" vertical="center"/>
      <protection locked="0"/>
    </xf>
    <xf numFmtId="0" fontId="70" fillId="2" borderId="0" xfId="4" applyFont="1" applyFill="1" applyBorder="1" applyAlignment="1" applyProtection="1">
      <alignment horizontal="center" vertical="center"/>
      <protection locked="0"/>
    </xf>
    <xf numFmtId="0" fontId="17" fillId="2" borderId="0" xfId="4" applyFill="1" applyAlignment="1" applyProtection="1">
      <alignment horizontal="center"/>
      <protection locked="0"/>
    </xf>
    <xf numFmtId="0" fontId="29" fillId="2" borderId="0" xfId="4" applyFont="1" applyFill="1" applyAlignment="1" applyProtection="1">
      <alignment vertical="center"/>
      <protection locked="0"/>
    </xf>
    <xf numFmtId="0" fontId="18" fillId="2" borderId="0" xfId="4" applyFont="1" applyFill="1" applyAlignment="1" applyProtection="1">
      <alignment horizontal="center"/>
      <protection locked="0"/>
    </xf>
    <xf numFmtId="0" fontId="32" fillId="2" borderId="0" xfId="4" applyFont="1" applyFill="1" applyBorder="1" applyAlignment="1" applyProtection="1">
      <alignment horizontal="center" vertical="center"/>
      <protection locked="0"/>
    </xf>
    <xf numFmtId="1" fontId="33" fillId="2" borderId="0" xfId="4" applyNumberFormat="1" applyFont="1" applyFill="1" applyBorder="1" applyAlignment="1" applyProtection="1">
      <alignment horizontal="center" vertical="center"/>
      <protection locked="0"/>
    </xf>
    <xf numFmtId="1" fontId="32" fillId="2" borderId="0" xfId="4" applyNumberFormat="1" applyFont="1" applyFill="1" applyBorder="1" applyAlignment="1" applyProtection="1">
      <alignment horizontal="center" vertical="center"/>
      <protection locked="0"/>
    </xf>
    <xf numFmtId="0" fontId="40" fillId="2" borderId="0" xfId="4" applyFont="1" applyFill="1" applyBorder="1" applyAlignment="1" applyProtection="1">
      <alignment horizontal="left" vertical="center"/>
      <protection locked="0"/>
    </xf>
    <xf numFmtId="0" fontId="80" fillId="15" borderId="74" xfId="4" applyFont="1" applyFill="1" applyBorder="1" applyAlignment="1" applyProtection="1">
      <alignment horizontal="center" vertical="center" wrapText="1"/>
    </xf>
    <xf numFmtId="167" fontId="78" fillId="23" borderId="64" xfId="4" applyNumberFormat="1" applyFont="1" applyFill="1" applyBorder="1" applyAlignment="1" applyProtection="1">
      <alignment horizontal="center" vertical="center"/>
    </xf>
    <xf numFmtId="167" fontId="78" fillId="23" borderId="36" xfId="4" applyNumberFormat="1" applyFont="1" applyFill="1" applyBorder="1" applyAlignment="1" applyProtection="1">
      <alignment horizontal="center" vertical="center"/>
    </xf>
    <xf numFmtId="0" fontId="15" fillId="14" borderId="42" xfId="9" applyFont="1" applyFill="1" applyBorder="1" applyAlignment="1" applyProtection="1">
      <alignment horizontal="center" vertical="center" wrapText="1"/>
    </xf>
    <xf numFmtId="0" fontId="15" fillId="14" borderId="53" xfId="9" applyFont="1" applyFill="1" applyBorder="1" applyAlignment="1" applyProtection="1">
      <alignment horizontal="center" vertical="center" wrapText="1"/>
    </xf>
    <xf numFmtId="0" fontId="86" fillId="15" borderId="60" xfId="4" applyFont="1" applyFill="1" applyBorder="1" applyAlignment="1" applyProtection="1">
      <alignment horizontal="center" vertical="center" wrapText="1"/>
    </xf>
    <xf numFmtId="4" fontId="97" fillId="0" borderId="23" xfId="4" applyNumberFormat="1" applyFont="1" applyFill="1" applyBorder="1" applyAlignment="1" applyProtection="1">
      <alignment horizontal="center" vertical="center"/>
    </xf>
    <xf numFmtId="167" fontId="78" fillId="6" borderId="68" xfId="4" applyNumberFormat="1" applyFont="1" applyFill="1" applyBorder="1" applyAlignment="1" applyProtection="1">
      <alignment horizontal="center"/>
    </xf>
    <xf numFmtId="4" fontId="41" fillId="3" borderId="59" xfId="4" applyNumberFormat="1" applyFont="1" applyFill="1" applyBorder="1" applyAlignment="1" applyProtection="1">
      <alignment horizontal="center" vertical="center"/>
    </xf>
    <xf numFmtId="4" fontId="41" fillId="3" borderId="43" xfId="4" applyNumberFormat="1" applyFont="1" applyFill="1" applyBorder="1" applyAlignment="1" applyProtection="1">
      <alignment horizontal="center" vertical="center"/>
    </xf>
    <xf numFmtId="4" fontId="41" fillId="3" borderId="29" xfId="4" applyNumberFormat="1" applyFont="1" applyFill="1" applyBorder="1" applyAlignment="1" applyProtection="1">
      <alignment horizontal="center" vertical="center"/>
    </xf>
    <xf numFmtId="3" fontId="41" fillId="3" borderId="17" xfId="4" applyNumberFormat="1" applyFont="1" applyFill="1" applyBorder="1" applyAlignment="1" applyProtection="1">
      <alignment horizontal="center" vertical="center"/>
    </xf>
    <xf numFmtId="3" fontId="41" fillId="3" borderId="28" xfId="4" applyNumberFormat="1" applyFont="1" applyFill="1" applyBorder="1" applyAlignment="1" applyProtection="1">
      <alignment horizontal="center" vertical="center"/>
    </xf>
    <xf numFmtId="3" fontId="41" fillId="3" borderId="56" xfId="4" applyNumberFormat="1" applyFont="1" applyFill="1" applyBorder="1" applyAlignment="1" applyProtection="1">
      <alignment horizontal="center" vertical="center"/>
      <protection locked="0"/>
    </xf>
    <xf numFmtId="3" fontId="41" fillId="3" borderId="15" xfId="4" applyNumberFormat="1" applyFont="1" applyFill="1" applyBorder="1" applyAlignment="1" applyProtection="1">
      <alignment horizontal="center" vertical="center"/>
      <protection locked="0"/>
    </xf>
    <xf numFmtId="0" fontId="17" fillId="6" borderId="55" xfId="4" applyFill="1" applyBorder="1" applyAlignment="1" applyProtection="1">
      <alignment horizontal="center" vertical="center"/>
      <protection hidden="1"/>
    </xf>
    <xf numFmtId="0" fontId="41" fillId="2" borderId="36" xfId="4" applyFont="1" applyFill="1" applyBorder="1" applyAlignment="1" applyProtection="1">
      <alignment horizontal="center" vertical="center"/>
      <protection locked="0"/>
    </xf>
    <xf numFmtId="0" fontId="18" fillId="2" borderId="28" xfId="4" applyFont="1" applyFill="1" applyBorder="1" applyAlignment="1" applyProtection="1">
      <alignment horizontal="center" vertical="center"/>
      <protection locked="0"/>
    </xf>
    <xf numFmtId="167" fontId="41" fillId="23" borderId="28" xfId="4" applyNumberFormat="1" applyFont="1" applyFill="1" applyBorder="1" applyAlignment="1" applyProtection="1">
      <alignment horizontal="center" vertical="center"/>
    </xf>
    <xf numFmtId="171" fontId="71" fillId="2" borderId="0" xfId="19" applyNumberFormat="1" applyFont="1" applyFill="1" applyBorder="1"/>
    <xf numFmtId="0" fontId="71" fillId="2" borderId="0" xfId="9" applyFont="1" applyFill="1" applyBorder="1"/>
    <xf numFmtId="0" fontId="14" fillId="24" borderId="1" xfId="9" applyFill="1" applyBorder="1"/>
    <xf numFmtId="0" fontId="14" fillId="24" borderId="2" xfId="9" applyFill="1" applyBorder="1" applyAlignment="1">
      <alignment horizontal="left"/>
    </xf>
    <xf numFmtId="0" fontId="14" fillId="24" borderId="4" xfId="9" applyFill="1" applyBorder="1"/>
    <xf numFmtId="0" fontId="14" fillId="24" borderId="0" xfId="9" applyFill="1" applyBorder="1" applyAlignment="1">
      <alignment horizontal="left"/>
    </xf>
    <xf numFmtId="171" fontId="7" fillId="24" borderId="4" xfId="19" applyNumberFormat="1" applyFont="1" applyFill="1" applyBorder="1"/>
    <xf numFmtId="171" fontId="7" fillId="24" borderId="0" xfId="19" applyNumberFormat="1" applyFont="1" applyFill="1" applyBorder="1"/>
    <xf numFmtId="164" fontId="7" fillId="24" borderId="4" xfId="19" applyNumberFormat="1" applyFont="1" applyFill="1" applyBorder="1"/>
    <xf numFmtId="164" fontId="7" fillId="24" borderId="0" xfId="19" applyNumberFormat="1" applyFont="1" applyFill="1" applyBorder="1"/>
    <xf numFmtId="0" fontId="14" fillId="24" borderId="0" xfId="9" applyFill="1" applyBorder="1"/>
    <xf numFmtId="170" fontId="0" fillId="24" borderId="4" xfId="19" applyNumberFormat="1" applyFont="1" applyFill="1" applyBorder="1"/>
    <xf numFmtId="170" fontId="0" fillId="24" borderId="0" xfId="19" applyNumberFormat="1" applyFont="1" applyFill="1" applyBorder="1"/>
    <xf numFmtId="0" fontId="14" fillId="24" borderId="6" xfId="9" applyFill="1" applyBorder="1"/>
    <xf numFmtId="0" fontId="14" fillId="24" borderId="7" xfId="9" applyFill="1" applyBorder="1"/>
    <xf numFmtId="0" fontId="14" fillId="24" borderId="2" xfId="9" applyFill="1" applyBorder="1"/>
    <xf numFmtId="0" fontId="14" fillId="24" borderId="3" xfId="9" applyFill="1" applyBorder="1"/>
    <xf numFmtId="0" fontId="14" fillId="24" borderId="5" xfId="9" applyFill="1" applyBorder="1"/>
    <xf numFmtId="0" fontId="15" fillId="24" borderId="0" xfId="9" applyFont="1" applyFill="1" applyBorder="1"/>
    <xf numFmtId="171" fontId="44" fillId="24" borderId="0" xfId="19" applyNumberFormat="1" applyFont="1" applyFill="1" applyBorder="1"/>
    <xf numFmtId="0" fontId="44" fillId="24" borderId="0" xfId="9" applyFont="1" applyFill="1" applyBorder="1"/>
    <xf numFmtId="171" fontId="71" fillId="24" borderId="0" xfId="19" applyNumberFormat="1" applyFont="1" applyFill="1" applyBorder="1"/>
    <xf numFmtId="0" fontId="71" fillId="24" borderId="0" xfId="9" applyFont="1" applyFill="1" applyBorder="1"/>
    <xf numFmtId="0" fontId="75" fillId="24" borderId="0" xfId="9" applyFont="1" applyFill="1" applyBorder="1"/>
    <xf numFmtId="0" fontId="72" fillId="24" borderId="0" xfId="9" applyFont="1" applyFill="1" applyBorder="1"/>
    <xf numFmtId="171" fontId="44" fillId="24" borderId="0" xfId="9" applyNumberFormat="1" applyFont="1" applyFill="1" applyBorder="1"/>
    <xf numFmtId="171" fontId="72" fillId="24" borderId="0" xfId="9" applyNumberFormat="1" applyFont="1" applyFill="1" applyBorder="1"/>
    <xf numFmtId="171" fontId="72" fillId="24" borderId="7" xfId="9" applyNumberFormat="1" applyFont="1" applyFill="1" applyBorder="1"/>
    <xf numFmtId="0" fontId="72" fillId="24" borderId="7" xfId="9" applyFont="1" applyFill="1" applyBorder="1"/>
    <xf numFmtId="0" fontId="14" fillId="24" borderId="8" xfId="9" applyFill="1" applyBorder="1"/>
    <xf numFmtId="171" fontId="98" fillId="24" borderId="0" xfId="19" applyNumberFormat="1" applyFont="1" applyFill="1" applyBorder="1"/>
    <xf numFmtId="171" fontId="0" fillId="24" borderId="0" xfId="19" applyNumberFormat="1" applyFont="1" applyFill="1" applyBorder="1"/>
    <xf numFmtId="171" fontId="73" fillId="24" borderId="0" xfId="19" applyNumberFormat="1" applyFont="1" applyFill="1" applyBorder="1"/>
    <xf numFmtId="0" fontId="73" fillId="24" borderId="0" xfId="9" applyFont="1" applyFill="1" applyBorder="1"/>
    <xf numFmtId="171" fontId="6" fillId="24" borderId="0" xfId="19" applyNumberFormat="1" applyFont="1" applyFill="1" applyBorder="1"/>
    <xf numFmtId="0" fontId="14" fillId="24" borderId="0" xfId="9" applyFont="1" applyFill="1" applyBorder="1"/>
    <xf numFmtId="171" fontId="0" fillId="24" borderId="7" xfId="19" applyNumberFormat="1" applyFont="1" applyFill="1" applyBorder="1"/>
    <xf numFmtId="0" fontId="16" fillId="24" borderId="0" xfId="9" applyFont="1" applyFill="1" applyBorder="1" applyAlignment="1">
      <alignment horizontal="left" vertical="center"/>
    </xf>
    <xf numFmtId="0" fontId="99" fillId="24" borderId="0" xfId="9" applyFont="1" applyFill="1" applyBorder="1"/>
    <xf numFmtId="0" fontId="15" fillId="16" borderId="0" xfId="9" applyFont="1" applyFill="1"/>
    <xf numFmtId="164" fontId="14" fillId="0" borderId="0" xfId="9" applyNumberFormat="1"/>
    <xf numFmtId="171" fontId="7" fillId="23" borderId="0" xfId="19" applyNumberFormat="1" applyFont="1" applyFill="1" applyBorder="1"/>
    <xf numFmtId="0" fontId="15" fillId="23" borderId="0" xfId="9" applyFont="1" applyFill="1" applyBorder="1"/>
    <xf numFmtId="0" fontId="14" fillId="23" borderId="0" xfId="9" applyFill="1" applyBorder="1"/>
    <xf numFmtId="0" fontId="75" fillId="2" borderId="0" xfId="9" applyFont="1" applyFill="1" applyBorder="1"/>
    <xf numFmtId="164" fontId="7" fillId="23" borderId="0" xfId="19" applyNumberFormat="1" applyFont="1" applyFill="1" applyBorder="1"/>
    <xf numFmtId="170" fontId="76" fillId="24" borderId="0" xfId="19" applyNumberFormat="1" applyFont="1" applyFill="1" applyBorder="1"/>
    <xf numFmtId="170" fontId="71" fillId="2" borderId="0" xfId="19" applyNumberFormat="1" applyFont="1" applyFill="1" applyBorder="1"/>
    <xf numFmtId="3" fontId="41" fillId="23" borderId="28" xfId="4" applyNumberFormat="1" applyFont="1" applyFill="1" applyBorder="1" applyAlignment="1" applyProtection="1">
      <alignment horizontal="center" vertical="center"/>
    </xf>
    <xf numFmtId="167" fontId="93" fillId="23" borderId="64" xfId="4" applyNumberFormat="1" applyFont="1" applyFill="1" applyBorder="1" applyAlignment="1" applyProtection="1">
      <alignment horizontal="center" vertical="center"/>
    </xf>
    <xf numFmtId="3" fontId="78" fillId="23" borderId="64" xfId="4" applyNumberFormat="1" applyFont="1" applyFill="1" applyBorder="1" applyAlignment="1" applyProtection="1">
      <alignment horizontal="center" vertical="center"/>
    </xf>
    <xf numFmtId="167" fontId="78" fillId="23" borderId="67" xfId="4" applyNumberFormat="1" applyFont="1" applyFill="1" applyBorder="1" applyAlignment="1" applyProtection="1">
      <alignment horizontal="center" vertical="center"/>
    </xf>
    <xf numFmtId="173" fontId="78" fillId="23" borderId="72" xfId="4" applyNumberFormat="1" applyFont="1" applyFill="1" applyBorder="1" applyAlignment="1" applyProtection="1">
      <alignment horizontal="center" vertical="center"/>
    </xf>
    <xf numFmtId="4" fontId="78" fillId="23" borderId="64" xfId="4" applyNumberFormat="1" applyFont="1" applyFill="1" applyBorder="1" applyAlignment="1" applyProtection="1">
      <alignment horizontal="center" vertical="center"/>
      <protection locked="0"/>
    </xf>
    <xf numFmtId="167" fontId="93" fillId="23" borderId="36" xfId="4" applyNumberFormat="1" applyFont="1" applyFill="1" applyBorder="1" applyAlignment="1" applyProtection="1">
      <alignment horizontal="center" vertical="center"/>
    </xf>
    <xf numFmtId="3" fontId="78" fillId="23" borderId="36" xfId="4" applyNumberFormat="1" applyFont="1" applyFill="1" applyBorder="1" applyAlignment="1" applyProtection="1">
      <alignment horizontal="center" vertical="center"/>
    </xf>
    <xf numFmtId="167" fontId="78" fillId="23" borderId="34" xfId="4" applyNumberFormat="1" applyFont="1" applyFill="1" applyBorder="1" applyAlignment="1" applyProtection="1">
      <alignment horizontal="center" vertical="center"/>
    </xf>
    <xf numFmtId="173" fontId="78" fillId="23" borderId="35" xfId="4" applyNumberFormat="1" applyFont="1" applyFill="1" applyBorder="1" applyAlignment="1" applyProtection="1">
      <alignment horizontal="center" vertical="center"/>
    </xf>
    <xf numFmtId="4" fontId="78" fillId="23" borderId="36" xfId="4" applyNumberFormat="1" applyFont="1" applyFill="1" applyBorder="1" applyAlignment="1" applyProtection="1">
      <alignment horizontal="center" vertical="center"/>
      <protection locked="0"/>
    </xf>
    <xf numFmtId="167" fontId="93" fillId="23" borderId="28" xfId="4" applyNumberFormat="1" applyFont="1" applyFill="1" applyBorder="1" applyAlignment="1" applyProtection="1">
      <alignment horizontal="center" vertical="center"/>
    </xf>
    <xf numFmtId="3" fontId="41" fillId="23" borderId="36" xfId="4" applyNumberFormat="1" applyFont="1" applyFill="1" applyBorder="1" applyAlignment="1" applyProtection="1">
      <alignment horizontal="center" vertical="center"/>
    </xf>
    <xf numFmtId="167" fontId="41" fillId="23" borderId="34" xfId="4" applyNumberFormat="1" applyFont="1" applyFill="1" applyBorder="1" applyAlignment="1" applyProtection="1">
      <alignment horizontal="center" vertical="center"/>
    </xf>
    <xf numFmtId="4" fontId="41" fillId="23" borderId="36" xfId="4" applyNumberFormat="1" applyFont="1" applyFill="1" applyBorder="1" applyAlignment="1" applyProtection="1">
      <alignment horizontal="center" vertical="center"/>
      <protection locked="0"/>
    </xf>
    <xf numFmtId="167" fontId="78" fillId="23" borderId="35" xfId="4" applyNumberFormat="1" applyFont="1" applyFill="1" applyBorder="1" applyAlignment="1" applyProtection="1">
      <alignment horizontal="center" vertical="center"/>
    </xf>
    <xf numFmtId="3" fontId="78" fillId="23" borderId="36" xfId="4" applyNumberFormat="1" applyFont="1" applyFill="1" applyBorder="1" applyAlignment="1" applyProtection="1">
      <alignment horizontal="center" vertical="center"/>
      <protection locked="0"/>
    </xf>
    <xf numFmtId="167" fontId="78" fillId="0" borderId="64" xfId="4" applyNumberFormat="1" applyFont="1" applyFill="1" applyBorder="1" applyAlignment="1" applyProtection="1">
      <alignment horizontal="center" vertical="center"/>
    </xf>
    <xf numFmtId="167" fontId="78" fillId="0" borderId="36" xfId="4" applyNumberFormat="1" applyFont="1" applyFill="1" applyBorder="1" applyAlignment="1" applyProtection="1">
      <alignment horizontal="center" vertical="center"/>
    </xf>
    <xf numFmtId="167" fontId="41" fillId="0" borderId="36" xfId="4" applyNumberFormat="1" applyFont="1" applyFill="1" applyBorder="1" applyAlignment="1" applyProtection="1">
      <alignment horizontal="center" vertical="center"/>
    </xf>
    <xf numFmtId="167" fontId="41" fillId="0" borderId="28" xfId="4" applyNumberFormat="1" applyFont="1" applyFill="1" applyBorder="1" applyAlignment="1" applyProtection="1">
      <alignment horizontal="center" vertical="center"/>
    </xf>
    <xf numFmtId="167" fontId="78" fillId="23" borderId="15" xfId="4" applyNumberFormat="1" applyFont="1" applyFill="1" applyBorder="1" applyAlignment="1" applyProtection="1">
      <alignment horizontal="center" vertical="center"/>
    </xf>
    <xf numFmtId="167" fontId="78" fillId="23" borderId="23" xfId="4" applyNumberFormat="1" applyFont="1" applyFill="1" applyBorder="1" applyAlignment="1" applyProtection="1">
      <alignment horizontal="center" vertical="center"/>
    </xf>
    <xf numFmtId="3" fontId="43" fillId="23" borderId="32" xfId="4" applyNumberFormat="1" applyFont="1" applyFill="1" applyBorder="1" applyAlignment="1" applyProtection="1">
      <alignment horizontal="center" vertical="center"/>
    </xf>
    <xf numFmtId="3" fontId="43" fillId="23" borderId="30" xfId="4" applyNumberFormat="1" applyFont="1" applyFill="1" applyBorder="1" applyAlignment="1" applyProtection="1">
      <alignment horizontal="center" vertical="center"/>
    </xf>
    <xf numFmtId="0" fontId="21" fillId="0" borderId="51" xfId="4" applyFont="1" applyFill="1" applyBorder="1" applyAlignment="1" applyProtection="1">
      <alignment horizontal="center" vertical="center" wrapText="1"/>
    </xf>
    <xf numFmtId="0" fontId="78" fillId="0" borderId="28" xfId="4" applyFont="1" applyFill="1" applyBorder="1" applyAlignment="1" applyProtection="1">
      <alignment horizontal="center" vertical="center"/>
      <protection locked="0"/>
    </xf>
    <xf numFmtId="0" fontId="78" fillId="0" borderId="36" xfId="4" applyFont="1" applyFill="1" applyBorder="1" applyAlignment="1" applyProtection="1">
      <alignment horizontal="center" vertical="center"/>
      <protection locked="0"/>
    </xf>
    <xf numFmtId="0" fontId="101" fillId="0" borderId="0" xfId="0" applyFont="1"/>
    <xf numFmtId="0" fontId="32" fillId="14" borderId="11" xfId="4" applyFont="1" applyFill="1" applyBorder="1" applyAlignment="1" applyProtection="1">
      <alignment horizontal="left" vertical="center"/>
    </xf>
    <xf numFmtId="0" fontId="32" fillId="14" borderId="12" xfId="4" applyFont="1" applyFill="1" applyBorder="1" applyAlignment="1" applyProtection="1">
      <alignment horizontal="left" vertical="center"/>
    </xf>
    <xf numFmtId="0" fontId="102" fillId="0" borderId="0" xfId="0" applyFont="1" applyAlignment="1">
      <alignment vertical="center"/>
    </xf>
    <xf numFmtId="0" fontId="103" fillId="0" borderId="0" xfId="0" applyFont="1"/>
    <xf numFmtId="0" fontId="103" fillId="0" borderId="0" xfId="0" applyFont="1" applyAlignment="1">
      <alignment horizontal="center"/>
    </xf>
    <xf numFmtId="164" fontId="103" fillId="0" borderId="0" xfId="1" applyFont="1" applyFill="1" applyBorder="1" applyAlignment="1"/>
    <xf numFmtId="0" fontId="103" fillId="26" borderId="0" xfId="0" applyFont="1" applyFill="1"/>
    <xf numFmtId="0" fontId="103" fillId="26" borderId="0" xfId="0" applyFont="1" applyFill="1" applyAlignment="1">
      <alignment horizontal="center"/>
    </xf>
    <xf numFmtId="0" fontId="104" fillId="26" borderId="0" xfId="0" applyFont="1" applyFill="1" applyAlignment="1">
      <alignment horizontal="center"/>
    </xf>
    <xf numFmtId="1" fontId="103" fillId="26" borderId="0" xfId="0" applyNumberFormat="1" applyFont="1" applyFill="1" applyAlignment="1">
      <alignment horizontal="center"/>
    </xf>
    <xf numFmtId="0" fontId="105" fillId="26" borderId="0" xfId="0" applyFont="1" applyFill="1"/>
    <xf numFmtId="164" fontId="103" fillId="26" borderId="0" xfId="1" applyFont="1" applyFill="1" applyAlignment="1"/>
    <xf numFmtId="0" fontId="105" fillId="0" borderId="36" xfId="0" applyFont="1" applyBorder="1"/>
    <xf numFmtId="0" fontId="105" fillId="0" borderId="36" xfId="0" applyFont="1" applyBorder="1" applyAlignment="1">
      <alignment horizontal="center"/>
    </xf>
    <xf numFmtId="164" fontId="105" fillId="0" borderId="36" xfId="1" applyFont="1" applyFill="1" applyBorder="1" applyAlignment="1"/>
    <xf numFmtId="0" fontId="103" fillId="0" borderId="36" xfId="0" applyFont="1" applyBorder="1"/>
    <xf numFmtId="1" fontId="103" fillId="0" borderId="36" xfId="0" applyNumberFormat="1" applyFont="1" applyBorder="1" applyAlignment="1">
      <alignment horizontal="center"/>
    </xf>
    <xf numFmtId="0" fontId="103" fillId="0" borderId="36" xfId="0" applyFont="1" applyBorder="1" applyAlignment="1">
      <alignment horizontal="center"/>
    </xf>
    <xf numFmtId="164" fontId="103" fillId="0" borderId="36" xfId="1" applyFont="1" applyFill="1" applyBorder="1" applyAlignment="1"/>
    <xf numFmtId="1" fontId="103" fillId="0" borderId="0" xfId="0" applyNumberFormat="1" applyFont="1" applyAlignment="1">
      <alignment horizontal="center"/>
    </xf>
    <xf numFmtId="0" fontId="107" fillId="0" borderId="0" xfId="21" applyFont="1"/>
    <xf numFmtId="0" fontId="9" fillId="0" borderId="0" xfId="21" applyFont="1"/>
    <xf numFmtId="0" fontId="98" fillId="18" borderId="36" xfId="21" applyFont="1" applyFill="1" applyBorder="1" applyAlignment="1">
      <alignment horizontal="center" vertical="center"/>
    </xf>
    <xf numFmtId="175" fontId="98" fillId="18" borderId="36" xfId="22" applyNumberFormat="1" applyFont="1" applyFill="1" applyBorder="1" applyAlignment="1">
      <alignment horizontal="center" vertical="center"/>
    </xf>
    <xf numFmtId="0" fontId="108" fillId="0" borderId="36" xfId="21" applyFont="1" applyBorder="1" applyAlignment="1">
      <alignment vertical="center"/>
    </xf>
    <xf numFmtId="175" fontId="108" fillId="0" borderId="36" xfId="22" applyNumberFormat="1" applyFont="1" applyFill="1" applyBorder="1" applyAlignment="1">
      <alignment vertical="center"/>
    </xf>
    <xf numFmtId="0" fontId="108" fillId="0" borderId="0" xfId="21" applyFont="1"/>
    <xf numFmtId="0" fontId="85" fillId="14" borderId="44" xfId="9" applyFont="1" applyFill="1" applyBorder="1" applyAlignment="1" applyProtection="1">
      <alignment horizontal="center" vertical="center" wrapText="1"/>
    </xf>
    <xf numFmtId="167" fontId="41" fillId="6" borderId="34" xfId="4" applyNumberFormat="1" applyFont="1" applyFill="1" applyBorder="1" applyAlignment="1" applyProtection="1">
      <alignment horizontal="center"/>
    </xf>
    <xf numFmtId="0" fontId="71" fillId="4" borderId="47" xfId="9" applyFont="1" applyFill="1" applyBorder="1" applyAlignment="1" applyProtection="1">
      <alignment horizontal="center" vertical="center" wrapText="1"/>
    </xf>
    <xf numFmtId="3" fontId="61" fillId="4" borderId="36" xfId="4" applyNumberFormat="1" applyFont="1" applyFill="1" applyBorder="1" applyAlignment="1" applyProtection="1">
      <alignment horizontal="center" vertical="center"/>
    </xf>
    <xf numFmtId="167" fontId="61" fillId="4" borderId="36" xfId="4" applyNumberFormat="1" applyFont="1" applyFill="1" applyBorder="1" applyAlignment="1" applyProtection="1">
      <alignment horizontal="center" vertical="center"/>
    </xf>
    <xf numFmtId="3" fontId="43" fillId="4" borderId="32" xfId="4" applyNumberFormat="1" applyFont="1" applyFill="1" applyBorder="1" applyAlignment="1" applyProtection="1">
      <alignment horizontal="center" vertical="center"/>
    </xf>
    <xf numFmtId="3" fontId="43" fillId="4" borderId="30" xfId="4" applyNumberFormat="1" applyFont="1" applyFill="1" applyBorder="1" applyAlignment="1" applyProtection="1">
      <alignment horizontal="center" vertical="center"/>
    </xf>
    <xf numFmtId="167" fontId="78" fillId="22" borderId="64" xfId="4" applyNumberFormat="1" applyFont="1" applyFill="1" applyBorder="1" applyAlignment="1" applyProtection="1">
      <alignment horizontal="center" vertical="center"/>
    </xf>
    <xf numFmtId="167" fontId="93" fillId="22" borderId="64" xfId="4" applyNumberFormat="1" applyFont="1" applyFill="1" applyBorder="1" applyAlignment="1" applyProtection="1">
      <alignment horizontal="center" vertical="center"/>
    </xf>
    <xf numFmtId="3" fontId="78" fillId="22" borderId="64" xfId="4" applyNumberFormat="1" applyFont="1" applyFill="1" applyBorder="1" applyAlignment="1" applyProtection="1">
      <alignment horizontal="center" vertical="center"/>
    </xf>
    <xf numFmtId="167" fontId="78" fillId="22" borderId="67" xfId="4" applyNumberFormat="1" applyFont="1" applyFill="1" applyBorder="1" applyAlignment="1" applyProtection="1">
      <alignment horizontal="center" vertical="center"/>
    </xf>
    <xf numFmtId="173" fontId="78" fillId="22" borderId="72" xfId="4" applyNumberFormat="1" applyFont="1" applyFill="1" applyBorder="1" applyAlignment="1" applyProtection="1">
      <alignment horizontal="center" vertical="center"/>
    </xf>
    <xf numFmtId="4" fontId="78" fillId="22" borderId="64" xfId="4" applyNumberFormat="1" applyFont="1" applyFill="1" applyBorder="1" applyAlignment="1" applyProtection="1">
      <alignment horizontal="center" vertical="center"/>
      <protection locked="0"/>
    </xf>
    <xf numFmtId="167" fontId="78" fillId="22" borderId="36" xfId="4" applyNumberFormat="1" applyFont="1" applyFill="1" applyBorder="1" applyAlignment="1" applyProtection="1">
      <alignment horizontal="center" vertical="center"/>
    </xf>
    <xf numFmtId="167" fontId="93" fillId="22" borderId="36" xfId="4" applyNumberFormat="1" applyFont="1" applyFill="1" applyBorder="1" applyAlignment="1" applyProtection="1">
      <alignment horizontal="center" vertical="center"/>
    </xf>
    <xf numFmtId="3" fontId="78" fillId="22" borderId="36" xfId="4" applyNumberFormat="1" applyFont="1" applyFill="1" applyBorder="1" applyAlignment="1" applyProtection="1">
      <alignment horizontal="center" vertical="center"/>
    </xf>
    <xf numFmtId="167" fontId="78" fillId="22" borderId="34" xfId="4" applyNumberFormat="1" applyFont="1" applyFill="1" applyBorder="1" applyAlignment="1" applyProtection="1">
      <alignment horizontal="center" vertical="center"/>
    </xf>
    <xf numFmtId="173" fontId="78" fillId="22" borderId="35" xfId="4" applyNumberFormat="1" applyFont="1" applyFill="1" applyBorder="1" applyAlignment="1" applyProtection="1">
      <alignment horizontal="center" vertical="center"/>
    </xf>
    <xf numFmtId="4" fontId="78" fillId="22" borderId="36" xfId="4" applyNumberFormat="1" applyFont="1" applyFill="1" applyBorder="1" applyAlignment="1" applyProtection="1">
      <alignment horizontal="center" vertical="center"/>
      <protection locked="0"/>
    </xf>
    <xf numFmtId="167" fontId="41" fillId="22" borderId="36" xfId="4" applyNumberFormat="1" applyFont="1" applyFill="1" applyBorder="1" applyAlignment="1" applyProtection="1">
      <alignment horizontal="center" vertical="center"/>
    </xf>
    <xf numFmtId="167" fontId="41" fillId="22" borderId="28" xfId="4" applyNumberFormat="1" applyFont="1" applyFill="1" applyBorder="1" applyAlignment="1" applyProtection="1">
      <alignment horizontal="center" vertical="center"/>
    </xf>
    <xf numFmtId="167" fontId="78" fillId="22" borderId="28" xfId="4" applyNumberFormat="1" applyFont="1" applyFill="1" applyBorder="1" applyAlignment="1" applyProtection="1">
      <alignment horizontal="center" vertical="center"/>
    </xf>
    <xf numFmtId="167" fontId="100" fillId="22" borderId="28" xfId="4" applyNumberFormat="1" applyFont="1" applyFill="1" applyBorder="1" applyAlignment="1" applyProtection="1">
      <alignment horizontal="center" vertical="center"/>
    </xf>
    <xf numFmtId="167" fontId="78" fillId="22" borderId="35" xfId="4" applyNumberFormat="1" applyFont="1" applyFill="1" applyBorder="1" applyAlignment="1" applyProtection="1">
      <alignment horizontal="center" vertical="center"/>
    </xf>
    <xf numFmtId="3" fontId="78" fillId="22" borderId="36" xfId="4" applyNumberFormat="1" applyFont="1" applyFill="1" applyBorder="1" applyAlignment="1" applyProtection="1">
      <alignment horizontal="center" vertical="center"/>
      <protection locked="0"/>
    </xf>
    <xf numFmtId="0" fontId="17" fillId="28" borderId="10" xfId="4" applyFill="1" applyBorder="1" applyAlignment="1" applyProtection="1">
      <alignment horizontal="center" vertical="center"/>
      <protection locked="0"/>
    </xf>
    <xf numFmtId="3" fontId="18" fillId="28" borderId="28" xfId="4" applyNumberFormat="1" applyFont="1" applyFill="1" applyBorder="1" applyAlignment="1" applyProtection="1">
      <alignment horizontal="center" vertical="center"/>
      <protection locked="0"/>
    </xf>
    <xf numFmtId="3" fontId="18" fillId="28" borderId="30" xfId="4" applyNumberFormat="1" applyFont="1" applyFill="1" applyBorder="1" applyAlignment="1" applyProtection="1">
      <alignment horizontal="center" vertical="center"/>
      <protection locked="0"/>
    </xf>
    <xf numFmtId="3" fontId="78" fillId="28" borderId="64" xfId="4" applyNumberFormat="1" applyFont="1" applyFill="1" applyBorder="1" applyAlignment="1" applyProtection="1">
      <alignment horizontal="center" vertical="center"/>
      <protection locked="0"/>
    </xf>
    <xf numFmtId="0" fontId="78" fillId="28" borderId="64" xfId="4" applyFont="1" applyFill="1" applyBorder="1" applyAlignment="1" applyProtection="1">
      <alignment horizontal="center" vertical="center"/>
      <protection locked="0"/>
    </xf>
    <xf numFmtId="3" fontId="78" fillId="28" borderId="36" xfId="4" applyNumberFormat="1" applyFont="1" applyFill="1" applyBorder="1" applyAlignment="1" applyProtection="1">
      <alignment horizontal="center" vertical="center"/>
      <protection locked="0"/>
    </xf>
    <xf numFmtId="0" fontId="78" fillId="28" borderId="36" xfId="4" applyFont="1" applyFill="1" applyBorder="1" applyAlignment="1" applyProtection="1">
      <alignment horizontal="center" vertical="center"/>
      <protection locked="0"/>
    </xf>
    <xf numFmtId="167" fontId="78" fillId="22" borderId="15" xfId="4" applyNumberFormat="1" applyFont="1" applyFill="1" applyBorder="1" applyAlignment="1" applyProtection="1">
      <alignment horizontal="center" vertical="center"/>
    </xf>
    <xf numFmtId="167" fontId="78" fillId="22" borderId="23" xfId="4" applyNumberFormat="1" applyFont="1" applyFill="1" applyBorder="1" applyAlignment="1" applyProtection="1">
      <alignment horizontal="center" vertical="center"/>
    </xf>
    <xf numFmtId="3" fontId="43" fillId="22" borderId="32" xfId="4" applyNumberFormat="1" applyFont="1" applyFill="1" applyBorder="1" applyAlignment="1" applyProtection="1">
      <alignment horizontal="center" vertical="center"/>
    </xf>
    <xf numFmtId="3" fontId="43" fillId="22" borderId="30" xfId="4" applyNumberFormat="1" applyFont="1" applyFill="1" applyBorder="1" applyAlignment="1" applyProtection="1">
      <alignment horizontal="center" vertical="center"/>
    </xf>
    <xf numFmtId="0" fontId="78" fillId="4" borderId="28" xfId="4" applyFont="1" applyFill="1" applyBorder="1" applyAlignment="1" applyProtection="1">
      <alignment horizontal="center" vertical="center"/>
      <protection locked="0"/>
    </xf>
    <xf numFmtId="0" fontId="78" fillId="4" borderId="36" xfId="4" applyFont="1" applyFill="1" applyBorder="1" applyAlignment="1" applyProtection="1">
      <alignment horizontal="center" vertical="center"/>
      <protection locked="0"/>
    </xf>
    <xf numFmtId="0" fontId="18" fillId="28" borderId="54" xfId="4" applyFont="1" applyFill="1" applyBorder="1" applyAlignment="1" applyProtection="1">
      <alignment horizontal="center" vertical="center"/>
      <protection locked="0"/>
    </xf>
    <xf numFmtId="0" fontId="18" fillId="28" borderId="31" xfId="4" applyFont="1" applyFill="1" applyBorder="1" applyAlignment="1" applyProtection="1">
      <alignment horizontal="center" vertical="center"/>
      <protection locked="0"/>
    </xf>
    <xf numFmtId="3" fontId="109" fillId="0" borderId="36" xfId="9" applyNumberFormat="1" applyFont="1" applyFill="1" applyBorder="1" applyAlignment="1" applyProtection="1">
      <alignment horizontal="center" vertical="center" wrapText="1"/>
    </xf>
    <xf numFmtId="0" fontId="18" fillId="16" borderId="36" xfId="4" applyFont="1" applyFill="1" applyBorder="1" applyAlignment="1" applyProtection="1">
      <alignment horizontal="center" vertical="center"/>
      <protection locked="0"/>
    </xf>
    <xf numFmtId="0" fontId="32" fillId="14" borderId="11" xfId="4" applyFont="1" applyFill="1" applyBorder="1" applyAlignment="1" applyProtection="1">
      <alignment horizontal="left" vertical="center"/>
    </xf>
    <xf numFmtId="0" fontId="40" fillId="7" borderId="2" xfId="4" applyFont="1" applyFill="1" applyBorder="1" applyAlignment="1" applyProtection="1">
      <alignment horizontal="center" vertical="center"/>
    </xf>
    <xf numFmtId="0" fontId="40" fillId="7" borderId="3" xfId="4" applyFont="1" applyFill="1" applyBorder="1" applyAlignment="1" applyProtection="1">
      <alignment horizontal="center" vertical="center"/>
    </xf>
    <xf numFmtId="0" fontId="40" fillId="7" borderId="7" xfId="4" applyFont="1" applyFill="1" applyBorder="1" applyAlignment="1" applyProtection="1">
      <alignment horizontal="center" vertical="center"/>
    </xf>
    <xf numFmtId="0" fontId="32" fillId="14" borderId="12" xfId="4" applyFont="1" applyFill="1" applyBorder="1" applyAlignment="1" applyProtection="1">
      <alignment horizontal="left" vertical="center"/>
    </xf>
    <xf numFmtId="3" fontId="41" fillId="23" borderId="28" xfId="4" applyNumberFormat="1" applyFont="1" applyFill="1" applyBorder="1" applyAlignment="1" applyProtection="1">
      <alignment horizontal="center" vertical="center"/>
    </xf>
    <xf numFmtId="0" fontId="29" fillId="0" borderId="13" xfId="4" applyFont="1" applyFill="1" applyBorder="1" applyAlignment="1" applyProtection="1">
      <alignment horizontal="center" vertical="center"/>
      <protection hidden="1"/>
    </xf>
    <xf numFmtId="0" fontId="29" fillId="6" borderId="65" xfId="4" applyFont="1" applyFill="1" applyBorder="1" applyAlignment="1" applyProtection="1">
      <alignment horizontal="center" vertical="center"/>
      <protection hidden="1"/>
    </xf>
    <xf numFmtId="0" fontId="29" fillId="11" borderId="52" xfId="4" applyFont="1" applyFill="1" applyBorder="1" applyAlignment="1" applyProtection="1">
      <alignment horizontal="center" vertical="center"/>
      <protection hidden="1"/>
    </xf>
    <xf numFmtId="0" fontId="17" fillId="0" borderId="0" xfId="4" applyAlignment="1" applyProtection="1">
      <alignment horizontal="center"/>
      <protection locked="0"/>
    </xf>
    <xf numFmtId="0" fontId="17" fillId="20" borderId="1" xfId="4" applyFill="1" applyBorder="1" applyAlignment="1" applyProtection="1">
      <alignment horizontal="center"/>
      <protection locked="0"/>
    </xf>
    <xf numFmtId="0" fontId="26" fillId="20" borderId="2" xfId="0" applyFont="1" applyFill="1" applyBorder="1" applyAlignment="1" applyProtection="1">
      <alignment horizontal="left"/>
      <protection locked="0"/>
    </xf>
    <xf numFmtId="0" fontId="17" fillId="20" borderId="2" xfId="4" applyFill="1" applyBorder="1" applyAlignment="1" applyProtection="1">
      <alignment horizontal="center"/>
      <protection locked="0"/>
    </xf>
    <xf numFmtId="0" fontId="26" fillId="20" borderId="3" xfId="0" applyFont="1" applyFill="1" applyBorder="1" applyAlignment="1" applyProtection="1">
      <alignment horizontal="center"/>
      <protection locked="0"/>
    </xf>
    <xf numFmtId="0" fontId="17" fillId="20" borderId="4" xfId="4" applyFill="1" applyBorder="1" applyAlignment="1" applyProtection="1">
      <alignment horizontal="center"/>
      <protection locked="0"/>
    </xf>
    <xf numFmtId="0" fontId="26" fillId="20" borderId="0" xfId="0" applyFont="1" applyFill="1" applyBorder="1" applyAlignment="1" applyProtection="1">
      <alignment horizontal="left"/>
      <protection locked="0"/>
    </xf>
    <xf numFmtId="0" fontId="17" fillId="20" borderId="0" xfId="4" applyFill="1" applyBorder="1" applyAlignment="1" applyProtection="1">
      <alignment horizontal="center"/>
      <protection locked="0"/>
    </xf>
    <xf numFmtId="0" fontId="26" fillId="20" borderId="5" xfId="0" applyFont="1" applyFill="1" applyBorder="1" applyAlignment="1" applyProtection="1">
      <alignment horizontal="center"/>
      <protection locked="0"/>
    </xf>
    <xf numFmtId="0" fontId="17" fillId="20" borderId="6" xfId="4" applyFill="1" applyBorder="1" applyAlignment="1" applyProtection="1">
      <alignment horizontal="center"/>
      <protection locked="0"/>
    </xf>
    <xf numFmtId="0" fontId="26" fillId="20" borderId="7" xfId="0" applyFont="1" applyFill="1" applyBorder="1" applyAlignment="1" applyProtection="1">
      <alignment horizontal="left"/>
      <protection locked="0"/>
    </xf>
    <xf numFmtId="0" fontId="17" fillId="20" borderId="7" xfId="4" applyFill="1" applyBorder="1" applyAlignment="1" applyProtection="1">
      <alignment horizontal="center"/>
      <protection locked="0"/>
    </xf>
    <xf numFmtId="0" fontId="26" fillId="20" borderId="8" xfId="0" applyFont="1" applyFill="1" applyBorder="1" applyAlignment="1" applyProtection="1">
      <alignment horizontal="center"/>
      <protection locked="0"/>
    </xf>
    <xf numFmtId="0" fontId="17" fillId="16" borderId="26" xfId="4" applyFill="1" applyBorder="1" applyAlignment="1" applyProtection="1">
      <alignment horizontal="center"/>
      <protection locked="0"/>
    </xf>
    <xf numFmtId="0" fontId="17" fillId="16" borderId="18" xfId="4" applyFill="1" applyBorder="1" applyAlignment="1" applyProtection="1">
      <alignment horizontal="center"/>
      <protection locked="0"/>
    </xf>
    <xf numFmtId="0" fontId="30" fillId="16" borderId="45" xfId="4" applyFont="1" applyFill="1" applyBorder="1" applyAlignment="1" applyProtection="1">
      <alignment horizontal="center" vertical="center"/>
      <protection locked="0"/>
    </xf>
    <xf numFmtId="3" fontId="33" fillId="11" borderId="66" xfId="4" applyNumberFormat="1" applyFont="1" applyFill="1" applyBorder="1" applyAlignment="1" applyProtection="1">
      <alignment horizontal="center" vertical="center"/>
    </xf>
    <xf numFmtId="0" fontId="80" fillId="15" borderId="0" xfId="4" applyFont="1" applyFill="1" applyBorder="1" applyAlignment="1" applyProtection="1">
      <alignment horizontal="center" vertical="center" wrapText="1"/>
    </xf>
    <xf numFmtId="167" fontId="78" fillId="0" borderId="10" xfId="4" applyNumberFormat="1" applyFont="1" applyFill="1" applyBorder="1" applyAlignment="1" applyProtection="1">
      <alignment horizontal="center" vertical="center"/>
    </xf>
    <xf numFmtId="167" fontId="78" fillId="0" borderId="12" xfId="4" applyNumberFormat="1" applyFont="1" applyFill="1" applyBorder="1" applyAlignment="1" applyProtection="1">
      <alignment horizontal="center" vertical="center"/>
    </xf>
    <xf numFmtId="3" fontId="109" fillId="0" borderId="12" xfId="9" applyNumberFormat="1" applyFont="1" applyFill="1" applyBorder="1" applyAlignment="1" applyProtection="1">
      <alignment horizontal="center" vertical="center" wrapText="1"/>
    </xf>
    <xf numFmtId="3" fontId="42" fillId="6" borderId="0" xfId="4" applyNumberFormat="1" applyFont="1" applyFill="1" applyBorder="1" applyAlignment="1" applyProtection="1">
      <alignment horizontal="center" vertical="center"/>
    </xf>
    <xf numFmtId="167" fontId="41" fillId="0" borderId="12" xfId="4" applyNumberFormat="1" applyFont="1" applyFill="1" applyBorder="1" applyAlignment="1" applyProtection="1">
      <alignment horizontal="center" vertical="center"/>
    </xf>
    <xf numFmtId="0" fontId="40" fillId="7" borderId="2" xfId="4" applyFont="1" applyFill="1" applyBorder="1" applyAlignment="1" applyProtection="1">
      <alignment vertical="center"/>
    </xf>
    <xf numFmtId="0" fontId="40" fillId="7" borderId="3" xfId="4" applyFont="1" applyFill="1" applyBorder="1" applyAlignment="1" applyProtection="1">
      <alignment vertical="center"/>
    </xf>
    <xf numFmtId="0" fontId="40" fillId="7" borderId="7" xfId="4" applyFont="1" applyFill="1" applyBorder="1" applyAlignment="1" applyProtection="1">
      <alignment vertical="center"/>
    </xf>
    <xf numFmtId="0" fontId="40" fillId="7" borderId="8" xfId="4" applyFont="1" applyFill="1" applyBorder="1" applyAlignment="1" applyProtection="1">
      <alignment vertical="center"/>
    </xf>
    <xf numFmtId="0" fontId="80" fillId="15" borderId="61" xfId="4" applyFont="1" applyFill="1" applyBorder="1" applyAlignment="1" applyProtection="1">
      <alignment horizontal="center" vertical="center" wrapText="1"/>
    </xf>
    <xf numFmtId="0" fontId="80" fillId="15" borderId="28" xfId="4" applyFont="1" applyFill="1" applyBorder="1" applyAlignment="1" applyProtection="1">
      <alignment horizontal="center" vertical="center" wrapText="1"/>
    </xf>
    <xf numFmtId="167" fontId="78" fillId="16" borderId="36" xfId="4" applyNumberFormat="1" applyFont="1" applyFill="1" applyBorder="1" applyAlignment="1" applyProtection="1">
      <alignment horizontal="center" vertical="center"/>
    </xf>
    <xf numFmtId="3" fontId="42" fillId="6" borderId="36" xfId="4" applyNumberFormat="1" applyFont="1" applyFill="1" applyBorder="1" applyAlignment="1" applyProtection="1">
      <alignment horizontal="center" vertical="center"/>
    </xf>
    <xf numFmtId="0" fontId="0" fillId="0" borderId="0" xfId="0" applyAlignment="1">
      <alignment vertical="center"/>
    </xf>
    <xf numFmtId="2" fontId="113" fillId="0" borderId="0" xfId="0" applyNumberFormat="1" applyFont="1"/>
    <xf numFmtId="0" fontId="115" fillId="0" borderId="0" xfId="0" applyFont="1"/>
    <xf numFmtId="0" fontId="113" fillId="0" borderId="0" xfId="0" applyFont="1" applyAlignment="1">
      <alignment horizontal="center"/>
    </xf>
    <xf numFmtId="0" fontId="113" fillId="0" borderId="36" xfId="0" applyFont="1" applyBorder="1" applyAlignment="1">
      <alignment vertical="top"/>
    </xf>
    <xf numFmtId="0" fontId="113" fillId="0" borderId="36" xfId="0" applyFont="1" applyBorder="1" applyAlignment="1">
      <alignment vertical="top" wrapText="1"/>
    </xf>
    <xf numFmtId="0" fontId="113" fillId="0" borderId="36" xfId="0" applyFont="1" applyBorder="1"/>
    <xf numFmtId="0" fontId="112" fillId="16" borderId="18" xfId="4" applyFont="1" applyFill="1" applyBorder="1" applyAlignment="1" applyProtection="1">
      <alignment horizontal="left" vertical="center"/>
      <protection locked="0"/>
    </xf>
    <xf numFmtId="0" fontId="40" fillId="0" borderId="0" xfId="4" applyFont="1" applyFill="1" applyBorder="1" applyAlignment="1" applyProtection="1">
      <alignment vertical="center"/>
    </xf>
    <xf numFmtId="167" fontId="78" fillId="0" borderId="28" xfId="4" applyNumberFormat="1" applyFont="1" applyFill="1" applyBorder="1" applyAlignment="1" applyProtection="1">
      <alignment horizontal="center" vertical="center"/>
    </xf>
    <xf numFmtId="0" fontId="116" fillId="20" borderId="2" xfId="0" applyFont="1" applyFill="1" applyBorder="1" applyAlignment="1" applyProtection="1">
      <alignment horizontal="left"/>
      <protection locked="0"/>
    </xf>
    <xf numFmtId="0" fontId="116" fillId="20" borderId="0" xfId="0" applyFont="1" applyFill="1" applyBorder="1" applyAlignment="1" applyProtection="1">
      <alignment horizontal="left"/>
      <protection locked="0"/>
    </xf>
    <xf numFmtId="0" fontId="0" fillId="0" borderId="0" xfId="0" applyBorder="1"/>
    <xf numFmtId="0" fontId="117" fillId="0" borderId="0" xfId="0" applyFont="1" applyBorder="1" applyAlignment="1"/>
    <xf numFmtId="0" fontId="118" fillId="0" borderId="0" xfId="0" applyFont="1" applyBorder="1"/>
    <xf numFmtId="0" fontId="0" fillId="0" borderId="0" xfId="0" applyAlignment="1">
      <alignment wrapText="1"/>
    </xf>
    <xf numFmtId="0" fontId="117" fillId="0" borderId="0" xfId="0" applyFont="1" applyBorder="1"/>
    <xf numFmtId="0" fontId="0" fillId="0" borderId="0" xfId="0" applyFont="1" applyBorder="1"/>
    <xf numFmtId="0" fontId="121" fillId="30" borderId="36" xfId="0" applyFont="1" applyFill="1" applyBorder="1" applyAlignment="1">
      <alignment horizontal="center" vertical="center" wrapText="1"/>
    </xf>
    <xf numFmtId="0" fontId="0" fillId="0" borderId="0" xfId="0" applyFont="1"/>
    <xf numFmtId="0" fontId="121" fillId="6" borderId="36" xfId="0" applyFont="1" applyFill="1" applyBorder="1" applyAlignment="1">
      <alignment horizontal="center" vertical="center" wrapText="1"/>
    </xf>
    <xf numFmtId="0" fontId="113" fillId="0" borderId="36" xfId="0" applyFont="1" applyBorder="1" applyAlignment="1">
      <alignment horizontal="center"/>
    </xf>
    <xf numFmtId="0" fontId="113" fillId="31" borderId="36" xfId="0" applyFont="1" applyFill="1" applyBorder="1" applyAlignment="1">
      <alignment horizontal="center" vertical="center"/>
    </xf>
    <xf numFmtId="0" fontId="0" fillId="0" borderId="0" xfId="0" applyFill="1" applyBorder="1" applyAlignment="1">
      <alignment horizontal="center" vertical="center" wrapText="1"/>
    </xf>
    <xf numFmtId="0" fontId="114" fillId="0" borderId="0" xfId="0" applyFont="1" applyFill="1" applyBorder="1" applyAlignment="1">
      <alignment horizontal="center" vertical="center" wrapText="1"/>
    </xf>
    <xf numFmtId="0" fontId="121" fillId="16" borderId="36" xfId="0" applyFont="1" applyFill="1" applyBorder="1" applyAlignment="1">
      <alignment vertical="center" wrapText="1"/>
    </xf>
    <xf numFmtId="0" fontId="121" fillId="16" borderId="36" xfId="0" applyFont="1" applyFill="1" applyBorder="1" applyAlignment="1">
      <alignment horizontal="left" vertical="center" wrapText="1"/>
    </xf>
    <xf numFmtId="0" fontId="121" fillId="16" borderId="36" xfId="0" applyFont="1" applyFill="1" applyBorder="1" applyAlignment="1">
      <alignment horizontal="center" vertical="center" wrapText="1"/>
    </xf>
    <xf numFmtId="0" fontId="121" fillId="16" borderId="57" xfId="0" applyFont="1" applyFill="1" applyBorder="1" applyAlignment="1">
      <alignment vertical="center" wrapText="1"/>
    </xf>
    <xf numFmtId="0" fontId="121" fillId="16" borderId="57" xfId="0" applyFont="1" applyFill="1" applyBorder="1" applyAlignment="1">
      <alignment horizontal="left" vertical="center" wrapText="1"/>
    </xf>
    <xf numFmtId="0" fontId="0" fillId="16" borderId="36" xfId="0" applyFont="1" applyFill="1" applyBorder="1"/>
    <xf numFmtId="0" fontId="0" fillId="16" borderId="36" xfId="0" applyFont="1" applyFill="1" applyBorder="1" applyAlignment="1">
      <alignment horizontal="left"/>
    </xf>
    <xf numFmtId="0" fontId="113" fillId="23" borderId="36" xfId="0" applyFont="1" applyFill="1" applyBorder="1" applyAlignment="1">
      <alignment horizontal="center" vertical="center"/>
    </xf>
    <xf numFmtId="0" fontId="0" fillId="23" borderId="36" xfId="0" applyFill="1" applyBorder="1" applyAlignment="1">
      <alignment horizontal="center"/>
    </xf>
    <xf numFmtId="0" fontId="0" fillId="16" borderId="36" xfId="0" applyFill="1" applyBorder="1"/>
    <xf numFmtId="0" fontId="0" fillId="16" borderId="36" xfId="0" applyFill="1" applyBorder="1" applyAlignment="1">
      <alignment wrapText="1"/>
    </xf>
    <xf numFmtId="0" fontId="0" fillId="23" borderId="36" xfId="0" applyFill="1" applyBorder="1"/>
    <xf numFmtId="3" fontId="0" fillId="23" borderId="36" xfId="0" applyNumberFormat="1" applyFill="1" applyBorder="1" applyAlignment="1">
      <alignment horizontal="center"/>
    </xf>
    <xf numFmtId="0" fontId="33" fillId="15" borderId="36" xfId="4" applyFont="1" applyFill="1" applyBorder="1" applyAlignment="1" applyProtection="1">
      <alignment horizontal="center" vertical="center" wrapText="1"/>
    </xf>
    <xf numFmtId="0" fontId="41" fillId="6" borderId="90" xfId="4" applyFont="1" applyFill="1" applyBorder="1" applyAlignment="1" applyProtection="1">
      <alignment horizontal="center"/>
    </xf>
    <xf numFmtId="3" fontId="32" fillId="0" borderId="0" xfId="4" applyNumberFormat="1" applyFont="1" applyFill="1" applyBorder="1" applyAlignment="1" applyProtection="1">
      <alignment vertical="center"/>
    </xf>
    <xf numFmtId="0" fontId="26" fillId="0" borderId="0" xfId="0" applyFont="1" applyFill="1" applyBorder="1" applyAlignment="1" applyProtection="1">
      <alignment horizontal="left"/>
      <protection locked="0"/>
    </xf>
    <xf numFmtId="0" fontId="26" fillId="0" borderId="0" xfId="0" applyFont="1" applyFill="1" applyBorder="1" applyAlignment="1" applyProtection="1">
      <alignment horizontal="center"/>
      <protection locked="0"/>
    </xf>
    <xf numFmtId="0" fontId="116" fillId="20" borderId="7" xfId="0" applyFont="1" applyFill="1" applyBorder="1" applyAlignment="1" applyProtection="1">
      <alignment horizontal="left"/>
      <protection locked="0"/>
    </xf>
    <xf numFmtId="0" fontId="122" fillId="0" borderId="0" xfId="4" applyFont="1" applyFill="1" applyBorder="1" applyAlignment="1" applyProtection="1">
      <alignment horizontal="center" vertical="center"/>
      <protection locked="0"/>
    </xf>
    <xf numFmtId="0" fontId="40" fillId="7" borderId="5" xfId="4" applyFont="1" applyFill="1" applyBorder="1" applyAlignment="1" applyProtection="1">
      <alignment horizontal="center" vertical="center"/>
    </xf>
    <xf numFmtId="3" fontId="42" fillId="6" borderId="91" xfId="4" applyNumberFormat="1" applyFont="1" applyFill="1" applyBorder="1" applyAlignment="1" applyProtection="1">
      <alignment horizontal="center" vertical="center"/>
    </xf>
    <xf numFmtId="0" fontId="60" fillId="0" borderId="0" xfId="4" applyFont="1" applyFill="1" applyBorder="1" applyAlignment="1" applyProtection="1">
      <alignment horizontal="center"/>
      <protection locked="0"/>
    </xf>
    <xf numFmtId="0" fontId="123" fillId="0" borderId="0" xfId="4" applyFont="1" applyFill="1" applyBorder="1" applyAlignment="1" applyProtection="1">
      <alignment horizontal="center"/>
      <protection locked="0"/>
    </xf>
    <xf numFmtId="0" fontId="123" fillId="0" borderId="0" xfId="4" applyFont="1" applyFill="1" applyBorder="1" applyAlignment="1" applyProtection="1">
      <alignment horizontal="center" vertical="center"/>
      <protection locked="0"/>
    </xf>
    <xf numFmtId="0" fontId="104" fillId="0" borderId="0" xfId="0" applyFont="1" applyAlignment="1"/>
    <xf numFmtId="0" fontId="103" fillId="0" borderId="0" xfId="0" applyFont="1" applyFill="1" applyAlignment="1"/>
    <xf numFmtId="0" fontId="0" fillId="31" borderId="36" xfId="0" applyFill="1" applyBorder="1" applyAlignment="1">
      <alignment wrapText="1"/>
    </xf>
    <xf numFmtId="0" fontId="0" fillId="23" borderId="36" xfId="0" applyFill="1" applyBorder="1" applyAlignment="1">
      <alignment horizontal="center" vertical="center" wrapText="1"/>
    </xf>
    <xf numFmtId="0" fontId="113" fillId="0" borderId="36" xfId="0" applyFont="1" applyBorder="1" applyAlignment="1">
      <alignment horizontal="center" vertical="center"/>
    </xf>
    <xf numFmtId="0" fontId="113" fillId="0" borderId="36" xfId="0" applyFont="1" applyBorder="1" applyAlignment="1">
      <alignment horizontal="center" vertical="center" wrapText="1"/>
    </xf>
    <xf numFmtId="0" fontId="126" fillId="14" borderId="53" xfId="0" applyFont="1" applyFill="1" applyBorder="1" applyAlignment="1">
      <alignment horizontal="center"/>
    </xf>
    <xf numFmtId="0" fontId="126" fillId="14" borderId="53" xfId="0" applyFont="1" applyFill="1" applyBorder="1"/>
    <xf numFmtId="0" fontId="126" fillId="14" borderId="53" xfId="0" applyNumberFormat="1" applyFont="1" applyFill="1" applyBorder="1" applyAlignment="1">
      <alignment horizontal="center"/>
    </xf>
    <xf numFmtId="165" fontId="126" fillId="14" borderId="53" xfId="33" applyFont="1" applyFill="1" applyBorder="1" applyAlignment="1">
      <alignment horizontal="right"/>
    </xf>
    <xf numFmtId="165" fontId="126" fillId="14" borderId="39" xfId="33" applyFont="1" applyFill="1" applyBorder="1" applyAlignment="1">
      <alignment horizontal="right"/>
    </xf>
    <xf numFmtId="0" fontId="126" fillId="0" borderId="28" xfId="0" applyFont="1" applyFill="1" applyBorder="1" applyAlignment="1">
      <alignment horizontal="center"/>
    </xf>
    <xf numFmtId="0" fontId="27" fillId="0" borderId="36" xfId="0" applyFont="1" applyBorder="1" applyAlignment="1">
      <alignment horizontal="center"/>
    </xf>
    <xf numFmtId="0" fontId="27" fillId="0" borderId="36" xfId="0" applyFont="1" applyBorder="1"/>
    <xf numFmtId="0" fontId="27" fillId="0" borderId="36" xfId="0" applyNumberFormat="1" applyFont="1" applyBorder="1" applyAlignment="1">
      <alignment horizontal="center"/>
    </xf>
    <xf numFmtId="165" fontId="27" fillId="0" borderId="36" xfId="33" applyFont="1" applyBorder="1" applyAlignment="1">
      <alignment horizontal="right"/>
    </xf>
    <xf numFmtId="0" fontId="7" fillId="14" borderId="36" xfId="0" applyFont="1" applyFill="1" applyBorder="1"/>
    <xf numFmtId="0" fontId="126" fillId="4" borderId="36" xfId="0" applyFont="1" applyFill="1" applyBorder="1" applyAlignment="1">
      <alignment horizontal="center"/>
    </xf>
    <xf numFmtId="0" fontId="27" fillId="4" borderId="36" xfId="0" applyFont="1" applyFill="1" applyBorder="1"/>
    <xf numFmtId="0" fontId="0" fillId="4" borderId="0" xfId="0" applyFill="1"/>
    <xf numFmtId="0" fontId="127" fillId="14" borderId="36" xfId="0" applyFont="1" applyFill="1" applyBorder="1" applyAlignment="1">
      <alignment horizontal="center"/>
    </xf>
    <xf numFmtId="0" fontId="127" fillId="14" borderId="36" xfId="0" applyFont="1" applyFill="1" applyBorder="1"/>
    <xf numFmtId="0" fontId="127" fillId="14" borderId="36" xfId="0" applyNumberFormat="1" applyFont="1" applyFill="1" applyBorder="1" applyAlignment="1">
      <alignment horizontal="center"/>
    </xf>
    <xf numFmtId="165" fontId="127" fillId="14" borderId="36" xfId="33" applyFont="1" applyFill="1" applyBorder="1" applyAlignment="1">
      <alignment horizontal="right"/>
    </xf>
    <xf numFmtId="0" fontId="1" fillId="0" borderId="36" xfId="0" applyFont="1" applyBorder="1"/>
    <xf numFmtId="0" fontId="126" fillId="0" borderId="36" xfId="0" applyFont="1" applyFill="1" applyBorder="1"/>
    <xf numFmtId="0" fontId="1" fillId="0" borderId="57" xfId="0" applyFont="1" applyBorder="1"/>
    <xf numFmtId="0" fontId="0" fillId="0" borderId="56" xfId="0" applyBorder="1"/>
    <xf numFmtId="0" fontId="0" fillId="0" borderId="0" xfId="0" applyBorder="1" applyAlignment="1">
      <alignment wrapText="1"/>
    </xf>
    <xf numFmtId="0" fontId="0" fillId="0" borderId="15" xfId="0" applyBorder="1"/>
    <xf numFmtId="0" fontId="129" fillId="32" borderId="0" xfId="4" applyFont="1" applyFill="1" applyAlignment="1" applyProtection="1">
      <alignment horizontal="center"/>
      <protection locked="0"/>
    </xf>
    <xf numFmtId="0" fontId="0" fillId="16" borderId="0" xfId="0" applyFill="1"/>
    <xf numFmtId="0" fontId="0" fillId="23" borderId="0" xfId="0" applyFill="1"/>
    <xf numFmtId="0" fontId="0" fillId="33" borderId="0" xfId="0" applyFill="1"/>
    <xf numFmtId="0" fontId="62" fillId="23" borderId="36" xfId="4" applyFont="1" applyFill="1" applyBorder="1" applyAlignment="1" applyProtection="1">
      <alignment horizontal="center" vertical="center" wrapText="1"/>
    </xf>
    <xf numFmtId="3" fontId="44" fillId="23" borderId="36" xfId="9" applyNumberFormat="1" applyFont="1" applyFill="1" applyBorder="1" applyAlignment="1" applyProtection="1">
      <alignment horizontal="center" vertical="center" wrapText="1"/>
    </xf>
    <xf numFmtId="3" fontId="109" fillId="23" borderId="36" xfId="9" applyNumberFormat="1" applyFont="1" applyFill="1" applyBorder="1" applyAlignment="1" applyProtection="1">
      <alignment horizontal="center" vertical="center" wrapText="1"/>
    </xf>
    <xf numFmtId="3" fontId="33" fillId="23" borderId="66" xfId="4" applyNumberFormat="1" applyFont="1" applyFill="1" applyBorder="1" applyAlignment="1" applyProtection="1">
      <alignment horizontal="center" vertical="center"/>
    </xf>
    <xf numFmtId="0" fontId="114" fillId="33" borderId="36" xfId="0" applyFont="1" applyFill="1" applyBorder="1" applyAlignment="1">
      <alignment horizontal="center" vertical="center" wrapText="1"/>
    </xf>
    <xf numFmtId="0" fontId="114" fillId="33" borderId="17" xfId="0" applyFont="1" applyFill="1" applyBorder="1" applyAlignment="1">
      <alignment horizontal="center" vertical="center" wrapText="1"/>
    </xf>
    <xf numFmtId="0" fontId="0" fillId="7" borderId="35" xfId="0" applyFill="1" applyBorder="1" applyAlignment="1">
      <alignment horizontal="center" vertical="center" wrapText="1"/>
    </xf>
    <xf numFmtId="0" fontId="11" fillId="0" borderId="0" xfId="0" applyFont="1" applyAlignment="1">
      <alignment horizontal="center"/>
    </xf>
    <xf numFmtId="0" fontId="15" fillId="25" borderId="6" xfId="0" applyFont="1" applyFill="1" applyBorder="1"/>
    <xf numFmtId="0" fontId="0" fillId="25" borderId="7" xfId="0" applyFill="1" applyBorder="1"/>
    <xf numFmtId="0" fontId="16" fillId="25" borderId="8" xfId="0" applyFont="1" applyFill="1" applyBorder="1" applyAlignment="1">
      <alignment horizontal="center" vertical="center"/>
    </xf>
    <xf numFmtId="0" fontId="132" fillId="0" borderId="0" xfId="0" applyFont="1"/>
    <xf numFmtId="0" fontId="131" fillId="7" borderId="26" xfId="0" applyFont="1" applyFill="1" applyBorder="1" applyAlignment="1">
      <alignment horizontal="center" vertical="center"/>
    </xf>
    <xf numFmtId="0" fontId="131" fillId="7" borderId="7" xfId="0" applyFont="1" applyFill="1" applyBorder="1" applyAlignment="1">
      <alignment horizontal="center" vertical="center"/>
    </xf>
    <xf numFmtId="0" fontId="131" fillId="7" borderId="24" xfId="0" applyFont="1" applyFill="1" applyBorder="1" applyAlignment="1">
      <alignment horizontal="center" vertical="center"/>
    </xf>
    <xf numFmtId="0" fontId="131" fillId="0" borderId="1" xfId="0" applyFont="1" applyFill="1" applyBorder="1" applyAlignment="1">
      <alignment horizontal="center" vertical="center"/>
    </xf>
    <xf numFmtId="0" fontId="131" fillId="0" borderId="2" xfId="0" applyFont="1" applyFill="1" applyBorder="1" applyAlignment="1">
      <alignment horizontal="center" vertical="center"/>
    </xf>
    <xf numFmtId="0" fontId="131" fillId="0" borderId="19" xfId="0" applyFont="1" applyFill="1" applyBorder="1" applyAlignment="1">
      <alignment horizontal="center" vertical="center"/>
    </xf>
    <xf numFmtId="3" fontId="132" fillId="0" borderId="11" xfId="0" applyNumberFormat="1" applyFont="1" applyBorder="1" applyAlignment="1">
      <alignment horizontal="left"/>
    </xf>
    <xf numFmtId="0" fontId="0" fillId="0" borderId="4" xfId="0" applyBorder="1"/>
    <xf numFmtId="0" fontId="7" fillId="0" borderId="16" xfId="0" applyFont="1" applyBorder="1" applyAlignment="1">
      <alignment horizontal="center"/>
    </xf>
    <xf numFmtId="3" fontId="131" fillId="0" borderId="11" xfId="0" applyNumberFormat="1" applyFont="1" applyBorder="1" applyAlignment="1">
      <alignment horizontal="left"/>
    </xf>
    <xf numFmtId="3" fontId="132" fillId="0" borderId="12" xfId="0" applyNumberFormat="1" applyFont="1" applyBorder="1" applyAlignment="1">
      <alignment horizontal="center"/>
    </xf>
    <xf numFmtId="3" fontId="132" fillId="0" borderId="31" xfId="0" applyNumberFormat="1" applyFont="1" applyBorder="1" applyAlignment="1">
      <alignment horizontal="center"/>
    </xf>
    <xf numFmtId="0" fontId="0" fillId="0" borderId="16" xfId="0" applyBorder="1"/>
    <xf numFmtId="3" fontId="131" fillId="0" borderId="4" xfId="0" applyNumberFormat="1" applyFont="1" applyBorder="1" applyAlignment="1">
      <alignment horizontal="left"/>
    </xf>
    <xf numFmtId="3" fontId="132" fillId="0" borderId="0" xfId="0" applyNumberFormat="1" applyFont="1" applyAlignment="1">
      <alignment horizontal="center"/>
    </xf>
    <xf numFmtId="0" fontId="0" fillId="0" borderId="6" xfId="0" applyBorder="1"/>
    <xf numFmtId="0" fontId="0" fillId="0" borderId="7" xfId="0" applyBorder="1"/>
    <xf numFmtId="0" fontId="0" fillId="0" borderId="24" xfId="0" applyBorder="1"/>
    <xf numFmtId="0" fontId="131" fillId="7" borderId="22" xfId="0" applyFont="1" applyFill="1" applyBorder="1" applyAlignment="1">
      <alignment horizontal="center" vertical="center"/>
    </xf>
    <xf numFmtId="0" fontId="126" fillId="0" borderId="17" xfId="0" applyFont="1" applyFill="1" applyBorder="1" applyAlignment="1">
      <alignment horizontal="center"/>
    </xf>
    <xf numFmtId="0" fontId="27" fillId="0" borderId="28" xfId="0" applyFont="1" applyFill="1" applyBorder="1"/>
    <xf numFmtId="3" fontId="131" fillId="0" borderId="9" xfId="0" applyNumberFormat="1" applyFont="1" applyBorder="1" applyAlignment="1">
      <alignment horizontal="left"/>
    </xf>
    <xf numFmtId="3" fontId="132" fillId="0" borderId="12" xfId="0" applyNumberFormat="1" applyFont="1" applyBorder="1" applyAlignment="1"/>
    <xf numFmtId="3" fontId="132" fillId="0" borderId="31" xfId="0" applyNumberFormat="1" applyFont="1" applyBorder="1" applyAlignment="1"/>
    <xf numFmtId="0" fontId="131" fillId="2" borderId="16" xfId="0" applyFont="1" applyFill="1" applyBorder="1" applyAlignment="1" applyProtection="1">
      <alignment horizontal="center" vertical="center"/>
    </xf>
    <xf numFmtId="0" fontId="131" fillId="7" borderId="37" xfId="0" applyFont="1" applyFill="1" applyBorder="1" applyAlignment="1" applyProtection="1">
      <alignment horizontal="center" vertical="center"/>
    </xf>
    <xf numFmtId="0" fontId="134" fillId="7" borderId="37" xfId="0" applyFont="1" applyFill="1" applyBorder="1" applyAlignment="1" applyProtection="1">
      <alignment horizontal="center" vertical="center"/>
    </xf>
    <xf numFmtId="0" fontId="131" fillId="0" borderId="19" xfId="1" applyNumberFormat="1" applyFont="1" applyFill="1" applyBorder="1" applyAlignment="1" applyProtection="1">
      <alignment horizontal="center"/>
    </xf>
    <xf numFmtId="0" fontId="134" fillId="0" borderId="19" xfId="1" applyNumberFormat="1" applyFont="1" applyFill="1" applyBorder="1" applyAlignment="1" applyProtection="1">
      <alignment horizontal="center"/>
    </xf>
    <xf numFmtId="3" fontId="132" fillId="0" borderId="11" xfId="0" applyNumberFormat="1" applyFont="1" applyBorder="1" applyAlignment="1" applyProtection="1">
      <alignment horizontal="left"/>
    </xf>
    <xf numFmtId="3" fontId="132" fillId="0" borderId="12" xfId="0" applyNumberFormat="1" applyFont="1" applyBorder="1" applyAlignment="1" applyProtection="1">
      <alignment horizontal="left"/>
    </xf>
    <xf numFmtId="3" fontId="132" fillId="0" borderId="31" xfId="0" applyNumberFormat="1" applyFont="1" applyBorder="1" applyAlignment="1" applyProtection="1">
      <alignment horizontal="left"/>
    </xf>
    <xf numFmtId="0" fontId="0" fillId="0" borderId="4" xfId="0" applyBorder="1" applyProtection="1"/>
    <xf numFmtId="0" fontId="0" fillId="0" borderId="0" xfId="0" applyProtection="1"/>
    <xf numFmtId="0" fontId="7" fillId="0" borderId="16" xfId="0" applyFont="1" applyBorder="1" applyAlignment="1" applyProtection="1">
      <alignment horizontal="center"/>
    </xf>
    <xf numFmtId="4" fontId="77" fillId="0" borderId="16" xfId="0" applyNumberFormat="1" applyFont="1" applyBorder="1" applyAlignment="1" applyProtection="1">
      <alignment horizontal="center"/>
    </xf>
    <xf numFmtId="3" fontId="131" fillId="0" borderId="11" xfId="0" applyNumberFormat="1" applyFont="1" applyBorder="1" applyAlignment="1" applyProtection="1">
      <alignment horizontal="left"/>
    </xf>
    <xf numFmtId="3" fontId="132" fillId="0" borderId="4" xfId="0" applyNumberFormat="1" applyFont="1" applyBorder="1" applyAlignment="1" applyProtection="1">
      <alignment horizontal="left"/>
    </xf>
    <xf numFmtId="0" fontId="0" fillId="0" borderId="16" xfId="0" applyBorder="1" applyProtection="1"/>
    <xf numFmtId="4" fontId="135" fillId="0" borderId="16" xfId="0" applyNumberFormat="1" applyFont="1" applyBorder="1" applyProtection="1"/>
    <xf numFmtId="3" fontId="131" fillId="0" borderId="4" xfId="0" applyNumberFormat="1" applyFont="1" applyBorder="1" applyAlignment="1" applyProtection="1">
      <alignment horizontal="left"/>
    </xf>
    <xf numFmtId="3" fontId="132" fillId="0" borderId="0" xfId="0" applyNumberFormat="1" applyFont="1" applyAlignment="1" applyProtection="1">
      <alignment horizontal="center"/>
    </xf>
    <xf numFmtId="0" fontId="0" fillId="0" borderId="6" xfId="0" applyBorder="1" applyProtection="1"/>
    <xf numFmtId="0" fontId="0" fillId="0" borderId="7" xfId="0" applyBorder="1" applyProtection="1"/>
    <xf numFmtId="0" fontId="0" fillId="0" borderId="24" xfId="0" applyBorder="1" applyProtection="1"/>
    <xf numFmtId="4" fontId="135" fillId="0" borderId="24" xfId="0" applyNumberFormat="1" applyFont="1" applyBorder="1" applyProtection="1"/>
    <xf numFmtId="3" fontId="132" fillId="0" borderId="0" xfId="0" applyNumberFormat="1" applyFont="1" applyBorder="1" applyAlignment="1" applyProtection="1">
      <alignment horizontal="left"/>
    </xf>
    <xf numFmtId="3" fontId="132" fillId="0" borderId="5" xfId="0" applyNumberFormat="1" applyFont="1" applyBorder="1" applyAlignment="1" applyProtection="1">
      <alignment horizontal="left"/>
    </xf>
    <xf numFmtId="0" fontId="131" fillId="0" borderId="16" xfId="1" applyNumberFormat="1" applyFont="1" applyFill="1" applyBorder="1" applyAlignment="1" applyProtection="1">
      <alignment horizontal="center"/>
    </xf>
    <xf numFmtId="0" fontId="134" fillId="0" borderId="16" xfId="1" applyNumberFormat="1" applyFont="1" applyFill="1" applyBorder="1" applyAlignment="1" applyProtection="1">
      <alignment horizontal="center"/>
    </xf>
    <xf numFmtId="3" fontId="132" fillId="0" borderId="10" xfId="0" applyNumberFormat="1" applyFont="1" applyBorder="1" applyAlignment="1">
      <alignment horizontal="center"/>
    </xf>
    <xf numFmtId="3" fontId="132" fillId="0" borderId="54" xfId="0" applyNumberFormat="1" applyFont="1" applyBorder="1" applyAlignment="1">
      <alignment horizontal="center"/>
    </xf>
    <xf numFmtId="0" fontId="0" fillId="0" borderId="16" xfId="0" applyFont="1" applyBorder="1" applyAlignment="1">
      <alignment horizontal="center"/>
    </xf>
    <xf numFmtId="0" fontId="27" fillId="0" borderId="36" xfId="0" applyFont="1" applyFill="1" applyBorder="1"/>
    <xf numFmtId="0" fontId="84" fillId="0" borderId="36" xfId="28" applyFont="1" applyFill="1" applyBorder="1" applyAlignment="1">
      <alignment horizontal="left" wrapText="1"/>
    </xf>
    <xf numFmtId="0" fontId="84" fillId="0" borderId="23" xfId="28" applyFont="1" applyFill="1" applyBorder="1" applyAlignment="1">
      <alignment horizontal="left" wrapText="1"/>
    </xf>
    <xf numFmtId="0" fontId="136" fillId="0" borderId="23" xfId="28" applyFont="1" applyFill="1" applyBorder="1" applyAlignment="1">
      <alignment horizontal="left" wrapText="1"/>
    </xf>
    <xf numFmtId="3" fontId="132" fillId="0" borderId="9" xfId="0" applyNumberFormat="1" applyFont="1" applyBorder="1" applyAlignment="1">
      <alignment horizontal="left"/>
    </xf>
    <xf numFmtId="0" fontId="7" fillId="14" borderId="56" xfId="0" applyFont="1" applyFill="1" applyBorder="1"/>
    <xf numFmtId="0" fontId="7" fillId="14" borderId="0" xfId="0" applyFont="1" applyFill="1" applyBorder="1"/>
    <xf numFmtId="165" fontId="7" fillId="14" borderId="0" xfId="0" applyNumberFormat="1" applyFont="1" applyFill="1" applyBorder="1"/>
    <xf numFmtId="0" fontId="0" fillId="12" borderId="36" xfId="0" applyFill="1" applyBorder="1" applyAlignment="1">
      <alignment horizontal="center" vertical="center" wrapText="1"/>
    </xf>
    <xf numFmtId="0" fontId="114" fillId="34" borderId="36" xfId="0" applyFont="1" applyFill="1" applyBorder="1" applyAlignment="1">
      <alignment horizontal="center" vertical="center" wrapText="1"/>
    </xf>
    <xf numFmtId="0" fontId="126" fillId="31" borderId="36" xfId="0" applyFont="1" applyFill="1" applyBorder="1" applyAlignment="1">
      <alignment horizontal="center"/>
    </xf>
    <xf numFmtId="0" fontId="126" fillId="31" borderId="36" xfId="0" applyNumberFormat="1" applyFont="1" applyFill="1" applyBorder="1" applyAlignment="1">
      <alignment horizontal="center"/>
    </xf>
    <xf numFmtId="165" fontId="126" fillId="31" borderId="36" xfId="33" applyFont="1" applyFill="1" applyBorder="1" applyAlignment="1">
      <alignment horizontal="right"/>
    </xf>
    <xf numFmtId="0" fontId="0" fillId="0" borderId="28" xfId="0" applyBorder="1"/>
    <xf numFmtId="0" fontId="126" fillId="31" borderId="28" xfId="0" applyFont="1" applyFill="1" applyBorder="1" applyAlignment="1">
      <alignment horizontal="center"/>
    </xf>
    <xf numFmtId="0" fontId="126" fillId="31" borderId="28" xfId="0" applyNumberFormat="1" applyFont="1" applyFill="1" applyBorder="1" applyAlignment="1">
      <alignment horizontal="center"/>
    </xf>
    <xf numFmtId="165" fontId="126" fillId="31" borderId="28" xfId="33" applyFont="1" applyFill="1" applyBorder="1" applyAlignment="1">
      <alignment horizontal="right"/>
    </xf>
    <xf numFmtId="0" fontId="0" fillId="0" borderId="42" xfId="0" applyBorder="1"/>
    <xf numFmtId="0" fontId="132" fillId="0" borderId="16" xfId="1" applyNumberFormat="1" applyFont="1" applyFill="1" applyBorder="1" applyAlignment="1" applyProtection="1">
      <alignment horizontal="center"/>
    </xf>
    <xf numFmtId="0" fontId="0" fillId="0" borderId="22" xfId="0" applyFont="1" applyBorder="1" applyAlignment="1">
      <alignment horizontal="center"/>
    </xf>
    <xf numFmtId="3" fontId="132" fillId="0" borderId="62" xfId="0" applyNumberFormat="1" applyFont="1" applyBorder="1" applyAlignment="1" applyProtection="1">
      <alignment horizontal="left"/>
    </xf>
    <xf numFmtId="3" fontId="132" fillId="0" borderId="91" xfId="0" applyNumberFormat="1" applyFont="1" applyBorder="1" applyAlignment="1" applyProtection="1">
      <alignment horizontal="left"/>
    </xf>
    <xf numFmtId="3" fontId="132" fillId="0" borderId="90" xfId="0" applyNumberFormat="1" applyFont="1" applyBorder="1" applyAlignment="1" applyProtection="1">
      <alignment horizontal="left"/>
    </xf>
    <xf numFmtId="0" fontId="132" fillId="0" borderId="92" xfId="1" applyNumberFormat="1" applyFont="1" applyFill="1" applyBorder="1" applyAlignment="1" applyProtection="1">
      <alignment horizontal="center"/>
    </xf>
    <xf numFmtId="0" fontId="126" fillId="14" borderId="42" xfId="0" applyFont="1" applyFill="1" applyBorder="1" applyAlignment="1">
      <alignment horizontal="center"/>
    </xf>
    <xf numFmtId="1" fontId="134" fillId="0" borderId="92" xfId="1" applyNumberFormat="1" applyFont="1" applyFill="1" applyBorder="1" applyAlignment="1" applyProtection="1">
      <alignment horizontal="center"/>
    </xf>
    <xf numFmtId="0" fontId="132" fillId="0" borderId="16" xfId="0" applyFont="1" applyBorder="1"/>
    <xf numFmtId="0" fontId="0" fillId="0" borderId="16" xfId="0" applyFont="1" applyFill="1" applyBorder="1" applyAlignment="1" applyProtection="1">
      <alignment horizontal="center"/>
    </xf>
    <xf numFmtId="0" fontId="7" fillId="33" borderId="16" xfId="0" applyFont="1" applyFill="1" applyBorder="1" applyAlignment="1">
      <alignment horizontal="center"/>
    </xf>
    <xf numFmtId="0" fontId="0" fillId="33" borderId="16" xfId="0" applyFont="1" applyFill="1" applyBorder="1" applyAlignment="1">
      <alignment horizontal="center"/>
    </xf>
    <xf numFmtId="0" fontId="7" fillId="0" borderId="16" xfId="0" applyFont="1" applyFill="1" applyBorder="1" applyAlignment="1">
      <alignment horizontal="center"/>
    </xf>
    <xf numFmtId="3" fontId="27" fillId="23" borderId="28" xfId="0" applyNumberFormat="1" applyFont="1" applyFill="1" applyBorder="1" applyAlignment="1">
      <alignment horizontal="center"/>
    </xf>
    <xf numFmtId="0" fontId="27" fillId="23" borderId="28" xfId="0" applyNumberFormat="1" applyFont="1" applyFill="1" applyBorder="1" applyAlignment="1">
      <alignment horizontal="center"/>
    </xf>
    <xf numFmtId="165" fontId="27" fillId="23" borderId="28" xfId="33" applyFont="1" applyFill="1" applyBorder="1" applyAlignment="1">
      <alignment horizontal="right"/>
    </xf>
    <xf numFmtId="165" fontId="126" fillId="23" borderId="28" xfId="33" applyFont="1" applyFill="1" applyBorder="1" applyAlignment="1">
      <alignment horizontal="right"/>
    </xf>
    <xf numFmtId="0" fontId="27" fillId="23" borderId="36" xfId="0" applyFont="1" applyFill="1" applyBorder="1" applyAlignment="1">
      <alignment horizontal="center"/>
    </xf>
    <xf numFmtId="0" fontId="27" fillId="23" borderId="36" xfId="0" applyNumberFormat="1" applyFont="1" applyFill="1" applyBorder="1" applyAlignment="1">
      <alignment horizontal="center"/>
    </xf>
    <xf numFmtId="165" fontId="27" fillId="23" borderId="36" xfId="33" applyFont="1" applyFill="1" applyBorder="1" applyAlignment="1">
      <alignment horizontal="right"/>
    </xf>
    <xf numFmtId="0" fontId="126" fillId="23" borderId="36" xfId="0" applyFont="1" applyFill="1" applyBorder="1" applyAlignment="1">
      <alignment horizontal="center"/>
    </xf>
    <xf numFmtId="0" fontId="126" fillId="23" borderId="36" xfId="0" applyNumberFormat="1" applyFont="1" applyFill="1" applyBorder="1" applyAlignment="1">
      <alignment horizontal="center"/>
    </xf>
    <xf numFmtId="165" fontId="126" fillId="23" borderId="36" xfId="33" applyFont="1" applyFill="1" applyBorder="1" applyAlignment="1">
      <alignment horizontal="right"/>
    </xf>
    <xf numFmtId="3" fontId="27" fillId="23" borderId="36" xfId="0" applyNumberFormat="1" applyFont="1" applyFill="1" applyBorder="1" applyAlignment="1">
      <alignment horizontal="center"/>
    </xf>
    <xf numFmtId="0" fontId="84" fillId="23" borderId="36" xfId="28" applyFont="1" applyFill="1" applyBorder="1" applyAlignment="1">
      <alignment horizontal="center"/>
    </xf>
    <xf numFmtId="0" fontId="84" fillId="23" borderId="36" xfId="32" applyFont="1" applyFill="1" applyBorder="1" applyAlignment="1">
      <alignment horizontal="center" vertical="top"/>
    </xf>
    <xf numFmtId="0" fontId="84" fillId="23" borderId="36" xfId="32" applyFont="1" applyFill="1" applyBorder="1" applyAlignment="1">
      <alignment horizontal="right" vertical="top"/>
    </xf>
    <xf numFmtId="165" fontId="84" fillId="23" borderId="36" xfId="33" applyFont="1" applyFill="1" applyBorder="1" applyAlignment="1">
      <alignment vertical="top"/>
    </xf>
    <xf numFmtId="0" fontId="136" fillId="23" borderId="36" xfId="28" applyFont="1" applyFill="1" applyBorder="1" applyAlignment="1">
      <alignment horizontal="center"/>
    </xf>
    <xf numFmtId="0" fontId="84" fillId="23" borderId="23" xfId="28" applyFont="1" applyFill="1" applyBorder="1" applyAlignment="1">
      <alignment horizontal="center"/>
    </xf>
    <xf numFmtId="165" fontId="7" fillId="23" borderId="36" xfId="0" applyNumberFormat="1" applyFont="1" applyFill="1" applyBorder="1"/>
    <xf numFmtId="0" fontId="127" fillId="0" borderId="36" xfId="0" applyFont="1" applyFill="1" applyBorder="1" applyAlignment="1">
      <alignment horizontal="center"/>
    </xf>
    <xf numFmtId="0" fontId="127" fillId="0" borderId="36" xfId="0" applyNumberFormat="1" applyFont="1" applyFill="1" applyBorder="1" applyAlignment="1">
      <alignment horizontal="center"/>
    </xf>
    <xf numFmtId="165" fontId="127" fillId="0" borderId="36" xfId="33" applyFont="1" applyFill="1" applyBorder="1" applyAlignment="1">
      <alignment horizontal="right"/>
    </xf>
    <xf numFmtId="164" fontId="128" fillId="23" borderId="18" xfId="0" applyNumberFormat="1" applyFont="1" applyFill="1" applyBorder="1"/>
    <xf numFmtId="0" fontId="128" fillId="33" borderId="26" xfId="0" applyFont="1" applyFill="1" applyBorder="1"/>
    <xf numFmtId="0" fontId="128" fillId="33" borderId="18" xfId="0" applyFont="1" applyFill="1" applyBorder="1" applyAlignment="1">
      <alignment wrapText="1"/>
    </xf>
    <xf numFmtId="0" fontId="128" fillId="33" borderId="18" xfId="0" applyFont="1" applyFill="1" applyBorder="1"/>
    <xf numFmtId="0" fontId="127" fillId="14" borderId="0" xfId="0" applyFont="1" applyFill="1" applyBorder="1"/>
    <xf numFmtId="0" fontId="27" fillId="0" borderId="0" xfId="0" applyFont="1" applyBorder="1" applyAlignment="1">
      <alignment horizontal="center"/>
    </xf>
    <xf numFmtId="0" fontId="27" fillId="0" borderId="0" xfId="0" applyNumberFormat="1" applyFont="1" applyBorder="1" applyAlignment="1">
      <alignment horizontal="center"/>
    </xf>
    <xf numFmtId="165" fontId="27" fillId="0" borderId="0" xfId="33" applyFont="1" applyBorder="1" applyAlignment="1">
      <alignment horizontal="right"/>
    </xf>
    <xf numFmtId="165" fontId="126" fillId="23" borderId="0" xfId="33" applyFont="1" applyFill="1" applyBorder="1" applyAlignment="1">
      <alignment horizontal="right"/>
    </xf>
    <xf numFmtId="0" fontId="0" fillId="0" borderId="21" xfId="0" applyBorder="1"/>
    <xf numFmtId="0" fontId="0" fillId="33" borderId="21" xfId="0" applyFill="1" applyBorder="1" applyAlignment="1">
      <alignment horizontal="center" vertical="center" wrapText="1"/>
    </xf>
    <xf numFmtId="0" fontId="9" fillId="16" borderId="21" xfId="0" applyFont="1" applyFill="1" applyBorder="1"/>
    <xf numFmtId="0" fontId="0" fillId="16" borderId="21" xfId="0" applyFill="1" applyBorder="1"/>
    <xf numFmtId="0" fontId="0" fillId="16" borderId="70" xfId="0" applyFill="1" applyBorder="1"/>
    <xf numFmtId="0" fontId="131" fillId="0" borderId="0" xfId="0" applyFont="1" applyFill="1" applyBorder="1" applyAlignment="1">
      <alignment horizontal="center" vertical="center"/>
    </xf>
    <xf numFmtId="0" fontId="7" fillId="0" borderId="0" xfId="0" applyFont="1" applyFill="1" applyBorder="1" applyAlignment="1">
      <alignment horizontal="center"/>
    </xf>
    <xf numFmtId="0" fontId="0" fillId="0" borderId="0" xfId="0" applyFill="1"/>
    <xf numFmtId="0" fontId="130" fillId="0" borderId="0" xfId="0" applyFont="1" applyFill="1" applyBorder="1" applyAlignment="1">
      <alignment horizontal="center"/>
    </xf>
    <xf numFmtId="0" fontId="16" fillId="0" borderId="0" xfId="0" applyFont="1" applyFill="1" applyBorder="1" applyAlignment="1">
      <alignment horizontal="center" vertical="center"/>
    </xf>
    <xf numFmtId="0" fontId="0" fillId="0" borderId="0" xfId="0" applyFill="1" applyBorder="1"/>
    <xf numFmtId="0" fontId="0" fillId="0" borderId="0" xfId="0" applyFont="1" applyFill="1" applyBorder="1" applyAlignment="1">
      <alignment horizontal="center"/>
    </xf>
    <xf numFmtId="0" fontId="132" fillId="0" borderId="40" xfId="0" applyFont="1" applyBorder="1" applyAlignment="1">
      <alignment wrapText="1"/>
    </xf>
    <xf numFmtId="0" fontId="132" fillId="0" borderId="21" xfId="0" applyFont="1" applyBorder="1" applyAlignment="1">
      <alignment wrapText="1"/>
    </xf>
    <xf numFmtId="0" fontId="0" fillId="0" borderId="70" xfId="0" applyBorder="1" applyAlignment="1">
      <alignment wrapText="1"/>
    </xf>
    <xf numFmtId="3" fontId="132" fillId="0" borderId="11" xfId="0" applyNumberFormat="1" applyFont="1" applyBorder="1" applyAlignment="1">
      <alignment horizontal="left"/>
    </xf>
    <xf numFmtId="3" fontId="132" fillId="0" borderId="31" xfId="0" applyNumberFormat="1" applyFont="1" applyBorder="1" applyAlignment="1">
      <alignment wrapText="1"/>
    </xf>
    <xf numFmtId="0" fontId="27" fillId="0" borderId="28" xfId="0" applyFont="1" applyFill="1" applyBorder="1" applyAlignment="1">
      <alignment wrapText="1"/>
    </xf>
    <xf numFmtId="0" fontId="27" fillId="0" borderId="36" xfId="0" applyFont="1" applyFill="1" applyBorder="1" applyAlignment="1">
      <alignment wrapText="1"/>
    </xf>
    <xf numFmtId="0" fontId="112" fillId="16" borderId="18" xfId="4" applyFont="1" applyFill="1" applyBorder="1" applyAlignment="1" applyProtection="1">
      <alignment horizontal="center" vertical="center" wrapText="1"/>
      <protection locked="0"/>
    </xf>
    <xf numFmtId="0" fontId="18" fillId="16" borderId="36" xfId="4" applyFont="1" applyFill="1" applyBorder="1" applyAlignment="1" applyProtection="1">
      <alignment horizontal="left" vertical="center" wrapText="1"/>
      <protection locked="0"/>
    </xf>
    <xf numFmtId="0" fontId="0" fillId="33" borderId="19" xfId="0" applyFill="1" applyBorder="1" applyAlignment="1">
      <alignment horizontal="center" wrapText="1"/>
    </xf>
    <xf numFmtId="0" fontId="0" fillId="33" borderId="16" xfId="0" applyFill="1" applyBorder="1" applyAlignment="1">
      <alignment horizont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106" fillId="0" borderId="0" xfId="21" applyFont="1" applyAlignment="1">
      <alignment horizontal="center" wrapText="1"/>
    </xf>
    <xf numFmtId="0" fontId="98" fillId="27" borderId="36" xfId="21" applyFont="1" applyFill="1" applyBorder="1" applyAlignment="1">
      <alignment horizontal="center"/>
    </xf>
    <xf numFmtId="0" fontId="17" fillId="13" borderId="55" xfId="4" applyFill="1" applyBorder="1" applyAlignment="1" applyProtection="1">
      <alignment horizontal="center" vertical="center"/>
      <protection hidden="1"/>
    </xf>
    <xf numFmtId="0" fontId="17" fillId="13" borderId="27" xfId="4" applyFill="1" applyBorder="1" applyAlignment="1" applyProtection="1">
      <alignment horizontal="center" vertical="center"/>
      <protection hidden="1"/>
    </xf>
    <xf numFmtId="0" fontId="17" fillId="13" borderId="20" xfId="4" applyFill="1" applyBorder="1" applyAlignment="1" applyProtection="1">
      <alignment horizontal="center" vertical="center"/>
      <protection hidden="1"/>
    </xf>
    <xf numFmtId="0" fontId="32" fillId="14" borderId="26" xfId="4" applyFont="1" applyFill="1" applyBorder="1" applyAlignment="1" applyProtection="1">
      <alignment horizontal="left" vertical="center"/>
    </xf>
    <xf numFmtId="0" fontId="32" fillId="14" borderId="41" xfId="4" applyFont="1" applyFill="1" applyBorder="1" applyAlignment="1" applyProtection="1">
      <alignment horizontal="left" vertical="center"/>
    </xf>
    <xf numFmtId="0" fontId="32" fillId="14" borderId="6" xfId="4" applyFont="1" applyFill="1" applyBorder="1" applyAlignment="1" applyProtection="1">
      <alignment horizontal="left" vertical="center"/>
    </xf>
    <xf numFmtId="0" fontId="32" fillId="14" borderId="38" xfId="4" applyFont="1" applyFill="1" applyBorder="1" applyAlignment="1" applyProtection="1">
      <alignment horizontal="left" vertical="center"/>
    </xf>
    <xf numFmtId="0" fontId="41" fillId="2" borderId="17" xfId="4" applyFont="1" applyFill="1" applyBorder="1" applyAlignment="1" applyProtection="1">
      <alignment horizontal="center" vertical="center"/>
      <protection locked="0"/>
    </xf>
    <xf numFmtId="0" fontId="41" fillId="2" borderId="28" xfId="4" applyFont="1" applyFill="1" applyBorder="1" applyAlignment="1" applyProtection="1">
      <alignment horizontal="center" vertical="center"/>
      <protection locked="0"/>
    </xf>
    <xf numFmtId="0" fontId="55" fillId="2" borderId="19" xfId="4" applyFont="1" applyFill="1" applyBorder="1" applyAlignment="1" applyProtection="1">
      <alignment horizontal="center" vertical="center"/>
      <protection locked="0"/>
    </xf>
    <xf numFmtId="0" fontId="55" fillId="2" borderId="16" xfId="4" applyFont="1" applyFill="1" applyBorder="1" applyAlignment="1" applyProtection="1">
      <alignment horizontal="center" vertical="center"/>
      <protection locked="0"/>
    </xf>
    <xf numFmtId="0" fontId="55" fillId="2" borderId="22" xfId="4" applyFont="1" applyFill="1" applyBorder="1" applyAlignment="1" applyProtection="1">
      <alignment horizontal="center" vertical="center"/>
      <protection locked="0"/>
    </xf>
    <xf numFmtId="0" fontId="19" fillId="0" borderId="7" xfId="4" applyFont="1" applyFill="1" applyBorder="1" applyAlignment="1" applyProtection="1">
      <alignment horizontal="left" vertical="center"/>
    </xf>
    <xf numFmtId="4" fontId="41" fillId="3" borderId="59" xfId="4" applyNumberFormat="1" applyFont="1" applyFill="1" applyBorder="1" applyAlignment="1" applyProtection="1">
      <alignment horizontal="center" vertical="center"/>
    </xf>
    <xf numFmtId="4" fontId="41" fillId="3" borderId="43" xfId="4" applyNumberFormat="1" applyFont="1" applyFill="1" applyBorder="1" applyAlignment="1" applyProtection="1">
      <alignment horizontal="center" vertical="center"/>
    </xf>
    <xf numFmtId="4" fontId="41" fillId="3" borderId="29" xfId="4" applyNumberFormat="1" applyFont="1" applyFill="1" applyBorder="1" applyAlignment="1" applyProtection="1">
      <alignment horizontal="center" vertical="center"/>
    </xf>
    <xf numFmtId="3" fontId="43" fillId="17" borderId="20" xfId="4" applyNumberFormat="1" applyFont="1" applyFill="1" applyBorder="1" applyAlignment="1" applyProtection="1">
      <alignment horizontal="center" vertical="center"/>
    </xf>
    <xf numFmtId="3" fontId="43" fillId="17" borderId="27" xfId="4" applyNumberFormat="1" applyFont="1" applyFill="1" applyBorder="1" applyAlignment="1" applyProtection="1">
      <alignment horizontal="center" vertical="center"/>
    </xf>
    <xf numFmtId="4" fontId="43" fillId="17" borderId="17" xfId="4" applyNumberFormat="1" applyFont="1" applyFill="1" applyBorder="1" applyAlignment="1" applyProtection="1">
      <alignment horizontal="center" vertical="center"/>
    </xf>
    <xf numFmtId="4" fontId="43" fillId="17" borderId="28" xfId="4" applyNumberFormat="1" applyFont="1" applyFill="1" applyBorder="1" applyAlignment="1" applyProtection="1">
      <alignment horizontal="center" vertical="center"/>
    </xf>
    <xf numFmtId="0" fontId="41" fillId="16" borderId="17" xfId="4" applyFont="1" applyFill="1" applyBorder="1" applyAlignment="1" applyProtection="1">
      <alignment horizontal="center" vertical="center"/>
      <protection locked="0"/>
    </xf>
    <xf numFmtId="0" fontId="41" fillId="16" borderId="28" xfId="4" applyFont="1" applyFill="1" applyBorder="1" applyAlignment="1" applyProtection="1">
      <alignment horizontal="center" vertical="center"/>
      <protection locked="0"/>
    </xf>
    <xf numFmtId="3" fontId="41" fillId="17" borderId="58" xfId="4" applyNumberFormat="1" applyFont="1" applyFill="1" applyBorder="1" applyAlignment="1" applyProtection="1">
      <alignment horizontal="center" vertical="center"/>
    </xf>
    <xf numFmtId="3" fontId="41" fillId="17" borderId="17" xfId="4" applyNumberFormat="1" applyFont="1" applyFill="1" applyBorder="1" applyAlignment="1" applyProtection="1">
      <alignment horizontal="center" vertical="center"/>
    </xf>
    <xf numFmtId="3" fontId="41" fillId="17" borderId="28" xfId="4" applyNumberFormat="1" applyFont="1" applyFill="1" applyBorder="1" applyAlignment="1" applyProtection="1">
      <alignment horizontal="center" vertical="center"/>
    </xf>
    <xf numFmtId="4" fontId="41" fillId="17" borderId="60" xfId="4" applyNumberFormat="1" applyFont="1" applyFill="1" applyBorder="1" applyAlignment="1" applyProtection="1">
      <alignment horizontal="center" vertical="center"/>
    </xf>
    <xf numFmtId="4" fontId="41" fillId="17" borderId="56" xfId="4" applyNumberFormat="1" applyFont="1" applyFill="1" applyBorder="1" applyAlignment="1" applyProtection="1">
      <alignment horizontal="center" vertical="center"/>
    </xf>
    <xf numFmtId="4" fontId="41" fillId="17" borderId="15" xfId="4" applyNumberFormat="1" applyFont="1" applyFill="1" applyBorder="1" applyAlignment="1" applyProtection="1">
      <alignment horizontal="center" vertical="center"/>
    </xf>
    <xf numFmtId="0" fontId="40" fillId="14" borderId="26" xfId="4" applyFont="1" applyFill="1" applyBorder="1" applyAlignment="1" applyProtection="1">
      <alignment horizontal="center" vertical="center"/>
    </xf>
    <xf numFmtId="0" fontId="40" fillId="14" borderId="18" xfId="4" applyFont="1" applyFill="1" applyBorder="1" applyAlignment="1" applyProtection="1">
      <alignment horizontal="center" vertical="center"/>
    </xf>
    <xf numFmtId="0" fontId="29" fillId="14" borderId="42" xfId="4" applyFont="1" applyFill="1" applyBorder="1" applyAlignment="1" applyProtection="1">
      <alignment horizontal="center" vertical="center" wrapText="1"/>
    </xf>
    <xf numFmtId="0" fontId="29" fillId="14" borderId="53" xfId="4" applyFont="1" applyFill="1" applyBorder="1" applyAlignment="1" applyProtection="1">
      <alignment horizontal="center" vertical="center" wrapText="1"/>
    </xf>
    <xf numFmtId="0" fontId="40" fillId="14" borderId="45" xfId="4" applyFont="1" applyFill="1" applyBorder="1" applyAlignment="1" applyProtection="1">
      <alignment horizontal="center" vertical="center"/>
    </xf>
    <xf numFmtId="0" fontId="41" fillId="2" borderId="57" xfId="4" applyFont="1" applyFill="1" applyBorder="1" applyAlignment="1" applyProtection="1">
      <alignment horizontal="center" vertical="center"/>
      <protection locked="0"/>
    </xf>
    <xf numFmtId="3" fontId="43" fillId="3" borderId="20" xfId="4" applyNumberFormat="1" applyFont="1" applyFill="1" applyBorder="1" applyAlignment="1" applyProtection="1">
      <alignment horizontal="center" vertical="center"/>
    </xf>
    <xf numFmtId="3" fontId="43" fillId="3" borderId="27" xfId="4" applyNumberFormat="1" applyFont="1" applyFill="1" applyBorder="1" applyAlignment="1" applyProtection="1">
      <alignment horizontal="center" vertical="center"/>
    </xf>
    <xf numFmtId="3" fontId="43" fillId="3" borderId="17" xfId="4" applyNumberFormat="1" applyFont="1" applyFill="1" applyBorder="1" applyAlignment="1" applyProtection="1">
      <alignment horizontal="center" vertical="center"/>
    </xf>
    <xf numFmtId="3" fontId="43" fillId="3" borderId="28" xfId="4" applyNumberFormat="1" applyFont="1" applyFill="1" applyBorder="1" applyAlignment="1" applyProtection="1">
      <alignment horizontal="center" vertical="center"/>
    </xf>
    <xf numFmtId="3" fontId="41" fillId="3" borderId="59" xfId="4" applyNumberFormat="1" applyFont="1" applyFill="1" applyBorder="1" applyAlignment="1" applyProtection="1">
      <alignment horizontal="center" vertical="center"/>
    </xf>
    <xf numFmtId="3" fontId="41" fillId="3" borderId="43" xfId="4" applyNumberFormat="1" applyFont="1" applyFill="1" applyBorder="1" applyAlignment="1" applyProtection="1">
      <alignment horizontal="center" vertical="center"/>
    </xf>
    <xf numFmtId="3" fontId="41" fillId="3" borderId="29" xfId="4" applyNumberFormat="1" applyFont="1" applyFill="1" applyBorder="1" applyAlignment="1" applyProtection="1">
      <alignment horizontal="center" vertical="center"/>
    </xf>
    <xf numFmtId="3" fontId="41" fillId="3" borderId="58" xfId="4" applyNumberFormat="1" applyFont="1" applyFill="1" applyBorder="1" applyAlignment="1" applyProtection="1">
      <alignment horizontal="center" vertical="center"/>
    </xf>
    <xf numFmtId="3" fontId="41" fillId="3" borderId="17" xfId="4" applyNumberFormat="1" applyFont="1" applyFill="1" applyBorder="1" applyAlignment="1" applyProtection="1">
      <alignment horizontal="center" vertical="center"/>
    </xf>
    <xf numFmtId="3" fontId="41" fillId="3" borderId="28" xfId="4" applyNumberFormat="1" applyFont="1" applyFill="1" applyBorder="1" applyAlignment="1" applyProtection="1">
      <alignment horizontal="center" vertical="center"/>
    </xf>
    <xf numFmtId="3" fontId="41" fillId="3" borderId="60" xfId="4" applyNumberFormat="1" applyFont="1" applyFill="1" applyBorder="1" applyAlignment="1" applyProtection="1">
      <alignment horizontal="center" vertical="center"/>
      <protection locked="0"/>
    </xf>
    <xf numFmtId="3" fontId="41" fillId="3" borderId="56" xfId="4" applyNumberFormat="1" applyFont="1" applyFill="1" applyBorder="1" applyAlignment="1" applyProtection="1">
      <alignment horizontal="center" vertical="center"/>
      <protection locked="0"/>
    </xf>
    <xf numFmtId="3" fontId="41" fillId="3" borderId="15" xfId="4" applyNumberFormat="1" applyFont="1" applyFill="1" applyBorder="1" applyAlignment="1" applyProtection="1">
      <alignment horizontal="center" vertical="center"/>
      <protection locked="0"/>
    </xf>
    <xf numFmtId="0" fontId="56" fillId="13" borderId="19" xfId="4" applyFont="1" applyFill="1" applyBorder="1" applyAlignment="1" applyProtection="1">
      <alignment horizontal="center" vertical="center"/>
      <protection hidden="1"/>
    </xf>
    <xf numFmtId="0" fontId="56" fillId="13" borderId="16" xfId="4" applyFont="1" applyFill="1" applyBorder="1" applyAlignment="1" applyProtection="1">
      <alignment horizontal="center" vertical="center"/>
      <protection hidden="1"/>
    </xf>
    <xf numFmtId="0" fontId="56" fillId="13" borderId="24" xfId="4" applyFont="1" applyFill="1" applyBorder="1" applyAlignment="1" applyProtection="1">
      <alignment horizontal="center" vertical="center"/>
      <protection hidden="1"/>
    </xf>
    <xf numFmtId="0" fontId="63" fillId="11" borderId="72" xfId="4" applyFont="1" applyFill="1" applyBorder="1" applyAlignment="1" applyProtection="1">
      <alignment horizontal="center" vertical="center" wrapText="1"/>
    </xf>
    <xf numFmtId="0" fontId="63" fillId="11" borderId="35" xfId="4" applyFont="1" applyFill="1" applyBorder="1" applyAlignment="1" applyProtection="1">
      <alignment horizontal="center" vertical="center" wrapText="1"/>
    </xf>
    <xf numFmtId="0" fontId="63" fillId="11" borderId="73" xfId="4" applyFont="1" applyFill="1" applyBorder="1" applyAlignment="1" applyProtection="1">
      <alignment horizontal="center" vertical="center" wrapText="1"/>
    </xf>
    <xf numFmtId="0" fontId="104" fillId="26" borderId="0" xfId="0" applyFont="1" applyFill="1" applyAlignment="1">
      <alignment horizontal="center"/>
    </xf>
    <xf numFmtId="0" fontId="104" fillId="26" borderId="10" xfId="0" applyFont="1" applyFill="1" applyBorder="1" applyAlignment="1">
      <alignment horizontal="center"/>
    </xf>
    <xf numFmtId="3" fontId="132" fillId="0" borderId="11" xfId="0" applyNumberFormat="1" applyFont="1" applyBorder="1" applyAlignment="1">
      <alignment horizontal="left"/>
    </xf>
    <xf numFmtId="3" fontId="132" fillId="0" borderId="12" xfId="0" applyNumberFormat="1" applyFont="1" applyBorder="1" applyAlignment="1">
      <alignment horizontal="left"/>
    </xf>
    <xf numFmtId="3" fontId="132" fillId="0" borderId="31" xfId="0" applyNumberFormat="1" applyFont="1" applyBorder="1" applyAlignment="1">
      <alignment horizontal="left"/>
    </xf>
    <xf numFmtId="0" fontId="131" fillId="7" borderId="19" xfId="0" applyFont="1" applyFill="1" applyBorder="1" applyAlignment="1">
      <alignment horizontal="center" vertical="center"/>
    </xf>
    <xf numFmtId="0" fontId="131" fillId="7" borderId="16" xfId="0" applyFont="1" applyFill="1" applyBorder="1" applyAlignment="1">
      <alignment horizontal="center" vertical="center"/>
    </xf>
    <xf numFmtId="0" fontId="130" fillId="25" borderId="1" xfId="0" applyFont="1" applyFill="1" applyBorder="1" applyAlignment="1">
      <alignment horizontal="center" wrapText="1"/>
    </xf>
    <xf numFmtId="0" fontId="130" fillId="25" borderId="2" xfId="0" applyFont="1" applyFill="1" applyBorder="1" applyAlignment="1">
      <alignment horizontal="center" wrapText="1"/>
    </xf>
    <xf numFmtId="0" fontId="130" fillId="25" borderId="3" xfId="0" applyFont="1" applyFill="1" applyBorder="1" applyAlignment="1">
      <alignment horizontal="center" wrapText="1"/>
    </xf>
    <xf numFmtId="0" fontId="131" fillId="7" borderId="1" xfId="0" applyFont="1" applyFill="1" applyBorder="1" applyAlignment="1">
      <alignment horizontal="center" vertical="center"/>
    </xf>
    <xf numFmtId="0" fontId="131" fillId="7" borderId="2" xfId="0" applyFont="1" applyFill="1" applyBorder="1" applyAlignment="1">
      <alignment horizontal="center" vertical="center"/>
    </xf>
    <xf numFmtId="0" fontId="131" fillId="7" borderId="3" xfId="0" applyFont="1" applyFill="1" applyBorder="1" applyAlignment="1">
      <alignment horizontal="center" vertical="center"/>
    </xf>
    <xf numFmtId="0" fontId="131" fillId="7" borderId="6" xfId="0" applyFont="1" applyFill="1" applyBorder="1" applyAlignment="1">
      <alignment horizontal="center" vertical="center"/>
    </xf>
    <xf numFmtId="0" fontId="131" fillId="7" borderId="7" xfId="0" applyFont="1" applyFill="1" applyBorder="1" applyAlignment="1">
      <alignment horizontal="center" vertical="center"/>
    </xf>
    <xf numFmtId="0" fontId="131" fillId="7" borderId="8" xfId="0" applyFont="1" applyFill="1" applyBorder="1" applyAlignment="1">
      <alignment horizontal="center" vertical="center"/>
    </xf>
    <xf numFmtId="0" fontId="131" fillId="16" borderId="75" xfId="0" applyFont="1" applyFill="1" applyBorder="1" applyAlignment="1">
      <alignment horizontal="center" vertical="center"/>
    </xf>
    <xf numFmtId="0" fontId="131" fillId="16" borderId="76" xfId="0" applyFont="1" applyFill="1" applyBorder="1" applyAlignment="1">
      <alignment horizontal="center" vertical="center"/>
    </xf>
    <xf numFmtId="0" fontId="131" fillId="16" borderId="25" xfId="0" applyFont="1" applyFill="1" applyBorder="1" applyAlignment="1">
      <alignment horizontal="center" vertical="center"/>
    </xf>
    <xf numFmtId="0" fontId="131" fillId="7" borderId="24" xfId="0" applyFont="1" applyFill="1" applyBorder="1" applyAlignment="1">
      <alignment horizontal="center" vertical="center"/>
    </xf>
    <xf numFmtId="0" fontId="15" fillId="7" borderId="21" xfId="0" applyFont="1" applyFill="1" applyBorder="1" applyAlignment="1">
      <alignment horizontal="center" vertical="center" wrapText="1"/>
    </xf>
    <xf numFmtId="0" fontId="131" fillId="7" borderId="70" xfId="0" applyFont="1" applyFill="1" applyBorder="1" applyAlignment="1">
      <alignment horizontal="center" vertical="center" wrapText="1"/>
    </xf>
    <xf numFmtId="0" fontId="131" fillId="16" borderId="92" xfId="0" applyFont="1" applyFill="1" applyBorder="1" applyAlignment="1">
      <alignment horizontal="center" vertical="center"/>
    </xf>
    <xf numFmtId="0" fontId="131" fillId="16" borderId="24" xfId="0" applyFont="1" applyFill="1" applyBorder="1" applyAlignment="1">
      <alignment horizontal="center" vertical="center"/>
    </xf>
    <xf numFmtId="0" fontId="0" fillId="0" borderId="0" xfId="0" applyAlignment="1">
      <alignment horizontal="center"/>
    </xf>
    <xf numFmtId="3" fontId="132" fillId="0" borderId="11" xfId="0" applyNumberFormat="1" applyFont="1" applyBorder="1" applyAlignment="1" applyProtection="1">
      <alignment horizontal="left"/>
    </xf>
    <xf numFmtId="3" fontId="132" fillId="0" borderId="12" xfId="0" applyNumberFormat="1" applyFont="1" applyBorder="1" applyAlignment="1" applyProtection="1">
      <alignment horizontal="left"/>
    </xf>
    <xf numFmtId="3" fontId="132" fillId="0" borderId="31" xfId="0" applyNumberFormat="1" applyFont="1" applyBorder="1" applyAlignment="1" applyProtection="1">
      <alignment horizontal="left"/>
    </xf>
    <xf numFmtId="0" fontId="0" fillId="35" borderId="1" xfId="0" applyFill="1" applyBorder="1" applyAlignment="1">
      <alignment horizontal="center"/>
    </xf>
    <xf numFmtId="0" fontId="0" fillId="35" borderId="2" xfId="0" applyFill="1" applyBorder="1" applyAlignment="1">
      <alignment horizontal="center"/>
    </xf>
    <xf numFmtId="0" fontId="0" fillId="35" borderId="3" xfId="0" applyFill="1" applyBorder="1" applyAlignment="1">
      <alignment horizontal="center"/>
    </xf>
    <xf numFmtId="0" fontId="0" fillId="35" borderId="6" xfId="0" applyFill="1" applyBorder="1" applyAlignment="1">
      <alignment horizontal="center"/>
    </xf>
    <xf numFmtId="0" fontId="0" fillId="35" borderId="7" xfId="0" applyFill="1" applyBorder="1" applyAlignment="1">
      <alignment horizontal="center"/>
    </xf>
    <xf numFmtId="0" fontId="0" fillId="35" borderId="8" xfId="0" applyFill="1" applyBorder="1" applyAlignment="1">
      <alignment horizontal="center"/>
    </xf>
    <xf numFmtId="3" fontId="132" fillId="0" borderId="12" xfId="0" applyNumberFormat="1" applyFont="1" applyBorder="1" applyAlignment="1" applyProtection="1">
      <alignment horizontal="center"/>
    </xf>
    <xf numFmtId="3" fontId="132" fillId="0" borderId="31" xfId="0" applyNumberFormat="1" applyFont="1" applyBorder="1" applyAlignment="1" applyProtection="1">
      <alignment horizontal="center"/>
    </xf>
    <xf numFmtId="3" fontId="132" fillId="0" borderId="11" xfId="0" applyNumberFormat="1" applyFont="1" applyFill="1" applyBorder="1" applyAlignment="1" applyProtection="1">
      <alignment horizontal="left"/>
    </xf>
    <xf numFmtId="3" fontId="132" fillId="0" borderId="12" xfId="0" applyNumberFormat="1" applyFont="1" applyFill="1" applyBorder="1" applyAlignment="1" applyProtection="1">
      <alignment horizontal="left"/>
    </xf>
    <xf numFmtId="3" fontId="132" fillId="0" borderId="31" xfId="0" applyNumberFormat="1" applyFont="1" applyFill="1" applyBorder="1" applyAlignment="1" applyProtection="1">
      <alignment horizontal="left"/>
    </xf>
    <xf numFmtId="3" fontId="132" fillId="0" borderId="1" xfId="0" applyNumberFormat="1" applyFont="1" applyBorder="1" applyAlignment="1" applyProtection="1">
      <alignment horizontal="left"/>
    </xf>
    <xf numFmtId="3" fontId="132" fillId="0" borderId="2" xfId="0" applyNumberFormat="1" applyFont="1" applyBorder="1" applyAlignment="1" applyProtection="1">
      <alignment horizontal="left"/>
    </xf>
    <xf numFmtId="3" fontId="132" fillId="0" borderId="3" xfId="0" applyNumberFormat="1" applyFont="1" applyBorder="1" applyAlignment="1" applyProtection="1">
      <alignment horizontal="left"/>
    </xf>
    <xf numFmtId="0" fontId="131" fillId="7" borderId="26" xfId="0" applyFont="1" applyFill="1" applyBorder="1" applyAlignment="1" applyProtection="1">
      <alignment horizontal="center" vertical="center"/>
    </xf>
    <xf numFmtId="0" fontId="131" fillId="7" borderId="18" xfId="0" applyFont="1" applyFill="1" applyBorder="1" applyAlignment="1" applyProtection="1">
      <alignment horizontal="center" vertical="center"/>
    </xf>
    <xf numFmtId="0" fontId="131" fillId="7" borderId="45" xfId="0" applyFont="1" applyFill="1" applyBorder="1" applyAlignment="1" applyProtection="1">
      <alignment horizontal="center" vertical="center"/>
    </xf>
    <xf numFmtId="0" fontId="130" fillId="25" borderId="26" xfId="0" applyFont="1" applyFill="1" applyBorder="1" applyAlignment="1" applyProtection="1">
      <alignment horizontal="center" vertical="center"/>
    </xf>
    <xf numFmtId="0" fontId="130" fillId="25" borderId="18" xfId="0" applyFont="1" applyFill="1" applyBorder="1" applyAlignment="1" applyProtection="1">
      <alignment horizontal="center" vertical="center"/>
    </xf>
    <xf numFmtId="0" fontId="130" fillId="25" borderId="45" xfId="0" applyFont="1" applyFill="1" applyBorder="1" applyAlignment="1" applyProtection="1">
      <alignment horizontal="center" vertical="center"/>
    </xf>
    <xf numFmtId="0" fontId="131" fillId="7" borderId="1" xfId="0" applyFont="1" applyFill="1" applyBorder="1" applyAlignment="1" applyProtection="1">
      <alignment horizontal="center" vertical="center"/>
    </xf>
    <xf numFmtId="0" fontId="131" fillId="7" borderId="2" xfId="0" applyFont="1" applyFill="1" applyBorder="1" applyAlignment="1" applyProtection="1">
      <alignment horizontal="center" vertical="center"/>
    </xf>
    <xf numFmtId="0" fontId="131" fillId="7" borderId="3" xfId="0" applyFont="1" applyFill="1" applyBorder="1" applyAlignment="1" applyProtection="1">
      <alignment horizontal="center" vertical="center"/>
    </xf>
    <xf numFmtId="0" fontId="131" fillId="7" borderId="6" xfId="0" applyFont="1" applyFill="1" applyBorder="1" applyAlignment="1" applyProtection="1">
      <alignment horizontal="center" vertical="center"/>
    </xf>
    <xf numFmtId="0" fontId="131" fillId="7" borderId="7" xfId="0" applyFont="1" applyFill="1" applyBorder="1" applyAlignment="1" applyProtection="1">
      <alignment horizontal="center" vertical="center"/>
    </xf>
    <xf numFmtId="0" fontId="131" fillId="7" borderId="8" xfId="0" applyFont="1" applyFill="1" applyBorder="1" applyAlignment="1" applyProtection="1">
      <alignment horizontal="center" vertical="center"/>
    </xf>
    <xf numFmtId="0" fontId="26" fillId="7" borderId="19" xfId="0" applyFont="1" applyFill="1" applyBorder="1" applyAlignment="1" applyProtection="1">
      <alignment horizontal="center" vertical="center"/>
    </xf>
    <xf numFmtId="0" fontId="26" fillId="7" borderId="16" xfId="0" applyFont="1" applyFill="1" applyBorder="1" applyAlignment="1" applyProtection="1">
      <alignment horizontal="center" vertical="center"/>
    </xf>
    <xf numFmtId="0" fontId="133" fillId="7" borderId="19" xfId="0" applyFont="1" applyFill="1" applyBorder="1" applyAlignment="1" applyProtection="1">
      <alignment horizontal="center" vertical="center"/>
    </xf>
    <xf numFmtId="0" fontId="133" fillId="7" borderId="16" xfId="0" applyFont="1" applyFill="1" applyBorder="1" applyAlignment="1" applyProtection="1">
      <alignment horizontal="center" vertical="center"/>
    </xf>
    <xf numFmtId="0" fontId="131" fillId="23" borderId="1" xfId="0" applyFont="1" applyFill="1" applyBorder="1" applyAlignment="1" applyProtection="1">
      <alignment horizontal="center" vertical="center"/>
    </xf>
    <xf numFmtId="0" fontId="131" fillId="23" borderId="2" xfId="0" applyFont="1" applyFill="1" applyBorder="1" applyAlignment="1" applyProtection="1">
      <alignment horizontal="center" vertical="center"/>
    </xf>
    <xf numFmtId="0" fontId="131" fillId="23" borderId="3" xfId="0" applyFont="1" applyFill="1" applyBorder="1" applyAlignment="1" applyProtection="1">
      <alignment horizontal="center" vertical="center"/>
    </xf>
    <xf numFmtId="0" fontId="126" fillId="20" borderId="89" xfId="0" applyFont="1" applyFill="1" applyBorder="1" applyAlignment="1">
      <alignment horizontal="center"/>
    </xf>
    <xf numFmtId="0" fontId="126" fillId="20" borderId="78" xfId="0" applyFont="1" applyFill="1" applyBorder="1" applyAlignment="1">
      <alignment horizontal="center"/>
    </xf>
    <xf numFmtId="0" fontId="126" fillId="20" borderId="73" xfId="0" applyFont="1" applyFill="1" applyBorder="1" applyAlignment="1">
      <alignment horizontal="center"/>
    </xf>
    <xf numFmtId="0" fontId="124" fillId="0" borderId="0" xfId="0" applyFont="1" applyAlignment="1">
      <alignment horizontal="center" vertical="center"/>
    </xf>
    <xf numFmtId="0" fontId="126" fillId="20" borderId="85" xfId="0" applyFont="1" applyFill="1" applyBorder="1" applyAlignment="1">
      <alignment horizontal="center"/>
    </xf>
    <xf numFmtId="0" fontId="126" fillId="20" borderId="7" xfId="0" applyFont="1" applyFill="1" applyBorder="1" applyAlignment="1">
      <alignment horizontal="center"/>
    </xf>
    <xf numFmtId="0" fontId="126" fillId="20" borderId="38" xfId="0" applyFont="1" applyFill="1" applyBorder="1" applyAlignment="1">
      <alignment horizontal="center"/>
    </xf>
    <xf numFmtId="0" fontId="17" fillId="16" borderId="0" xfId="4" applyFill="1" applyAlignment="1" applyProtection="1">
      <alignment horizontal="center"/>
      <protection locked="0"/>
    </xf>
    <xf numFmtId="0" fontId="112" fillId="16" borderId="26" xfId="4" applyFont="1" applyFill="1" applyBorder="1" applyAlignment="1" applyProtection="1">
      <alignment horizontal="center" vertical="center"/>
      <protection locked="0"/>
    </xf>
    <xf numFmtId="0" fontId="112" fillId="16" borderId="18" xfId="4" applyFont="1" applyFill="1" applyBorder="1" applyAlignment="1" applyProtection="1">
      <alignment horizontal="center" vertical="center"/>
      <protection locked="0"/>
    </xf>
    <xf numFmtId="0" fontId="112" fillId="16" borderId="45" xfId="4" applyFont="1" applyFill="1" applyBorder="1" applyAlignment="1" applyProtection="1">
      <alignment horizontal="center" vertical="center"/>
      <protection locked="0"/>
    </xf>
    <xf numFmtId="3" fontId="63" fillId="11" borderId="85" xfId="4" applyNumberFormat="1" applyFont="1" applyFill="1" applyBorder="1" applyAlignment="1" applyProtection="1">
      <alignment horizontal="center" vertical="center" wrapText="1"/>
    </xf>
    <xf numFmtId="3" fontId="63" fillId="11" borderId="38" xfId="4" applyNumberFormat="1" applyFont="1" applyFill="1" applyBorder="1" applyAlignment="1" applyProtection="1">
      <alignment horizontal="center" vertical="center" wrapText="1"/>
    </xf>
    <xf numFmtId="0" fontId="17" fillId="6" borderId="20" xfId="4" applyFill="1" applyBorder="1" applyAlignment="1" applyProtection="1">
      <alignment horizontal="center" vertical="center"/>
      <protection hidden="1"/>
    </xf>
    <xf numFmtId="0" fontId="17" fillId="6" borderId="27" xfId="4" applyFill="1" applyBorder="1" applyAlignment="1" applyProtection="1">
      <alignment horizontal="center" vertical="center"/>
      <protection hidden="1"/>
    </xf>
    <xf numFmtId="0" fontId="17" fillId="6" borderId="55" xfId="4" applyFill="1" applyBorder="1" applyAlignment="1" applyProtection="1">
      <alignment horizontal="center" vertical="center"/>
      <protection hidden="1"/>
    </xf>
    <xf numFmtId="3" fontId="42" fillId="6" borderId="23" xfId="4" applyNumberFormat="1" applyFont="1" applyFill="1" applyBorder="1" applyAlignment="1" applyProtection="1">
      <alignment horizontal="center"/>
    </xf>
    <xf numFmtId="3" fontId="42" fillId="6" borderId="35" xfId="4" applyNumberFormat="1" applyFont="1" applyFill="1" applyBorder="1" applyAlignment="1" applyProtection="1">
      <alignment horizontal="center"/>
    </xf>
    <xf numFmtId="0" fontId="61" fillId="0" borderId="23" xfId="4" applyFont="1" applyFill="1" applyBorder="1" applyAlignment="1" applyProtection="1">
      <alignment horizontal="center" vertical="center" wrapText="1"/>
    </xf>
    <xf numFmtId="0" fontId="61" fillId="0" borderId="35" xfId="4" applyFont="1" applyFill="1" applyBorder="1" applyAlignment="1" applyProtection="1">
      <alignment horizontal="center" vertical="center" wrapText="1"/>
    </xf>
    <xf numFmtId="0" fontId="17" fillId="16" borderId="36" xfId="4" applyFill="1" applyBorder="1" applyAlignment="1" applyProtection="1">
      <alignment horizontal="center" vertical="center"/>
      <protection locked="0"/>
    </xf>
    <xf numFmtId="3" fontId="43" fillId="3" borderId="43" xfId="4" applyNumberFormat="1" applyFont="1" applyFill="1" applyBorder="1" applyAlignment="1" applyProtection="1">
      <alignment horizontal="center" vertical="center"/>
    </xf>
    <xf numFmtId="3" fontId="43" fillId="3" borderId="29" xfId="4" applyNumberFormat="1" applyFont="1" applyFill="1" applyBorder="1" applyAlignment="1" applyProtection="1">
      <alignment horizontal="center" vertical="center"/>
    </xf>
    <xf numFmtId="3" fontId="42" fillId="6" borderId="89" xfId="4" applyNumberFormat="1" applyFont="1" applyFill="1" applyBorder="1" applyAlignment="1" applyProtection="1">
      <alignment horizontal="center"/>
    </xf>
    <xf numFmtId="3" fontId="42" fillId="6" borderId="73" xfId="4" applyNumberFormat="1" applyFont="1" applyFill="1" applyBorder="1" applyAlignment="1" applyProtection="1">
      <alignment horizontal="center"/>
    </xf>
    <xf numFmtId="3" fontId="41" fillId="22" borderId="59" xfId="4" applyNumberFormat="1" applyFont="1" applyFill="1" applyBorder="1" applyAlignment="1" applyProtection="1">
      <alignment horizontal="center" vertical="center"/>
      <protection locked="0"/>
    </xf>
    <xf numFmtId="3" fontId="41" fillId="22" borderId="43" xfId="4" applyNumberFormat="1" applyFont="1" applyFill="1" applyBorder="1" applyAlignment="1" applyProtection="1">
      <alignment horizontal="center" vertical="center"/>
      <protection locked="0"/>
    </xf>
    <xf numFmtId="3" fontId="41" fillId="22" borderId="29" xfId="4" applyNumberFormat="1" applyFont="1" applyFill="1" applyBorder="1" applyAlignment="1" applyProtection="1">
      <alignment horizontal="center" vertical="center"/>
      <protection locked="0"/>
    </xf>
    <xf numFmtId="3" fontId="43" fillId="22" borderId="32" xfId="4" applyNumberFormat="1" applyFont="1" applyFill="1" applyBorder="1" applyAlignment="1" applyProtection="1">
      <alignment horizontal="center" vertical="center"/>
    </xf>
    <xf numFmtId="3" fontId="43" fillId="22" borderId="30" xfId="4" applyNumberFormat="1" applyFont="1" applyFill="1" applyBorder="1" applyAlignment="1" applyProtection="1">
      <alignment horizontal="center" vertical="center"/>
    </xf>
    <xf numFmtId="167" fontId="80" fillId="4" borderId="17" xfId="4" applyNumberFormat="1" applyFont="1" applyFill="1" applyBorder="1" applyAlignment="1" applyProtection="1">
      <alignment horizontal="center" vertical="center"/>
    </xf>
    <xf numFmtId="167" fontId="80" fillId="4" borderId="28" xfId="4" applyNumberFormat="1" applyFont="1" applyFill="1" applyBorder="1" applyAlignment="1" applyProtection="1">
      <alignment horizontal="center" vertical="center"/>
    </xf>
    <xf numFmtId="3" fontId="43" fillId="23" borderId="32" xfId="4" applyNumberFormat="1" applyFont="1" applyFill="1" applyBorder="1" applyAlignment="1" applyProtection="1">
      <alignment horizontal="center" vertical="center"/>
    </xf>
    <xf numFmtId="3" fontId="43" fillId="23" borderId="30" xfId="4" applyNumberFormat="1" applyFont="1" applyFill="1" applyBorder="1" applyAlignment="1" applyProtection="1">
      <alignment horizontal="center" vertical="center"/>
    </xf>
    <xf numFmtId="3" fontId="43" fillId="23" borderId="5" xfId="4" applyNumberFormat="1" applyFont="1" applyFill="1" applyBorder="1" applyAlignment="1" applyProtection="1">
      <alignment horizontal="center" vertical="center"/>
    </xf>
    <xf numFmtId="3" fontId="43" fillId="23" borderId="54" xfId="4" applyNumberFormat="1" applyFont="1" applyFill="1" applyBorder="1" applyAlignment="1" applyProtection="1">
      <alignment horizontal="center" vertical="center"/>
    </xf>
    <xf numFmtId="3" fontId="41" fillId="16" borderId="58" xfId="4" applyNumberFormat="1" applyFont="1" applyFill="1" applyBorder="1" applyAlignment="1" applyProtection="1">
      <alignment horizontal="center" vertical="center" wrapText="1"/>
      <protection locked="0"/>
    </xf>
    <xf numFmtId="3" fontId="41" fillId="16" borderId="17" xfId="4" applyNumberFormat="1" applyFont="1" applyFill="1" applyBorder="1" applyAlignment="1" applyProtection="1">
      <alignment horizontal="center" vertical="center" wrapText="1"/>
      <protection locked="0"/>
    </xf>
    <xf numFmtId="3" fontId="41" fillId="16" borderId="28" xfId="4" applyNumberFormat="1" applyFont="1" applyFill="1" applyBorder="1" applyAlignment="1" applyProtection="1">
      <alignment horizontal="center" vertical="center" wrapText="1"/>
      <protection locked="0"/>
    </xf>
    <xf numFmtId="3" fontId="41" fillId="16" borderId="58" xfId="4" applyNumberFormat="1" applyFont="1" applyFill="1" applyBorder="1" applyAlignment="1" applyProtection="1">
      <alignment horizontal="center" vertical="center"/>
      <protection locked="0"/>
    </xf>
    <xf numFmtId="3" fontId="41" fillId="16" borderId="17" xfId="4" applyNumberFormat="1" applyFont="1" applyFill="1" applyBorder="1" applyAlignment="1" applyProtection="1">
      <alignment horizontal="center" vertical="center"/>
      <protection locked="0"/>
    </xf>
    <xf numFmtId="3" fontId="41" fillId="16" borderId="28" xfId="4" applyNumberFormat="1" applyFont="1" applyFill="1" applyBorder="1" applyAlignment="1" applyProtection="1">
      <alignment horizontal="center" vertical="center"/>
      <protection locked="0"/>
    </xf>
    <xf numFmtId="3" fontId="41" fillId="23" borderId="59" xfId="4" applyNumberFormat="1" applyFont="1" applyFill="1" applyBorder="1" applyAlignment="1" applyProtection="1">
      <alignment horizontal="center" vertical="center"/>
      <protection locked="0"/>
    </xf>
    <xf numFmtId="3" fontId="41" fillId="23" borderId="43" xfId="4" applyNumberFormat="1" applyFont="1" applyFill="1" applyBorder="1" applyAlignment="1" applyProtection="1">
      <alignment horizontal="center" vertical="center"/>
      <protection locked="0"/>
    </xf>
    <xf numFmtId="3" fontId="41" fillId="23" borderId="29" xfId="4" applyNumberFormat="1" applyFont="1" applyFill="1" applyBorder="1" applyAlignment="1" applyProtection="1">
      <alignment horizontal="center" vertical="center"/>
      <protection locked="0"/>
    </xf>
    <xf numFmtId="0" fontId="17" fillId="23" borderId="20" xfId="4" applyFill="1" applyBorder="1" applyAlignment="1" applyProtection="1">
      <alignment horizontal="center" vertical="center"/>
      <protection hidden="1"/>
    </xf>
    <xf numFmtId="0" fontId="17" fillId="23" borderId="27" xfId="4" applyFill="1" applyBorder="1" applyAlignment="1" applyProtection="1">
      <alignment horizontal="center" vertical="center"/>
      <protection hidden="1"/>
    </xf>
    <xf numFmtId="0" fontId="41" fillId="16" borderId="17" xfId="4" applyFont="1" applyFill="1" applyBorder="1" applyAlignment="1" applyProtection="1">
      <alignment horizontal="center" vertical="center" wrapText="1"/>
      <protection locked="0"/>
    </xf>
    <xf numFmtId="0" fontId="41" fillId="16" borderId="28" xfId="4" applyFont="1" applyFill="1" applyBorder="1" applyAlignment="1" applyProtection="1">
      <alignment horizontal="center" vertical="center" wrapText="1"/>
      <protection locked="0"/>
    </xf>
    <xf numFmtId="0" fontId="17" fillId="16" borderId="64" xfId="4" applyFill="1" applyBorder="1" applyAlignment="1" applyProtection="1">
      <alignment horizontal="center" vertical="center"/>
      <protection locked="0"/>
    </xf>
    <xf numFmtId="3" fontId="41" fillId="16" borderId="69" xfId="4" applyNumberFormat="1" applyFont="1" applyFill="1" applyBorder="1" applyAlignment="1" applyProtection="1">
      <alignment horizontal="center" vertical="center"/>
      <protection locked="0"/>
    </xf>
    <xf numFmtId="3" fontId="41" fillId="16" borderId="20" xfId="4" applyNumberFormat="1" applyFont="1" applyFill="1" applyBorder="1" applyAlignment="1" applyProtection="1">
      <alignment horizontal="center" vertical="center"/>
      <protection locked="0"/>
    </xf>
    <xf numFmtId="3" fontId="41" fillId="16" borderId="27" xfId="4" applyNumberFormat="1" applyFont="1" applyFill="1" applyBorder="1" applyAlignment="1" applyProtection="1">
      <alignment horizontal="center" vertical="center"/>
      <protection locked="0"/>
    </xf>
    <xf numFmtId="3" fontId="41" fillId="28" borderId="69" xfId="4" applyNumberFormat="1" applyFont="1" applyFill="1" applyBorder="1" applyAlignment="1" applyProtection="1">
      <alignment horizontal="center" vertical="center"/>
      <protection locked="0"/>
    </xf>
    <xf numFmtId="3" fontId="41" fillId="28" borderId="20" xfId="4" applyNumberFormat="1" applyFont="1" applyFill="1" applyBorder="1" applyAlignment="1" applyProtection="1">
      <alignment horizontal="center" vertical="center"/>
      <protection locked="0"/>
    </xf>
    <xf numFmtId="3" fontId="41" fillId="28" borderId="27" xfId="4" applyNumberFormat="1" applyFont="1" applyFill="1" applyBorder="1" applyAlignment="1" applyProtection="1">
      <alignment horizontal="center" vertical="center"/>
      <protection locked="0"/>
    </xf>
    <xf numFmtId="3" fontId="41" fillId="28" borderId="58" xfId="4" applyNumberFormat="1" applyFont="1" applyFill="1" applyBorder="1" applyAlignment="1" applyProtection="1">
      <alignment horizontal="center" vertical="center" wrapText="1"/>
      <protection locked="0"/>
    </xf>
    <xf numFmtId="3" fontId="41" fillId="28" borderId="17" xfId="4" applyNumberFormat="1" applyFont="1" applyFill="1" applyBorder="1" applyAlignment="1" applyProtection="1">
      <alignment horizontal="center" vertical="center" wrapText="1"/>
      <protection locked="0"/>
    </xf>
    <xf numFmtId="3" fontId="41" fillId="28" borderId="28" xfId="4" applyNumberFormat="1" applyFont="1" applyFill="1" applyBorder="1" applyAlignment="1" applyProtection="1">
      <alignment horizontal="center" vertical="center" wrapText="1"/>
      <protection locked="0"/>
    </xf>
    <xf numFmtId="0" fontId="17" fillId="28" borderId="36" xfId="4" applyFill="1" applyBorder="1" applyAlignment="1" applyProtection="1">
      <alignment horizontal="center" vertical="center"/>
      <protection locked="0"/>
    </xf>
    <xf numFmtId="3" fontId="43" fillId="22" borderId="5" xfId="4" applyNumberFormat="1" applyFont="1" applyFill="1" applyBorder="1" applyAlignment="1" applyProtection="1">
      <alignment horizontal="center" vertical="center"/>
    </xf>
    <xf numFmtId="3" fontId="43" fillId="22" borderId="54" xfId="4" applyNumberFormat="1" applyFont="1" applyFill="1" applyBorder="1" applyAlignment="1" applyProtection="1">
      <alignment horizontal="center" vertical="center"/>
    </xf>
    <xf numFmtId="3" fontId="41" fillId="28" borderId="58" xfId="4" applyNumberFormat="1" applyFont="1" applyFill="1" applyBorder="1" applyAlignment="1" applyProtection="1">
      <alignment horizontal="center" vertical="center"/>
      <protection locked="0"/>
    </xf>
    <xf numFmtId="3" fontId="41" fillId="28" borderId="17" xfId="4" applyNumberFormat="1" applyFont="1" applyFill="1" applyBorder="1" applyAlignment="1" applyProtection="1">
      <alignment horizontal="center" vertical="center"/>
      <protection locked="0"/>
    </xf>
    <xf numFmtId="3" fontId="41" fillId="28" borderId="28" xfId="4" applyNumberFormat="1" applyFont="1" applyFill="1" applyBorder="1" applyAlignment="1" applyProtection="1">
      <alignment horizontal="center" vertical="center"/>
      <protection locked="0"/>
    </xf>
    <xf numFmtId="0" fontId="40" fillId="7" borderId="75" xfId="4" applyFont="1" applyFill="1" applyBorder="1" applyAlignment="1" applyProtection="1">
      <alignment horizontal="center" vertical="center"/>
    </xf>
    <xf numFmtId="0" fontId="40" fillId="7" borderId="76" xfId="4" applyFont="1" applyFill="1" applyBorder="1" applyAlignment="1" applyProtection="1">
      <alignment horizontal="center" vertical="center"/>
    </xf>
    <xf numFmtId="0" fontId="40" fillId="7" borderId="25" xfId="4" applyFont="1" applyFill="1" applyBorder="1" applyAlignment="1" applyProtection="1">
      <alignment horizontal="center" vertical="center"/>
    </xf>
    <xf numFmtId="0" fontId="29" fillId="7" borderId="1" xfId="4" applyFont="1" applyFill="1" applyBorder="1" applyAlignment="1" applyProtection="1">
      <alignment horizontal="center" vertical="center" wrapText="1"/>
    </xf>
    <xf numFmtId="0" fontId="29" fillId="7" borderId="2" xfId="4" applyFont="1" applyFill="1" applyBorder="1" applyAlignment="1" applyProtection="1">
      <alignment horizontal="center" vertical="center" wrapText="1"/>
    </xf>
    <xf numFmtId="0" fontId="29" fillId="7" borderId="3" xfId="4" applyFont="1" applyFill="1" applyBorder="1" applyAlignment="1" applyProtection="1">
      <alignment horizontal="center" vertical="center" wrapText="1"/>
    </xf>
    <xf numFmtId="0" fontId="29" fillId="7" borderId="6" xfId="4" applyFont="1" applyFill="1" applyBorder="1" applyAlignment="1" applyProtection="1">
      <alignment horizontal="center" vertical="center" wrapText="1"/>
    </xf>
    <xf numFmtId="0" fontId="29" fillId="7" borderId="7" xfId="4" applyFont="1" applyFill="1" applyBorder="1" applyAlignment="1" applyProtection="1">
      <alignment horizontal="center" vertical="center" wrapText="1"/>
    </xf>
    <xf numFmtId="0" fontId="29" fillId="7" borderId="8" xfId="4" applyFont="1" applyFill="1" applyBorder="1" applyAlignment="1" applyProtection="1">
      <alignment horizontal="center" vertical="center" wrapText="1"/>
    </xf>
    <xf numFmtId="0" fontId="40" fillId="7" borderId="3" xfId="4" applyFont="1" applyFill="1" applyBorder="1" applyAlignment="1" applyProtection="1">
      <alignment horizontal="center" vertical="center"/>
    </xf>
    <xf numFmtId="0" fontId="40" fillId="7" borderId="8" xfId="4" applyFont="1" applyFill="1" applyBorder="1" applyAlignment="1" applyProtection="1">
      <alignment horizontal="center" vertical="center"/>
    </xf>
    <xf numFmtId="0" fontId="70" fillId="14" borderId="77" xfId="4" applyFont="1" applyFill="1" applyBorder="1" applyAlignment="1" applyProtection="1">
      <alignment horizontal="center" vertical="center"/>
    </xf>
    <xf numFmtId="0" fontId="70" fillId="14" borderId="78" xfId="4" applyFont="1" applyFill="1" applyBorder="1" applyAlignment="1" applyProtection="1">
      <alignment horizontal="center" vertical="center"/>
    </xf>
    <xf numFmtId="0" fontId="70" fillId="14" borderId="70" xfId="4" applyFont="1" applyFill="1" applyBorder="1" applyAlignment="1" applyProtection="1">
      <alignment horizontal="center" vertical="center"/>
    </xf>
    <xf numFmtId="0" fontId="41" fillId="28" borderId="17" xfId="4" applyFont="1" applyFill="1" applyBorder="1" applyAlignment="1" applyProtection="1">
      <alignment horizontal="center" vertical="center" wrapText="1"/>
      <protection locked="0"/>
    </xf>
    <xf numFmtId="0" fontId="41" fillId="28" borderId="28" xfId="4" applyFont="1" applyFill="1" applyBorder="1" applyAlignment="1" applyProtection="1">
      <alignment horizontal="center" vertical="center" wrapText="1"/>
      <protection locked="0"/>
    </xf>
    <xf numFmtId="0" fontId="17" fillId="28" borderId="64" xfId="4" applyFill="1" applyBorder="1" applyAlignment="1" applyProtection="1">
      <alignment horizontal="center" vertical="center"/>
      <protection locked="0"/>
    </xf>
    <xf numFmtId="0" fontId="32" fillId="14" borderId="11" xfId="4" applyFont="1" applyFill="1" applyBorder="1" applyAlignment="1" applyProtection="1">
      <alignment horizontal="left" vertical="center"/>
    </xf>
    <xf numFmtId="0" fontId="32" fillId="14" borderId="12" xfId="4" applyFont="1" applyFill="1" applyBorder="1" applyAlignment="1" applyProtection="1">
      <alignment horizontal="left" vertical="center"/>
    </xf>
    <xf numFmtId="3" fontId="32" fillId="22" borderId="11" xfId="4" applyNumberFormat="1" applyFont="1" applyFill="1" applyBorder="1" applyAlignment="1" applyProtection="1">
      <alignment horizontal="center" vertical="center"/>
    </xf>
    <xf numFmtId="3" fontId="32" fillId="22" borderId="31" xfId="4" applyNumberFormat="1" applyFont="1" applyFill="1" applyBorder="1" applyAlignment="1" applyProtection="1">
      <alignment horizontal="center" vertical="center"/>
    </xf>
    <xf numFmtId="0" fontId="40" fillId="7" borderId="26" xfId="4" applyFont="1" applyFill="1" applyBorder="1" applyAlignment="1" applyProtection="1">
      <alignment horizontal="center" vertical="center"/>
    </xf>
    <xf numFmtId="0" fontId="40" fillId="7" borderId="18" xfId="4" applyFont="1" applyFill="1" applyBorder="1" applyAlignment="1" applyProtection="1">
      <alignment horizontal="center" vertical="center"/>
    </xf>
    <xf numFmtId="0" fontId="40" fillId="7" borderId="45" xfId="4" applyFont="1" applyFill="1" applyBorder="1" applyAlignment="1" applyProtection="1">
      <alignment horizontal="center" vertical="center"/>
    </xf>
    <xf numFmtId="0" fontId="32" fillId="14" borderId="75" xfId="4" applyFont="1" applyFill="1" applyBorder="1" applyAlignment="1" applyProtection="1">
      <alignment horizontal="left" vertical="center"/>
    </xf>
    <xf numFmtId="0" fontId="32" fillId="14" borderId="76" xfId="4" applyFont="1" applyFill="1" applyBorder="1" applyAlignment="1" applyProtection="1">
      <alignment horizontal="left" vertical="center"/>
    </xf>
    <xf numFmtId="0" fontId="32" fillId="28" borderId="75" xfId="4" applyFont="1" applyFill="1" applyBorder="1" applyAlignment="1" applyProtection="1">
      <alignment horizontal="center" vertical="center"/>
      <protection locked="0"/>
    </xf>
    <xf numFmtId="0" fontId="32" fillId="28" borderId="25" xfId="4" applyFont="1" applyFill="1" applyBorder="1" applyAlignment="1" applyProtection="1">
      <alignment horizontal="center" vertical="center"/>
      <protection locked="0"/>
    </xf>
    <xf numFmtId="0" fontId="32" fillId="14" borderId="35" xfId="4" applyFont="1" applyFill="1" applyBorder="1" applyAlignment="1" applyProtection="1">
      <alignment horizontal="left" vertical="center"/>
    </xf>
    <xf numFmtId="0" fontId="32" fillId="28" borderId="11" xfId="4" applyFont="1" applyFill="1" applyBorder="1" applyAlignment="1" applyProtection="1">
      <alignment horizontal="center" vertical="center"/>
      <protection locked="0"/>
    </xf>
    <xf numFmtId="0" fontId="32" fillId="28" borderId="31" xfId="4" applyFont="1" applyFill="1" applyBorder="1" applyAlignment="1" applyProtection="1">
      <alignment horizontal="center" vertical="center"/>
      <protection locked="0"/>
    </xf>
    <xf numFmtId="3" fontId="32" fillId="22" borderId="11" xfId="4" applyNumberFormat="1" applyFont="1" applyFill="1" applyBorder="1" applyAlignment="1" applyProtection="1">
      <alignment horizontal="center" vertical="center"/>
      <protection locked="0"/>
    </xf>
    <xf numFmtId="0" fontId="32" fillId="22" borderId="31" xfId="4" applyFont="1" applyFill="1" applyBorder="1" applyAlignment="1" applyProtection="1">
      <alignment horizontal="center" vertical="center"/>
      <protection locked="0"/>
    </xf>
    <xf numFmtId="0" fontId="22" fillId="15" borderId="83" xfId="4" applyFont="1" applyFill="1" applyBorder="1" applyAlignment="1" applyProtection="1">
      <alignment horizontal="center" vertical="center" wrapText="1"/>
    </xf>
    <xf numFmtId="0" fontId="22" fillId="15" borderId="84" xfId="4" applyFont="1" applyFill="1" applyBorder="1" applyAlignment="1" applyProtection="1">
      <alignment horizontal="center" vertical="center" wrapText="1"/>
    </xf>
    <xf numFmtId="0" fontId="17" fillId="22" borderId="20" xfId="4" applyFill="1" applyBorder="1" applyAlignment="1" applyProtection="1">
      <alignment horizontal="center" vertical="center"/>
      <protection hidden="1"/>
    </xf>
    <xf numFmtId="0" fontId="17" fillId="22" borderId="27" xfId="4" applyFill="1" applyBorder="1" applyAlignment="1" applyProtection="1">
      <alignment horizontal="center" vertical="center"/>
      <protection hidden="1"/>
    </xf>
    <xf numFmtId="0" fontId="32" fillId="14" borderId="77" xfId="4" applyFont="1" applyFill="1" applyBorder="1" applyAlignment="1" applyProtection="1">
      <alignment horizontal="left" vertical="center"/>
    </xf>
    <xf numFmtId="0" fontId="32" fillId="14" borderId="78" xfId="4" applyFont="1" applyFill="1" applyBorder="1" applyAlignment="1" applyProtection="1">
      <alignment horizontal="left" vertical="center"/>
    </xf>
    <xf numFmtId="3" fontId="32" fillId="22" borderId="77" xfId="4" applyNumberFormat="1" applyFont="1" applyFill="1" applyBorder="1" applyAlignment="1" applyProtection="1">
      <alignment horizontal="center" vertical="center"/>
    </xf>
    <xf numFmtId="3" fontId="32" fillId="22" borderId="46" xfId="4" applyNumberFormat="1" applyFont="1" applyFill="1" applyBorder="1" applyAlignment="1" applyProtection="1">
      <alignment horizontal="center" vertical="center"/>
    </xf>
    <xf numFmtId="0" fontId="40" fillId="7" borderId="1" xfId="4" applyFont="1" applyFill="1" applyBorder="1" applyAlignment="1" applyProtection="1">
      <alignment horizontal="center" vertical="center"/>
    </xf>
    <xf numFmtId="0" fontId="40" fillId="7" borderId="2" xfId="4" applyFont="1" applyFill="1" applyBorder="1" applyAlignment="1" applyProtection="1">
      <alignment horizontal="center" vertical="center"/>
    </xf>
    <xf numFmtId="0" fontId="40" fillId="7" borderId="6" xfId="4" applyFont="1" applyFill="1" applyBorder="1" applyAlignment="1" applyProtection="1">
      <alignment horizontal="center" vertical="center"/>
    </xf>
    <xf numFmtId="0" fontId="40" fillId="7" borderId="7" xfId="4" applyFont="1" applyFill="1" applyBorder="1" applyAlignment="1" applyProtection="1">
      <alignment horizontal="center" vertical="center"/>
    </xf>
    <xf numFmtId="3" fontId="41" fillId="17" borderId="59" xfId="4" applyNumberFormat="1" applyFont="1" applyFill="1" applyBorder="1" applyAlignment="1" applyProtection="1">
      <alignment horizontal="center" vertical="center"/>
      <protection locked="0"/>
    </xf>
    <xf numFmtId="3" fontId="41" fillId="17" borderId="43" xfId="4" applyNumberFormat="1" applyFont="1" applyFill="1" applyBorder="1" applyAlignment="1" applyProtection="1">
      <alignment horizontal="center" vertical="center"/>
      <protection locked="0"/>
    </xf>
    <xf numFmtId="3" fontId="41" fillId="17" borderId="29" xfId="4" applyNumberFormat="1" applyFont="1" applyFill="1" applyBorder="1" applyAlignment="1" applyProtection="1">
      <alignment horizontal="center" vertical="center"/>
      <protection locked="0"/>
    </xf>
    <xf numFmtId="3" fontId="43" fillId="17" borderId="32" xfId="4" applyNumberFormat="1" applyFont="1" applyFill="1" applyBorder="1" applyAlignment="1" applyProtection="1">
      <alignment horizontal="center" vertical="center"/>
    </xf>
    <xf numFmtId="3" fontId="43" fillId="17" borderId="30" xfId="4" applyNumberFormat="1" applyFont="1" applyFill="1" applyBorder="1" applyAlignment="1" applyProtection="1">
      <alignment horizontal="center" vertical="center"/>
    </xf>
    <xf numFmtId="167" fontId="43" fillId="17" borderId="17" xfId="4" applyNumberFormat="1" applyFont="1" applyFill="1" applyBorder="1" applyAlignment="1" applyProtection="1">
      <alignment horizontal="center" vertical="center"/>
    </xf>
    <xf numFmtId="167" fontId="43" fillId="17" borderId="28" xfId="4" applyNumberFormat="1" applyFont="1" applyFill="1" applyBorder="1" applyAlignment="1" applyProtection="1">
      <alignment horizontal="center" vertical="center"/>
    </xf>
    <xf numFmtId="0" fontId="17" fillId="17" borderId="20" xfId="4" applyFill="1" applyBorder="1" applyAlignment="1" applyProtection="1">
      <alignment horizontal="center" vertical="center"/>
      <protection hidden="1"/>
    </xf>
    <xf numFmtId="0" fontId="17" fillId="17" borderId="27" xfId="4" applyFill="1" applyBorder="1" applyAlignment="1" applyProtection="1">
      <alignment horizontal="center" vertical="center"/>
      <protection hidden="1"/>
    </xf>
    <xf numFmtId="0" fontId="17" fillId="16" borderId="28" xfId="4" applyFill="1" applyBorder="1" applyAlignment="1" applyProtection="1">
      <alignment horizontal="center" vertical="center"/>
      <protection locked="0"/>
    </xf>
    <xf numFmtId="0" fontId="40" fillId="7" borderId="19" xfId="4" applyFont="1" applyFill="1" applyBorder="1" applyAlignment="1" applyProtection="1">
      <alignment horizontal="center" vertical="center"/>
    </xf>
    <xf numFmtId="0" fontId="40" fillId="7" borderId="24" xfId="4" applyFont="1" applyFill="1" applyBorder="1" applyAlignment="1" applyProtection="1">
      <alignment horizontal="center" vertical="center"/>
    </xf>
    <xf numFmtId="0" fontId="32" fillId="14" borderId="18" xfId="4" applyFont="1" applyFill="1" applyBorder="1" applyAlignment="1" applyProtection="1">
      <alignment horizontal="left" vertical="center"/>
    </xf>
    <xf numFmtId="3" fontId="32" fillId="17" borderId="26" xfId="4" applyNumberFormat="1" applyFont="1" applyFill="1" applyBorder="1" applyAlignment="1" applyProtection="1">
      <alignment horizontal="center" vertical="center"/>
    </xf>
    <xf numFmtId="3" fontId="32" fillId="17" borderId="45" xfId="4" applyNumberFormat="1" applyFont="1" applyFill="1" applyBorder="1" applyAlignment="1" applyProtection="1">
      <alignment horizontal="center" vertical="center"/>
    </xf>
    <xf numFmtId="167" fontId="43" fillId="17" borderId="43" xfId="4" applyNumberFormat="1" applyFont="1" applyFill="1" applyBorder="1" applyAlignment="1" applyProtection="1">
      <alignment horizontal="center" vertical="center"/>
    </xf>
    <xf numFmtId="167" fontId="43" fillId="17" borderId="29" xfId="4" applyNumberFormat="1" applyFont="1" applyFill="1" applyBorder="1" applyAlignment="1" applyProtection="1">
      <alignment horizontal="center" vertical="center"/>
    </xf>
    <xf numFmtId="167" fontId="41" fillId="17" borderId="59" xfId="4" applyNumberFormat="1" applyFont="1" applyFill="1" applyBorder="1" applyAlignment="1" applyProtection="1">
      <alignment horizontal="center" vertical="center"/>
      <protection locked="0"/>
    </xf>
    <xf numFmtId="167" fontId="41" fillId="17" borderId="43" xfId="4" applyNumberFormat="1" applyFont="1" applyFill="1" applyBorder="1" applyAlignment="1" applyProtection="1">
      <alignment horizontal="center" vertical="center"/>
      <protection locked="0"/>
    </xf>
    <xf numFmtId="167" fontId="41" fillId="17" borderId="29" xfId="4" applyNumberFormat="1" applyFont="1" applyFill="1" applyBorder="1" applyAlignment="1" applyProtection="1">
      <alignment horizontal="center" vertical="center"/>
      <protection locked="0"/>
    </xf>
    <xf numFmtId="0" fontId="29" fillId="0" borderId="0" xfId="4" applyFont="1" applyFill="1" applyAlignment="1" applyProtection="1">
      <alignment horizontal="center" vertical="center"/>
      <protection locked="0"/>
    </xf>
    <xf numFmtId="0" fontId="29" fillId="2" borderId="0" xfId="4" applyFont="1" applyFill="1" applyAlignment="1" applyProtection="1">
      <alignment horizontal="center" vertical="center"/>
      <protection locked="0"/>
    </xf>
    <xf numFmtId="0" fontId="95" fillId="2" borderId="0" xfId="4" applyFont="1" applyFill="1" applyAlignment="1" applyProtection="1">
      <alignment horizontal="center" vertical="center"/>
      <protection locked="0"/>
    </xf>
    <xf numFmtId="0" fontId="32" fillId="16" borderId="26" xfId="4" applyFont="1" applyFill="1" applyBorder="1" applyAlignment="1" applyProtection="1">
      <alignment horizontal="center" vertical="center"/>
      <protection locked="0"/>
    </xf>
    <xf numFmtId="0" fontId="32" fillId="16" borderId="45" xfId="4" applyFont="1" applyFill="1" applyBorder="1" applyAlignment="1" applyProtection="1">
      <alignment horizontal="center" vertical="center"/>
      <protection locked="0"/>
    </xf>
    <xf numFmtId="3" fontId="32" fillId="17" borderId="26" xfId="4" applyNumberFormat="1" applyFont="1" applyFill="1" applyBorder="1" applyAlignment="1" applyProtection="1">
      <alignment horizontal="center" vertical="center"/>
      <protection locked="0"/>
    </xf>
    <xf numFmtId="0" fontId="32" fillId="17" borderId="45" xfId="4" applyFont="1" applyFill="1" applyBorder="1" applyAlignment="1" applyProtection="1">
      <alignment horizontal="center" vertical="center"/>
      <protection locked="0"/>
    </xf>
    <xf numFmtId="0" fontId="32" fillId="14" borderId="7" xfId="4" applyFont="1" applyFill="1" applyBorder="1" applyAlignment="1" applyProtection="1">
      <alignment horizontal="left" vertical="center"/>
    </xf>
    <xf numFmtId="0" fontId="29" fillId="7" borderId="19" xfId="4" applyFont="1" applyFill="1" applyBorder="1" applyAlignment="1" applyProtection="1">
      <alignment horizontal="center" vertical="center" wrapText="1"/>
    </xf>
    <xf numFmtId="0" fontId="29" fillId="7" borderId="24" xfId="4" applyFont="1" applyFill="1" applyBorder="1" applyAlignment="1" applyProtection="1">
      <alignment horizontal="center" vertical="center" wrapText="1"/>
    </xf>
    <xf numFmtId="0" fontId="32" fillId="6" borderId="26" xfId="4" applyFont="1" applyFill="1" applyBorder="1" applyAlignment="1" applyProtection="1">
      <alignment horizontal="left" vertical="center"/>
    </xf>
    <xf numFmtId="0" fontId="32" fillId="6" borderId="41" xfId="4" applyFont="1" applyFill="1" applyBorder="1" applyAlignment="1" applyProtection="1">
      <alignment horizontal="left" vertical="center"/>
    </xf>
    <xf numFmtId="0" fontId="32" fillId="6" borderId="18" xfId="4" applyFont="1" applyFill="1" applyBorder="1" applyAlignment="1" applyProtection="1">
      <alignment horizontal="left" vertical="center"/>
    </xf>
    <xf numFmtId="0" fontId="32" fillId="6" borderId="45" xfId="4" applyFont="1" applyFill="1" applyBorder="1" applyAlignment="1" applyProtection="1">
      <alignment horizontal="left" vertical="center"/>
    </xf>
    <xf numFmtId="0" fontId="32" fillId="7" borderId="33" xfId="4" applyFont="1" applyFill="1" applyBorder="1" applyAlignment="1" applyProtection="1">
      <alignment horizontal="left" vertical="center"/>
    </xf>
    <xf numFmtId="0" fontId="17" fillId="2" borderId="64" xfId="4" applyFill="1" applyBorder="1" applyAlignment="1" applyProtection="1">
      <alignment horizontal="center"/>
      <protection locked="0"/>
    </xf>
    <xf numFmtId="0" fontId="17" fillId="2" borderId="36" xfId="4" applyFill="1" applyBorder="1" applyAlignment="1" applyProtection="1">
      <alignment horizontal="center"/>
      <protection locked="0"/>
    </xf>
    <xf numFmtId="0" fontId="19" fillId="0" borderId="10" xfId="4" applyFont="1" applyFill="1" applyBorder="1" applyAlignment="1" applyProtection="1">
      <alignment horizontal="left"/>
    </xf>
    <xf numFmtId="0" fontId="23" fillId="7" borderId="58" xfId="4" applyFont="1" applyFill="1" applyBorder="1" applyAlignment="1" applyProtection="1">
      <alignment horizontal="left" vertical="center" wrapText="1"/>
    </xf>
    <xf numFmtId="0" fontId="19" fillId="0" borderId="7" xfId="4" applyFont="1" applyFill="1" applyBorder="1" applyAlignment="1" applyProtection="1">
      <alignment horizontal="left"/>
    </xf>
    <xf numFmtId="0" fontId="22" fillId="2" borderId="17" xfId="4" applyFont="1" applyFill="1" applyBorder="1" applyAlignment="1" applyProtection="1">
      <alignment horizontal="center" vertical="center" wrapText="1"/>
      <protection locked="0" hidden="1"/>
    </xf>
    <xf numFmtId="0" fontId="22" fillId="2" borderId="28" xfId="4" applyFont="1" applyFill="1" applyBorder="1" applyAlignment="1" applyProtection="1">
      <alignment horizontal="center" vertical="center" wrapText="1"/>
      <protection locked="0" hidden="1"/>
    </xf>
    <xf numFmtId="0" fontId="32" fillId="7" borderId="23" xfId="4" applyFont="1" applyFill="1" applyBorder="1" applyAlignment="1" applyProtection="1">
      <alignment horizontal="left" vertical="center"/>
    </xf>
    <xf numFmtId="0" fontId="32" fillId="7" borderId="12" xfId="4" applyFont="1" applyFill="1" applyBorder="1" applyAlignment="1" applyProtection="1">
      <alignment horizontal="left" vertical="center"/>
    </xf>
    <xf numFmtId="0" fontId="32" fillId="7" borderId="35" xfId="4" applyFont="1" applyFill="1" applyBorder="1" applyAlignment="1" applyProtection="1">
      <alignment horizontal="left" vertical="center"/>
    </xf>
    <xf numFmtId="0" fontId="17" fillId="2" borderId="66" xfId="4" applyFill="1" applyBorder="1" applyAlignment="1" applyProtection="1">
      <alignment horizontal="center"/>
      <protection locked="0"/>
    </xf>
    <xf numFmtId="0" fontId="32" fillId="6" borderId="6" xfId="4" applyFont="1" applyFill="1" applyBorder="1" applyAlignment="1" applyProtection="1">
      <alignment horizontal="left" vertical="center"/>
    </xf>
    <xf numFmtId="0" fontId="32" fillId="6" borderId="38" xfId="4" applyFont="1" applyFill="1" applyBorder="1" applyAlignment="1" applyProtection="1">
      <alignment horizontal="left" vertical="center"/>
    </xf>
    <xf numFmtId="0" fontId="40" fillId="9" borderId="26" xfId="4" applyFont="1" applyFill="1" applyBorder="1" applyAlignment="1" applyProtection="1">
      <alignment horizontal="center" vertical="center"/>
    </xf>
    <xf numFmtId="0" fontId="40" fillId="9" borderId="18" xfId="4" applyFont="1" applyFill="1" applyBorder="1" applyAlignment="1" applyProtection="1">
      <alignment horizontal="center" vertical="center"/>
    </xf>
    <xf numFmtId="0" fontId="40" fillId="9" borderId="45" xfId="4" applyFont="1" applyFill="1" applyBorder="1" applyAlignment="1" applyProtection="1">
      <alignment horizontal="center" vertical="center"/>
    </xf>
    <xf numFmtId="0" fontId="29" fillId="9" borderId="42" xfId="4" applyFont="1" applyFill="1" applyBorder="1" applyAlignment="1" applyProtection="1">
      <alignment horizontal="center" vertical="center"/>
    </xf>
    <xf numFmtId="0" fontId="29" fillId="9" borderId="53" xfId="4" applyFont="1" applyFill="1" applyBorder="1" applyAlignment="1" applyProtection="1">
      <alignment horizontal="center" vertical="center"/>
    </xf>
    <xf numFmtId="0" fontId="29" fillId="9" borderId="39" xfId="4" applyFont="1" applyFill="1" applyBorder="1" applyAlignment="1" applyProtection="1">
      <alignment horizontal="center" vertical="center"/>
    </xf>
    <xf numFmtId="0" fontId="32" fillId="6" borderId="7" xfId="4" applyFont="1" applyFill="1" applyBorder="1" applyAlignment="1" applyProtection="1">
      <alignment horizontal="left" vertical="center"/>
    </xf>
    <xf numFmtId="0" fontId="41" fillId="2" borderId="17" xfId="4" applyFont="1" applyFill="1" applyBorder="1" applyAlignment="1" applyProtection="1">
      <alignment horizontal="center" vertical="center" wrapText="1"/>
      <protection locked="0"/>
    </xf>
    <xf numFmtId="0" fontId="41" fillId="2" borderId="28" xfId="4" applyFont="1" applyFill="1" applyBorder="1" applyAlignment="1" applyProtection="1">
      <alignment horizontal="center" vertical="center" wrapText="1"/>
      <protection locked="0"/>
    </xf>
    <xf numFmtId="0" fontId="41" fillId="2" borderId="36" xfId="4" applyFont="1" applyFill="1" applyBorder="1" applyAlignment="1" applyProtection="1">
      <alignment horizontal="center" vertical="center"/>
      <protection locked="0"/>
    </xf>
    <xf numFmtId="3" fontId="43" fillId="2" borderId="58" xfId="4" applyNumberFormat="1" applyFont="1" applyFill="1" applyBorder="1" applyAlignment="1" applyProtection="1">
      <alignment horizontal="center" vertical="center"/>
      <protection locked="0"/>
    </xf>
    <xf numFmtId="3" fontId="43" fillId="2" borderId="17" xfId="4" applyNumberFormat="1" applyFont="1" applyFill="1" applyBorder="1" applyAlignment="1" applyProtection="1">
      <alignment horizontal="center" vertical="center"/>
      <protection locked="0"/>
    </xf>
    <xf numFmtId="3" fontId="43" fillId="2" borderId="28" xfId="4" applyNumberFormat="1" applyFont="1" applyFill="1" applyBorder="1" applyAlignment="1" applyProtection="1">
      <alignment horizontal="center" vertical="center"/>
      <protection locked="0"/>
    </xf>
    <xf numFmtId="3" fontId="43" fillId="3" borderId="59" xfId="4" applyNumberFormat="1" applyFont="1" applyFill="1" applyBorder="1" applyAlignment="1" applyProtection="1">
      <alignment horizontal="center" vertical="center"/>
    </xf>
    <xf numFmtId="168" fontId="22" fillId="3" borderId="20" xfId="0" applyNumberFormat="1" applyFont="1" applyFill="1" applyBorder="1" applyAlignment="1" applyProtection="1">
      <alignment horizontal="center" vertical="center"/>
    </xf>
    <xf numFmtId="168" fontId="22" fillId="3" borderId="27" xfId="0" applyNumberFormat="1" applyFont="1" applyFill="1" applyBorder="1" applyAlignment="1" applyProtection="1">
      <alignment horizontal="center" vertical="center"/>
    </xf>
    <xf numFmtId="168" fontId="22" fillId="3" borderId="17" xfId="4" applyNumberFormat="1" applyFont="1" applyFill="1" applyBorder="1" applyAlignment="1" applyProtection="1">
      <alignment horizontal="center" vertical="center"/>
    </xf>
    <xf numFmtId="168" fontId="22" fillId="3" borderId="28" xfId="4" applyNumberFormat="1" applyFont="1" applyFill="1" applyBorder="1" applyAlignment="1" applyProtection="1">
      <alignment horizontal="center" vertical="center"/>
    </xf>
    <xf numFmtId="167" fontId="41" fillId="3" borderId="59" xfId="4" applyNumberFormat="1" applyFont="1" applyFill="1" applyBorder="1" applyAlignment="1" applyProtection="1">
      <alignment horizontal="left" vertical="center"/>
    </xf>
    <xf numFmtId="167" fontId="41" fillId="3" borderId="43" xfId="4" applyNumberFormat="1" applyFont="1" applyFill="1" applyBorder="1" applyAlignment="1" applyProtection="1">
      <alignment horizontal="left" vertical="center"/>
    </xf>
    <xf numFmtId="167" fontId="41" fillId="3" borderId="29" xfId="4" applyNumberFormat="1" applyFont="1" applyFill="1" applyBorder="1" applyAlignment="1" applyProtection="1">
      <alignment horizontal="left" vertical="center"/>
    </xf>
    <xf numFmtId="0" fontId="18" fillId="2" borderId="17" xfId="4" applyFont="1" applyFill="1" applyBorder="1" applyAlignment="1" applyProtection="1">
      <alignment horizontal="center" vertical="center"/>
      <protection locked="0" hidden="1"/>
    </xf>
    <xf numFmtId="0" fontId="18" fillId="2" borderId="28" xfId="4" applyFont="1" applyFill="1" applyBorder="1" applyAlignment="1" applyProtection="1">
      <alignment horizontal="center" vertical="center"/>
      <protection locked="0" hidden="1"/>
    </xf>
    <xf numFmtId="0" fontId="22" fillId="2" borderId="17" xfId="4" applyFont="1" applyFill="1" applyBorder="1" applyAlignment="1" applyProtection="1">
      <alignment horizontal="center" vertical="center"/>
      <protection locked="0"/>
    </xf>
    <xf numFmtId="0" fontId="22" fillId="2" borderId="28" xfId="4" applyFont="1" applyFill="1" applyBorder="1" applyAlignment="1" applyProtection="1">
      <alignment horizontal="center" vertical="center"/>
      <protection locked="0"/>
    </xf>
    <xf numFmtId="0" fontId="18" fillId="2" borderId="17" xfId="4" applyFont="1" applyFill="1" applyBorder="1" applyAlignment="1" applyProtection="1">
      <alignment horizontal="center" vertical="center"/>
      <protection locked="0"/>
    </xf>
    <xf numFmtId="0" fontId="18" fillId="2" borderId="28" xfId="4" applyFont="1" applyFill="1" applyBorder="1" applyAlignment="1" applyProtection="1">
      <alignment horizontal="center" vertical="center"/>
      <protection locked="0"/>
    </xf>
    <xf numFmtId="0" fontId="56" fillId="13" borderId="62" xfId="4" applyFont="1" applyFill="1" applyBorder="1" applyAlignment="1" applyProtection="1">
      <alignment horizontal="center" vertical="center"/>
      <protection hidden="1"/>
    </xf>
    <xf numFmtId="0" fontId="56" fillId="13" borderId="9" xfId="4" applyFont="1" applyFill="1" applyBorder="1" applyAlignment="1" applyProtection="1">
      <alignment horizontal="center" vertical="center"/>
      <protection hidden="1"/>
    </xf>
    <xf numFmtId="0" fontId="63" fillId="11" borderId="63" xfId="4" applyFont="1" applyFill="1" applyBorder="1" applyAlignment="1" applyProtection="1">
      <alignment horizontal="center" vertical="center" wrapText="1"/>
    </xf>
    <xf numFmtId="0" fontId="63" fillId="11" borderId="13" xfId="4" applyFont="1" applyFill="1" applyBorder="1" applyAlignment="1" applyProtection="1">
      <alignment horizontal="center" vertical="center" wrapText="1"/>
    </xf>
    <xf numFmtId="0" fontId="63" fillId="11" borderId="65" xfId="4" applyFont="1" applyFill="1" applyBorder="1" applyAlignment="1" applyProtection="1">
      <alignment horizontal="center" vertical="center" wrapText="1"/>
    </xf>
    <xf numFmtId="167" fontId="78" fillId="23" borderId="36" xfId="4" applyNumberFormat="1" applyFont="1" applyFill="1" applyBorder="1" applyAlignment="1" applyProtection="1">
      <alignment horizontal="center" vertical="center"/>
    </xf>
    <xf numFmtId="0" fontId="40" fillId="7" borderId="1" xfId="4" applyFont="1" applyFill="1" applyBorder="1" applyAlignment="1" applyProtection="1">
      <alignment horizontal="center" vertical="center" wrapText="1"/>
    </xf>
    <xf numFmtId="0" fontId="40" fillId="7" borderId="2" xfId="4" applyFont="1" applyFill="1" applyBorder="1" applyAlignment="1" applyProtection="1">
      <alignment horizontal="center" vertical="center" wrapText="1"/>
    </xf>
    <xf numFmtId="0" fontId="40" fillId="7" borderId="3" xfId="4" applyFont="1" applyFill="1" applyBorder="1" applyAlignment="1" applyProtection="1">
      <alignment horizontal="center" vertical="center" wrapText="1"/>
    </xf>
    <xf numFmtId="0" fontId="40" fillId="7" borderId="6" xfId="4" applyFont="1" applyFill="1" applyBorder="1" applyAlignment="1" applyProtection="1">
      <alignment horizontal="center" vertical="center" wrapText="1"/>
    </xf>
    <xf numFmtId="0" fontId="40" fillId="7" borderId="7" xfId="4" applyFont="1" applyFill="1" applyBorder="1" applyAlignment="1" applyProtection="1">
      <alignment horizontal="center" vertical="center" wrapText="1"/>
    </xf>
    <xf numFmtId="0" fontId="40" fillId="7" borderId="8" xfId="4" applyFont="1" applyFill="1" applyBorder="1" applyAlignment="1" applyProtection="1">
      <alignment horizontal="center" vertical="center" wrapText="1"/>
    </xf>
    <xf numFmtId="167" fontId="78" fillId="16" borderId="36" xfId="4" applyNumberFormat="1" applyFont="1" applyFill="1" applyBorder="1" applyAlignment="1" applyProtection="1">
      <alignment horizontal="center" vertical="center"/>
    </xf>
    <xf numFmtId="0" fontId="40" fillId="0" borderId="0" xfId="4" applyFont="1" applyFill="1" applyBorder="1" applyAlignment="1" applyProtection="1">
      <alignment horizontal="center" vertical="center"/>
    </xf>
    <xf numFmtId="0" fontId="60" fillId="0" borderId="0" xfId="4" applyFont="1" applyFill="1" applyBorder="1" applyAlignment="1" applyProtection="1">
      <alignment horizontal="center"/>
      <protection locked="0"/>
    </xf>
    <xf numFmtId="0" fontId="32" fillId="0" borderId="0" xfId="4" applyFont="1" applyFill="1" applyBorder="1" applyAlignment="1" applyProtection="1">
      <alignment horizontal="left" vertical="center"/>
    </xf>
    <xf numFmtId="3" fontId="37" fillId="11" borderId="85" xfId="4" applyNumberFormat="1" applyFont="1" applyFill="1" applyBorder="1" applyAlignment="1" applyProtection="1">
      <alignment horizontal="center" vertical="center" wrapText="1"/>
    </xf>
    <xf numFmtId="3" fontId="37" fillId="11" borderId="38" xfId="4" applyNumberFormat="1" applyFont="1" applyFill="1" applyBorder="1" applyAlignment="1" applyProtection="1">
      <alignment horizontal="center" vertical="center" wrapText="1"/>
    </xf>
    <xf numFmtId="0" fontId="29" fillId="7" borderId="20" xfId="4" applyFont="1" applyFill="1" applyBorder="1" applyAlignment="1" applyProtection="1">
      <alignment horizontal="center" vertical="center"/>
      <protection hidden="1"/>
    </xf>
    <xf numFmtId="0" fontId="29" fillId="7" borderId="27" xfId="4" applyFont="1" applyFill="1" applyBorder="1" applyAlignment="1" applyProtection="1">
      <alignment horizontal="center" vertical="center"/>
      <protection hidden="1"/>
    </xf>
    <xf numFmtId="0" fontId="40" fillId="7" borderId="5" xfId="4" applyFont="1" applyFill="1" applyBorder="1" applyAlignment="1" applyProtection="1">
      <alignment horizontal="center" vertical="center"/>
    </xf>
    <xf numFmtId="3" fontId="32" fillId="23" borderId="77" xfId="4" applyNumberFormat="1" applyFont="1" applyFill="1" applyBorder="1" applyAlignment="1" applyProtection="1">
      <alignment horizontal="center" vertical="center"/>
    </xf>
    <xf numFmtId="3" fontId="32" fillId="23" borderId="46" xfId="4" applyNumberFormat="1" applyFont="1" applyFill="1" applyBorder="1" applyAlignment="1" applyProtection="1">
      <alignment horizontal="center" vertical="center"/>
    </xf>
    <xf numFmtId="0" fontId="29" fillId="7" borderId="69" xfId="4" applyFont="1" applyFill="1" applyBorder="1" applyAlignment="1" applyProtection="1">
      <alignment horizontal="center" vertical="center"/>
      <protection hidden="1"/>
    </xf>
    <xf numFmtId="3" fontId="32" fillId="23" borderId="11" xfId="4" applyNumberFormat="1" applyFont="1" applyFill="1" applyBorder="1" applyAlignment="1" applyProtection="1">
      <alignment horizontal="center" vertical="center"/>
    </xf>
    <xf numFmtId="3" fontId="32" fillId="23" borderId="31" xfId="4" applyNumberFormat="1" applyFont="1" applyFill="1" applyBorder="1" applyAlignment="1" applyProtection="1">
      <alignment horizontal="center" vertical="center"/>
    </xf>
    <xf numFmtId="3" fontId="32" fillId="23" borderId="11" xfId="4" applyNumberFormat="1" applyFont="1" applyFill="1" applyBorder="1" applyAlignment="1" applyProtection="1">
      <alignment horizontal="center" vertical="center"/>
      <protection locked="0"/>
    </xf>
    <xf numFmtId="3" fontId="32" fillId="23" borderId="31" xfId="4" applyNumberFormat="1" applyFont="1" applyFill="1" applyBorder="1" applyAlignment="1" applyProtection="1">
      <alignment horizontal="center" vertical="center"/>
      <protection locked="0"/>
    </xf>
    <xf numFmtId="0" fontId="32" fillId="16" borderId="75" xfId="4" applyFont="1" applyFill="1" applyBorder="1" applyAlignment="1" applyProtection="1">
      <alignment horizontal="center" vertical="center"/>
      <protection locked="0"/>
    </xf>
    <xf numFmtId="0" fontId="32" fillId="16" borderId="25" xfId="4" applyFont="1" applyFill="1" applyBorder="1" applyAlignment="1" applyProtection="1">
      <alignment horizontal="center" vertical="center"/>
      <protection locked="0"/>
    </xf>
    <xf numFmtId="0" fontId="0" fillId="7" borderId="0" xfId="0" applyFill="1" applyAlignment="1">
      <alignment horizontal="left" wrapText="1"/>
    </xf>
    <xf numFmtId="0" fontId="0" fillId="16" borderId="57" xfId="0" applyFill="1" applyBorder="1" applyAlignment="1">
      <alignment horizontal="center"/>
    </xf>
    <xf numFmtId="0" fontId="0" fillId="16" borderId="17" xfId="0" applyFill="1" applyBorder="1" applyAlignment="1">
      <alignment horizontal="center"/>
    </xf>
    <xf numFmtId="0" fontId="0" fillId="16" borderId="28" xfId="0" applyFill="1" applyBorder="1" applyAlignment="1">
      <alignment horizontal="center"/>
    </xf>
    <xf numFmtId="0" fontId="0" fillId="0" borderId="36" xfId="0" applyBorder="1" applyAlignment="1">
      <alignment horizontal="center" wrapText="1"/>
    </xf>
    <xf numFmtId="0" fontId="0" fillId="0" borderId="36" xfId="0" applyBorder="1" applyAlignment="1">
      <alignment horizontal="center"/>
    </xf>
    <xf numFmtId="0" fontId="0" fillId="29" borderId="0" xfId="0" applyFont="1" applyFill="1" applyAlignment="1">
      <alignment horizontal="left" wrapText="1"/>
    </xf>
    <xf numFmtId="0" fontId="0" fillId="16" borderId="57" xfId="0" applyFill="1" applyBorder="1" applyAlignment="1">
      <alignment horizontal="center" vertical="center" wrapText="1"/>
    </xf>
    <xf numFmtId="0" fontId="0" fillId="16" borderId="17" xfId="0" applyFill="1" applyBorder="1" applyAlignment="1">
      <alignment horizontal="center" vertical="center" wrapText="1"/>
    </xf>
    <xf numFmtId="0" fontId="0" fillId="16" borderId="28" xfId="0" applyFill="1" applyBorder="1" applyAlignment="1">
      <alignment horizontal="center" vertical="center" wrapText="1"/>
    </xf>
    <xf numFmtId="0" fontId="120" fillId="6" borderId="23" xfId="0" applyFont="1" applyFill="1" applyBorder="1" applyAlignment="1">
      <alignment horizontal="center" wrapText="1"/>
    </xf>
    <xf numFmtId="0" fontId="0" fillId="6" borderId="35" xfId="0" applyFill="1" applyBorder="1" applyAlignment="1">
      <alignment horizontal="center" wrapText="1"/>
    </xf>
    <xf numFmtId="0" fontId="119" fillId="25" borderId="0" xfId="0" applyFont="1" applyFill="1" applyBorder="1" applyAlignment="1">
      <alignment horizontal="left" wrapText="1"/>
    </xf>
  </cellXfs>
  <cellStyles count="35">
    <cellStyle name="Comma" xfId="1" builtinId="3"/>
    <cellStyle name="Comma 16" xfId="8" xr:uid="{00000000-0005-0000-0000-000001000000}"/>
    <cellStyle name="Comma 16 2" xfId="26" xr:uid="{00000000-0005-0000-0000-000002000000}"/>
    <cellStyle name="Comma 17" xfId="10" xr:uid="{00000000-0005-0000-0000-000003000000}"/>
    <cellStyle name="Comma 2" xfId="12" xr:uid="{00000000-0005-0000-0000-000004000000}"/>
    <cellStyle name="Comma 2 2 3" xfId="31" xr:uid="{00000000-0005-0000-0000-000005000000}"/>
    <cellStyle name="Comma 2 2 7" xfId="25" xr:uid="{00000000-0005-0000-0000-000006000000}"/>
    <cellStyle name="Comma 2 3" xfId="33" xr:uid="{00000000-0005-0000-0000-000007000000}"/>
    <cellStyle name="Comma 2 3 4" xfId="24" xr:uid="{00000000-0005-0000-0000-000008000000}"/>
    <cellStyle name="Comma 3" xfId="19" xr:uid="{00000000-0005-0000-0000-000009000000}"/>
    <cellStyle name="Comma 4" xfId="22" xr:uid="{00000000-0005-0000-0000-00000A000000}"/>
    <cellStyle name="Comma 5" xfId="13" xr:uid="{00000000-0005-0000-0000-00000B000000}"/>
    <cellStyle name="Comma 6" xfId="27" xr:uid="{00000000-0005-0000-0000-00000C000000}"/>
    <cellStyle name="Comma 7" xfId="14" xr:uid="{00000000-0005-0000-0000-00000D000000}"/>
    <cellStyle name="Milliers 2" xfId="15" xr:uid="{00000000-0005-0000-0000-00000E000000}"/>
    <cellStyle name="Normal" xfId="0" builtinId="0"/>
    <cellStyle name="Normal 10" xfId="28" xr:uid="{00000000-0005-0000-0000-000010000000}"/>
    <cellStyle name="Normal 11" xfId="16" xr:uid="{00000000-0005-0000-0000-000011000000}"/>
    <cellStyle name="Normal 2" xfId="3" xr:uid="{00000000-0005-0000-0000-000012000000}"/>
    <cellStyle name="Normal 2 10" xfId="9" xr:uid="{00000000-0005-0000-0000-000013000000}"/>
    <cellStyle name="Normal 2 11" xfId="32" xr:uid="{00000000-0005-0000-0000-000014000000}"/>
    <cellStyle name="Normal 2 4" xfId="4" xr:uid="{00000000-0005-0000-0000-000015000000}"/>
    <cellStyle name="Normal 2 5" xfId="6" xr:uid="{00000000-0005-0000-0000-000016000000}"/>
    <cellStyle name="Normal 24 2" xfId="29" xr:uid="{00000000-0005-0000-0000-000017000000}"/>
    <cellStyle name="Normal 24 8" xfId="7" xr:uid="{00000000-0005-0000-0000-000018000000}"/>
    <cellStyle name="Normal 3" xfId="17" xr:uid="{00000000-0005-0000-0000-000019000000}"/>
    <cellStyle name="Normal 3 8" xfId="23" xr:uid="{00000000-0005-0000-0000-00001A000000}"/>
    <cellStyle name="Normal 37 2 2" xfId="5" xr:uid="{00000000-0005-0000-0000-00001B000000}"/>
    <cellStyle name="Normal 4" xfId="11" xr:uid="{00000000-0005-0000-0000-00001C000000}"/>
    <cellStyle name="Normal 4 2" xfId="30" xr:uid="{00000000-0005-0000-0000-00001D000000}"/>
    <cellStyle name="Normal 5" xfId="18" xr:uid="{00000000-0005-0000-0000-00001E000000}"/>
    <cellStyle name="Normal 6" xfId="20" xr:uid="{00000000-0005-0000-0000-00001F000000}"/>
    <cellStyle name="Normal 7" xfId="21" xr:uid="{00000000-0005-0000-0000-000020000000}"/>
    <cellStyle name="Normal 8" xfId="34" xr:uid="{00000000-0005-0000-0000-000021000000}"/>
    <cellStyle name="Percent" xfId="2" builtinId="5"/>
  </cellStyles>
  <dxfs count="2751">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s>
  <tableStyles count="0" defaultTableStyle="TableStyleMedium9" defaultPivotStyle="PivotStyleMedium7"/>
  <colors>
    <mruColors>
      <color rgb="FFFFFF99"/>
      <color rgb="FFC0DDAD"/>
      <color rgb="FFB9EDFF"/>
      <color rgb="FF0000FF"/>
      <color rgb="FFC00000"/>
      <color rgb="FFAFFFAF"/>
      <color rgb="FFFFCCFF"/>
      <color rgb="FFF888ED"/>
      <color rgb="FF5DFD6C"/>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E_PerformanceFramework_RCA%20Ph2%2015.03.2013%20&#224;%2010h00.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20A%20R%20%20Pre-allocation%20budget%20RD8%20Phase%20II%20malaria%20-%20September%2002nd%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SSITA~1\AppData\Local\Temp\MPP_Cibitoke_vf\MPP_District_Mabayi\Documents%20and%20Settings\fmenezes\Local%20Settings\Temp\wz63c4\DVD_MT_GBISSAU_2011\DVD-MT_GUIN&#201;E-BISSAU_(NATIONAL)_05_03_20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ikoThomas/Documents/Shamtho/D:/Eloyim_27122018/PNLP/Campagnes/Campagne%20MILDA%202017/Cdm%202017/5%20Microplanification%2018%2003%202017/Pr&#233;sentation_Microplan%202017/7%20Canevas%20microplan%20%20F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evin\AppData\Local\Microsoft\Windows\Temporary%20Internet%20Files\Content.Outlook\BNJ48VJI\Microplanning%20RS2%20and%20RS3\assumption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OLIVIE~1.NOU\AppData\Local\Temp\Rar$DI00.610\CAR%20October%20-%20December%202014\Framework"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F%20Combined%20Attachment%2012%20R7%20Palu%20Niger%200105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evin\AppData\Local\Microsoft\Windows\Temporary%20Internet%20Files\Content.Outlook\BNJ48VJI\Microplanning%20RS2%20and%20RS3\Users\apple\Downloads\AttachmentA_Malaria_NIGER_200607.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INAL%20CAR%20BUDGET-CAF-813-G10-M_DetailedBudget_Phase2_FINAL-AD-23nov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ASSITA~1\AppData\Local\Temp\MPP_Cibitoke_vf\MPP_District_Mabayi\Documents%20and%20Settings\fmenezes\Local%20Settings\Temp\wz63c4\BASE%20DE%20DONN&#201;E%20PEV_PAYS_GUIN&#201;-BISSAU_2010\SMT_PEV_PAYS_GUIN&#201;E_BISSAU_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ikoThomas/Library/Containers/com.apple.mail/Data/Library/Mail%20Downloads/EF5E3124-CABF-4216-941F-AE64F05FAA22/Micro-planning-Template-Zambia-30aug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py%20of%20NGR%20Mal%20Rd7%20Budget%20workplan%20year%203-5%2018Nov10.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aseline"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Unit%20Cost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SUBVENTIONS%20FM\Mission%20Nairobi\BDI-M-PNILP_Budget_46DS%20_10022016_Nairobi_17oc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LIVIE~1.NOU\AppData\Local\Temp\Rar$DI00.610\CAF-813-G10-M_DetailedBudget_v20131023.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adre%20de%20performance%20-%20C.A.R.%20Phase%20II%20June%2016th%202013.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koThomas/Documents/Shamtho/G:/Users/Alain/AppData/Local/Temp/HLIN-Budget%20C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koThomas\Documents\AMP\COVID-19\C:\Users\Alain\Documents\Zambia-2%20-%20distance\Zambia%20distance\ITN%20Microplanning%20Template%20Revised-w.IRS-A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odoliw\Documents\2011\GF%20Round%209%20Queries%2019032011\MLW-911-G08-M%20SB%2019%20March%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en"/>
      <sheetName val="Instructions fr"/>
      <sheetName val="Instructions sp"/>
      <sheetName val="Instructions ru"/>
      <sheetName val="Performance Framework"/>
      <sheetName val="Target assumptions"/>
      <sheetName val="HIV"/>
      <sheetName val="TB"/>
      <sheetName val="Malaria"/>
      <sheetName val="Drops"/>
      <sheetName val="Definitions"/>
      <sheetName val="HSS"/>
      <sheetName val="Translations"/>
      <sheetName val="$Ranges$"/>
      <sheetName val="$Meta$"/>
    </sheetNames>
    <sheetDataSet>
      <sheetData sheetId="0" refreshError="1"/>
      <sheetData sheetId="1" refreshError="1"/>
      <sheetData sheetId="2" refreshError="1"/>
      <sheetData sheetId="3" refreshError="1"/>
      <sheetData sheetId="4">
        <row r="4">
          <cell r="D4" t="str">
            <v>CCM Central African Republic</v>
          </cell>
          <cell r="K4" t="str">
            <v>RP1</v>
          </cell>
        </row>
        <row r="5">
          <cell r="K5" t="str">
            <v>RP2</v>
          </cell>
        </row>
        <row r="6">
          <cell r="K6" t="str">
            <v>RP3</v>
          </cell>
        </row>
        <row r="7">
          <cell r="K7" t="str">
            <v>RP4</v>
          </cell>
        </row>
        <row r="8">
          <cell r="K8" t="str">
            <v>RP5</v>
          </cell>
        </row>
      </sheetData>
      <sheetData sheetId="5"/>
      <sheetData sheetId="6">
        <row r="2">
          <cell r="A2" t="str">
            <v>Selection svp…</v>
          </cell>
          <cell r="G2" t="str">
            <v>Selection svp…</v>
          </cell>
          <cell r="M2" t="str">
            <v>Selection svp…</v>
          </cell>
          <cell r="S2" t="str">
            <v>Selection svp…</v>
          </cell>
          <cell r="Z2" t="str">
            <v>Veuillez sélectionner…</v>
          </cell>
        </row>
        <row r="3">
          <cell r="A3" t="str">
            <v>Communication pour le Changement de Comportement</v>
          </cell>
          <cell r="G3" t="str">
            <v>Mortalité liée au Sida</v>
          </cell>
          <cell r="M3" t="str">
            <v>Pourcentage de jeunes hommes et de jeunes femmes âgés de 15 à 24 ans ayant eu des rapports sexuels avant l'âge de 15 ans</v>
          </cell>
          <cell r="S3" t="str">
            <v>HMIS</v>
          </cell>
          <cell r="Z3" t="str">
            <v>Top 10</v>
          </cell>
        </row>
        <row r="4">
          <cell r="A4" t="str">
            <v>Populations clées</v>
          </cell>
          <cell r="G4" t="str">
            <v>Pourcentage de jeunes femmes et de jeunes hommes âgés de 15 à 24 ans porteurs du VIH</v>
          </cell>
          <cell r="M4" t="str">
            <v xml:space="preserve">Pourcentage d'hommes et de femmes âgés de 15 à 49 ans ayant eu des rapports sexuels avec plus d'un partenaire au cours des 12 derniers mois </v>
          </cell>
          <cell r="S4" t="str">
            <v>Dossiers des patients</v>
          </cell>
          <cell r="Z4" t="str">
            <v>Non Top 10</v>
          </cell>
        </row>
        <row r="5">
          <cell r="A5" t="str">
            <v xml:space="preserve">Préservatifs </v>
          </cell>
          <cell r="G5" t="str">
            <v xml:space="preserve">Pourcentage des populations les plus exposées (professionnels du sexe, clients des professionnels du sexe, hommes ayant des rapports sexuels entre eux, consommateurs de drogues injectables) porteuses du VIH </v>
          </cell>
          <cell r="M5" t="str">
            <v>Pourcentage d'hommes et de femmes âgés de 15 à 49 ans ayant eu plus d'un partenaire sexuel au cours des 12 derniers mois et ayant déclaré avoir utilisé un préservatif lors de leur dernier rapport</v>
          </cell>
          <cell r="S5" t="str">
            <v>Documents de formation</v>
          </cell>
          <cell r="Z5" t="str">
            <v>Equivalent Top 10</v>
          </cell>
        </row>
        <row r="6">
          <cell r="A6" t="str">
            <v xml:space="preserve">Dépistage et Conseil </v>
          </cell>
          <cell r="G6" t="str">
            <v>Pourcentage d'adultes et d'enfants porteurs du VIH dont on sait qu'ils sont toujours sous traitement antirétroviral 12 mois après le début de celui-ci</v>
          </cell>
          <cell r="M6" t="str">
            <v xml:space="preserve">Pourcentage d'hommes et de femmes professionnels du sexe ayant déclaré avoir utilisé un préservatif avec leur dernier client </v>
          </cell>
          <cell r="S6" t="str">
            <v>MICS (enquête par grappes à indicateurs multiples)</v>
          </cell>
        </row>
        <row r="7">
          <cell r="A7" t="str">
            <v>Circoncision des hommes</v>
          </cell>
          <cell r="G7" t="str">
            <v>Pourcentage de nourrissons nés de mères séropositives qui sont porteurs du VIH</v>
          </cell>
          <cell r="M7" t="str">
            <v xml:space="preserve">Pourcentage d'hommes ayant déclaré avoir utilisé un préservatif lors de leur dernier rapport anal avec un partenaire de sexe masculin </v>
          </cell>
          <cell r="S7" t="str">
            <v>DHS/DHS+ (enquête démographique et sanitaire)</v>
          </cell>
        </row>
        <row r="8">
          <cell r="A8" t="str">
            <v>Prévention de la transmission mère-enfant (PTME)</v>
          </cell>
          <cell r="G8" t="str">
            <v>Pourcentage de malades de la tuberculose dont le statut a été enregistré lors de la dernière visite et qui sont porteurs du VIH</v>
          </cell>
          <cell r="M8" t="str">
            <v xml:space="preserve">Pourcentage des consommateurs de drogues injectables ayant déclaré avoir utilisé un préservatif lors de leur dernier rapport sexuel </v>
          </cell>
          <cell r="S8" t="str">
            <v>AIS (enquête sur les indicateurs du SIDA)</v>
          </cell>
        </row>
        <row r="9">
          <cell r="A9" t="str">
            <v>Prophylaxie post exposition (PPE)</v>
          </cell>
          <cell r="G9" t="str">
            <v>RSS/RSC: Mortalité due a une cause majeure de décès par sexe et par âge</v>
          </cell>
          <cell r="M9" t="str">
            <v xml:space="preserve">Pourcentage de consommateurs de drogues injectables ayant déclaré avoir utilisé du matériel d'injection stérile lors de leur dernière injection </v>
          </cell>
          <cell r="S9" t="str">
            <v>BSS (enquête de surveillance du comportement)</v>
          </cell>
        </row>
        <row r="10">
          <cell r="A10" t="str">
            <v>Sécurité transfusionnelle et précautions universelles</v>
          </cell>
          <cell r="G10" t="str">
            <v>RSS/RSC: La mortalité infantile</v>
          </cell>
          <cell r="M10" t="str">
            <v>Taux actuel de fréquentation scolaire chez les enfants orphelins et non orphelins</v>
          </cell>
          <cell r="S10" t="str">
            <v>Enquête sur les structures sanitaires</v>
          </cell>
        </row>
        <row r="11">
          <cell r="A11" t="str">
            <v>Diagnostic et traitement des infections sexuellement transmissibles dans les établissements de soin</v>
          </cell>
          <cell r="G11" t="str">
            <v>RSS/RSC: futures décès évités/prévenus</v>
          </cell>
          <cell r="M11" t="str">
            <v xml:space="preserve">Pourcentage d'hommes et de femmes âgés de 15 à 49 ans montrant de l'empathie envers les personnes vivant avec le VIH </v>
          </cell>
          <cell r="S11" t="str">
            <v>SAMS (enquête sur la cartographie des services disponibles)</v>
          </cell>
        </row>
        <row r="12">
          <cell r="A12" t="str">
            <v>Traitement antirétroviral et suivi</v>
          </cell>
          <cell r="G12" t="str">
            <v>RSS/RSC: Le ratio du paiement de leurs propres poches des services de santé par les ménages par rapport aux dépenses totales de santé</v>
          </cell>
          <cell r="M12" t="str">
            <v>Nombre de femmes mariés ou des femmes en couple âgés de 15 à 49 ans qui ont connu la violence physique ou sexuelle d'un partenaire masculin intime, au cours des 12 derniers mois</v>
          </cell>
          <cell r="S12" t="str">
            <v>Enquête des ménages</v>
          </cell>
        </row>
        <row r="13">
          <cell r="A13" t="str">
            <v>Prophylaxie pour les infections opportunistes</v>
          </cell>
          <cell r="G13" t="str">
            <v>RSS/RSC: Taux de mortalité maternelle</v>
          </cell>
          <cell r="M13" t="str">
            <v>Pourcentage de femmes actuellement mariées qui ont l'habitude de prendre une décision concernant les soins de santé, soit par elles-mêmes ou conjointement avec leur mari</v>
          </cell>
          <cell r="S13" t="str">
            <v>Études et recherches spécifiques (Préciser)</v>
          </cell>
        </row>
        <row r="14">
          <cell r="A14" t="str">
            <v>Soins et appui pour les malades chroniques</v>
          </cell>
          <cell r="M14" t="str">
            <v>RSS/RSC: Pourcentage de femmes agés de 15 a 49 ans qui ont été vues dans une clinique prénatale par un prestataire de santé qualifié au moins quatre fois pendant la grossesse</v>
          </cell>
          <cell r="S14" t="str">
            <v>Rapports (préciser)</v>
          </cell>
        </row>
        <row r="15">
          <cell r="A15" t="str">
            <v>Soutien des orphelins et des enfants vulnérables</v>
          </cell>
          <cell r="M15" t="str">
            <v>Pourcentage de naissances vivantes en présence d'un personnel de santé qualifié</v>
          </cell>
          <cell r="S15" t="str">
            <v>Registre d’état civil et registre spécifique des maladies</v>
          </cell>
        </row>
        <row r="16">
          <cell r="A16" t="str">
            <v>Tuberculose / VIH</v>
          </cell>
          <cell r="M16" t="str">
            <v>RSS/RSC: Pourcentage de femmes et de nouveau-nés qui reçoivent des soins postnatals dans les 48 heures suivant la naissance.</v>
          </cell>
          <cell r="S16" t="str">
            <v>Recherche opérationnelle</v>
          </cell>
        </row>
        <row r="17">
          <cell r="A17" t="str">
            <v>RSS: Gestion et organisation des établissements</v>
          </cell>
          <cell r="S17" t="str">
            <v>Enquête sur les prestataires de santé</v>
          </cell>
        </row>
        <row r="18">
          <cell r="A18" t="str">
            <v>RSS: Gestion des achats et de la chaîne logistique</v>
          </cell>
          <cell r="S18" t="str">
            <v>Compte national de santé</v>
          </cell>
        </row>
        <row r="19">
          <cell r="A19" t="str">
            <v xml:space="preserve">RSS: Personnel de santé </v>
          </cell>
          <cell r="S19" t="str">
            <v>Registre administratif</v>
          </cell>
        </row>
        <row r="20">
          <cell r="A20" t="str">
            <v>RSS: Collecte reguliere, analyse et traitement des données</v>
          </cell>
        </row>
        <row r="21">
          <cell r="A21" t="str">
            <v>RSS: Enquetes, recherche et évaluation</v>
          </cell>
        </row>
        <row r="22">
          <cell r="A22" t="str">
            <v>RSS: Financement des soins de santé</v>
          </cell>
        </row>
        <row r="23">
          <cell r="A23" t="str">
            <v>RSS: Gérance et gouvernance</v>
          </cell>
        </row>
        <row r="24">
          <cell r="A24" t="str">
            <v>RSS: Infrastructures</v>
          </cell>
        </row>
        <row r="25">
          <cell r="A25" t="str">
            <v>RSC: Suivi et documentation des interventions communautaires et gouvernementales</v>
          </cell>
        </row>
        <row r="26">
          <cell r="A26" t="str">
            <v xml:space="preserve">RSC: Sensibilisation, communication et mobilisation sociale </v>
          </cell>
        </row>
        <row r="27">
          <cell r="A27" t="str">
            <v xml:space="preserve">RSC: Renforcement des liens communautaires, de la collaboration et de la coordination </v>
          </cell>
        </row>
        <row r="28">
          <cell r="A28" t="str">
            <v xml:space="preserve">RSC: Ressources humaines - renforcement des compétences en matière de prestation de services, de sensibilisation et d'encadrement </v>
          </cell>
        </row>
        <row r="29">
          <cell r="A29" t="str">
            <v xml:space="preserve">RSC: Ressources financières </v>
          </cell>
        </row>
        <row r="30">
          <cell r="A30" t="str">
            <v>RSC: Ressources matérielles - infrastructure et produits de première nécessité (dont produits médicaux et autres produits/technologies)</v>
          </cell>
        </row>
        <row r="31">
          <cell r="A31" t="str">
            <v xml:space="preserve">RSC: Activités et services communautaires - prestation, utilisation et qualité </v>
          </cell>
        </row>
        <row r="32">
          <cell r="A32" t="str">
            <v xml:space="preserve">RSC: Gestion, responsabilité et encadrement </v>
          </cell>
        </row>
        <row r="33">
          <cell r="A33" t="str">
            <v xml:space="preserve">RSC: Suivi et évaluation, collecte de données probantes </v>
          </cell>
        </row>
        <row r="34">
          <cell r="A34" t="str">
            <v>RSC: Planification stratégique et operationnelle</v>
          </cell>
        </row>
      </sheetData>
      <sheetData sheetId="7">
        <row r="2">
          <cell r="A2" t="str">
            <v>Selection svp…</v>
          </cell>
          <cell r="G2" t="str">
            <v>Selection svp…</v>
          </cell>
          <cell r="M2" t="str">
            <v>Selection svp…</v>
          </cell>
          <cell r="S2" t="str">
            <v>Selection svp…</v>
          </cell>
          <cell r="Y2" t="str">
            <v>Veuillez sélectionner…</v>
          </cell>
        </row>
        <row r="3">
          <cell r="A3" t="str">
            <v>Traitement de brève durée (DOTS) haute qualité</v>
          </cell>
          <cell r="G3" t="str">
            <v>Taux de prévalence de la tuberculose</v>
          </cell>
          <cell r="M3" t="str">
            <v>Taux de notification de toutes les formes de cas de tuberculose</v>
          </cell>
          <cell r="S3" t="str">
            <v xml:space="preserve">Système d’E&amp;R (enregistrement et reporting) relatif à la tuberculose, rapports trimestriels </v>
          </cell>
          <cell r="Y3" t="str">
            <v>Top 10</v>
          </cell>
        </row>
        <row r="4">
          <cell r="A4" t="str">
            <v>Amélioration du diagnostic</v>
          </cell>
          <cell r="G4" t="str">
            <v>Taux de mortalité associé à la tuberculose</v>
          </cell>
          <cell r="M4" t="str">
            <v>Taux de notification de nouveaux cas de tuberculose à frottis positif</v>
          </cell>
          <cell r="S4" t="str">
            <v xml:space="preserve">Système d’E&amp;R (enregistrement et reporting) relatif à la tuberculose, rapport de gestion annuel </v>
          </cell>
          <cell r="Y4" t="str">
            <v>Non Top 10</v>
          </cell>
        </row>
        <row r="5">
          <cell r="A5" t="str">
            <v xml:space="preserve">Gestion des achats et des approvisionnements (médicaments anti-tuberculeux de première ligne) </v>
          </cell>
          <cell r="G5" t="str">
            <v>RSS/RSC: Mortalité due a une cause majeure de décès par sexe et par âge</v>
          </cell>
          <cell r="M5" t="str">
            <v>Taux de réussite du traitement : nouveaux cas de tuberculose à frottis positive</v>
          </cell>
          <cell r="S5" t="str">
            <v>Enquête sur la prévalence de la TB</v>
          </cell>
          <cell r="Y5" t="str">
            <v>Equivalent Top 10</v>
          </cell>
        </row>
        <row r="6">
          <cell r="A6" t="str">
            <v>Suivi et évaluation</v>
          </cell>
          <cell r="G6" t="str">
            <v>RSS/RSC: La mortalité infantile</v>
          </cell>
          <cell r="M6" t="str">
            <v>Taux de réussite du traitement : patients dont le diagonstic microscopique de la tuberculose multirésistante a été confirmé</v>
          </cell>
          <cell r="S6" t="str">
            <v>système d'état ​​civil</v>
          </cell>
        </row>
        <row r="7">
          <cell r="A7" t="str">
            <v>Tuberculose/VIH</v>
          </cell>
          <cell r="G7" t="str">
            <v>RSS/RSC: futures décès évités/prévenus</v>
          </cell>
          <cell r="M7" t="str">
            <v>FSS/FSC: porcentaje de mujeres de 15 a 49 años que fueron atendidas por personal de salud cualificado en un Centro de Atención Prenatal por lo menos cuatro veces durante el embarazo</v>
          </cell>
          <cell r="S7" t="str">
            <v>Registre des patients atteints de tuberculose</v>
          </cell>
        </row>
        <row r="8">
          <cell r="A8" t="str">
            <v>Tuberculose résistante aux médicaments</v>
          </cell>
          <cell r="G8" t="str">
            <v>RSS/RSC: Le ratio du paiement de leurs propres poches des services de santé par les ménages par rapport aux dépenses totales de santé</v>
          </cell>
          <cell r="M8" t="str">
            <v>FSS/FSC: porcentaje de nacimientos que fueron atendidos por personal de salud cualificado</v>
          </cell>
          <cell r="S8" t="str">
            <v>Registre de laboratoires pour la tuberculose</v>
          </cell>
        </row>
        <row r="9">
          <cell r="A9" t="str">
            <v xml:space="preserve">Groupes à haut risque </v>
          </cell>
          <cell r="G9" t="str">
            <v>RSS/RSC: Taux de mortalité maternelle</v>
          </cell>
          <cell r="M9" t="str">
            <v>FSS/FSC: porcentaje de mujeres y recién nacidos que reciben cuidados postnatales hasta 48 horas después del nacimiento</v>
          </cell>
          <cell r="S9" t="str">
            <v>Carte de traitement de la tuberculose</v>
          </cell>
        </row>
        <row r="10">
          <cell r="A10" t="str">
            <v>Contrôle des infections</v>
          </cell>
          <cell r="S10" t="str">
            <v>Documents de formation</v>
          </cell>
        </row>
        <row r="11">
          <cell r="A11" t="str">
            <v>APSR (Approche pratique de la santé respiratoire)</v>
          </cell>
          <cell r="S11" t="str">
            <v>Préciser : rapports, enquêtes, questionnaires, etc.</v>
          </cell>
        </row>
        <row r="12">
          <cell r="A12" t="str">
            <v>Tous les fournisseurs de soins de santé (approches mixtes PPM / ISTC - public-public, public-privé (PPM) et normes internationales pour les soins de la tuberculose)</v>
          </cell>
          <cell r="S12" t="str">
            <v>Enquête sur les prestataires de santé</v>
          </cell>
        </row>
        <row r="13">
          <cell r="A13" t="str">
            <v xml:space="preserve">SCMS (Sensibilisation, communication et mobilisation sociale) </v>
          </cell>
          <cell r="S13" t="str">
            <v>Enquête sur les structures sanitaires</v>
          </cell>
        </row>
        <row r="14">
          <cell r="A14" t="str">
            <v xml:space="preserve">Soins communautaires de la tuberculose </v>
          </cell>
          <cell r="S14" t="str">
            <v>Compte national de santé</v>
          </cell>
        </row>
        <row r="15">
          <cell r="A15" t="str">
            <v>Recherche opérationnelle</v>
          </cell>
          <cell r="S15" t="str">
            <v>Enquête des ménages</v>
          </cell>
        </row>
        <row r="16">
          <cell r="A16" t="str">
            <v>RSS: Gestion et organisation des établissements</v>
          </cell>
          <cell r="S16" t="str">
            <v>SAMS (enquête sur la cartographie des services disponibles)</v>
          </cell>
        </row>
        <row r="17">
          <cell r="A17" t="str">
            <v>RSS: Gestion des achats et de la chaîne logistique</v>
          </cell>
          <cell r="S17" t="str">
            <v>Registre Administratif</v>
          </cell>
        </row>
        <row r="18">
          <cell r="A18" t="str">
            <v xml:space="preserve">RSS: Personnel de santé </v>
          </cell>
        </row>
        <row r="19">
          <cell r="A19" t="str">
            <v>RSS: Collecte reguliere, analyse et traitement des données</v>
          </cell>
        </row>
        <row r="20">
          <cell r="A20" t="str">
            <v>RSS: Enquetes, recherche et évaluation</v>
          </cell>
        </row>
        <row r="21">
          <cell r="A21" t="str">
            <v>RSS: Financement des soins de santé</v>
          </cell>
        </row>
        <row r="22">
          <cell r="A22" t="str">
            <v>RSS: Gérance et gouvernance</v>
          </cell>
        </row>
        <row r="23">
          <cell r="A23" t="str">
            <v>RSS: Infrastructures</v>
          </cell>
        </row>
        <row r="24">
          <cell r="A24" t="str">
            <v>RSC: Suivi et documentation des interventions communautaires et gouvernementales</v>
          </cell>
        </row>
        <row r="25">
          <cell r="A25" t="str">
            <v xml:space="preserve">RSC: Sensibilisation, communication et mobilisation sociale </v>
          </cell>
        </row>
        <row r="26">
          <cell r="A26" t="str">
            <v xml:space="preserve">RSC: Renforcement des liens communautaires, de la collaboration et de la coordination </v>
          </cell>
        </row>
        <row r="27">
          <cell r="A27" t="str">
            <v xml:space="preserve">RSC: Ressources humaines - renforcement des compétences en matière de prestation de services, de sensibilisation et d'encadrement </v>
          </cell>
        </row>
        <row r="28">
          <cell r="A28" t="str">
            <v xml:space="preserve">RSC: Ressources financières </v>
          </cell>
        </row>
        <row r="29">
          <cell r="A29" t="str">
            <v>RSC: Ressources matérielles - infrastructure et produits de première nécessité (dont produits médicaux et autres produits/technologies)</v>
          </cell>
        </row>
        <row r="30">
          <cell r="A30" t="str">
            <v xml:space="preserve">RSC: Activités et services communautaires - prestation, utilisation et qualité </v>
          </cell>
        </row>
        <row r="31">
          <cell r="A31" t="str">
            <v xml:space="preserve">RSC: Gestion, responsabilité et encadrement </v>
          </cell>
        </row>
        <row r="32">
          <cell r="A32" t="str">
            <v xml:space="preserve">RSC: Suivi et évaluation, collecte de données probantes </v>
          </cell>
        </row>
        <row r="33">
          <cell r="A33" t="str">
            <v>RSC: Planification stratégique et operationnelle</v>
          </cell>
        </row>
      </sheetData>
      <sheetData sheetId="8">
        <row r="2">
          <cell r="A2" t="str">
            <v>Selection svp…</v>
          </cell>
          <cell r="G2" t="str">
            <v>Selection svp…</v>
          </cell>
          <cell r="M2" t="str">
            <v>Selection svp…</v>
          </cell>
          <cell r="S2" t="str">
            <v>Selection svp…</v>
          </cell>
          <cell r="Y2" t="str">
            <v>Veuillez sélectionner…</v>
          </cell>
        </row>
        <row r="3">
          <cell r="A3" t="str">
            <v>Moustiquaires imprégnées d'insecticide (MII)</v>
          </cell>
          <cell r="G3" t="str">
            <v>Décès dus au paludisme dans les établissements de santé pour 1000 personnes par an</v>
          </cell>
          <cell r="M3" t="str">
            <v>Pourcentage de ménages disposant d'au moins une moustiquaire imprégnée d'insecticide</v>
          </cell>
          <cell r="S3" t="str">
            <v>DHS/DHS+ (enquête démographique et sanitaire)</v>
          </cell>
          <cell r="Y3" t="str">
            <v>Top 10</v>
          </cell>
        </row>
        <row r="4">
          <cell r="A4" t="str">
            <v>Pulvérisation résiduelle intérieure</v>
          </cell>
          <cell r="G4" t="str">
            <v>Cas de décès specifiques au paludisme pour 1000 personnes par an</v>
          </cell>
          <cell r="M4" t="str">
            <v>Pourcentage de la population  à risque potentiellement couvertes par la distribution des moustiquaires</v>
          </cell>
          <cell r="S4" t="str">
            <v>MIS (enquête sur les indicateurs du paludisme)</v>
          </cell>
          <cell r="Y4" t="str">
            <v>Non Top 10</v>
          </cell>
        </row>
        <row r="5">
          <cell r="A5" t="str">
            <v>Prévention du paludisme pendant la grossesse</v>
          </cell>
          <cell r="G5" t="str">
            <v>Décès dus au paludisme chez les enfants de moins de cinq ans (si possible confirmer par diagnostic ou autopsie verbale) (pourcentage)</v>
          </cell>
          <cell r="M5" t="str">
            <v>Pourcentage de groupes à risque ciblés qui reçoivent une moustiquaire impregnée d'insecticide (ITN)</v>
          </cell>
          <cell r="S5" t="str">
            <v>MICS (enquête par grappes à indicateurs multiples)</v>
          </cell>
          <cell r="Y5" t="str">
            <v>Equivalent Top 10</v>
          </cell>
        </row>
        <row r="6">
          <cell r="A6" t="str">
            <v>Diagnostic</v>
          </cell>
          <cell r="G6" t="str">
            <v>Taux de mortalité, toutes causes confondues, chez les enfants de moins de cinq ans</v>
          </cell>
          <cell r="M6" t="str">
            <v>Pourcentage de ménages ayant au moins une moustiquaire imprégnée d'insecticide pour toutes les 2 personnes</v>
          </cell>
          <cell r="S6" t="str">
            <v>Analyse de la situation</v>
          </cell>
        </row>
        <row r="7">
          <cell r="A7" t="str">
            <v>Traitement antipaludique rapide et efficace</v>
          </cell>
          <cell r="G7" t="str">
            <v>Cas de paludisme observés dans les établissements de santé et confirmés en laboratoire</v>
          </cell>
          <cell r="M7" t="str">
            <v>Pourcentage d'enfants de moins de 5 ans ayant dormi sous une moustiquaire imprégnée d'insecticide la nuit précédente</v>
          </cell>
          <cell r="S7" t="str">
            <v>HMIS</v>
          </cell>
        </row>
        <row r="8">
          <cell r="A8" t="str">
            <v>Développement du partenariat et de la coordination (national, communautaire, public-privé)</v>
          </cell>
          <cell r="G8" t="str">
            <v>Nombre de cas de paludisme par classification</v>
          </cell>
          <cell r="M8" t="str">
            <v>Pourcentage de personnes ayant dormi sous une moustiquaire imprégnée d'insecticide la nuit précédente</v>
          </cell>
          <cell r="S8" t="str">
            <v>Enquête sur les structures sanitaires</v>
          </cell>
        </row>
        <row r="9">
          <cell r="A9" t="str">
            <v xml:space="preserve">Information, education et communication et communication pour le changement de comportement (CCC) </v>
          </cell>
          <cell r="G9" t="str">
            <v xml:space="preserve">Ratio de la positivité de depistage du paludisme </v>
          </cell>
          <cell r="M9" t="str">
            <v>Pourcentage de personnes ayant acces à une moustiquaire imprégnée d'insecticide au sein de leur ménage</v>
          </cell>
          <cell r="S9" t="str">
            <v>Enquête sur les prestataires de santé</v>
          </cell>
        </row>
        <row r="10">
          <cell r="A10" t="str">
            <v>Suivi de la pharmacorésistance</v>
          </cell>
          <cell r="G10" t="str">
            <v>Cas de palusdime par 1000 personnes par an</v>
          </cell>
          <cell r="M10" t="str">
            <v xml:space="preserve">Pourcentage de ménages à risque protégés par la pulvérisation intradomiciliaire d'insecticide </v>
          </cell>
          <cell r="S10" t="str">
            <v>Enquête du principal informateur</v>
          </cell>
        </row>
        <row r="11">
          <cell r="A11" t="str">
            <v>Suivi de la résistance aux insecticides</v>
          </cell>
          <cell r="G11" t="str">
            <v xml:space="preserve">Incidence des cas cliniques de paludisme (estimée et/ou rapportée) </v>
          </cell>
          <cell r="M11" t="str">
            <v>Pourcentage de la population dans les zones ciblées couvertes par une pulvérisation intra-domiciliaire au cours des 12 derniers mois</v>
          </cell>
          <cell r="S11" t="str">
            <v>Enquête des ménages</v>
          </cell>
        </row>
        <row r="12">
          <cell r="A12" t="str">
            <v>RSS: Gestion et organisation des établissements</v>
          </cell>
          <cell r="G12" t="str">
            <v xml:space="preserve">Incidence des cas de paludisme confirmés  </v>
          </cell>
          <cell r="M12" t="str">
            <v>Pourcentage de mvénages  couverts par une pulvérisation intra-domiciliaire parmi ces populations ciblées</v>
          </cell>
          <cell r="S12" t="str">
            <v>Systèmes d’enregistrement d’état civil</v>
          </cell>
        </row>
        <row r="13">
          <cell r="A13" t="str">
            <v>RSS: Gestion des achats et de la chaîne logistique</v>
          </cell>
          <cell r="G13" t="str">
            <v xml:space="preserve">Prévalence de l'infection par le parasite du paludisme </v>
          </cell>
          <cell r="M13" t="str">
            <v>Pourcentage de ménages avec au moins une moustiquaire imprégnée d'insecticide et/ou couverts par pulvérisation intra-domiciliaire au cours des 12 derniers mois</v>
          </cell>
          <cell r="S13" t="str">
            <v>Documents de formation</v>
          </cell>
        </row>
        <row r="14">
          <cell r="A14" t="str">
            <v xml:space="preserve">RSS: Personnel de santé </v>
          </cell>
          <cell r="G14" t="str">
            <v>Prévalence de l'anémie chez les enfants âgés de moins de 5 ans</v>
          </cell>
          <cell r="M14" t="str">
            <v>Pourcentage de femmes enceintes (et autres groupes cibles) dormant sous une moustiquaire imprégnée d'insecticide</v>
          </cell>
          <cell r="S14" t="str">
            <v>Dossiers des patients</v>
          </cell>
        </row>
        <row r="15">
          <cell r="A15" t="str">
            <v>RSS: Collecte reguliere, analyse et traitement des données</v>
          </cell>
          <cell r="G15" t="str">
            <v>RSS/RSC: Mortalité due a une cause majeure de décès par sexe et par âge</v>
          </cell>
          <cell r="M15" t="str">
            <v>Pourcentage de femmes enceintes ayant reçu au moins deux doses de traitement préventif intermittent pour le paludisme au cours de leur dernière grossesse (au cours des deux années précédentes)</v>
          </cell>
          <cell r="S15" t="str">
            <v>Systèmes de surveillance</v>
          </cell>
        </row>
        <row r="16">
          <cell r="A16" t="str">
            <v>RSS: Enquetes, recherche et évaluation</v>
          </cell>
          <cell r="G16" t="str">
            <v>RSS/RSC: La mortalité infantile</v>
          </cell>
          <cell r="M16" t="str">
            <v>Pourcentage de femmes enceintes sous traitement préventif intermittent conformément à la politique nationale (spécificité de l'Afrique subsaharienne)</v>
          </cell>
          <cell r="S16" t="str">
            <v>Autre rapport,préciser</v>
          </cell>
        </row>
        <row r="17">
          <cell r="A17" t="str">
            <v>RSS: Financement des soins de santé</v>
          </cell>
          <cell r="G17" t="str">
            <v>RSS/RSC: futures décès évités/prévenus</v>
          </cell>
          <cell r="M17" t="str">
            <v>Pourcentage d'enfants de moins de 5 ans (et autres groupes cibles) admis avec un paludisme grave et correctement pris en charge dans les établissements de santé</v>
          </cell>
          <cell r="S17" t="str">
            <v>Compte national de santé</v>
          </cell>
        </row>
        <row r="18">
          <cell r="A18" t="str">
            <v>RSS: Gérance et gouvernance</v>
          </cell>
          <cell r="G18" t="str">
            <v>RSS/RSC: Le ratio du paiement de leurs propres poches des services de santé par les ménages par rapport aux dépenses totales de santé</v>
          </cell>
          <cell r="M18" t="str">
            <v>Pourcentage d'enfants âgés de moins de 5 ans (et autres groupes cibles) atteints de paludisme sans complications et correctement pris en charge dans les établissements de santé</v>
          </cell>
          <cell r="S18" t="str">
            <v>SAMS (enquête sur la cartographie des services disponibles)</v>
          </cell>
        </row>
        <row r="19">
          <cell r="A19" t="str">
            <v>RSS: Infrastructures</v>
          </cell>
          <cell r="G19" t="str">
            <v>RSS/RSC: Taux de mortalité maternelle</v>
          </cell>
          <cell r="M19" t="str">
            <v>Pourcentage d'enfants de moins de 5 ans (et autres groupes cibles) atteints de paludisme/fièvre et recevant un traitement approprié dans les 24 heures (établissement de santé/communautaire)</v>
          </cell>
          <cell r="S19" t="str">
            <v>Autre enquête, préciser</v>
          </cell>
        </row>
        <row r="20">
          <cell r="A20" t="str">
            <v>RSC: Suivi et documentation des interventions communautaires et gouvernementales</v>
          </cell>
          <cell r="M20" t="str">
            <v>Pourcentage de personnes souffrant de fièvre ayant reçu un traitement antipaludique par le biais d'une prise en charge à domicile</v>
          </cell>
          <cell r="S20" t="str">
            <v>Registre administratif</v>
          </cell>
        </row>
        <row r="21">
          <cell r="A21" t="str">
            <v xml:space="preserve">RSC: Sensibilisation, communication et mobilisation sociale </v>
          </cell>
          <cell r="M21" t="str">
            <v>RSS/RSC: Pourcentage de femmes agés de 15 a 49 ans qui ont été vues dans une clinique prénatale par un prestataire de santé qualifié au moins quatre fois pendant la grossesse</v>
          </cell>
        </row>
        <row r="22">
          <cell r="A22" t="str">
            <v xml:space="preserve">RSC: Renforcement des liens communautaires, de la collaboration et de la coordination </v>
          </cell>
          <cell r="M22" t="str">
            <v>Pourcentage de naissances vivantes en présence d'un personnel de santé qualifié</v>
          </cell>
        </row>
        <row r="23">
          <cell r="A23" t="str">
            <v xml:space="preserve">RSC: Ressources humaines - renforcement des compétences en matière de prestation de services, de sensibilisation et d'encadrement </v>
          </cell>
          <cell r="M23" t="str">
            <v>RSS/RSC: Pourcentage de femmes et de nouveau-nés qui reçoivent des soins postnatals dans les 48 heures suivant la naissance.</v>
          </cell>
        </row>
        <row r="24">
          <cell r="A24" t="str">
            <v xml:space="preserve">RSC: Ressources financières </v>
          </cell>
        </row>
        <row r="25">
          <cell r="A25" t="str">
            <v>RSC: Ressources matérielles - infrastructure et produits de première nécessité (dont produits médicaux et autres produits/technologies)</v>
          </cell>
        </row>
        <row r="26">
          <cell r="A26" t="str">
            <v xml:space="preserve">RSC: Activités et services communautaires - prestation, utilisation et qualité </v>
          </cell>
        </row>
        <row r="27">
          <cell r="A27" t="str">
            <v xml:space="preserve">RSC: Gestion, responsabilité et encadrement </v>
          </cell>
        </row>
        <row r="28">
          <cell r="A28" t="str">
            <v xml:space="preserve">RSC: Suivi et évaluation, collecte de données probantes </v>
          </cell>
        </row>
        <row r="29">
          <cell r="A29" t="str">
            <v>RSC: Planification stratégique et operationnelle</v>
          </cell>
        </row>
      </sheetData>
      <sheetData sheetId="9" refreshError="1"/>
      <sheetData sheetId="10">
        <row r="3">
          <cell r="G3" t="str">
            <v>Veuillez sélectionner…</v>
          </cell>
          <cell r="M3" t="str">
            <v>Veuillez sélectionner…</v>
          </cell>
          <cell r="Y3" t="str">
            <v>Veuillez sélectionner…</v>
          </cell>
          <cell r="AE3" t="str">
            <v>Veuillez sélectionner…</v>
          </cell>
          <cell r="AK3" t="str">
            <v>Selection svp…</v>
          </cell>
        </row>
        <row r="4">
          <cell r="G4">
            <v>2011</v>
          </cell>
          <cell r="M4" t="str">
            <v>Janvier</v>
          </cell>
          <cell r="T4" t="str">
            <v>Please select your Country/Applicant</v>
          </cell>
          <cell r="Y4" t="str">
            <v>Non cumulatives</v>
          </cell>
          <cell r="AE4" t="str">
            <v>Subvention actuelle</v>
          </cell>
          <cell r="AK4" t="str">
            <v>VIH</v>
          </cell>
        </row>
        <row r="5">
          <cell r="G5">
            <v>2012</v>
          </cell>
          <cell r="M5" t="str">
            <v>Fevrier</v>
          </cell>
          <cell r="T5" t="str">
            <v>CCM Afghanistan</v>
          </cell>
          <cell r="Y5" t="str">
            <v>Cumulatives par année</v>
          </cell>
          <cell r="AE5" t="str">
            <v>Plusieurs subventions FM</v>
          </cell>
          <cell r="AK5" t="str">
            <v>Paludisme</v>
          </cell>
        </row>
        <row r="6">
          <cell r="G6">
            <v>2013</v>
          </cell>
          <cell r="M6" t="str">
            <v>Mars</v>
          </cell>
          <cell r="T6" t="str">
            <v>CCM Albania</v>
          </cell>
          <cell r="AE6" t="str">
            <v>FM &amp; autres donneurs</v>
          </cell>
          <cell r="AK6" t="str">
            <v>Tuberculose</v>
          </cell>
        </row>
        <row r="7">
          <cell r="G7">
            <v>2014</v>
          </cell>
          <cell r="M7" t="str">
            <v>Avril</v>
          </cell>
          <cell r="T7" t="str">
            <v>CCM Algeria</v>
          </cell>
          <cell r="AE7" t="str">
            <v>Programme National</v>
          </cell>
          <cell r="AK7" t="str">
            <v>RSS</v>
          </cell>
        </row>
        <row r="8">
          <cell r="G8">
            <v>2015</v>
          </cell>
          <cell r="M8" t="str">
            <v>Mai</v>
          </cell>
          <cell r="T8" t="str">
            <v>CCM Angola</v>
          </cell>
        </row>
        <row r="9">
          <cell r="M9" t="str">
            <v>Juin</v>
          </cell>
          <cell r="T9" t="str">
            <v>CCM Argentina</v>
          </cell>
        </row>
        <row r="10">
          <cell r="M10" t="str">
            <v>Juillet</v>
          </cell>
          <cell r="T10" t="str">
            <v>CCM Armenia</v>
          </cell>
        </row>
        <row r="11">
          <cell r="M11" t="str">
            <v>Août</v>
          </cell>
          <cell r="T11" t="str">
            <v>CCM Azerbaijan</v>
          </cell>
        </row>
        <row r="12">
          <cell r="M12" t="str">
            <v>Septembre</v>
          </cell>
          <cell r="T12" t="str">
            <v>CCM Bangladesh</v>
          </cell>
        </row>
        <row r="13">
          <cell r="M13" t="str">
            <v>Octobre</v>
          </cell>
          <cell r="T13" t="str">
            <v>CCM Belarus</v>
          </cell>
        </row>
        <row r="14">
          <cell r="M14" t="str">
            <v>Novembre</v>
          </cell>
          <cell r="T14" t="str">
            <v>CCM Belize</v>
          </cell>
        </row>
        <row r="15">
          <cell r="M15" t="str">
            <v>Décembre</v>
          </cell>
          <cell r="T15" t="str">
            <v>CCM Benin</v>
          </cell>
        </row>
        <row r="16">
          <cell r="T16" t="str">
            <v>CCM Bhutan</v>
          </cell>
        </row>
        <row r="17">
          <cell r="T17" t="str">
            <v>CCM Bolivia</v>
          </cell>
        </row>
        <row r="18">
          <cell r="T18" t="str">
            <v>CCM Bosnia and Herzegovina</v>
          </cell>
        </row>
        <row r="19">
          <cell r="T19" t="str">
            <v>CCM Botswana</v>
          </cell>
        </row>
        <row r="20">
          <cell r="T20" t="str">
            <v>CCM Brazil</v>
          </cell>
        </row>
        <row r="21">
          <cell r="T21" t="str">
            <v>CCM Bulgaria</v>
          </cell>
        </row>
        <row r="22">
          <cell r="T22" t="str">
            <v>CCM Burkina Faso</v>
          </cell>
        </row>
        <row r="23">
          <cell r="T23" t="str">
            <v>CCM Burundi</v>
          </cell>
        </row>
        <row r="24">
          <cell r="T24" t="str">
            <v>CCM Cambodia</v>
          </cell>
        </row>
        <row r="25">
          <cell r="T25" t="str">
            <v>CCM Cameroon</v>
          </cell>
        </row>
        <row r="26">
          <cell r="T26" t="str">
            <v>CCM Cape Verde</v>
          </cell>
        </row>
        <row r="27">
          <cell r="T27" t="str">
            <v>CCM Central African Republic</v>
          </cell>
        </row>
        <row r="28">
          <cell r="T28" t="str">
            <v>CCM Chad</v>
          </cell>
        </row>
        <row r="29">
          <cell r="T29" t="str">
            <v>CCM Chile</v>
          </cell>
        </row>
        <row r="30">
          <cell r="T30" t="str">
            <v>CCM China</v>
          </cell>
        </row>
        <row r="31">
          <cell r="T31" t="str">
            <v>CCM Colombia</v>
          </cell>
        </row>
        <row r="32">
          <cell r="T32" t="str">
            <v>CCM Comoros</v>
          </cell>
        </row>
        <row r="33">
          <cell r="T33" t="str">
            <v>CCM Congo (Republic of)</v>
          </cell>
        </row>
        <row r="34">
          <cell r="T34" t="str">
            <v>Non-CCM Congo-Kasai</v>
          </cell>
        </row>
        <row r="35">
          <cell r="T35" t="str">
            <v>CCM DRC (Democratic Republic of Congo)</v>
          </cell>
        </row>
        <row r="36">
          <cell r="T36" t="str">
            <v>CCM Costa Rica</v>
          </cell>
        </row>
        <row r="37">
          <cell r="T37" t="str">
            <v>CCM Cote d'Ivoire</v>
          </cell>
        </row>
        <row r="38">
          <cell r="T38" t="str">
            <v>CCM Croatia</v>
          </cell>
        </row>
        <row r="39">
          <cell r="T39" t="str">
            <v>CCM Cuba</v>
          </cell>
        </row>
        <row r="40">
          <cell r="T40" t="str">
            <v>CCM Djibouti</v>
          </cell>
        </row>
        <row r="41">
          <cell r="T41" t="str">
            <v>CCM Dominican Republic</v>
          </cell>
        </row>
        <row r="42">
          <cell r="T42" t="str">
            <v>CCM Ecuador</v>
          </cell>
        </row>
        <row r="43">
          <cell r="T43" t="str">
            <v>CCM Egypt</v>
          </cell>
        </row>
        <row r="44">
          <cell r="T44" t="str">
            <v>CCM El Salvador</v>
          </cell>
        </row>
        <row r="45">
          <cell r="T45" t="str">
            <v>CCM Equatorial Guinea</v>
          </cell>
        </row>
        <row r="46">
          <cell r="T46" t="str">
            <v>CCM Eritrea</v>
          </cell>
        </row>
        <row r="47">
          <cell r="T47" t="str">
            <v>CCM Estonia</v>
          </cell>
        </row>
        <row r="48">
          <cell r="T48" t="str">
            <v>CCM Ethiopia</v>
          </cell>
        </row>
        <row r="49">
          <cell r="T49" t="str">
            <v>CCM Fiji</v>
          </cell>
        </row>
        <row r="50">
          <cell r="T50" t="str">
            <v>CCM Gabon</v>
          </cell>
        </row>
        <row r="51">
          <cell r="T51" t="str">
            <v>CCM Gambia</v>
          </cell>
        </row>
        <row r="52">
          <cell r="T52" t="str">
            <v>CCM Georgia</v>
          </cell>
        </row>
        <row r="53">
          <cell r="T53" t="str">
            <v>CCM Ghana</v>
          </cell>
        </row>
        <row r="54">
          <cell r="T54" t="str">
            <v>CCM Guatemala</v>
          </cell>
        </row>
        <row r="55">
          <cell r="T55" t="str">
            <v>CCM Guinea</v>
          </cell>
        </row>
        <row r="56">
          <cell r="T56" t="str">
            <v>CCM Guinea-Bissau (Republic of)</v>
          </cell>
        </row>
        <row r="57">
          <cell r="T57" t="str">
            <v>CCM Guyana</v>
          </cell>
        </row>
        <row r="58">
          <cell r="T58" t="str">
            <v>CCM Haiti</v>
          </cell>
        </row>
        <row r="59">
          <cell r="T59" t="str">
            <v>CCM Honduras</v>
          </cell>
        </row>
        <row r="60">
          <cell r="T60" t="str">
            <v>CCM India</v>
          </cell>
        </row>
        <row r="61">
          <cell r="T61" t="str">
            <v>CCM Indonesia</v>
          </cell>
        </row>
        <row r="62">
          <cell r="T62" t="str">
            <v>CCM Iran (Islamic Republic of)</v>
          </cell>
        </row>
        <row r="63">
          <cell r="T63" t="str">
            <v>CCM Iraq</v>
          </cell>
        </row>
        <row r="64">
          <cell r="T64" t="str">
            <v>CCM Jamaica</v>
          </cell>
        </row>
        <row r="65">
          <cell r="T65" t="str">
            <v>CCM Jordan</v>
          </cell>
        </row>
        <row r="66">
          <cell r="T66" t="str">
            <v>CCM Kazakhstan</v>
          </cell>
        </row>
        <row r="67">
          <cell r="T67" t="str">
            <v>CCM Kenya</v>
          </cell>
        </row>
        <row r="68">
          <cell r="T68" t="str">
            <v>CCM DPR of Korea</v>
          </cell>
        </row>
        <row r="69">
          <cell r="T69" t="str">
            <v>CCM Kosovo</v>
          </cell>
        </row>
        <row r="70">
          <cell r="T70" t="str">
            <v>CCM Kyrgyzstan</v>
          </cell>
        </row>
        <row r="71">
          <cell r="T71" t="str">
            <v>Sub-CCM Chuya Region</v>
          </cell>
        </row>
        <row r="72">
          <cell r="T72" t="str">
            <v>CCM Lao PDR</v>
          </cell>
        </row>
        <row r="73">
          <cell r="T73" t="str">
            <v>CCM Lesotho</v>
          </cell>
        </row>
        <row r="74">
          <cell r="T74" t="str">
            <v>CCM Liberia</v>
          </cell>
        </row>
        <row r="75">
          <cell r="T75" t="str">
            <v>CCM Macedonia</v>
          </cell>
        </row>
        <row r="76">
          <cell r="T76" t="str">
            <v>CCM Madagascar</v>
          </cell>
        </row>
        <row r="77">
          <cell r="T77" t="str">
            <v>CCM Malawi</v>
          </cell>
        </row>
        <row r="78">
          <cell r="T78" t="str">
            <v>CCM Malaysia</v>
          </cell>
        </row>
        <row r="79">
          <cell r="T79" t="str">
            <v>CCM Maldives</v>
          </cell>
        </row>
        <row r="80">
          <cell r="T80" t="str">
            <v>CCM Mali</v>
          </cell>
        </row>
        <row r="81">
          <cell r="T81" t="str">
            <v>CCM Mauritania</v>
          </cell>
        </row>
        <row r="82">
          <cell r="T82" t="str">
            <v>CCM Mauritius</v>
          </cell>
        </row>
        <row r="83">
          <cell r="T83" t="str">
            <v>CCM Mexico</v>
          </cell>
        </row>
        <row r="84">
          <cell r="T84" t="str">
            <v>CCM Moldova</v>
          </cell>
        </row>
        <row r="85">
          <cell r="T85" t="str">
            <v>CCM Mongolia</v>
          </cell>
        </row>
        <row r="86">
          <cell r="T86" t="str">
            <v>CCM Montenegro</v>
          </cell>
        </row>
        <row r="87">
          <cell r="T87" t="str">
            <v>CCM Morocco</v>
          </cell>
        </row>
        <row r="88">
          <cell r="T88" t="str">
            <v>CCM Mozambique</v>
          </cell>
        </row>
        <row r="89">
          <cell r="T89" t="str">
            <v>RCM Multicountry Africa (Lubombo - RMCC)</v>
          </cell>
        </row>
        <row r="90">
          <cell r="T90" t="str">
            <v>RO Multicountry Africa (SADC)</v>
          </cell>
        </row>
        <row r="91">
          <cell r="T91" t="str">
            <v>RO Multicountry Africa Western Corridor</v>
          </cell>
        </row>
        <row r="92">
          <cell r="T92" t="str">
            <v>RCM Multicountry Americas (ANDEAN)</v>
          </cell>
        </row>
        <row r="93">
          <cell r="T93" t="str">
            <v>RCM Multicountry Americas (CARICOM - PANCAP)</v>
          </cell>
        </row>
        <row r="94">
          <cell r="T94" t="str">
            <v>RO Multicountry Americas (COPRECOS)</v>
          </cell>
        </row>
        <row r="95">
          <cell r="T95" t="str">
            <v>RCM Multicountry Americas (CRN+)</v>
          </cell>
        </row>
        <row r="96">
          <cell r="T96" t="str">
            <v>RCM Multicountry Americas (MESO)</v>
          </cell>
        </row>
        <row r="97">
          <cell r="T97" t="str">
            <v>RCM Multicountry Americas (OECS)</v>
          </cell>
        </row>
        <row r="98">
          <cell r="T98" t="str">
            <v>RO Multicountry Americas (REDCA+)</v>
          </cell>
        </row>
        <row r="99">
          <cell r="T99" t="str">
            <v>RO Multicountry Multicountry Americas (REDTRASEX)</v>
          </cell>
        </row>
        <row r="100">
          <cell r="T100" t="str">
            <v>RO Multicountry Asia (APN+)</v>
          </cell>
        </row>
        <row r="101">
          <cell r="T101" t="str">
            <v>RO Multicountry Asia (ISEAN-HIVOS)</v>
          </cell>
        </row>
        <row r="102">
          <cell r="T102" t="str">
            <v>RO Multicountry Middle East&amp;North Africa(MENAHRA)</v>
          </cell>
        </row>
        <row r="103">
          <cell r="T103" t="str">
            <v>RO Multicountry Asia (Naz Foundation Int'l)</v>
          </cell>
        </row>
        <row r="104">
          <cell r="T104" t="str">
            <v>RCM Multicountry Western Pacific</v>
          </cell>
        </row>
        <row r="105">
          <cell r="T105" t="str">
            <v>CCM Myanmar</v>
          </cell>
        </row>
        <row r="106">
          <cell r="T106" t="str">
            <v>CCM Namibia</v>
          </cell>
        </row>
        <row r="107">
          <cell r="T107" t="str">
            <v>CCM Nepal</v>
          </cell>
        </row>
        <row r="108">
          <cell r="T108" t="str">
            <v>CCM Nicaragua</v>
          </cell>
        </row>
        <row r="109">
          <cell r="T109" t="str">
            <v>CCM Niger</v>
          </cell>
        </row>
        <row r="110">
          <cell r="T110" t="str">
            <v>CCM Nigeria</v>
          </cell>
        </row>
        <row r="111">
          <cell r="T111" t="str">
            <v>CCM Pakistan</v>
          </cell>
        </row>
        <row r="112">
          <cell r="T112" t="str">
            <v>CCM Panama</v>
          </cell>
        </row>
        <row r="113">
          <cell r="T113" t="str">
            <v>CCM Papua New Guinea</v>
          </cell>
        </row>
        <row r="114">
          <cell r="T114" t="str">
            <v>CCM Paraguay</v>
          </cell>
        </row>
        <row r="115">
          <cell r="T115" t="str">
            <v>CCM Peru</v>
          </cell>
        </row>
        <row r="116">
          <cell r="T116" t="str">
            <v>CCM Philippines</v>
          </cell>
        </row>
        <row r="117">
          <cell r="T117" t="str">
            <v>CCM Romania</v>
          </cell>
        </row>
        <row r="118">
          <cell r="T118" t="str">
            <v>Sub-CCM Tomsk-Oblast</v>
          </cell>
        </row>
        <row r="119">
          <cell r="T119" t="str">
            <v>CCM Russian Federation</v>
          </cell>
        </row>
        <row r="120">
          <cell r="T120" t="str">
            <v>Sub-CCM BRCE</v>
          </cell>
        </row>
        <row r="121">
          <cell r="T121" t="str">
            <v>CCM Rwanda</v>
          </cell>
        </row>
        <row r="122">
          <cell r="T122" t="str">
            <v>CCM Sao Tome and Principe</v>
          </cell>
        </row>
        <row r="123">
          <cell r="T123" t="str">
            <v>CCM Senegal</v>
          </cell>
        </row>
        <row r="124">
          <cell r="T124" t="str">
            <v>CCM Serbia</v>
          </cell>
        </row>
        <row r="125">
          <cell r="T125" t="str">
            <v>CCM Sierra Leone</v>
          </cell>
        </row>
        <row r="126">
          <cell r="T126" t="str">
            <v>CCM Solomon Islands</v>
          </cell>
        </row>
        <row r="127">
          <cell r="T127" t="str">
            <v>Non-CCM Somalia</v>
          </cell>
        </row>
        <row r="128">
          <cell r="T128" t="str">
            <v>CCM South Africa</v>
          </cell>
        </row>
        <row r="129">
          <cell r="T129" t="str">
            <v>CCM Sri Lanka</v>
          </cell>
        </row>
        <row r="130">
          <cell r="T130" t="str">
            <v>CCM Sudan</v>
          </cell>
        </row>
        <row r="131">
          <cell r="T131" t="str">
            <v>Sub-CCM Sudan Southern Sector</v>
          </cell>
        </row>
        <row r="132">
          <cell r="T132" t="str">
            <v>CCM Suriname</v>
          </cell>
        </row>
        <row r="133">
          <cell r="T133" t="str">
            <v>CCM Swaziland</v>
          </cell>
        </row>
        <row r="134">
          <cell r="T134" t="str">
            <v>CCM Service Validation Test Account</v>
          </cell>
        </row>
        <row r="135">
          <cell r="T135" t="str">
            <v>CCM Syrian Arab Republic</v>
          </cell>
        </row>
        <row r="136">
          <cell r="T136" t="str">
            <v>CCM Tajikistan</v>
          </cell>
        </row>
        <row r="137">
          <cell r="T137" t="str">
            <v>CCM Tanzania (United Republic of)</v>
          </cell>
        </row>
        <row r="138">
          <cell r="T138" t="str">
            <v>CCM Thailand</v>
          </cell>
        </row>
        <row r="139">
          <cell r="T139" t="str">
            <v>CCM Timor Leste</v>
          </cell>
        </row>
        <row r="140">
          <cell r="T140" t="str">
            <v>CCM Togo</v>
          </cell>
        </row>
        <row r="141">
          <cell r="T141" t="str">
            <v>CCM Tunisia</v>
          </cell>
        </row>
        <row r="142">
          <cell r="T142" t="str">
            <v>CCM Turkey</v>
          </cell>
        </row>
        <row r="143">
          <cell r="T143" t="str">
            <v>CCM Turkmenistan</v>
          </cell>
        </row>
        <row r="144">
          <cell r="T144" t="str">
            <v>CCM Uganda</v>
          </cell>
        </row>
        <row r="145">
          <cell r="T145" t="str">
            <v>CCM Ukraine</v>
          </cell>
        </row>
        <row r="146">
          <cell r="T146" t="str">
            <v>CCM Uruguay</v>
          </cell>
        </row>
        <row r="147">
          <cell r="T147" t="str">
            <v>CCM Uzbekistan</v>
          </cell>
        </row>
        <row r="148">
          <cell r="T148" t="str">
            <v>CCM Viet Nam</v>
          </cell>
        </row>
        <row r="149">
          <cell r="T149" t="str">
            <v>Non-CCM West Bank and Gaza Strip</v>
          </cell>
        </row>
        <row r="150">
          <cell r="T150" t="str">
            <v>CCM Yemen</v>
          </cell>
        </row>
        <row r="151">
          <cell r="T151" t="str">
            <v>CCM Zambia</v>
          </cell>
        </row>
        <row r="152">
          <cell r="T152" t="str">
            <v>CCM Zanzibar</v>
          </cell>
        </row>
        <row r="153">
          <cell r="T153" t="str">
            <v>CCM Zimbabwe</v>
          </cell>
        </row>
      </sheetData>
      <sheetData sheetId="11">
        <row r="2">
          <cell r="A2" t="str">
            <v>Please select…</v>
          </cell>
          <cell r="B2" t="str">
            <v>Please select…</v>
          </cell>
          <cell r="C2" t="str">
            <v>Please select…</v>
          </cell>
          <cell r="D2" t="str">
            <v>Please select…</v>
          </cell>
          <cell r="E2" t="str">
            <v>Please select…</v>
          </cell>
        </row>
        <row r="3">
          <cell r="A3" t="str">
            <v>HSS: Facility management and organization</v>
          </cell>
          <cell r="B3" t="str">
            <v xml:space="preserve">Child mortality </v>
          </cell>
          <cell r="C3" t="str">
            <v>Percentage of suspected malaria cases that have laboratory diagnosis</v>
          </cell>
          <cell r="D3" t="str">
            <v>HMIS</v>
          </cell>
          <cell r="E3" t="str">
            <v>Top 10</v>
          </cell>
        </row>
        <row r="4">
          <cell r="A4" t="str">
            <v>HSS: Procurement and supply chain management</v>
          </cell>
          <cell r="B4" t="str">
            <v xml:space="preserve">Mortality due to major cause of death by sex and age </v>
          </cell>
          <cell r="C4" t="str">
            <v xml:space="preserve">Percentage of pregnant women who received a dose of intermittent preventive treatment for malaria during ANC visits </v>
          </cell>
          <cell r="D4" t="str">
            <v>Patient records</v>
          </cell>
          <cell r="E4" t="str">
            <v xml:space="preserve">Not top 10 </v>
          </cell>
        </row>
        <row r="5">
          <cell r="A5" t="str">
            <v xml:space="preserve">HSS: Health workforce </v>
          </cell>
          <cell r="B5" t="str">
            <v>Percentage of adults and children with HIV known to be on treatment 12 months after initiation of antiretroviral therapy</v>
          </cell>
          <cell r="C5" t="str">
            <v xml:space="preserve">Percentage of outpatient cases that received appropriate antimalarial treatment according to national policy </v>
          </cell>
          <cell r="D5" t="str">
            <v>Training records</v>
          </cell>
          <cell r="E5" t="str">
            <v>Top 10 equivalent</v>
          </cell>
        </row>
        <row r="6">
          <cell r="A6" t="str">
            <v>HSS: Routine data collection, analysis and use</v>
          </cell>
          <cell r="B6" t="str">
            <v xml:space="preserve">Percentage of infants born to HIV-infected mothers who are infected </v>
          </cell>
          <cell r="C6" t="str">
            <v>Notification rate of all forms of TB cases</v>
          </cell>
          <cell r="D6" t="str">
            <v>MICS (Multiple Indicator Cluster Survey)</v>
          </cell>
        </row>
        <row r="7">
          <cell r="A7" t="str">
            <v>HSS: Surveys, evaluation and research</v>
          </cell>
          <cell r="B7" t="str">
            <v>Confirmed malaria cases per 1000 persons per year.</v>
          </cell>
          <cell r="C7" t="str">
            <v>Notification rate of new smear positive TB cases</v>
          </cell>
          <cell r="D7" t="str">
            <v>DHS/DHS+ (Demographic and Health Survey)</v>
          </cell>
        </row>
        <row r="8">
          <cell r="A8" t="str">
            <v>HSS: Health financing</v>
          </cell>
          <cell r="B8" t="str">
            <v>Inpatient malaria cases per 1000 persons per year</v>
          </cell>
          <cell r="C8" t="str">
            <v>Treatment success rate, new smear positive TB cases</v>
          </cell>
          <cell r="D8" t="str">
            <v>AIS (AIDS Indicator Survey)</v>
          </cell>
        </row>
        <row r="9">
          <cell r="A9" t="str">
            <v>HSS: Stewardship and governance</v>
          </cell>
          <cell r="B9" t="str">
            <v>Future deaths averted</v>
          </cell>
          <cell r="C9" t="str">
            <v>Treatment success rate, patients with laboratory-confirmed MDR-TB</v>
          </cell>
          <cell r="D9" t="str">
            <v>BSS (Behavioral Surveillance Survey)</v>
          </cell>
        </row>
        <row r="10">
          <cell r="A10" t="str">
            <v>HSS: Infrastructure</v>
          </cell>
          <cell r="B10" t="str">
            <v>Maternal mortality ratio</v>
          </cell>
          <cell r="C10" t="str">
            <v xml:space="preserve">Percentage of adults and children with advanced HIV infection (currently) receiving antiretroviral therapy </v>
          </cell>
          <cell r="D10" t="str">
            <v>Health Facility survey</v>
          </cell>
        </row>
        <row r="11">
          <cell r="A11" t="str">
            <v>CSS: Monitoring and documentation of community and government interventions</v>
          </cell>
          <cell r="B11" t="str">
            <v>The ratio of household out-of-pocket payments for health to total expenditure on health</v>
          </cell>
          <cell r="C11" t="str">
            <v xml:space="preserve">Percentage of HIV-positive pregnant women who received antiretrovirals to reduce the risk of mother-to-child transmission </v>
          </cell>
          <cell r="D11" t="str">
            <v>SAMS (Service Availability Mapping Survey)</v>
          </cell>
        </row>
        <row r="12">
          <cell r="A12" t="str">
            <v xml:space="preserve">CSS: Advocacy, communication and social mobilization </v>
          </cell>
          <cell r="C12" t="str">
            <v>Percentage of women aged 15-49 who attended ANC by a skilled health provider at least four times during pregnancy</v>
          </cell>
          <cell r="D12" t="str">
            <v>Households survey</v>
          </cell>
        </row>
        <row r="13">
          <cell r="A13" t="str">
            <v xml:space="preserve">CSS: Building community linkages, collaboration and coordination </v>
          </cell>
          <cell r="C13" t="str">
            <v>Percentage of live births attended by skilled health personnel</v>
          </cell>
          <cell r="D13" t="str">
            <v>Specific surveys and research (specify)</v>
          </cell>
        </row>
        <row r="14">
          <cell r="A14" t="str">
            <v xml:space="preserve">CSS: Human resources: skills building for service delivery, advocacy and leadership </v>
          </cell>
          <cell r="C14" t="str">
            <v>Percentage of women and new-borns receiving post-natal care within 48 hours of birth.</v>
          </cell>
          <cell r="D14" t="str">
            <v>Reports (specify)</v>
          </cell>
        </row>
        <row r="15">
          <cell r="A15" t="str">
            <v xml:space="preserve">CSS: Financial resources </v>
          </cell>
          <cell r="D15" t="str">
            <v>Vital and disease-specific registry</v>
          </cell>
        </row>
        <row r="16">
          <cell r="A16" t="str">
            <v>CSS: Material resources – infrastructure and essential commodities (including medical products and technology)</v>
          </cell>
          <cell r="D16" t="str">
            <v>Operational Research</v>
          </cell>
        </row>
        <row r="17">
          <cell r="A17" t="str">
            <v xml:space="preserve">CSS: Community based activities and services - delivery, use and quality </v>
          </cell>
          <cell r="D17" t="str">
            <v>Health Provider survey</v>
          </cell>
        </row>
        <row r="18">
          <cell r="A18" t="str">
            <v xml:space="preserve">CSS: Management, accountability and leadership </v>
          </cell>
          <cell r="D18" t="str">
            <v>National Health Account</v>
          </cell>
        </row>
        <row r="19">
          <cell r="A19" t="str">
            <v xml:space="preserve">CSS: Monitoring and evaluation, evidence-building </v>
          </cell>
          <cell r="D19" t="str">
            <v>Administrative records</v>
          </cell>
        </row>
        <row r="20">
          <cell r="A20" t="str">
            <v>CSS: Strategic and operational planning</v>
          </cell>
          <cell r="D20" t="str">
            <v>R&amp;R TB system, quarterly reports</v>
          </cell>
        </row>
        <row r="21">
          <cell r="D21" t="str">
            <v xml:space="preserve">R&amp;R TB system, yearly management report </v>
          </cell>
        </row>
        <row r="22">
          <cell r="D22" t="str">
            <v>TB prevalence survey</v>
          </cell>
        </row>
        <row r="23">
          <cell r="D23" t="str">
            <v>TB patient register</v>
          </cell>
        </row>
        <row r="24">
          <cell r="D24" t="str">
            <v>TB laboratory register</v>
          </cell>
        </row>
        <row r="25">
          <cell r="D25" t="str">
            <v>TB treatment card</v>
          </cell>
        </row>
        <row r="26">
          <cell r="D26" t="str">
            <v>MIS (Malaria Indicator Survey)</v>
          </cell>
        </row>
        <row r="27">
          <cell r="D27" t="str">
            <v>Situation Analysis</v>
          </cell>
        </row>
        <row r="28">
          <cell r="D28" t="str">
            <v>Key informant survey</v>
          </cell>
        </row>
        <row r="29">
          <cell r="D29" t="str">
            <v>Patients records</v>
          </cell>
        </row>
        <row r="30">
          <cell r="D30" t="str">
            <v>Surveillance systems</v>
          </cell>
        </row>
        <row r="31">
          <cell r="D31" t="str">
            <v>Specify- Reports, Surveys, Questionnaires etc.</v>
          </cell>
        </row>
      </sheetData>
      <sheetData sheetId="12">
        <row r="1">
          <cell r="D1" t="str">
            <v>a</v>
          </cell>
        </row>
      </sheetData>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put Template"/>
      <sheetName val="Master Data"/>
      <sheetName val="Chart Of Accounts"/>
      <sheetName val="PSSR &amp; Pledge coding fee"/>
      <sheetName val="Activity Summary"/>
      <sheetName val="Account Summary"/>
      <sheetName val="Unit Cost"/>
      <sheetName val="Settings"/>
      <sheetName val="C A R  Pre-allocation budget RD"/>
      <sheetName val="C%20A%20R%20%20Pre-allocation%2"/>
    </sheetNames>
    <sheetDataSet>
      <sheetData sheetId="0" refreshError="1"/>
      <sheetData sheetId="1"/>
      <sheetData sheetId="2" refreshError="1"/>
      <sheetData sheetId="3" refreshError="1"/>
      <sheetData sheetId="4" refreshError="1"/>
      <sheetData sheetId="5" refreshError="1"/>
      <sheetData sheetId="6" refreshError="1"/>
      <sheetData sheetId="7">
        <row r="16">
          <cell r="B16">
            <v>41395</v>
          </cell>
        </row>
        <row r="17">
          <cell r="B17">
            <v>41530</v>
          </cell>
        </row>
        <row r="36">
          <cell r="A36" t="str">
            <v>person</v>
          </cell>
        </row>
        <row r="37">
          <cell r="A37" t="str">
            <v>lumpsum</v>
          </cell>
        </row>
        <row r="38">
          <cell r="A38" t="str">
            <v>item</v>
          </cell>
        </row>
        <row r="39">
          <cell r="A39" t="str">
            <v>ampoule</v>
          </cell>
        </row>
        <row r="40">
          <cell r="A40" t="str">
            <v>are</v>
          </cell>
        </row>
        <row r="41">
          <cell r="A41" t="str">
            <v>bag</v>
          </cell>
        </row>
        <row r="42">
          <cell r="A42" t="str">
            <v>bale</v>
          </cell>
        </row>
        <row r="43">
          <cell r="A43" t="str">
            <v>blister</v>
          </cell>
        </row>
        <row r="44">
          <cell r="A44" t="str">
            <v>bottle</v>
          </cell>
        </row>
        <row r="45">
          <cell r="A45" t="str">
            <v>box</v>
          </cell>
        </row>
        <row r="46">
          <cell r="A46" t="str">
            <v>centiliter</v>
          </cell>
        </row>
        <row r="47">
          <cell r="A47" t="str">
            <v>centimeter</v>
          </cell>
        </row>
        <row r="48">
          <cell r="A48" t="str">
            <v>day</v>
          </cell>
        </row>
        <row r="49">
          <cell r="A49" t="str">
            <v>decimeter</v>
          </cell>
        </row>
        <row r="50">
          <cell r="A50" t="str">
            <v>dose</v>
          </cell>
        </row>
        <row r="51">
          <cell r="A51" t="str">
            <v>event</v>
          </cell>
        </row>
        <row r="52">
          <cell r="A52" t="str">
            <v>foot</v>
          </cell>
        </row>
        <row r="53">
          <cell r="A53" t="str">
            <v>grams</v>
          </cell>
        </row>
        <row r="54">
          <cell r="A54" t="str">
            <v>hectare</v>
          </cell>
        </row>
        <row r="55">
          <cell r="A55" t="str">
            <v>hour</v>
          </cell>
        </row>
        <row r="56">
          <cell r="A56" t="str">
            <v>inch</v>
          </cell>
        </row>
        <row r="57">
          <cell r="A57" t="str">
            <v>jar</v>
          </cell>
        </row>
        <row r="58">
          <cell r="A58" t="str">
            <v>kilogramm</v>
          </cell>
        </row>
        <row r="59">
          <cell r="A59" t="str">
            <v>kilometer</v>
          </cell>
        </row>
        <row r="60">
          <cell r="A60" t="str">
            <v>kit</v>
          </cell>
        </row>
        <row r="61">
          <cell r="A61" t="str">
            <v>liter</v>
          </cell>
        </row>
        <row r="62">
          <cell r="A62" t="str">
            <v>litre</v>
          </cell>
        </row>
        <row r="63">
          <cell r="A63" t="str">
            <v>m2</v>
          </cell>
        </row>
        <row r="64">
          <cell r="A64" t="str">
            <v>m3</v>
          </cell>
        </row>
        <row r="65">
          <cell r="A65" t="str">
            <v>man hour</v>
          </cell>
        </row>
        <row r="66">
          <cell r="A66" t="str">
            <v>man month</v>
          </cell>
        </row>
        <row r="67">
          <cell r="A67" t="str">
            <v>man year</v>
          </cell>
        </row>
        <row r="68">
          <cell r="A68" t="str">
            <v>meter</v>
          </cell>
        </row>
        <row r="69">
          <cell r="A69" t="str">
            <v>metric ton</v>
          </cell>
        </row>
        <row r="70">
          <cell r="A70" t="str">
            <v>mile</v>
          </cell>
        </row>
        <row r="71">
          <cell r="A71" t="str">
            <v>miligram</v>
          </cell>
        </row>
        <row r="72">
          <cell r="A72" t="str">
            <v>mililiter</v>
          </cell>
        </row>
        <row r="73">
          <cell r="A73" t="str">
            <v>milimeter</v>
          </cell>
        </row>
        <row r="74">
          <cell r="A74" t="str">
            <v>min</v>
          </cell>
        </row>
        <row r="75">
          <cell r="A75" t="str">
            <v>month</v>
          </cell>
        </row>
        <row r="76">
          <cell r="A76" t="str">
            <v>ounce</v>
          </cell>
        </row>
        <row r="77">
          <cell r="A77" t="str">
            <v>pair</v>
          </cell>
        </row>
        <row r="78">
          <cell r="A78" t="str">
            <v>pallet</v>
          </cell>
        </row>
        <row r="79">
          <cell r="A79" t="str">
            <v>person</v>
          </cell>
        </row>
        <row r="80">
          <cell r="A80" t="str">
            <v>piece</v>
          </cell>
        </row>
        <row r="81">
          <cell r="A81" t="str">
            <v>pounds</v>
          </cell>
        </row>
        <row r="82">
          <cell r="A82" t="str">
            <v>sachet</v>
          </cell>
        </row>
        <row r="83">
          <cell r="A83" t="str">
            <v>set</v>
          </cell>
        </row>
        <row r="84">
          <cell r="A84" t="str">
            <v>shipping load</v>
          </cell>
        </row>
        <row r="85">
          <cell r="A85" t="str">
            <v>shipping lot</v>
          </cell>
        </row>
        <row r="86">
          <cell r="A86" t="str">
            <v>square foot</v>
          </cell>
        </row>
        <row r="87">
          <cell r="A87" t="str">
            <v>strip</v>
          </cell>
        </row>
        <row r="88">
          <cell r="A88" t="str">
            <v>tablet</v>
          </cell>
        </row>
        <row r="89">
          <cell r="A89" t="str">
            <v>tonne</v>
          </cell>
        </row>
        <row r="90">
          <cell r="A90" t="str">
            <v>training</v>
          </cell>
        </row>
        <row r="91">
          <cell r="A91" t="str">
            <v>trip</v>
          </cell>
        </row>
        <row r="92">
          <cell r="A92" t="str">
            <v>tube</v>
          </cell>
        </row>
        <row r="93">
          <cell r="A93" t="str">
            <v>unit</v>
          </cell>
        </row>
        <row r="94">
          <cell r="A94" t="str">
            <v>vial</v>
          </cell>
        </row>
        <row r="95">
          <cell r="A95" t="str">
            <v>week</v>
          </cell>
        </row>
        <row r="96">
          <cell r="A96" t="str">
            <v>workshop</v>
          </cell>
        </row>
        <row r="97">
          <cell r="A97" t="str">
            <v>yard</v>
          </cell>
        </row>
        <row r="98">
          <cell r="A98" t="str">
            <v>year</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Prog_data"/>
      <sheetName val="vaccinations"/>
      <sheetName val="logistics"/>
      <sheetName val="surveillance"/>
      <sheetName val="stock_district"/>
      <sheetName val="Rpt_monthly"/>
      <sheetName val="Compl_Prompt"/>
      <sheetName val="Indicators"/>
      <sheetName val="RED"/>
      <sheetName val="CAT"/>
      <sheetName val="Class"/>
      <sheetName val="Couv_cum"/>
      <sheetName val="Vac_cum"/>
      <sheetName val="Grf_performances"/>
      <sheetName val="Grf_dispo"/>
      <sheetName val="Temperatures"/>
      <sheetName val="Stocks"/>
      <sheetName val="Supply"/>
      <sheetName val="Bundling"/>
      <sheetName val="Utilisation"/>
      <sheetName val="Wastage"/>
      <sheetName val="Qte_issued"/>
      <sheetName val="VVM"/>
      <sheetName val="Expiry"/>
      <sheetName val="Translation"/>
      <sheetName val="Country_data"/>
    </sheetNames>
    <sheetDataSet>
      <sheetData sheetId="0" refreshError="1"/>
      <sheetData sheetId="1" refreshError="1"/>
      <sheetData sheetId="2">
        <row r="9">
          <cell r="C9" t="str">
            <v>BAFATA</v>
          </cell>
        </row>
        <row r="10">
          <cell r="C10" t="str">
            <v>BAMBADINCA</v>
          </cell>
        </row>
        <row r="11">
          <cell r="C11" t="str">
            <v>CAMBADJU</v>
          </cell>
        </row>
        <row r="12">
          <cell r="C12" t="str">
            <v>CONTUBOEL</v>
          </cell>
        </row>
        <row r="13">
          <cell r="C13" t="str">
            <v>COSSÉ</v>
          </cell>
        </row>
        <row r="14">
          <cell r="C14" t="str">
            <v>FAJONQUITO</v>
          </cell>
        </row>
        <row r="15">
          <cell r="C15" t="str">
            <v>GÃ-CARNÊS</v>
          </cell>
        </row>
        <row r="16">
          <cell r="C16" t="str">
            <v>GÃ-GAMAMUDO</v>
          </cell>
        </row>
        <row r="17">
          <cell r="C17" t="str">
            <v>GÃ-TURÉ</v>
          </cell>
        </row>
        <row r="18">
          <cell r="C18" t="str">
            <v>GEBA</v>
          </cell>
        </row>
        <row r="19">
          <cell r="C19" t="str">
            <v>SARE-BACAR</v>
          </cell>
        </row>
        <row r="20">
          <cell r="C20" t="str">
            <v>TANTAM COSSÉ</v>
          </cell>
        </row>
        <row r="21">
          <cell r="C21" t="str">
            <v>TENDINTO</v>
          </cell>
        </row>
        <row r="22">
          <cell r="C22" t="str">
            <v>XITOLE</v>
          </cell>
        </row>
        <row r="24">
          <cell r="C24" t="str">
            <v>Bubaque</v>
          </cell>
        </row>
        <row r="25">
          <cell r="C25" t="str">
            <v>Canhabaque</v>
          </cell>
        </row>
        <row r="26">
          <cell r="C26" t="str">
            <v>Soga</v>
          </cell>
        </row>
        <row r="27">
          <cell r="C27" t="str">
            <v>Orango zinho</v>
          </cell>
        </row>
        <row r="28">
          <cell r="C28" t="str">
            <v>Canogo</v>
          </cell>
        </row>
        <row r="29">
          <cell r="C29" t="str">
            <v>Orango Grande</v>
          </cell>
        </row>
        <row r="30">
          <cell r="C30" t="str">
            <v>Uno</v>
          </cell>
        </row>
        <row r="31">
          <cell r="C31" t="str">
            <v>Uracane</v>
          </cell>
        </row>
        <row r="32">
          <cell r="C32" t="str">
            <v>Onhocomo</v>
          </cell>
        </row>
        <row r="33">
          <cell r="C33" t="str">
            <v>Caravela</v>
          </cell>
        </row>
        <row r="34">
          <cell r="C34" t="str">
            <v>Formosa</v>
          </cell>
        </row>
        <row r="36">
          <cell r="C36" t="str">
            <v>PRABIS</v>
          </cell>
        </row>
        <row r="37">
          <cell r="C37" t="str">
            <v>BIJIMITA</v>
          </cell>
        </row>
        <row r="38">
          <cell r="C38" t="str">
            <v>CUMURA</v>
          </cell>
        </row>
        <row r="39">
          <cell r="C39" t="str">
            <v>DORSE</v>
          </cell>
        </row>
        <row r="40">
          <cell r="C40" t="str">
            <v>ILONDE</v>
          </cell>
        </row>
        <row r="41">
          <cell r="C41" t="str">
            <v>ONDAME</v>
          </cell>
        </row>
        <row r="42">
          <cell r="C42" t="str">
            <v>QUINHAMEL</v>
          </cell>
        </row>
        <row r="43">
          <cell r="C43" t="str">
            <v>SAFIM</v>
          </cell>
        </row>
        <row r="45">
          <cell r="C45" t="str">
            <v>BOLAMA</v>
          </cell>
        </row>
        <row r="46">
          <cell r="C46" t="str">
            <v xml:space="preserve">SÃO-JOÃO </v>
          </cell>
        </row>
        <row r="47">
          <cell r="C47" t="str">
            <v>ILHA DAS GALINHAS</v>
          </cell>
        </row>
        <row r="49">
          <cell r="C49" t="str">
            <v>Canchungo</v>
          </cell>
        </row>
        <row r="50">
          <cell r="C50" t="str">
            <v>Bará</v>
          </cell>
        </row>
        <row r="51">
          <cell r="C51" t="str">
            <v>Barro</v>
          </cell>
        </row>
        <row r="52">
          <cell r="C52" t="str">
            <v>Batucar</v>
          </cell>
        </row>
        <row r="53">
          <cell r="C53" t="str">
            <v>Begene</v>
          </cell>
        </row>
        <row r="54">
          <cell r="C54" t="str">
            <v>Bula/Có</v>
          </cell>
        </row>
        <row r="55">
          <cell r="C55" t="str">
            <v>Cacheu</v>
          </cell>
        </row>
        <row r="56">
          <cell r="C56" t="str">
            <v>Caió</v>
          </cell>
        </row>
        <row r="57">
          <cell r="C57" t="str">
            <v>Calequisse</v>
          </cell>
        </row>
        <row r="58">
          <cell r="C58" t="str">
            <v>Carenque</v>
          </cell>
        </row>
        <row r="59">
          <cell r="C59" t="str">
            <v>Ingoré</v>
          </cell>
        </row>
        <row r="60">
          <cell r="C60" t="str">
            <v>Jeta</v>
          </cell>
        </row>
        <row r="61">
          <cell r="C61" t="str">
            <v>Pecixe</v>
          </cell>
        </row>
        <row r="62">
          <cell r="C62" t="str">
            <v>Pelundo</v>
          </cell>
        </row>
        <row r="63">
          <cell r="C63" t="str">
            <v>S.Domingos</v>
          </cell>
        </row>
        <row r="64">
          <cell r="C64" t="str">
            <v>Sedengal</v>
          </cell>
        </row>
        <row r="65">
          <cell r="C65" t="str">
            <v>Suzana</v>
          </cell>
        </row>
        <row r="66">
          <cell r="C66" t="str">
            <v>Varela</v>
          </cell>
        </row>
        <row r="68">
          <cell r="C68" t="str">
            <v>BRANDÃO</v>
          </cell>
        </row>
        <row r="69">
          <cell r="C69" t="str">
            <v>BUBA</v>
          </cell>
        </row>
        <row r="70">
          <cell r="C70" t="str">
            <v>DAR-ES-SALAM</v>
          </cell>
        </row>
        <row r="71">
          <cell r="C71" t="str">
            <v>EMPADA</v>
          </cell>
        </row>
        <row r="72">
          <cell r="C72" t="str">
            <v>FULACUNDA</v>
          </cell>
        </row>
        <row r="73">
          <cell r="C73" t="str">
            <v>TITE</v>
          </cell>
        </row>
        <row r="75">
          <cell r="C75" t="str">
            <v>BAJOCUNDA</v>
          </cell>
        </row>
        <row r="76">
          <cell r="C76" t="str">
            <v>BELI</v>
          </cell>
        </row>
        <row r="77">
          <cell r="C77" t="str">
            <v>BURUNTUMA</v>
          </cell>
        </row>
        <row r="78">
          <cell r="C78" t="str">
            <v>CANJADUDE</v>
          </cell>
        </row>
        <row r="79">
          <cell r="C79" t="str">
            <v>CANJUFA</v>
          </cell>
        </row>
        <row r="80">
          <cell r="C80" t="str">
            <v>CANQUELIFA</v>
          </cell>
        </row>
        <row r="81">
          <cell r="C81" t="str">
            <v>CANSISSE</v>
          </cell>
        </row>
        <row r="82">
          <cell r="C82" t="str">
            <v xml:space="preserve">DANDUM </v>
          </cell>
        </row>
        <row r="83">
          <cell r="C83" t="str">
            <v>DARA</v>
          </cell>
        </row>
        <row r="84">
          <cell r="C84" t="str">
            <v>FASSE</v>
          </cell>
        </row>
        <row r="85">
          <cell r="C85" t="str">
            <v>GABU</v>
          </cell>
        </row>
        <row r="86">
          <cell r="C86" t="str">
            <v>LUGADJOL</v>
          </cell>
        </row>
        <row r="87">
          <cell r="C87" t="str">
            <v>MAFANCO</v>
          </cell>
        </row>
        <row r="88">
          <cell r="C88" t="str">
            <v>MANSADJAM</v>
          </cell>
        </row>
        <row r="89">
          <cell r="C89" t="str">
            <v>PAUNCA</v>
          </cell>
        </row>
        <row r="90">
          <cell r="C90" t="str">
            <v>PIRADA</v>
          </cell>
        </row>
        <row r="91">
          <cell r="C91" t="str">
            <v>PITCHE</v>
          </cell>
        </row>
        <row r="92">
          <cell r="C92" t="str">
            <v>SONACO</v>
          </cell>
        </row>
        <row r="93">
          <cell r="C93" t="str">
            <v>TUMANA</v>
          </cell>
        </row>
        <row r="95">
          <cell r="C95" t="str">
            <v>BINAR</v>
          </cell>
        </row>
        <row r="96">
          <cell r="C96" t="str">
            <v>BISSORA</v>
          </cell>
        </row>
        <row r="97">
          <cell r="C97" t="str">
            <v>ENCHEIA</v>
          </cell>
        </row>
        <row r="98">
          <cell r="C98" t="str">
            <v>GÃ-MAMUDO</v>
          </cell>
        </row>
        <row r="99">
          <cell r="C99" t="str">
            <v>MANSABA</v>
          </cell>
        </row>
        <row r="100">
          <cell r="C100" t="str">
            <v>MANSOA</v>
          </cell>
        </row>
        <row r="101">
          <cell r="C101" t="str">
            <v>MORES</v>
          </cell>
        </row>
        <row r="102">
          <cell r="C102" t="str">
            <v>NHACRA</v>
          </cell>
        </row>
        <row r="103">
          <cell r="C103" t="str">
            <v>OLOSSATO</v>
          </cell>
        </row>
        <row r="104">
          <cell r="C104" t="str">
            <v>PORTUGOL</v>
          </cell>
        </row>
        <row r="106">
          <cell r="C106" t="str">
            <v>BINTA</v>
          </cell>
        </row>
        <row r="107">
          <cell r="C107" t="str">
            <v>CANDJAMBARI</v>
          </cell>
        </row>
        <row r="108">
          <cell r="C108" t="str">
            <v>CUNTIMA</v>
          </cell>
        </row>
        <row r="109">
          <cell r="C109" t="str">
            <v>FARIM</v>
          </cell>
        </row>
        <row r="110">
          <cell r="C110" t="str">
            <v>GUIDAGE</v>
          </cell>
        </row>
        <row r="112">
          <cell r="C112" t="str">
            <v>BEDANDA</v>
          </cell>
        </row>
        <row r="113">
          <cell r="C113" t="str">
            <v>CACINE</v>
          </cell>
        </row>
        <row r="114">
          <cell r="C114" t="str">
            <v>CALAQUE</v>
          </cell>
        </row>
        <row r="115">
          <cell r="C115" t="str">
            <v>CATIO</v>
          </cell>
        </row>
        <row r="116">
          <cell r="C116" t="str">
            <v>KOMO</v>
          </cell>
        </row>
        <row r="117">
          <cell r="C117" t="str">
            <v>QUEBO</v>
          </cell>
        </row>
        <row r="118">
          <cell r="C118" t="str">
            <v>SANCONHA</v>
          </cell>
        </row>
        <row r="119">
          <cell r="C119" t="str">
            <v>TIMBO</v>
          </cell>
        </row>
        <row r="121">
          <cell r="C121" t="str">
            <v>AJUDA</v>
          </cell>
        </row>
        <row r="122">
          <cell r="C122" t="str">
            <v>ANTULA</v>
          </cell>
        </row>
        <row r="123">
          <cell r="C123" t="str">
            <v>B. MILITAR</v>
          </cell>
        </row>
        <row r="124">
          <cell r="C124" t="str">
            <v>BANDIM</v>
          </cell>
        </row>
        <row r="125">
          <cell r="C125" t="str">
            <v>BELEM</v>
          </cell>
        </row>
        <row r="126">
          <cell r="C126" t="str">
            <v>CMI</v>
          </cell>
        </row>
        <row r="127">
          <cell r="C127" t="str">
            <v>CUNTUM</v>
          </cell>
        </row>
        <row r="128">
          <cell r="C128" t="str">
            <v>LUANDA</v>
          </cell>
        </row>
        <row r="129">
          <cell r="C129" t="str">
            <v>MISSIRA</v>
          </cell>
        </row>
        <row r="130">
          <cell r="C130" t="str">
            <v>PEFINE</v>
          </cell>
        </row>
        <row r="131">
          <cell r="C131" t="str">
            <v>PLACK II</v>
          </cell>
        </row>
        <row r="132">
          <cell r="C132" t="str">
            <v>QUELELE</v>
          </cell>
        </row>
        <row r="133">
          <cell r="C133" t="str">
            <v>SINTRA NEMA</v>
          </cell>
        </row>
        <row r="134">
          <cell r="C134" t="str">
            <v>SANTA LUZIA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work"/>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1&amp;2"/>
      <sheetName val="SDAs"/>
    </sheetNames>
    <sheetDataSet>
      <sheetData sheetId="0"/>
      <sheetData sheetId="1">
        <row r="2">
          <cell r="A2" t="str">
            <v>Please Select…</v>
          </cell>
        </row>
        <row r="3">
          <cell r="A3" t="str">
            <v>Prevention: BCC - Mass media</v>
          </cell>
        </row>
        <row r="4">
          <cell r="A4" t="str">
            <v>Prevention: BCC - community outreach</v>
          </cell>
        </row>
        <row r="5">
          <cell r="A5" t="str">
            <v>Prevention: Condom distribution</v>
          </cell>
        </row>
        <row r="6">
          <cell r="A6" t="str">
            <v>Prevention: Testing and Counseling</v>
          </cell>
        </row>
        <row r="7">
          <cell r="A7" t="str">
            <v>Prevention: PMTCT</v>
          </cell>
        </row>
        <row r="8">
          <cell r="A8" t="str">
            <v>Prevention: Post-exposure prophylaxis (PEP)</v>
          </cell>
        </row>
        <row r="9">
          <cell r="A9" t="str">
            <v>Prevention: STI diagnosis and treatment</v>
          </cell>
        </row>
        <row r="10">
          <cell r="A10" t="str">
            <v>Prevention: Blood safety and universal precaution</v>
          </cell>
        </row>
        <row r="11">
          <cell r="A11" t="str">
            <v>Treatment: Antiretroviral treatment (ARV) and monitoring</v>
          </cell>
        </row>
        <row r="12">
          <cell r="A12" t="str">
            <v>Treatment: Prophylaxis and treatment for opportunistic infections</v>
          </cell>
        </row>
        <row r="13">
          <cell r="A13" t="str">
            <v>Care and support: Care and support for the chronically ill</v>
          </cell>
        </row>
        <row r="14">
          <cell r="A14" t="str">
            <v>Care and support: Support for orphans and vulnerable children</v>
          </cell>
        </row>
        <row r="15">
          <cell r="A15" t="str">
            <v>TB/HIV collaborative activities: Intensified case-finding among PLWHA</v>
          </cell>
        </row>
        <row r="16">
          <cell r="A16" t="str">
            <v>TB/HIV collaborative activities: Prevention of TB disease in PLWHA</v>
          </cell>
        </row>
        <row r="17">
          <cell r="A17" t="str">
            <v>TB/HIV collaborative activities: Prevention of HIV in TB patients</v>
          </cell>
        </row>
        <row r="18">
          <cell r="A18" t="str">
            <v>TB/HIV collaborative activities: Prevention of opportunistic infections in PLWHA with TB</v>
          </cell>
        </row>
        <row r="19">
          <cell r="A19" t="str">
            <v xml:space="preserve">TB/HIV collaborative activities: HIV care and support for HIV-positive TB patients </v>
          </cell>
        </row>
        <row r="20">
          <cell r="A20" t="str">
            <v>TB/HIV collaborative activities: Provision of antiretroviral treatment for TB patients during TB treatment</v>
          </cell>
        </row>
        <row r="21">
          <cell r="A21" t="str">
            <v>Supportive environment: Policy development including workplace policy</v>
          </cell>
        </row>
        <row r="22">
          <cell r="A22" t="str">
            <v xml:space="preserve">Supportive environment: Strengthening of civil society and institutional capacity building </v>
          </cell>
        </row>
        <row r="23">
          <cell r="A23" t="str">
            <v>Supportive environment: Stigma reduction in all settings</v>
          </cell>
        </row>
        <row r="24">
          <cell r="A24" t="str">
            <v>Quality DOTS: Improving diagnosis</v>
          </cell>
        </row>
        <row r="25">
          <cell r="A25" t="str">
            <v>Quality DOTS: Standardized treatment with supervision and patient support</v>
          </cell>
        </row>
        <row r="26">
          <cell r="A26" t="str">
            <v>Challenges: TB/HIV</v>
          </cell>
        </row>
        <row r="27">
          <cell r="A27" t="str">
            <v>Challenges: Management of drug resistant TB (MDR-TB)</v>
          </cell>
        </row>
        <row r="28">
          <cell r="A28" t="str">
            <v>Challenges: Other challenges (special groups such as prisoners, refugees, high risk groups etc.)</v>
          </cell>
        </row>
        <row r="29">
          <cell r="A29" t="str">
            <v>All care providers: PPM (Public-public, public-private mix)</v>
          </cell>
        </row>
        <row r="30">
          <cell r="A30" t="str">
            <v>Empower people: ACSM (Advocacy, communication, social mobilization)</v>
          </cell>
        </row>
        <row r="31">
          <cell r="A31" t="str">
            <v>Empower people: Community participation in TB care</v>
          </cell>
        </row>
        <row r="32">
          <cell r="A32" t="str">
            <v>Supportive Environment: Laboratory</v>
          </cell>
        </row>
        <row r="33">
          <cell r="A33" t="str">
            <v>Supportive Environment: Human resources</v>
          </cell>
        </row>
        <row r="34">
          <cell r="A34" t="str">
            <v>Supportive Environment: Community TB care (CTBC)</v>
          </cell>
        </row>
        <row r="35">
          <cell r="A35" t="str">
            <v>Prevention: Insecticide-treated nets (ITNs)</v>
          </cell>
        </row>
        <row r="36">
          <cell r="A36" t="str">
            <v>Prevention: Malaria prevention during pregnancy</v>
          </cell>
        </row>
        <row r="37">
          <cell r="A37" t="str">
            <v>Prevention: Vector control (other than ITNs)</v>
          </cell>
        </row>
        <row r="38">
          <cell r="A38" t="str">
            <v>Treatment: Prompt, effective anti-malarial treatment</v>
          </cell>
        </row>
        <row r="39">
          <cell r="A39" t="str">
            <v>Treatment: Home based management of malaria</v>
          </cell>
        </row>
        <row r="40">
          <cell r="A40" t="str">
            <v>Treatment: Diagnosis</v>
          </cell>
        </row>
        <row r="41">
          <cell r="A41" t="str">
            <v>Supportive environment: Monitoring drug resistance</v>
          </cell>
        </row>
        <row r="42">
          <cell r="A42" t="str">
            <v>Supportive environment: Monitoring insecticide resistance</v>
          </cell>
        </row>
        <row r="43">
          <cell r="A43" t="str">
            <v>Supportive environment: Coordination and partnership development (national, community, public-private)</v>
          </cell>
        </row>
        <row r="44">
          <cell r="A44" t="str">
            <v>HSS: Service delivery</v>
          </cell>
        </row>
        <row r="45">
          <cell r="A45" t="str">
            <v>HSS: PAL (Practical Approach to Lung Health)</v>
          </cell>
        </row>
        <row r="46">
          <cell r="A46" t="str">
            <v>HSS: Human resources</v>
          </cell>
        </row>
        <row r="47">
          <cell r="A47" t="str">
            <v>HSS: Community Systems Strengthening</v>
          </cell>
        </row>
        <row r="48">
          <cell r="A48" t="str">
            <v>HSS: Information system &amp; Operational research</v>
          </cell>
        </row>
        <row r="49">
          <cell r="A49" t="str">
            <v>HSS: Infrastructure</v>
          </cell>
        </row>
        <row r="50">
          <cell r="A50" t="str">
            <v>HSS: Procurement and Supply management</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S_impact_sources de données"/>
      <sheetName val="Instructions"/>
      <sheetName val="Annexe paludisme"/>
    </sheetNames>
    <sheetDataSet>
      <sheetData sheetId="0" refreshError="1">
        <row r="2">
          <cell r="E2" t="str">
            <v>DHS (enquête démographique et sanitaire)</v>
          </cell>
        </row>
        <row r="3">
          <cell r="E3" t="str">
            <v>MIS (enquête sur les indicateurs du paludisme)</v>
          </cell>
        </row>
        <row r="4">
          <cell r="E4" t="str">
            <v>MICS (enquête par grappes à indicateurs multiples)</v>
          </cell>
        </row>
        <row r="5">
          <cell r="E5" t="str">
            <v>RBM (faire régresser le paludisme)</v>
          </cell>
        </row>
        <row r="6">
          <cell r="E6" t="str">
            <v>Ministère de la santé (HIS* ou HMIS* ordinaires)
*HIS = Systèmes d’information sanitaire
HMIS = Systèmes d’information pour la gestion de la santé</v>
          </cell>
        </row>
        <row r="7">
          <cell r="E7" t="str">
            <v>autre enquête, préciser</v>
          </cell>
        </row>
        <row r="8">
          <cell r="E8" t="str">
            <v>Systèmes d’enregistrement d’état civil</v>
          </cell>
        </row>
        <row r="9">
          <cell r="E9" t="str">
            <v>Questionnaire</v>
          </cell>
        </row>
        <row r="10">
          <cell r="E10" t="str">
            <v>enquête du principal informateur</v>
          </cell>
        </row>
        <row r="11">
          <cell r="E11" t="str">
            <v>Rapports : documents de formation</v>
          </cell>
        </row>
        <row r="12">
          <cell r="E12" t="str">
            <v>Rapports : documents de certification</v>
          </cell>
        </row>
        <row r="13">
          <cell r="E13" t="str">
            <v xml:space="preserve">Rapports : Dossiers des patients </v>
          </cell>
        </row>
        <row r="14">
          <cell r="E14" t="str">
            <v xml:space="preserve">Rapports : surveillance </v>
          </cell>
        </row>
        <row r="15">
          <cell r="E15" t="str">
            <v>Rapports : Préciser</v>
          </cell>
        </row>
      </sheetData>
      <sheetData sheetId="1" refreshError="1"/>
      <sheetData sheetId="2">
        <row r="2">
          <cell r="E2" t="str">
            <v>DHS (enquête démographique et sanitaire)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structions générales"/>
      <sheetName val="Feuille de titre"/>
      <sheetName val="Hypothèses générales"/>
      <sheetName val="Plan d'action"/>
      <sheetName val="Hypothèses détaillées"/>
      <sheetName val="Budget détaillé - Années 3,4,5 "/>
      <sheetName val="Résumé budget"/>
      <sheetName val="Budget détaillé - LOGISTIQUES"/>
      <sheetName val="Budget détaillé - AUTRES"/>
      <sheetName val="Budget détaillé - Année 1"/>
      <sheetName val=" Budget détaillé - Année 2"/>
      <sheetName val="Coûts unitaires"/>
      <sheetName val="Catégories budgétaires"/>
      <sheetName val="Couts GAS (incl Achat MILDA)"/>
      <sheetName val="Annexe - Cout totaux GAS"/>
      <sheetName val="Annexe - Service Providers"/>
      <sheetName val="Salaires SLP"/>
      <sheetName val="Salaires FICR delegués"/>
      <sheetName val="Salaires FICR staff local "/>
      <sheetName val="GF request for IFRC  subsidy"/>
      <sheetName val="Start up Budget IFRC"/>
      <sheetName val="Hypothèses détaillées (2)"/>
      <sheetName val="DPS_impact_sources de données"/>
    </sheetNames>
    <sheetDataSet>
      <sheetData sheetId="0">
        <row r="2">
          <cell r="A2" t="str">
            <v>VIH_SIDA</v>
          </cell>
        </row>
      </sheetData>
      <sheetData sheetId="1"/>
      <sheetData sheetId="2"/>
      <sheetData sheetId="3"/>
      <sheetData sheetId="4">
        <row r="89">
          <cell r="A89" t="str">
            <v>1.1.52</v>
          </cell>
        </row>
      </sheetData>
      <sheetData sheetId="5"/>
      <sheetData sheetId="6"/>
      <sheetData sheetId="7"/>
      <sheetData sheetId="8"/>
      <sheetData sheetId="9"/>
      <sheetData sheetId="10"/>
      <sheetData sheetId="11">
        <row r="2">
          <cell r="B2" t="str">
            <v xml:space="preserve">Consultant national </v>
          </cell>
        </row>
      </sheetData>
      <sheetData sheetId="12">
        <row r="2">
          <cell r="B2" t="str">
            <v xml:space="preserve">Consultant national </v>
          </cell>
        </row>
      </sheetData>
      <sheetData sheetId="13">
        <row r="2">
          <cell r="B2" t="str">
            <v xml:space="preserve">Consultant national </v>
          </cell>
        </row>
      </sheetData>
      <sheetData sheetId="14">
        <row r="2">
          <cell r="B2" t="str">
            <v xml:space="preserve">Consultant national </v>
          </cell>
        </row>
      </sheetData>
      <sheetData sheetId="15">
        <row r="4">
          <cell r="B4" t="str">
            <v>Ressources humaines</v>
          </cell>
        </row>
      </sheetData>
      <sheetData sheetId="16"/>
      <sheetData sheetId="17"/>
      <sheetData sheetId="18"/>
      <sheetData sheetId="19"/>
      <sheetData sheetId="20"/>
      <sheetData sheetId="21"/>
      <sheetData sheetId="22"/>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prog"/>
      <sheetName val="abonnes"/>
      <sheetName val="prevision"/>
      <sheetName val="intrants"/>
      <sheetName val="Entrees_Vaccins"/>
      <sheetName val="Entrees_Materiels"/>
      <sheetName val="Sorties_Vaccins"/>
      <sheetName val="Sorties_Materiels"/>
      <sheetName val="BL_Vaccins"/>
      <sheetName val="BL_Cons"/>
      <sheetName val="Temp_Stockage"/>
      <sheetName val="Lots_Vaccins"/>
      <sheetName val="Lots_Materiels"/>
      <sheetName val="Rpt_grl"/>
      <sheetName val="Rpt_gestion"/>
      <sheetName val="Origine"/>
      <sheetName val="distribution"/>
      <sheetName val="dispo_stocks"/>
      <sheetName val="Grf_Stocks"/>
      <sheetName val="Grf_Dispo"/>
      <sheetName val="Capacité_Stockage"/>
      <sheetName val="Niveau_Stocks"/>
    </sheetNames>
    <sheetDataSet>
      <sheetData sheetId="0">
        <row r="65">
          <cell r="F65" t="str">
            <v>BCG</v>
          </cell>
        </row>
      </sheetData>
      <sheetData sheetId="1">
        <row r="65">
          <cell r="F65" t="str">
            <v>BCG</v>
          </cell>
        </row>
        <row r="66">
          <cell r="F66" t="str">
            <v>VPO</v>
          </cell>
        </row>
        <row r="67">
          <cell r="F67" t="str">
            <v>DTC</v>
          </cell>
        </row>
        <row r="68">
          <cell r="F68" t="str">
            <v>VAT</v>
          </cell>
        </row>
        <row r="69">
          <cell r="F69" t="str">
            <v>VAR</v>
          </cell>
        </row>
        <row r="70">
          <cell r="F70" t="str">
            <v>VAA</v>
          </cell>
        </row>
        <row r="71">
          <cell r="F71" t="str">
            <v>DTC-HepB</v>
          </cell>
        </row>
        <row r="72">
          <cell r="F72" t="str">
            <v>HepB</v>
          </cell>
        </row>
        <row r="73">
          <cell r="F73" t="str">
            <v>DTC-HepB-Hib</v>
          </cell>
        </row>
        <row r="74">
          <cell r="F74" t="str">
            <v>DTC-HepB+Hib</v>
          </cell>
        </row>
        <row r="75">
          <cell r="F75" t="str">
            <v>Hib_lyo</v>
          </cell>
        </row>
        <row r="76">
          <cell r="F76" t="str">
            <v>ROR</v>
          </cell>
        </row>
        <row r="77">
          <cell r="F77" t="str">
            <v>Typhim</v>
          </cell>
        </row>
        <row r="78">
          <cell r="F78" t="str">
            <v>VAM_AC</v>
          </cell>
        </row>
        <row r="79">
          <cell r="F79" t="str">
            <v>VAM_W135</v>
          </cell>
        </row>
        <row r="80">
          <cell r="F80" t="str">
            <v>mVPO1</v>
          </cell>
        </row>
        <row r="81">
          <cell r="F81" t="str">
            <v>mVPO3</v>
          </cell>
        </row>
        <row r="82">
          <cell r="F82" t="str">
            <v>VA_Rabic</v>
          </cell>
        </row>
        <row r="87">
          <cell r="F87" t="str">
            <v>dil_bcg</v>
          </cell>
        </row>
        <row r="88">
          <cell r="F88" t="str">
            <v>dil_var</v>
          </cell>
        </row>
        <row r="89">
          <cell r="F89" t="str">
            <v>dil_vaa</v>
          </cell>
        </row>
        <row r="90">
          <cell r="F90" t="str">
            <v>dil_vam_ac</v>
          </cell>
        </row>
        <row r="91">
          <cell r="F91" t="str">
            <v>dil_ror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irectives"/>
      <sheetName val="2. Baseline"/>
      <sheetName val="3. Unit Costs"/>
      <sheetName val="Corrections"/>
      <sheetName val="4. Micro-positioning Plan"/>
      <sheetName val="5. Budget"/>
    </sheetNames>
    <sheetDataSet>
      <sheetData sheetId="0" refreshError="1"/>
      <sheetData sheetId="1">
        <row r="7">
          <cell r="C7">
            <v>0</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udget"/>
      <sheetName val="Detailed Workplan"/>
      <sheetName val="Hypothèses détaillées"/>
      <sheetName val="Summary Workplan"/>
      <sheetName val="Human Resources"/>
      <sheetName val="Technical Assistance"/>
      <sheetName val="Training"/>
      <sheetName val="Infrastructure and OE"/>
      <sheetName val="Communication Materials"/>
      <sheetName val="Monitoring and Evaluation"/>
      <sheetName val="Planning and Administration"/>
      <sheetName val="Overheads"/>
      <sheetName val="Bases Budget SR"/>
      <sheetName val="Cout unitaires"/>
      <sheetName val="Definitions"/>
      <sheetName val="Budget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
          <cell r="B7" t="str">
            <v>Coût mensuel - Resource Management Coordinator</v>
          </cell>
        </row>
        <row r="65">
          <cell r="B65" t="str">
            <v>Perdiem CRS &amp; SR</v>
          </cell>
        </row>
        <row r="66">
          <cell r="B66" t="str">
            <v>Perdiem CRS international Niamey</v>
          </cell>
        </row>
        <row r="67">
          <cell r="B67" t="str">
            <v>Frais d'Hôtel CRS &amp; SR - Terrain</v>
          </cell>
        </row>
        <row r="68">
          <cell r="B68" t="str">
            <v>Formation (Comptabilité , Suivi-Evaluation)</v>
          </cell>
        </row>
        <row r="69">
          <cell r="B69" t="str">
            <v>Frais d'hôtel  Niamey</v>
          </cell>
        </row>
        <row r="70">
          <cell r="B70" t="str">
            <v>Honoraires Consultant national</v>
          </cell>
        </row>
        <row r="71">
          <cell r="B71" t="str">
            <v xml:space="preserve">Honoraires Consultant international </v>
          </cell>
        </row>
        <row r="72">
          <cell r="B72" t="str">
            <v xml:space="preserve">Billet d'avion intercontinental </v>
          </cell>
        </row>
        <row r="73">
          <cell r="B73" t="str">
            <v xml:space="preserve">Formation locale de courte durée </v>
          </cell>
        </row>
        <row r="74">
          <cell r="B74" t="str">
            <v>Contrat  d'étude et d'enquête</v>
          </cell>
        </row>
        <row r="76">
          <cell r="B76" t="str">
            <v>Couverture Médiatique  (radio et télé ORTN)</v>
          </cell>
        </row>
        <row r="77">
          <cell r="B77" t="str">
            <v>Frais de Transport au km</v>
          </cell>
        </row>
        <row r="78">
          <cell r="B78" t="str">
            <v>Frais d'hôtel Niamey</v>
          </cell>
        </row>
        <row r="79">
          <cell r="B79" t="str">
            <v>Frais d'Hôtel - Terrain</v>
          </cell>
        </row>
        <row r="80">
          <cell r="B80" t="str">
            <v xml:space="preserve">Frais pédagogique </v>
          </cell>
        </row>
        <row r="81">
          <cell r="B81" t="str">
            <v>Kit de participant (District et CSI)</v>
          </cell>
        </row>
        <row r="82">
          <cell r="B82" t="str">
            <v>Kit de participant (niveau central et régional)</v>
          </cell>
        </row>
        <row r="83">
          <cell r="B83" t="str">
            <v xml:space="preserve">Location de salle ( niveau district) </v>
          </cell>
        </row>
        <row r="84">
          <cell r="B84" t="str">
            <v>Location de salle (niveau central)</v>
          </cell>
        </row>
        <row r="85">
          <cell r="B85" t="str">
            <v>Location de salle (niveau régional)</v>
          </cell>
        </row>
        <row r="86">
          <cell r="B86" t="str">
            <v>Pause - café (niveau central)</v>
          </cell>
        </row>
        <row r="87">
          <cell r="B87" t="str">
            <v>Pause - café (niveau District)</v>
          </cell>
        </row>
        <row r="88">
          <cell r="B88" t="str">
            <v>Pause - café (niveau région)</v>
          </cell>
        </row>
        <row r="89">
          <cell r="B89" t="str">
            <v>Perdiem - résidant</v>
          </cell>
        </row>
        <row r="90">
          <cell r="B90" t="str">
            <v>Perdiem CRS &amp; SR</v>
          </cell>
        </row>
        <row r="91">
          <cell r="B91" t="str">
            <v>Perdiem/hébergement cadre MSP</v>
          </cell>
        </row>
        <row r="92">
          <cell r="B92" t="str">
            <v>Perdiem/hébergement cadre DS</v>
          </cell>
        </row>
        <row r="93">
          <cell r="B93" t="str">
            <v>Perdiem animateur communautaire pour formation</v>
          </cell>
        </row>
        <row r="94">
          <cell r="B94" t="str">
            <v>Rémunération animateurs</v>
          </cell>
        </row>
        <row r="95">
          <cell r="B95" t="str">
            <v xml:space="preserve">Reprographie </v>
          </cell>
        </row>
        <row r="96">
          <cell r="B96" t="str">
            <v>Transport animateurs pour animation communautaire</v>
          </cell>
        </row>
        <row r="97">
          <cell r="B97" t="str">
            <v>Transport CSI vers DS (forfait)</v>
          </cell>
        </row>
        <row r="98">
          <cell r="B98" t="str">
            <v>Transport DS vers région (forfait)</v>
          </cell>
        </row>
        <row r="100">
          <cell r="B100" t="str">
            <v>Affiches taille Poster 60cmX 80 cm -impression quadrichromie</v>
          </cell>
        </row>
        <row r="101">
          <cell r="B101" t="str">
            <v>Coût de gasoil au km</v>
          </cell>
        </row>
        <row r="102">
          <cell r="B102" t="str">
            <v>Coût d'essence au km</v>
          </cell>
        </row>
        <row r="103">
          <cell r="B103" t="str">
            <v xml:space="preserve">Supports graphiques de sensibilisation (bandes dessinees, affiches, pagivolt) </v>
          </cell>
        </row>
        <row r="104">
          <cell r="B104" t="str">
            <v>Reproduction de bulletin (Forfait)</v>
          </cell>
        </row>
        <row r="105">
          <cell r="B105" t="str">
            <v xml:space="preserve">Confection de T-Shirts publicitaire </v>
          </cell>
        </row>
        <row r="106">
          <cell r="B106" t="str">
            <v xml:space="preserve">Perdiem Chauffeur DS </v>
          </cell>
        </row>
        <row r="107">
          <cell r="B107" t="str">
            <v>Perdiem CRS &amp; SR</v>
          </cell>
        </row>
        <row r="108">
          <cell r="B108" t="str">
            <v>Perdiem/hébergement cadre MSP</v>
          </cell>
        </row>
        <row r="109">
          <cell r="B109" t="str">
            <v>Perdiem/hébergement chauffeur MSP</v>
          </cell>
        </row>
        <row r="110">
          <cell r="B110" t="str">
            <v>Concours  meilleures pratiques  communautaire</v>
          </cell>
        </row>
        <row r="111">
          <cell r="B111" t="str">
            <v xml:space="preserve">Mégaphone </v>
          </cell>
        </row>
        <row r="112">
          <cell r="B112" t="str">
            <v>Frais d'Hôtel - Terrain</v>
          </cell>
        </row>
        <row r="113">
          <cell r="B113" t="str">
            <v>Diffusion mensuelle  radio communautaire</v>
          </cell>
        </row>
        <row r="114">
          <cell r="B114" t="str">
            <v>Diffusion mensuelle radio régional</v>
          </cell>
        </row>
        <row r="115">
          <cell r="B115" t="str">
            <v xml:space="preserve">Frais des compagnies de transport </v>
          </cell>
        </row>
        <row r="116">
          <cell r="B116" t="str">
            <v>Plaidoyer des groupements feminins/Leader opinion au niveau communautaire</v>
          </cell>
        </row>
        <row r="117">
          <cell r="B117" t="str">
            <v>Conception bulletin</v>
          </cell>
        </row>
        <row r="118">
          <cell r="B118" t="str">
            <v xml:space="preserve">Cachet troupe théatrale pour adaptation radiophonique </v>
          </cell>
        </row>
        <row r="119">
          <cell r="B119" t="str">
            <v>Diffusion Sketch-</v>
          </cell>
        </row>
        <row r="120">
          <cell r="B120" t="str">
            <v xml:space="preserve">Concours radiophonique </v>
          </cell>
        </row>
        <row r="121">
          <cell r="B121" t="str">
            <v>Panneaux publicitaire</v>
          </cell>
        </row>
        <row r="122">
          <cell r="B122" t="str">
            <v>Conception artistique de support de sensibilisation</v>
          </cell>
        </row>
        <row r="123">
          <cell r="B123" t="str">
            <v>Sponsoring ( lutte traditionnelle, championnat de foot, tournoi des grandes vacances, etc.)- région</v>
          </cell>
        </row>
        <row r="124">
          <cell r="B124" t="str">
            <v>Traduction en 2 langues (Haoussa et Zarma)</v>
          </cell>
        </row>
        <row r="125">
          <cell r="B125" t="str">
            <v>Diffusion en 3 langues (Français, Hausa et Zarma)</v>
          </cell>
        </row>
        <row r="126">
          <cell r="B126" t="str">
            <v xml:space="preserve">Conception et montage de sketch  - Haoussa, Djerma et Français </v>
          </cell>
        </row>
        <row r="127">
          <cell r="B127" t="str">
            <v>Contribution Annuelle au Bureau Nationale de la Sante  Scolaire pour le suivi des livrets</v>
          </cell>
        </row>
        <row r="128">
          <cell r="B128" t="str">
            <v>Production en Français</v>
          </cell>
        </row>
        <row r="129">
          <cell r="B129" t="str">
            <v>Contribution - Lancement officiel de la Journée Mondiale du paludisme</v>
          </cell>
        </row>
        <row r="130">
          <cell r="B130" t="str">
            <v>Contribution - Lancement officiel - Semaine nationale de lutte contre le Paludisme</v>
          </cell>
        </row>
        <row r="131">
          <cell r="B131" t="str">
            <v>Organisation d'une cravane nationale (artistes et leaders d'opinion)</v>
          </cell>
        </row>
        <row r="133">
          <cell r="B133" t="str">
            <v xml:space="preserve">Reprographie </v>
          </cell>
        </row>
        <row r="134">
          <cell r="B134" t="str">
            <v>Coût de gasoil au km</v>
          </cell>
        </row>
        <row r="135">
          <cell r="B135" t="str">
            <v>Coût d'essence au km</v>
          </cell>
        </row>
        <row r="136">
          <cell r="B136" t="str">
            <v>Pause - café (niveau District)</v>
          </cell>
        </row>
        <row r="137">
          <cell r="B137" t="str">
            <v>Perdiem - résidant</v>
          </cell>
        </row>
        <row r="138">
          <cell r="B138" t="str">
            <v>Pause café (niveau central)</v>
          </cell>
        </row>
        <row r="139">
          <cell r="B139" t="str">
            <v>Frais de Transport au km</v>
          </cell>
        </row>
        <row r="140">
          <cell r="B140" t="str">
            <v>Frais de saisie</v>
          </cell>
        </row>
        <row r="141">
          <cell r="B141" t="str">
            <v>Perdiem/hébergement cadre MSP</v>
          </cell>
        </row>
        <row r="142">
          <cell r="B142" t="str">
            <v>Perdiem/hébergement chauffeur MSP</v>
          </cell>
        </row>
        <row r="143">
          <cell r="B143" t="str">
            <v>Perdiem CRS &amp; SR (Niamey)</v>
          </cell>
        </row>
        <row r="144">
          <cell r="B144" t="str">
            <v>Kit de participant (niveau central et régional)</v>
          </cell>
        </row>
        <row r="145">
          <cell r="B145" t="str">
            <v>Restauration -  Niamey</v>
          </cell>
        </row>
        <row r="146">
          <cell r="B146" t="str">
            <v>Perdiem CRS &amp; SR</v>
          </cell>
        </row>
        <row r="147">
          <cell r="B147" t="str">
            <v>Frais d'Hôtel CRS &amp; SR - Terrain</v>
          </cell>
        </row>
        <row r="148">
          <cell r="B148" t="str">
            <v>Frais d'hôtel  Niamey</v>
          </cell>
        </row>
        <row r="149">
          <cell r="B149" t="str">
            <v>Location de salle (niveau régional)</v>
          </cell>
        </row>
        <row r="150">
          <cell r="B150" t="str">
            <v>Location grande salle (niveau central)</v>
          </cell>
        </row>
        <row r="151">
          <cell r="B151" t="str">
            <v>Frais d'envoi de supports (forfait)</v>
          </cell>
        </row>
        <row r="153">
          <cell r="B153" t="str">
            <v xml:space="preserve">Calculatrices à bande </v>
          </cell>
        </row>
        <row r="154">
          <cell r="B154" t="str">
            <v>License Sun et Vision par Utilisateur (Logiciel de comptabilité multiprojets)</v>
          </cell>
        </row>
        <row r="156">
          <cell r="B156" t="str">
            <v xml:space="preserve">Reprographie    </v>
          </cell>
        </row>
        <row r="157">
          <cell r="B157" t="str">
            <v xml:space="preserve">Carburant </v>
          </cell>
        </row>
        <row r="158">
          <cell r="B158" t="str">
            <v>Coût de gasoil au km</v>
          </cell>
        </row>
        <row r="159">
          <cell r="B159" t="str">
            <v>Pause - café (niveau District)</v>
          </cell>
        </row>
        <row r="160">
          <cell r="B160" t="str">
            <v>Pause café (niveau région)</v>
          </cell>
        </row>
        <row r="161">
          <cell r="B161" t="str">
            <v>Perdiem - résidant</v>
          </cell>
        </row>
        <row r="162">
          <cell r="B162" t="str">
            <v>Pause café (niveau central)</v>
          </cell>
        </row>
        <row r="163">
          <cell r="B163" t="str">
            <v>Kit de participant (niveau central et régional)</v>
          </cell>
        </row>
        <row r="164">
          <cell r="B164" t="str">
            <v xml:space="preserve">Perdiem/hébergement cadre MSP </v>
          </cell>
        </row>
        <row r="165">
          <cell r="B165" t="str">
            <v>Perdiem/hébergement cadre DS</v>
          </cell>
        </row>
        <row r="166">
          <cell r="B166" t="str">
            <v>Frais de Transport au km</v>
          </cell>
        </row>
        <row r="167">
          <cell r="B167" t="str">
            <v>Perdiem CRS &amp; SR</v>
          </cell>
        </row>
        <row r="168">
          <cell r="B168" t="str">
            <v xml:space="preserve">SR -Entretien et réparation motos </v>
          </cell>
        </row>
        <row r="169">
          <cell r="B169" t="str">
            <v>Perdiem/hébergement chauffeur MSP</v>
          </cell>
        </row>
        <row r="170">
          <cell r="B170" t="str">
            <v>SR-PNLP - Fournitures diverses de bureau</v>
          </cell>
        </row>
        <row r="171">
          <cell r="B171" t="str">
            <v>SR - Frais bancaires</v>
          </cell>
        </row>
        <row r="172">
          <cell r="B172" t="str">
            <v xml:space="preserve">SR - Carburant et lubrifiant motos </v>
          </cell>
        </row>
        <row r="173">
          <cell r="B173" t="str">
            <v xml:space="preserve">SR - Courrier express </v>
          </cell>
        </row>
        <row r="174">
          <cell r="B174" t="str">
            <v>Frais d'Hôtel CRS &amp; SR - Terrain</v>
          </cell>
        </row>
        <row r="175">
          <cell r="B175" t="str">
            <v xml:space="preserve">Location de salle ( niveau district) </v>
          </cell>
        </row>
        <row r="176">
          <cell r="B176" t="str">
            <v>SR - PNLP - Frais de téléphone</v>
          </cell>
        </row>
        <row r="177">
          <cell r="B177" t="str">
            <v>SR - Entretien et réparation des equipements de bureau</v>
          </cell>
        </row>
        <row r="178">
          <cell r="B178" t="str">
            <v>SR - PNLP Rames de papier (Cartons)</v>
          </cell>
        </row>
        <row r="179">
          <cell r="B179" t="str">
            <v>Rames de papier (Cartons)PR</v>
          </cell>
        </row>
        <row r="180">
          <cell r="B180" t="str">
            <v xml:space="preserve">SR - PNLP- Frais de communication </v>
          </cell>
        </row>
        <row r="181">
          <cell r="B181" t="str">
            <v>PR Vignette véhicule</v>
          </cell>
        </row>
        <row r="182">
          <cell r="B182" t="str">
            <v>SR - Contribution abonnement internet Bureau régional</v>
          </cell>
        </row>
        <row r="183">
          <cell r="B183" t="str">
            <v>SR - Contribution Electricité ,Eau Bureau régional</v>
          </cell>
        </row>
        <row r="184">
          <cell r="B184" t="str">
            <v xml:space="preserve">SR - Pneumatiques motos </v>
          </cell>
        </row>
        <row r="185">
          <cell r="B185" t="str">
            <v xml:space="preserve">SR - PNLP Consommables informatiques </v>
          </cell>
        </row>
        <row r="186">
          <cell r="B186" t="str">
            <v>Assurance et vignette motos</v>
          </cell>
        </row>
        <row r="187">
          <cell r="B187" t="str">
            <v>Location de salle (niveau régional)</v>
          </cell>
        </row>
        <row r="188">
          <cell r="B188" t="str">
            <v>SR - PNLP Vidange et entretien mensuel - Parc de Véhicules</v>
          </cell>
        </row>
        <row r="189">
          <cell r="B189" t="str">
            <v>PR - Vidange et entretien mensuel - Parc de Véhicules</v>
          </cell>
        </row>
        <row r="190">
          <cell r="B190" t="str">
            <v>PR-SR -PNLP Maintenance et réparations / mois</v>
          </cell>
        </row>
        <row r="191">
          <cell r="B191" t="str">
            <v>Frais d'hôtel  Niamey</v>
          </cell>
        </row>
        <row r="192">
          <cell r="B192" t="str">
            <v>SR - PNLP Fournitures informatiques</v>
          </cell>
        </row>
        <row r="193">
          <cell r="B193" t="str">
            <v>SR - PNLP Contribution Courrier express</v>
          </cell>
        </row>
        <row r="194">
          <cell r="B194" t="str">
            <v>SR - PNLP Frais eau electricité</v>
          </cell>
        </row>
        <row r="195">
          <cell r="B195" t="str">
            <v>SR - PNLP Fournitures et consommables de bureau (stylo, cahier, folder, etc…)</v>
          </cell>
        </row>
        <row r="196">
          <cell r="B196" t="str">
            <v>Contribuer à  l'entretien du groupe électrogéne du PNLP</v>
          </cell>
        </row>
        <row r="197">
          <cell r="B197" t="str">
            <v xml:space="preserve">SR Gardiennage </v>
          </cell>
        </row>
        <row r="198">
          <cell r="B198" t="str">
            <v>SR Fournitures et consommables de bureau (niveau central)</v>
          </cell>
        </row>
        <row r="199">
          <cell r="B199" t="str">
            <v xml:space="preserve">SR Loyer du bureau </v>
          </cell>
        </row>
        <row r="200">
          <cell r="B200" t="str">
            <v>Contribuer  à la prise en charge de l'internet (PNLP)</v>
          </cell>
        </row>
        <row r="201">
          <cell r="B201" t="str">
            <v>Consommables informatiques (Cartouche, encre, toner, etc.) CRS</v>
          </cell>
        </row>
        <row r="202">
          <cell r="B202" t="str">
            <v>Assurance véhicule - Assurance aux tiers +CEDEAO</v>
          </cell>
        </row>
        <row r="203">
          <cell r="B203" t="str">
            <v>SR Achat  pneus  véhicule</v>
          </cell>
        </row>
        <row r="204">
          <cell r="B204" t="str">
            <v>Location grande salle (niveau central)</v>
          </cell>
        </row>
        <row r="205">
          <cell r="B205" t="str">
            <v>Contribution Frais de téléphone SR</v>
          </cell>
        </row>
        <row r="206">
          <cell r="B206" t="str">
            <v>Contribution Abonnement internet SR</v>
          </cell>
        </row>
        <row r="207">
          <cell r="B207" t="str">
            <v>Contribution au fonctionnement du SSR-CADEV</v>
          </cell>
        </row>
        <row r="208">
          <cell r="B208" t="str">
            <v xml:space="preserve">Perdiem et hôtel Participation - Rencontres régionales FM </v>
          </cell>
        </row>
        <row r="209">
          <cell r="B209" t="str">
            <v>Hôtel et perdiem a l'étranger</v>
          </cell>
        </row>
        <row r="210">
          <cell r="B210" t="str">
            <v>CRS - Perdiem à l'étranger</v>
          </cell>
        </row>
        <row r="211">
          <cell r="B211" t="str">
            <v>Fournitures et consommables de bureau CRS</v>
          </cell>
        </row>
        <row r="212">
          <cell r="B212" t="str">
            <v>SR - Contribution aux Frais d'électricité</v>
          </cell>
        </row>
        <row r="213">
          <cell r="B213" t="str">
            <v>PR - SR Couverture Médiatique ouverture ou clôture</v>
          </cell>
        </row>
        <row r="214">
          <cell r="B214" t="str">
            <v>Courrier express  CRS</v>
          </cell>
        </row>
        <row r="215">
          <cell r="B215" t="str">
            <v>SR - Loyer des bureaux contribution</v>
          </cell>
        </row>
        <row r="216">
          <cell r="B216" t="str">
            <v>Maintenance informatique et bureautique PNLP</v>
          </cell>
        </row>
        <row r="217">
          <cell r="B217" t="str">
            <v>Abonnement internet  CRS</v>
          </cell>
        </row>
        <row r="218">
          <cell r="B218" t="str">
            <v xml:space="preserve">Billet d'avion aller/retour  voyage intercontinental
</v>
          </cell>
        </row>
        <row r="219">
          <cell r="B219" t="str">
            <v>Frais d'électricité CRS</v>
          </cell>
        </row>
        <row r="220">
          <cell r="B220" t="str">
            <v>Frais de téléphone CRS</v>
          </cell>
        </row>
        <row r="221">
          <cell r="B221" t="str">
            <v xml:space="preserve">Loyer des bureaux de CRS </v>
          </cell>
        </row>
        <row r="222">
          <cell r="B222" t="str">
            <v>Frais de formation internationale</v>
          </cell>
        </row>
        <row r="223">
          <cell r="B223" t="str">
            <v>Audit annuel du programme (PR et 4 SRs)</v>
          </cell>
        </row>
        <row r="224">
          <cell r="B224" t="str">
            <v xml:space="preserve">Suivi financier trimestriel </v>
          </cell>
        </row>
      </sheetData>
      <sheetData sheetId="14" refreshError="1"/>
      <sheetData sheetId="15" refreshError="1">
        <row r="4">
          <cell r="B4" t="str">
            <v>Human Resources</v>
          </cell>
        </row>
        <row r="5">
          <cell r="B5" t="str">
            <v>Technical Assistance</v>
          </cell>
        </row>
        <row r="6">
          <cell r="B6" t="str">
            <v>Training</v>
          </cell>
        </row>
        <row r="7">
          <cell r="B7" t="str">
            <v>Health Products and Health Equipment</v>
          </cell>
        </row>
        <row r="8">
          <cell r="B8" t="str">
            <v>Medicines and Pharmaceutical Products</v>
          </cell>
        </row>
        <row r="9">
          <cell r="B9" t="str">
            <v>Procurement and Supply Management Costs</v>
          </cell>
        </row>
        <row r="10">
          <cell r="B10" t="str">
            <v>Infrastructure and Other Equipment</v>
          </cell>
        </row>
        <row r="11">
          <cell r="B11" t="str">
            <v>Communication Materials</v>
          </cell>
        </row>
        <row r="12">
          <cell r="B12" t="str">
            <v>Monitoring and Evaluation</v>
          </cell>
        </row>
        <row r="13">
          <cell r="B13" t="str">
            <v>Living Support to Clients/Target Population</v>
          </cell>
        </row>
        <row r="14">
          <cell r="B14" t="str">
            <v>Planning and Administration</v>
          </cell>
        </row>
        <row r="15">
          <cell r="B15" t="str">
            <v>Overheads</v>
          </cell>
        </row>
        <row r="16">
          <cell r="B16" t="str">
            <v>Other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ne"/>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Cos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Currencies"/>
      <sheetName val="Assumptions TRC"/>
      <sheetName val="TRC-PIVOT"/>
      <sheetName val="Assumptions HR"/>
      <sheetName val="Assumptions Other"/>
      <sheetName val="Translations"/>
      <sheetName val="Budget Summary"/>
      <sheetName val="Budget Summary En"/>
      <sheetName val="Sheet1"/>
      <sheetName val="Summary by Intervention"/>
      <sheetName val="CatInt"/>
      <sheetName val="Summary by Cost Input"/>
      <sheetName val="Cost Inputs"/>
      <sheetName val="Concept Note Module Budget"/>
      <sheetName val="Rank unique Mod-Int-PR"/>
      <sheetName val="Free sheet-enter what you need"/>
      <sheetName val="BUDGET_PID_2016"/>
      <sheetName val="AID_4DS 2017_REVUE FM"/>
      <sheetName val="Synthèse _AID _2016-2017REV LFA"/>
      <sheetName val="Free pivot table"/>
      <sheetName val="Country"/>
      <sheetName val="Recipient"/>
      <sheetName val="Assumptions"/>
      <sheetName val="CatCmp"/>
      <sheetName val="CatModules"/>
      <sheetName val="ModInCmp"/>
      <sheetName val="Budget Lines"/>
      <sheetName val="ActivityConcat"/>
      <sheetName val="CostGro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D2">
            <v>1</v>
          </cell>
        </row>
        <row r="3">
          <cell r="D3">
            <v>2</v>
          </cell>
        </row>
        <row r="4">
          <cell r="D4">
            <v>3</v>
          </cell>
        </row>
        <row r="5">
          <cell r="D5">
            <v>4</v>
          </cell>
        </row>
        <row r="6">
          <cell r="D6">
            <v>5</v>
          </cell>
        </row>
        <row r="7">
          <cell r="D7">
            <v>6</v>
          </cell>
        </row>
        <row r="8">
          <cell r="D8">
            <v>7</v>
          </cell>
        </row>
        <row r="9">
          <cell r="D9">
            <v>8</v>
          </cell>
        </row>
        <row r="10">
          <cell r="D10">
            <v>9</v>
          </cell>
        </row>
        <row r="11">
          <cell r="D11">
            <v>10</v>
          </cell>
        </row>
        <row r="12">
          <cell r="D12">
            <v>11</v>
          </cell>
        </row>
        <row r="13">
          <cell r="D13">
            <v>12</v>
          </cell>
        </row>
        <row r="14">
          <cell r="D14">
            <v>13</v>
          </cell>
        </row>
        <row r="15">
          <cell r="D15">
            <v>14</v>
          </cell>
        </row>
        <row r="16">
          <cell r="D16">
            <v>15</v>
          </cell>
        </row>
        <row r="17">
          <cell r="D17">
            <v>16</v>
          </cell>
        </row>
        <row r="18">
          <cell r="D18">
            <v>17</v>
          </cell>
        </row>
        <row r="19">
          <cell r="D19">
            <v>18</v>
          </cell>
        </row>
        <row r="20">
          <cell r="D20">
            <v>19</v>
          </cell>
        </row>
        <row r="21">
          <cell r="D21">
            <v>20</v>
          </cell>
        </row>
        <row r="22">
          <cell r="D22">
            <v>21</v>
          </cell>
        </row>
        <row r="23">
          <cell r="D23">
            <v>22</v>
          </cell>
        </row>
        <row r="24">
          <cell r="D24">
            <v>23</v>
          </cell>
        </row>
        <row r="25">
          <cell r="D25">
            <v>24</v>
          </cell>
        </row>
        <row r="26">
          <cell r="D26">
            <v>25</v>
          </cell>
        </row>
        <row r="27">
          <cell r="D27">
            <v>26</v>
          </cell>
        </row>
        <row r="28">
          <cell r="D28">
            <v>27</v>
          </cell>
        </row>
        <row r="29">
          <cell r="D29">
            <v>28</v>
          </cell>
        </row>
        <row r="30">
          <cell r="D30">
            <v>29</v>
          </cell>
        </row>
        <row r="31">
          <cell r="D31">
            <v>30</v>
          </cell>
        </row>
        <row r="32">
          <cell r="D32">
            <v>31</v>
          </cell>
        </row>
        <row r="33">
          <cell r="D33">
            <v>32</v>
          </cell>
        </row>
        <row r="34">
          <cell r="D34">
            <v>33</v>
          </cell>
        </row>
        <row r="35">
          <cell r="D35">
            <v>34</v>
          </cell>
        </row>
        <row r="36">
          <cell r="D36">
            <v>35</v>
          </cell>
        </row>
        <row r="37">
          <cell r="D37">
            <v>36</v>
          </cell>
        </row>
        <row r="38">
          <cell r="D38">
            <v>37</v>
          </cell>
        </row>
        <row r="39">
          <cell r="D39">
            <v>38</v>
          </cell>
        </row>
        <row r="40">
          <cell r="D40">
            <v>39</v>
          </cell>
        </row>
        <row r="41">
          <cell r="D41">
            <v>40</v>
          </cell>
        </row>
        <row r="42">
          <cell r="D42">
            <v>41</v>
          </cell>
        </row>
        <row r="43">
          <cell r="D43">
            <v>42</v>
          </cell>
        </row>
        <row r="44">
          <cell r="D44">
            <v>43</v>
          </cell>
        </row>
        <row r="45">
          <cell r="D45">
            <v>44</v>
          </cell>
        </row>
        <row r="46">
          <cell r="D46">
            <v>45</v>
          </cell>
        </row>
        <row r="47">
          <cell r="D47">
            <v>46</v>
          </cell>
        </row>
        <row r="48">
          <cell r="D48">
            <v>47</v>
          </cell>
        </row>
        <row r="49">
          <cell r="D49">
            <v>48</v>
          </cell>
        </row>
        <row r="50">
          <cell r="D50">
            <v>49</v>
          </cell>
        </row>
        <row r="51">
          <cell r="D51">
            <v>50</v>
          </cell>
        </row>
        <row r="52">
          <cell r="D52">
            <v>51</v>
          </cell>
        </row>
        <row r="53">
          <cell r="D53">
            <v>52</v>
          </cell>
        </row>
        <row r="54">
          <cell r="D54">
            <v>53</v>
          </cell>
        </row>
        <row r="55">
          <cell r="D55">
            <v>54</v>
          </cell>
        </row>
        <row r="56">
          <cell r="D56">
            <v>55</v>
          </cell>
        </row>
        <row r="57">
          <cell r="D57">
            <v>56</v>
          </cell>
        </row>
        <row r="58">
          <cell r="D58">
            <v>57</v>
          </cell>
        </row>
        <row r="59">
          <cell r="D59">
            <v>58</v>
          </cell>
        </row>
        <row r="60">
          <cell r="D60">
            <v>59</v>
          </cell>
        </row>
        <row r="61">
          <cell r="D61">
            <v>60</v>
          </cell>
        </row>
        <row r="62">
          <cell r="D62">
            <v>61</v>
          </cell>
        </row>
        <row r="63">
          <cell r="D63">
            <v>62</v>
          </cell>
        </row>
        <row r="64">
          <cell r="D64">
            <v>63</v>
          </cell>
        </row>
        <row r="65">
          <cell r="D65">
            <v>64</v>
          </cell>
        </row>
        <row r="66">
          <cell r="D66">
            <v>65</v>
          </cell>
        </row>
        <row r="67">
          <cell r="D67">
            <v>66</v>
          </cell>
        </row>
        <row r="68">
          <cell r="D68">
            <v>67</v>
          </cell>
        </row>
        <row r="69">
          <cell r="D69">
            <v>68</v>
          </cell>
        </row>
        <row r="70">
          <cell r="D70">
            <v>69</v>
          </cell>
        </row>
        <row r="71">
          <cell r="D71">
            <v>70</v>
          </cell>
        </row>
        <row r="72">
          <cell r="D72">
            <v>71</v>
          </cell>
        </row>
        <row r="73">
          <cell r="D73">
            <v>72</v>
          </cell>
        </row>
        <row r="74">
          <cell r="D74">
            <v>73</v>
          </cell>
        </row>
        <row r="75">
          <cell r="D75">
            <v>74</v>
          </cell>
        </row>
        <row r="76">
          <cell r="D76">
            <v>75</v>
          </cell>
        </row>
        <row r="77">
          <cell r="D77">
            <v>76</v>
          </cell>
        </row>
        <row r="78">
          <cell r="D78">
            <v>77</v>
          </cell>
        </row>
        <row r="79">
          <cell r="D79">
            <v>78</v>
          </cell>
        </row>
        <row r="80">
          <cell r="D80">
            <v>79</v>
          </cell>
        </row>
        <row r="81">
          <cell r="D81">
            <v>80</v>
          </cell>
        </row>
        <row r="82">
          <cell r="D82">
            <v>81</v>
          </cell>
        </row>
        <row r="83">
          <cell r="D83">
            <v>82</v>
          </cell>
        </row>
        <row r="84">
          <cell r="D84">
            <v>83</v>
          </cell>
        </row>
        <row r="85">
          <cell r="D85">
            <v>84</v>
          </cell>
        </row>
        <row r="86">
          <cell r="D86">
            <v>85</v>
          </cell>
        </row>
        <row r="87">
          <cell r="D87">
            <v>86</v>
          </cell>
        </row>
        <row r="88">
          <cell r="D88">
            <v>87</v>
          </cell>
        </row>
        <row r="89">
          <cell r="D89">
            <v>88</v>
          </cell>
        </row>
        <row r="90">
          <cell r="D90">
            <v>89</v>
          </cell>
        </row>
        <row r="91">
          <cell r="D91">
            <v>90</v>
          </cell>
        </row>
        <row r="92">
          <cell r="D92">
            <v>91</v>
          </cell>
        </row>
        <row r="93">
          <cell r="D93">
            <v>92</v>
          </cell>
        </row>
        <row r="94">
          <cell r="D94">
            <v>93</v>
          </cell>
        </row>
        <row r="95">
          <cell r="D95">
            <v>94</v>
          </cell>
        </row>
        <row r="96">
          <cell r="D96">
            <v>95</v>
          </cell>
        </row>
        <row r="97">
          <cell r="D97">
            <v>96</v>
          </cell>
        </row>
        <row r="98">
          <cell r="D98">
            <v>97</v>
          </cell>
        </row>
        <row r="99">
          <cell r="D99">
            <v>98</v>
          </cell>
        </row>
        <row r="100">
          <cell r="D100">
            <v>99</v>
          </cell>
        </row>
        <row r="101">
          <cell r="D101">
            <v>100</v>
          </cell>
        </row>
        <row r="102">
          <cell r="D102">
            <v>101</v>
          </cell>
        </row>
        <row r="103">
          <cell r="D103">
            <v>102</v>
          </cell>
        </row>
        <row r="104">
          <cell r="D104">
            <v>103</v>
          </cell>
        </row>
        <row r="105">
          <cell r="D105">
            <v>104</v>
          </cell>
        </row>
        <row r="106">
          <cell r="D106">
            <v>105</v>
          </cell>
        </row>
        <row r="107">
          <cell r="D107">
            <v>106</v>
          </cell>
        </row>
        <row r="108">
          <cell r="D108">
            <v>107</v>
          </cell>
        </row>
        <row r="109">
          <cell r="D109">
            <v>108</v>
          </cell>
        </row>
        <row r="110">
          <cell r="D110">
            <v>109</v>
          </cell>
        </row>
        <row r="111">
          <cell r="D111">
            <v>110</v>
          </cell>
        </row>
        <row r="112">
          <cell r="D112">
            <v>111</v>
          </cell>
        </row>
        <row r="113">
          <cell r="D113">
            <v>112</v>
          </cell>
        </row>
        <row r="114">
          <cell r="D114">
            <v>113</v>
          </cell>
        </row>
        <row r="115">
          <cell r="D115">
            <v>114</v>
          </cell>
        </row>
        <row r="116">
          <cell r="D116">
            <v>115</v>
          </cell>
        </row>
        <row r="117">
          <cell r="D117">
            <v>116</v>
          </cell>
        </row>
        <row r="118">
          <cell r="D118">
            <v>117</v>
          </cell>
        </row>
        <row r="119">
          <cell r="D119">
            <v>118</v>
          </cell>
        </row>
        <row r="120">
          <cell r="D120">
            <v>119</v>
          </cell>
        </row>
        <row r="121">
          <cell r="D121">
            <v>120</v>
          </cell>
        </row>
        <row r="122">
          <cell r="D122">
            <v>121</v>
          </cell>
        </row>
        <row r="123">
          <cell r="D123">
            <v>122</v>
          </cell>
        </row>
        <row r="124">
          <cell r="D124">
            <v>123</v>
          </cell>
        </row>
        <row r="125">
          <cell r="D125">
            <v>124</v>
          </cell>
        </row>
        <row r="126">
          <cell r="D126">
            <v>125</v>
          </cell>
        </row>
        <row r="127">
          <cell r="D127">
            <v>126</v>
          </cell>
        </row>
        <row r="128">
          <cell r="D128">
            <v>127</v>
          </cell>
        </row>
        <row r="129">
          <cell r="D129">
            <v>128</v>
          </cell>
        </row>
        <row r="130">
          <cell r="D130">
            <v>129</v>
          </cell>
        </row>
        <row r="131">
          <cell r="D131">
            <v>130</v>
          </cell>
        </row>
        <row r="132">
          <cell r="D132">
            <v>131</v>
          </cell>
        </row>
        <row r="133">
          <cell r="D133">
            <v>132</v>
          </cell>
        </row>
        <row r="134">
          <cell r="D134">
            <v>133</v>
          </cell>
        </row>
        <row r="135">
          <cell r="D135">
            <v>134</v>
          </cell>
        </row>
        <row r="136">
          <cell r="D136">
            <v>135</v>
          </cell>
        </row>
        <row r="137">
          <cell r="D137">
            <v>136</v>
          </cell>
        </row>
        <row r="138">
          <cell r="D138">
            <v>137</v>
          </cell>
        </row>
        <row r="139">
          <cell r="D139">
            <v>138</v>
          </cell>
        </row>
        <row r="140">
          <cell r="D140">
            <v>139</v>
          </cell>
        </row>
        <row r="141">
          <cell r="D141">
            <v>140</v>
          </cell>
        </row>
        <row r="142">
          <cell r="D142">
            <v>141</v>
          </cell>
        </row>
        <row r="143">
          <cell r="D143">
            <v>142</v>
          </cell>
        </row>
        <row r="144">
          <cell r="D144">
            <v>143</v>
          </cell>
        </row>
        <row r="145">
          <cell r="D145">
            <v>144</v>
          </cell>
        </row>
        <row r="146">
          <cell r="D146">
            <v>145</v>
          </cell>
        </row>
        <row r="147">
          <cell r="D147">
            <v>146</v>
          </cell>
        </row>
        <row r="148">
          <cell r="D148">
            <v>147</v>
          </cell>
        </row>
        <row r="149">
          <cell r="D149">
            <v>148</v>
          </cell>
        </row>
        <row r="150">
          <cell r="D150">
            <v>149</v>
          </cell>
        </row>
        <row r="151">
          <cell r="D151">
            <v>150</v>
          </cell>
        </row>
        <row r="152">
          <cell r="D152">
            <v>151</v>
          </cell>
        </row>
        <row r="153">
          <cell r="D153">
            <v>152</v>
          </cell>
        </row>
        <row r="154">
          <cell r="D154">
            <v>153</v>
          </cell>
        </row>
        <row r="155">
          <cell r="D155">
            <v>154</v>
          </cell>
        </row>
        <row r="156">
          <cell r="D156">
            <v>155</v>
          </cell>
        </row>
        <row r="157">
          <cell r="D157">
            <v>156</v>
          </cell>
        </row>
        <row r="158">
          <cell r="D158">
            <v>157</v>
          </cell>
        </row>
        <row r="159">
          <cell r="D159">
            <v>158</v>
          </cell>
        </row>
        <row r="160">
          <cell r="D160">
            <v>159</v>
          </cell>
        </row>
        <row r="161">
          <cell r="D161">
            <v>160</v>
          </cell>
        </row>
        <row r="162">
          <cell r="D162">
            <v>161</v>
          </cell>
        </row>
        <row r="163">
          <cell r="D163">
            <v>162</v>
          </cell>
        </row>
        <row r="164">
          <cell r="D164">
            <v>163</v>
          </cell>
        </row>
        <row r="165">
          <cell r="D165">
            <v>164</v>
          </cell>
        </row>
        <row r="166">
          <cell r="D166">
            <v>165</v>
          </cell>
        </row>
        <row r="167">
          <cell r="D167">
            <v>166</v>
          </cell>
        </row>
        <row r="168">
          <cell r="D168">
            <v>167</v>
          </cell>
        </row>
        <row r="169">
          <cell r="D169">
            <v>168</v>
          </cell>
        </row>
        <row r="170">
          <cell r="D170">
            <v>169</v>
          </cell>
        </row>
        <row r="171">
          <cell r="D171">
            <v>170</v>
          </cell>
        </row>
        <row r="172">
          <cell r="D172">
            <v>171</v>
          </cell>
        </row>
        <row r="173">
          <cell r="D173">
            <v>172</v>
          </cell>
        </row>
        <row r="174">
          <cell r="D174">
            <v>173</v>
          </cell>
        </row>
        <row r="175">
          <cell r="D175">
            <v>174</v>
          </cell>
        </row>
        <row r="176">
          <cell r="D176">
            <v>175</v>
          </cell>
        </row>
        <row r="177">
          <cell r="D177">
            <v>176</v>
          </cell>
        </row>
        <row r="178">
          <cell r="D178">
            <v>177</v>
          </cell>
        </row>
        <row r="179">
          <cell r="D179">
            <v>178</v>
          </cell>
        </row>
        <row r="180">
          <cell r="D180">
            <v>179</v>
          </cell>
        </row>
        <row r="181">
          <cell r="D181">
            <v>180</v>
          </cell>
        </row>
        <row r="182">
          <cell r="D182">
            <v>181</v>
          </cell>
        </row>
        <row r="183">
          <cell r="D183">
            <v>182</v>
          </cell>
        </row>
        <row r="184">
          <cell r="D184">
            <v>183</v>
          </cell>
        </row>
        <row r="185">
          <cell r="D185">
            <v>184</v>
          </cell>
        </row>
        <row r="186">
          <cell r="D186">
            <v>185</v>
          </cell>
        </row>
        <row r="187">
          <cell r="D187">
            <v>186</v>
          </cell>
        </row>
        <row r="188">
          <cell r="D188">
            <v>187</v>
          </cell>
        </row>
        <row r="189">
          <cell r="D189">
            <v>188</v>
          </cell>
        </row>
        <row r="190">
          <cell r="D190">
            <v>189</v>
          </cell>
        </row>
        <row r="191">
          <cell r="D191">
            <v>190</v>
          </cell>
        </row>
        <row r="192">
          <cell r="D192">
            <v>191</v>
          </cell>
        </row>
        <row r="193">
          <cell r="D193">
            <v>192</v>
          </cell>
        </row>
        <row r="194">
          <cell r="D194">
            <v>193</v>
          </cell>
        </row>
        <row r="195">
          <cell r="D195">
            <v>194</v>
          </cell>
        </row>
        <row r="196">
          <cell r="D196">
            <v>195</v>
          </cell>
        </row>
        <row r="197">
          <cell r="D197">
            <v>196</v>
          </cell>
        </row>
        <row r="198">
          <cell r="D198">
            <v>197</v>
          </cell>
        </row>
        <row r="199">
          <cell r="D199">
            <v>198</v>
          </cell>
        </row>
        <row r="200">
          <cell r="D200">
            <v>199</v>
          </cell>
        </row>
        <row r="201">
          <cell r="D201">
            <v>200</v>
          </cell>
        </row>
        <row r="202">
          <cell r="D202">
            <v>201</v>
          </cell>
        </row>
        <row r="203">
          <cell r="D203">
            <v>202</v>
          </cell>
        </row>
        <row r="204">
          <cell r="D204">
            <v>203</v>
          </cell>
        </row>
        <row r="205">
          <cell r="D205">
            <v>204</v>
          </cell>
        </row>
        <row r="206">
          <cell r="D206">
            <v>205</v>
          </cell>
        </row>
        <row r="207">
          <cell r="D207">
            <v>206</v>
          </cell>
        </row>
        <row r="208">
          <cell r="D208">
            <v>207</v>
          </cell>
        </row>
        <row r="209">
          <cell r="D209">
            <v>208</v>
          </cell>
        </row>
        <row r="210">
          <cell r="D210">
            <v>209</v>
          </cell>
        </row>
        <row r="211">
          <cell r="D211">
            <v>210</v>
          </cell>
        </row>
        <row r="212">
          <cell r="D212">
            <v>211</v>
          </cell>
        </row>
        <row r="213">
          <cell r="D213">
            <v>212</v>
          </cell>
        </row>
        <row r="214">
          <cell r="D214">
            <v>213</v>
          </cell>
        </row>
        <row r="215">
          <cell r="D215">
            <v>214</v>
          </cell>
        </row>
        <row r="216">
          <cell r="D216">
            <v>215</v>
          </cell>
        </row>
        <row r="217">
          <cell r="D217">
            <v>216</v>
          </cell>
        </row>
        <row r="218">
          <cell r="D218">
            <v>217</v>
          </cell>
        </row>
        <row r="219">
          <cell r="D219">
            <v>218</v>
          </cell>
        </row>
        <row r="220">
          <cell r="D220">
            <v>219</v>
          </cell>
        </row>
        <row r="221">
          <cell r="D221">
            <v>220</v>
          </cell>
        </row>
        <row r="222">
          <cell r="D222">
            <v>221</v>
          </cell>
        </row>
        <row r="223">
          <cell r="D223">
            <v>222</v>
          </cell>
        </row>
        <row r="224">
          <cell r="D224">
            <v>223</v>
          </cell>
        </row>
        <row r="225">
          <cell r="D225">
            <v>224</v>
          </cell>
        </row>
        <row r="226">
          <cell r="D226">
            <v>225</v>
          </cell>
        </row>
        <row r="227">
          <cell r="D227">
            <v>226</v>
          </cell>
        </row>
        <row r="228">
          <cell r="D228">
            <v>227</v>
          </cell>
        </row>
        <row r="229">
          <cell r="D229">
            <v>228</v>
          </cell>
        </row>
        <row r="230">
          <cell r="D230">
            <v>0</v>
          </cell>
        </row>
        <row r="231">
          <cell r="D231">
            <v>0</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0</v>
          </cell>
        </row>
        <row r="241">
          <cell r="D241">
            <v>0</v>
          </cell>
        </row>
        <row r="242">
          <cell r="D242">
            <v>0</v>
          </cell>
        </row>
        <row r="243">
          <cell r="D243">
            <v>0</v>
          </cell>
        </row>
        <row r="244">
          <cell r="D244">
            <v>0</v>
          </cell>
        </row>
        <row r="245">
          <cell r="D245">
            <v>0</v>
          </cell>
        </row>
        <row r="246">
          <cell r="D246">
            <v>0</v>
          </cell>
        </row>
        <row r="247">
          <cell r="D247">
            <v>0</v>
          </cell>
        </row>
        <row r="248">
          <cell r="D248">
            <v>0</v>
          </cell>
        </row>
        <row r="249">
          <cell r="D249">
            <v>0</v>
          </cell>
        </row>
        <row r="250">
          <cell r="D250">
            <v>0</v>
          </cell>
        </row>
        <row r="251">
          <cell r="D251">
            <v>0</v>
          </cell>
        </row>
        <row r="252">
          <cell r="D252">
            <v>0</v>
          </cell>
        </row>
        <row r="253">
          <cell r="D253">
            <v>0</v>
          </cell>
        </row>
        <row r="254">
          <cell r="D254">
            <v>0</v>
          </cell>
        </row>
        <row r="255">
          <cell r="D255">
            <v>0</v>
          </cell>
        </row>
        <row r="256">
          <cell r="D256">
            <v>0</v>
          </cell>
        </row>
        <row r="257">
          <cell r="D257">
            <v>0</v>
          </cell>
        </row>
        <row r="258">
          <cell r="D258">
            <v>0</v>
          </cell>
        </row>
        <row r="259">
          <cell r="D259">
            <v>0</v>
          </cell>
        </row>
        <row r="260">
          <cell r="D260">
            <v>0</v>
          </cell>
        </row>
        <row r="261">
          <cell r="D261">
            <v>0</v>
          </cell>
        </row>
        <row r="262">
          <cell r="D262">
            <v>0</v>
          </cell>
        </row>
        <row r="263">
          <cell r="D263">
            <v>0</v>
          </cell>
        </row>
        <row r="264">
          <cell r="D264">
            <v>0</v>
          </cell>
        </row>
        <row r="265">
          <cell r="D265">
            <v>0</v>
          </cell>
        </row>
        <row r="266">
          <cell r="D266">
            <v>0</v>
          </cell>
        </row>
        <row r="267">
          <cell r="D267">
            <v>0</v>
          </cell>
        </row>
        <row r="268">
          <cell r="D268">
            <v>0</v>
          </cell>
        </row>
        <row r="269">
          <cell r="D269">
            <v>0</v>
          </cell>
        </row>
        <row r="270">
          <cell r="D270">
            <v>0</v>
          </cell>
        </row>
        <row r="271">
          <cell r="D271">
            <v>0</v>
          </cell>
        </row>
        <row r="272">
          <cell r="D272">
            <v>0</v>
          </cell>
        </row>
        <row r="273">
          <cell r="D273">
            <v>0</v>
          </cell>
        </row>
        <row r="274">
          <cell r="D274">
            <v>0</v>
          </cell>
        </row>
        <row r="275">
          <cell r="D275">
            <v>0</v>
          </cell>
        </row>
        <row r="276">
          <cell r="D276">
            <v>0</v>
          </cell>
        </row>
        <row r="277">
          <cell r="D277">
            <v>0</v>
          </cell>
        </row>
        <row r="278">
          <cell r="D278">
            <v>0</v>
          </cell>
        </row>
        <row r="279">
          <cell r="D279">
            <v>0</v>
          </cell>
        </row>
        <row r="280">
          <cell r="D280">
            <v>0</v>
          </cell>
        </row>
        <row r="281">
          <cell r="D281">
            <v>0</v>
          </cell>
        </row>
        <row r="282">
          <cell r="D282">
            <v>0</v>
          </cell>
        </row>
        <row r="283">
          <cell r="D283">
            <v>0</v>
          </cell>
        </row>
        <row r="284">
          <cell r="D284">
            <v>0</v>
          </cell>
        </row>
        <row r="285">
          <cell r="D285">
            <v>0</v>
          </cell>
        </row>
        <row r="286">
          <cell r="D286">
            <v>0</v>
          </cell>
        </row>
        <row r="287">
          <cell r="D287">
            <v>0</v>
          </cell>
        </row>
        <row r="288">
          <cell r="D288">
            <v>0</v>
          </cell>
        </row>
        <row r="289">
          <cell r="D289">
            <v>0</v>
          </cell>
        </row>
        <row r="290">
          <cell r="D290">
            <v>0</v>
          </cell>
        </row>
        <row r="291">
          <cell r="D291">
            <v>0</v>
          </cell>
        </row>
        <row r="292">
          <cell r="D292">
            <v>0</v>
          </cell>
        </row>
        <row r="293">
          <cell r="D293">
            <v>0</v>
          </cell>
        </row>
        <row r="294">
          <cell r="D294">
            <v>0</v>
          </cell>
        </row>
        <row r="295">
          <cell r="D295">
            <v>0</v>
          </cell>
        </row>
        <row r="296">
          <cell r="D296">
            <v>0</v>
          </cell>
        </row>
        <row r="297">
          <cell r="D297">
            <v>0</v>
          </cell>
        </row>
        <row r="298">
          <cell r="D298">
            <v>0</v>
          </cell>
        </row>
        <row r="299">
          <cell r="D299">
            <v>0</v>
          </cell>
        </row>
        <row r="300">
          <cell r="D300">
            <v>0</v>
          </cell>
        </row>
        <row r="301">
          <cell r="D301">
            <v>0</v>
          </cell>
        </row>
        <row r="302">
          <cell r="D302">
            <v>0</v>
          </cell>
        </row>
        <row r="303">
          <cell r="D303">
            <v>0</v>
          </cell>
        </row>
        <row r="304">
          <cell r="D304">
            <v>0</v>
          </cell>
        </row>
        <row r="305">
          <cell r="D305">
            <v>0</v>
          </cell>
        </row>
        <row r="306">
          <cell r="D306">
            <v>0</v>
          </cell>
        </row>
        <row r="307">
          <cell r="D307">
            <v>0</v>
          </cell>
        </row>
        <row r="308">
          <cell r="D308">
            <v>0</v>
          </cell>
        </row>
        <row r="309">
          <cell r="D309">
            <v>0</v>
          </cell>
        </row>
        <row r="310">
          <cell r="D310">
            <v>0</v>
          </cell>
        </row>
        <row r="311">
          <cell r="D311">
            <v>0</v>
          </cell>
        </row>
        <row r="312">
          <cell r="D312">
            <v>0</v>
          </cell>
        </row>
        <row r="313">
          <cell r="D313">
            <v>0</v>
          </cell>
        </row>
        <row r="314">
          <cell r="D314">
            <v>0</v>
          </cell>
        </row>
        <row r="315">
          <cell r="D315">
            <v>0</v>
          </cell>
        </row>
        <row r="316">
          <cell r="D316">
            <v>0</v>
          </cell>
        </row>
        <row r="317">
          <cell r="D317">
            <v>0</v>
          </cell>
        </row>
        <row r="318">
          <cell r="D318">
            <v>0</v>
          </cell>
        </row>
        <row r="319">
          <cell r="D319">
            <v>0</v>
          </cell>
        </row>
        <row r="320">
          <cell r="D320">
            <v>0</v>
          </cell>
        </row>
        <row r="321">
          <cell r="D321">
            <v>0</v>
          </cell>
        </row>
        <row r="322">
          <cell r="D322">
            <v>0</v>
          </cell>
        </row>
        <row r="323">
          <cell r="D323">
            <v>0</v>
          </cell>
        </row>
        <row r="324">
          <cell r="D324">
            <v>0</v>
          </cell>
        </row>
        <row r="325">
          <cell r="D325">
            <v>0</v>
          </cell>
        </row>
        <row r="326">
          <cell r="D326">
            <v>0</v>
          </cell>
        </row>
        <row r="327">
          <cell r="D327">
            <v>0</v>
          </cell>
        </row>
        <row r="328">
          <cell r="D328">
            <v>0</v>
          </cell>
        </row>
        <row r="329">
          <cell r="D329">
            <v>0</v>
          </cell>
        </row>
        <row r="330">
          <cell r="D330">
            <v>0</v>
          </cell>
        </row>
        <row r="331">
          <cell r="D331">
            <v>0</v>
          </cell>
        </row>
        <row r="332">
          <cell r="D332">
            <v>0</v>
          </cell>
        </row>
        <row r="333">
          <cell r="D333">
            <v>0</v>
          </cell>
        </row>
        <row r="334">
          <cell r="D334">
            <v>0</v>
          </cell>
        </row>
        <row r="335">
          <cell r="D335">
            <v>0</v>
          </cell>
        </row>
        <row r="336">
          <cell r="D336">
            <v>0</v>
          </cell>
        </row>
        <row r="337">
          <cell r="D337">
            <v>0</v>
          </cell>
        </row>
        <row r="338">
          <cell r="D338">
            <v>0</v>
          </cell>
        </row>
        <row r="339">
          <cell r="D339">
            <v>0</v>
          </cell>
        </row>
        <row r="340">
          <cell r="D340">
            <v>0</v>
          </cell>
        </row>
        <row r="341">
          <cell r="D341">
            <v>0</v>
          </cell>
        </row>
        <row r="342">
          <cell r="D342">
            <v>0</v>
          </cell>
        </row>
        <row r="343">
          <cell r="D343">
            <v>0</v>
          </cell>
        </row>
        <row r="344">
          <cell r="D344">
            <v>0</v>
          </cell>
        </row>
        <row r="345">
          <cell r="D345">
            <v>0</v>
          </cell>
        </row>
        <row r="346">
          <cell r="D346">
            <v>0</v>
          </cell>
        </row>
        <row r="347">
          <cell r="D347">
            <v>0</v>
          </cell>
        </row>
        <row r="348">
          <cell r="D348">
            <v>0</v>
          </cell>
        </row>
        <row r="349">
          <cell r="D349">
            <v>0</v>
          </cell>
        </row>
        <row r="350">
          <cell r="D350">
            <v>0</v>
          </cell>
        </row>
        <row r="351">
          <cell r="D351">
            <v>0</v>
          </cell>
        </row>
        <row r="352">
          <cell r="D352">
            <v>0</v>
          </cell>
        </row>
        <row r="353">
          <cell r="D353">
            <v>0</v>
          </cell>
        </row>
        <row r="354">
          <cell r="D354">
            <v>0</v>
          </cell>
        </row>
        <row r="355">
          <cell r="D355">
            <v>0</v>
          </cell>
        </row>
        <row r="356">
          <cell r="D356">
            <v>0</v>
          </cell>
        </row>
        <row r="357">
          <cell r="D357">
            <v>0</v>
          </cell>
        </row>
        <row r="358">
          <cell r="D358">
            <v>0</v>
          </cell>
        </row>
        <row r="359">
          <cell r="D359">
            <v>0</v>
          </cell>
        </row>
        <row r="360">
          <cell r="D360">
            <v>0</v>
          </cell>
        </row>
        <row r="361">
          <cell r="D361">
            <v>0</v>
          </cell>
        </row>
        <row r="362">
          <cell r="D362">
            <v>0</v>
          </cell>
        </row>
        <row r="363">
          <cell r="D363">
            <v>0</v>
          </cell>
        </row>
        <row r="364">
          <cell r="D364">
            <v>0</v>
          </cell>
        </row>
        <row r="365">
          <cell r="D365">
            <v>0</v>
          </cell>
        </row>
        <row r="366">
          <cell r="D366">
            <v>0</v>
          </cell>
        </row>
        <row r="367">
          <cell r="D367">
            <v>0</v>
          </cell>
        </row>
        <row r="368">
          <cell r="D368">
            <v>0</v>
          </cell>
        </row>
        <row r="369">
          <cell r="D369">
            <v>0</v>
          </cell>
        </row>
        <row r="370">
          <cell r="D370">
            <v>0</v>
          </cell>
        </row>
        <row r="371">
          <cell r="D371">
            <v>0</v>
          </cell>
        </row>
        <row r="372">
          <cell r="D372">
            <v>0</v>
          </cell>
        </row>
        <row r="373">
          <cell r="D373">
            <v>0</v>
          </cell>
        </row>
        <row r="374">
          <cell r="D374">
            <v>0</v>
          </cell>
        </row>
        <row r="375">
          <cell r="D375">
            <v>0</v>
          </cell>
        </row>
        <row r="376">
          <cell r="D376">
            <v>0</v>
          </cell>
        </row>
        <row r="377">
          <cell r="D377">
            <v>0</v>
          </cell>
        </row>
        <row r="378">
          <cell r="D378">
            <v>0</v>
          </cell>
        </row>
        <row r="379">
          <cell r="D379">
            <v>0</v>
          </cell>
        </row>
        <row r="380">
          <cell r="D380">
            <v>0</v>
          </cell>
        </row>
        <row r="381">
          <cell r="D381">
            <v>0</v>
          </cell>
        </row>
        <row r="382">
          <cell r="D382">
            <v>0</v>
          </cell>
        </row>
        <row r="383">
          <cell r="D383">
            <v>0</v>
          </cell>
        </row>
        <row r="384">
          <cell r="D384">
            <v>0</v>
          </cell>
        </row>
        <row r="385">
          <cell r="D385">
            <v>0</v>
          </cell>
        </row>
        <row r="386">
          <cell r="D386">
            <v>0</v>
          </cell>
        </row>
        <row r="387">
          <cell r="D387">
            <v>0</v>
          </cell>
        </row>
        <row r="388">
          <cell r="D388">
            <v>0</v>
          </cell>
        </row>
        <row r="389">
          <cell r="D389">
            <v>0</v>
          </cell>
        </row>
        <row r="390">
          <cell r="D390">
            <v>0</v>
          </cell>
        </row>
        <row r="391">
          <cell r="D391">
            <v>0</v>
          </cell>
        </row>
        <row r="392">
          <cell r="D392">
            <v>0</v>
          </cell>
        </row>
        <row r="393">
          <cell r="D393">
            <v>0</v>
          </cell>
        </row>
        <row r="394">
          <cell r="D394">
            <v>0</v>
          </cell>
        </row>
        <row r="395">
          <cell r="D395">
            <v>0</v>
          </cell>
        </row>
        <row r="396">
          <cell r="D396">
            <v>0</v>
          </cell>
        </row>
        <row r="397">
          <cell r="D397">
            <v>0</v>
          </cell>
        </row>
        <row r="398">
          <cell r="D398">
            <v>0</v>
          </cell>
        </row>
        <row r="399">
          <cell r="D399">
            <v>0</v>
          </cell>
        </row>
        <row r="400">
          <cell r="D400">
            <v>0</v>
          </cell>
        </row>
        <row r="401">
          <cell r="D401">
            <v>0</v>
          </cell>
        </row>
        <row r="402">
          <cell r="D402">
            <v>0</v>
          </cell>
        </row>
        <row r="403">
          <cell r="D403">
            <v>0</v>
          </cell>
        </row>
        <row r="404">
          <cell r="D404">
            <v>0</v>
          </cell>
        </row>
        <row r="405">
          <cell r="D405">
            <v>0</v>
          </cell>
        </row>
        <row r="406">
          <cell r="D406">
            <v>0</v>
          </cell>
        </row>
        <row r="407">
          <cell r="D407">
            <v>0</v>
          </cell>
        </row>
        <row r="408">
          <cell r="D408">
            <v>0</v>
          </cell>
        </row>
        <row r="409">
          <cell r="D409">
            <v>0</v>
          </cell>
        </row>
        <row r="410">
          <cell r="D410">
            <v>0</v>
          </cell>
        </row>
        <row r="411">
          <cell r="D411">
            <v>0</v>
          </cell>
        </row>
        <row r="412">
          <cell r="D412">
            <v>0</v>
          </cell>
        </row>
        <row r="413">
          <cell r="D413">
            <v>0</v>
          </cell>
        </row>
        <row r="414">
          <cell r="D414">
            <v>0</v>
          </cell>
        </row>
        <row r="415">
          <cell r="D415">
            <v>0</v>
          </cell>
        </row>
        <row r="416">
          <cell r="D416">
            <v>0</v>
          </cell>
        </row>
        <row r="417">
          <cell r="D417">
            <v>0</v>
          </cell>
        </row>
        <row r="418">
          <cell r="D418">
            <v>0</v>
          </cell>
        </row>
        <row r="419">
          <cell r="D419">
            <v>0</v>
          </cell>
        </row>
        <row r="420">
          <cell r="D420">
            <v>0</v>
          </cell>
        </row>
        <row r="421">
          <cell r="D421">
            <v>0</v>
          </cell>
        </row>
        <row r="422">
          <cell r="D422">
            <v>0</v>
          </cell>
        </row>
        <row r="423">
          <cell r="D423">
            <v>0</v>
          </cell>
        </row>
        <row r="424">
          <cell r="D424">
            <v>0</v>
          </cell>
        </row>
        <row r="425">
          <cell r="D425">
            <v>0</v>
          </cell>
        </row>
        <row r="426">
          <cell r="D426">
            <v>0</v>
          </cell>
        </row>
        <row r="427">
          <cell r="D427">
            <v>0</v>
          </cell>
        </row>
        <row r="428">
          <cell r="D428">
            <v>0</v>
          </cell>
        </row>
        <row r="429">
          <cell r="D429">
            <v>0</v>
          </cell>
        </row>
        <row r="430">
          <cell r="D430">
            <v>0</v>
          </cell>
        </row>
        <row r="431">
          <cell r="D431">
            <v>0</v>
          </cell>
        </row>
        <row r="432">
          <cell r="D432">
            <v>0</v>
          </cell>
        </row>
        <row r="433">
          <cell r="D433">
            <v>0</v>
          </cell>
        </row>
        <row r="434">
          <cell r="D434">
            <v>0</v>
          </cell>
        </row>
        <row r="435">
          <cell r="D435">
            <v>0</v>
          </cell>
        </row>
        <row r="436">
          <cell r="D436">
            <v>0</v>
          </cell>
        </row>
        <row r="437">
          <cell r="D437">
            <v>0</v>
          </cell>
        </row>
        <row r="438">
          <cell r="D438">
            <v>0</v>
          </cell>
        </row>
        <row r="439">
          <cell r="D439">
            <v>0</v>
          </cell>
        </row>
        <row r="440">
          <cell r="D440">
            <v>0</v>
          </cell>
        </row>
        <row r="441">
          <cell r="D441">
            <v>0</v>
          </cell>
        </row>
        <row r="442">
          <cell r="D442">
            <v>0</v>
          </cell>
        </row>
        <row r="443">
          <cell r="D443">
            <v>0</v>
          </cell>
        </row>
        <row r="444">
          <cell r="D444">
            <v>0</v>
          </cell>
        </row>
        <row r="445">
          <cell r="D445">
            <v>0</v>
          </cell>
        </row>
        <row r="446">
          <cell r="D446">
            <v>0</v>
          </cell>
        </row>
        <row r="447">
          <cell r="D447">
            <v>0</v>
          </cell>
        </row>
        <row r="448">
          <cell r="D448">
            <v>0</v>
          </cell>
        </row>
        <row r="449">
          <cell r="D449">
            <v>0</v>
          </cell>
        </row>
        <row r="450">
          <cell r="D450">
            <v>0</v>
          </cell>
        </row>
        <row r="451">
          <cell r="D451">
            <v>0</v>
          </cell>
        </row>
        <row r="452">
          <cell r="D452">
            <v>0</v>
          </cell>
        </row>
        <row r="453">
          <cell r="D453">
            <v>0</v>
          </cell>
        </row>
        <row r="454">
          <cell r="D454">
            <v>0</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v>0</v>
          </cell>
        </row>
        <row r="465">
          <cell r="D465">
            <v>0</v>
          </cell>
        </row>
        <row r="466">
          <cell r="D466">
            <v>0</v>
          </cell>
        </row>
        <row r="467">
          <cell r="D467">
            <v>0</v>
          </cell>
        </row>
        <row r="468">
          <cell r="D468">
            <v>0</v>
          </cell>
        </row>
        <row r="469">
          <cell r="D469">
            <v>0</v>
          </cell>
        </row>
        <row r="470">
          <cell r="D470">
            <v>0</v>
          </cell>
        </row>
        <row r="471">
          <cell r="D471">
            <v>0</v>
          </cell>
        </row>
        <row r="472">
          <cell r="D472">
            <v>0</v>
          </cell>
        </row>
        <row r="473">
          <cell r="D473">
            <v>0</v>
          </cell>
        </row>
        <row r="474">
          <cell r="D474">
            <v>0</v>
          </cell>
        </row>
        <row r="475">
          <cell r="D475">
            <v>0</v>
          </cell>
        </row>
        <row r="476">
          <cell r="D476">
            <v>0</v>
          </cell>
        </row>
        <row r="477">
          <cell r="D477">
            <v>0</v>
          </cell>
        </row>
        <row r="478">
          <cell r="D478">
            <v>0</v>
          </cell>
        </row>
        <row r="479">
          <cell r="D479">
            <v>0</v>
          </cell>
        </row>
        <row r="480">
          <cell r="D480">
            <v>0</v>
          </cell>
        </row>
        <row r="481">
          <cell r="D481">
            <v>0</v>
          </cell>
        </row>
        <row r="482">
          <cell r="D482">
            <v>0</v>
          </cell>
        </row>
        <row r="483">
          <cell r="D483">
            <v>0</v>
          </cell>
        </row>
        <row r="484">
          <cell r="D484">
            <v>0</v>
          </cell>
        </row>
        <row r="485">
          <cell r="D485">
            <v>0</v>
          </cell>
        </row>
        <row r="486">
          <cell r="D486">
            <v>0</v>
          </cell>
        </row>
        <row r="487">
          <cell r="D487">
            <v>0</v>
          </cell>
        </row>
        <row r="488">
          <cell r="D488">
            <v>0</v>
          </cell>
        </row>
        <row r="489">
          <cell r="D489">
            <v>0</v>
          </cell>
        </row>
        <row r="490">
          <cell r="D490">
            <v>0</v>
          </cell>
        </row>
        <row r="491">
          <cell r="D491">
            <v>0</v>
          </cell>
        </row>
        <row r="492">
          <cell r="D492">
            <v>0</v>
          </cell>
        </row>
        <row r="493">
          <cell r="D493">
            <v>0</v>
          </cell>
        </row>
        <row r="494">
          <cell r="D494">
            <v>0</v>
          </cell>
        </row>
        <row r="495">
          <cell r="D495">
            <v>0</v>
          </cell>
        </row>
        <row r="496">
          <cell r="D496">
            <v>0</v>
          </cell>
        </row>
        <row r="497">
          <cell r="D497">
            <v>0</v>
          </cell>
        </row>
        <row r="498">
          <cell r="D498">
            <v>0</v>
          </cell>
        </row>
        <row r="499">
          <cell r="D499">
            <v>0</v>
          </cell>
        </row>
        <row r="500">
          <cell r="D500">
            <v>0</v>
          </cell>
        </row>
        <row r="501">
          <cell r="D501">
            <v>0</v>
          </cell>
        </row>
        <row r="502">
          <cell r="D502">
            <v>0</v>
          </cell>
        </row>
        <row r="503">
          <cell r="D503">
            <v>0</v>
          </cell>
        </row>
      </sheetData>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égories budgétaires"/>
      <sheetName val="Coûts unitaires"/>
      <sheetName val="Definitions"/>
      <sheetName val="Instructions générales"/>
      <sheetName val="Feuille de titre"/>
      <sheetName val="Hypothèses générales"/>
      <sheetName val="Plan d'action"/>
      <sheetName val="Hypothèses détaillées"/>
      <sheetName val="Budget détaillé - Années 3,4,5 "/>
      <sheetName val="Résumé budget"/>
      <sheetName val="Budget détaillé - LOGISTIQUES"/>
      <sheetName val="Cost to be subsidized by IFRC"/>
      <sheetName val="Budget détaillé - AUTRES"/>
      <sheetName val="Budget détaillé - Année 1"/>
      <sheetName val=" Budget détaillé - Année 2"/>
      <sheetName val="Couts GAS (incl Achat MILDA)"/>
      <sheetName val="Annexe - Cout totaux GAS"/>
      <sheetName val="Annexe - Service Providers"/>
      <sheetName val="Salaires SLP"/>
      <sheetName val="Salaires FICR delegués"/>
      <sheetName val="Salaires FICR staff local "/>
      <sheetName val="Start up Budget"/>
      <sheetName val="Start up Budget IFRC"/>
    </sheetNames>
    <sheetDataSet>
      <sheetData sheetId="0" refreshError="1">
        <row r="4">
          <cell r="B4" t="str">
            <v>Ressources humaines</v>
          </cell>
        </row>
        <row r="5">
          <cell r="B5" t="str">
            <v>Assistance technique et de Gestion</v>
          </cell>
        </row>
        <row r="6">
          <cell r="B6" t="str">
            <v>Formation</v>
          </cell>
        </row>
        <row r="7">
          <cell r="B7" t="str">
            <v>Produits et équipements médicaux</v>
          </cell>
        </row>
        <row r="8">
          <cell r="B8" t="str">
            <v>Produits pharmaceutiques</v>
          </cell>
        </row>
        <row r="9">
          <cell r="B9" t="str">
            <v>Coûts de gestion des achats et des stocks</v>
          </cell>
        </row>
        <row r="10">
          <cell r="B10" t="str">
            <v>Infrastructure et autres équipements</v>
          </cell>
        </row>
        <row r="11">
          <cell r="B11" t="str">
            <v>Matériel de communication</v>
          </cell>
        </row>
        <row r="12">
          <cell r="B12" t="str">
            <v>Suivi et évaluation</v>
          </cell>
        </row>
        <row r="13">
          <cell r="B13" t="str">
            <v>Soutien humain aux patients</v>
          </cell>
        </row>
        <row r="14">
          <cell r="B14" t="str">
            <v>Planification et administration</v>
          </cell>
        </row>
        <row r="15">
          <cell r="B15" t="str">
            <v>Frais fixes</v>
          </cell>
        </row>
      </sheetData>
      <sheetData sheetId="1" refreshError="1">
        <row r="2">
          <cell r="B2" t="str">
            <v xml:space="preserve">Consultant national </v>
          </cell>
          <cell r="C2" t="str">
            <v>unité</v>
          </cell>
          <cell r="D2">
            <v>1500000</v>
          </cell>
          <cell r="E2">
            <v>2286.7352585611557</v>
          </cell>
        </row>
        <row r="3">
          <cell r="B3" t="str">
            <v>Consultant international</v>
          </cell>
          <cell r="C3" t="str">
            <v>par jour</v>
          </cell>
          <cell r="D3">
            <v>278781.72499999998</v>
          </cell>
          <cell r="E3">
            <v>424.99999999999994</v>
          </cell>
        </row>
        <row r="4">
          <cell r="B4" t="str">
            <v>Consultant technique Paludisme FICR</v>
          </cell>
          <cell r="C4" t="str">
            <v>jour</v>
          </cell>
          <cell r="D4">
            <v>179500</v>
          </cell>
          <cell r="E4">
            <v>273.64598594115165</v>
          </cell>
        </row>
        <row r="5">
          <cell r="B5" t="str">
            <v xml:space="preserve">Consultant Coordination FICR </v>
          </cell>
          <cell r="C5" t="str">
            <v>jour</v>
          </cell>
          <cell r="D5">
            <v>179500</v>
          </cell>
          <cell r="E5">
            <v>273.64598594115165</v>
          </cell>
        </row>
        <row r="6">
          <cell r="B6" t="str">
            <v>Consultant légal FICR</v>
          </cell>
          <cell r="C6" t="str">
            <v>jour</v>
          </cell>
          <cell r="D6">
            <v>376952</v>
          </cell>
          <cell r="E6">
            <v>574.65961945676315</v>
          </cell>
        </row>
        <row r="7">
          <cell r="B7" t="str">
            <v>Consultant logistique FICR</v>
          </cell>
          <cell r="C7" t="str">
            <v>jour</v>
          </cell>
          <cell r="D7">
            <v>376952</v>
          </cell>
          <cell r="E7">
            <v>574.65961945676315</v>
          </cell>
        </row>
        <row r="8">
          <cell r="B8" t="str">
            <v xml:space="preserve">Consultant Chef  département logistique </v>
          </cell>
          <cell r="C8" t="str">
            <v>jour</v>
          </cell>
          <cell r="D8">
            <v>663435</v>
          </cell>
          <cell r="E8">
            <v>1011.4001375090136</v>
          </cell>
        </row>
        <row r="9">
          <cell r="B9" t="str">
            <v>Consultant administration logistique</v>
          </cell>
          <cell r="C9" t="str">
            <v>jour</v>
          </cell>
          <cell r="D9">
            <v>348949</v>
          </cell>
          <cell r="E9">
            <v>531.9693211597712</v>
          </cell>
        </row>
        <row r="10">
          <cell r="B10" t="str">
            <v>Consultant pharmasist</v>
          </cell>
          <cell r="C10" t="str">
            <v>jour</v>
          </cell>
          <cell r="D10">
            <v>461497</v>
          </cell>
          <cell r="E10">
            <v>703.54764108013183</v>
          </cell>
        </row>
        <row r="11">
          <cell r="B11" t="str">
            <v>Consultant technique logistique</v>
          </cell>
          <cell r="C11" t="str">
            <v>jour</v>
          </cell>
          <cell r="D11">
            <v>566569</v>
          </cell>
          <cell r="E11">
            <v>863.72887247182359</v>
          </cell>
        </row>
        <row r="12">
          <cell r="B12" t="str">
            <v>Consultant flotte logistique</v>
          </cell>
          <cell r="C12" t="str">
            <v>jour</v>
          </cell>
          <cell r="D12">
            <v>588583</v>
          </cell>
          <cell r="E12">
            <v>897.28899912646716</v>
          </cell>
        </row>
        <row r="13">
          <cell r="B13" t="str">
            <v>Consultant ressource humain</v>
          </cell>
          <cell r="C13" t="str">
            <v>jour</v>
          </cell>
          <cell r="D13">
            <v>215401</v>
          </cell>
          <cell r="E13">
            <v>328.37670761955434</v>
          </cell>
        </row>
        <row r="14">
          <cell r="B14" t="str">
            <v>Billet d´avion international</v>
          </cell>
          <cell r="C14" t="str">
            <v>unité</v>
          </cell>
          <cell r="D14">
            <v>1050000</v>
          </cell>
          <cell r="E14">
            <v>1600.714680992809</v>
          </cell>
        </row>
        <row r="15">
          <cell r="B15" t="str">
            <v>Carburant diesel</v>
          </cell>
          <cell r="C15" t="str">
            <v>litre</v>
          </cell>
          <cell r="D15">
            <v>870</v>
          </cell>
          <cell r="E15">
            <v>1.3263064499654702</v>
          </cell>
        </row>
        <row r="16">
          <cell r="B16" t="str">
            <v>Carburant essence</v>
          </cell>
          <cell r="C16" t="str">
            <v>litre</v>
          </cell>
          <cell r="D16">
            <v>880</v>
          </cell>
          <cell r="E16">
            <v>1.3415513516892112</v>
          </cell>
        </row>
        <row r="17">
          <cell r="B17" t="str">
            <v>Contrat de consultance évaluation externe</v>
          </cell>
          <cell r="C17" t="str">
            <v>Contrat</v>
          </cell>
          <cell r="D17">
            <v>7500000</v>
          </cell>
          <cell r="E17">
            <v>11433.676292805778</v>
          </cell>
        </row>
        <row r="18">
          <cell r="B18" t="str">
            <v>Hébergement Bangui</v>
          </cell>
          <cell r="C18" t="str">
            <v>nuit</v>
          </cell>
          <cell r="D18">
            <v>175000</v>
          </cell>
          <cell r="E18">
            <v>266.78578016546817</v>
          </cell>
        </row>
        <row r="19">
          <cell r="B19" t="str">
            <v>Hébergement Consultants nationaux sur le terrain</v>
          </cell>
          <cell r="C19" t="str">
            <v>Personne/ nuitée</v>
          </cell>
          <cell r="D19">
            <v>25000</v>
          </cell>
          <cell r="E19">
            <v>38.112254309352593</v>
          </cell>
        </row>
        <row r="20">
          <cell r="B20" t="str">
            <v xml:space="preserve">Honoraire Consultant local </v>
          </cell>
          <cell r="C20" t="str">
            <v>Personne/jour</v>
          </cell>
          <cell r="D20">
            <v>50000</v>
          </cell>
          <cell r="E20">
            <v>76.224508618705187</v>
          </cell>
        </row>
        <row r="21">
          <cell r="B21" t="str">
            <v>Honoraires consultant international</v>
          </cell>
          <cell r="C21" t="str">
            <v>Personne/jour</v>
          </cell>
          <cell r="D21">
            <v>500000</v>
          </cell>
          <cell r="E21">
            <v>762.24508618705192</v>
          </cell>
        </row>
        <row r="22">
          <cell r="B22" t="str">
            <v>Location véhicule terrain avec chauffeur</v>
          </cell>
          <cell r="C22" t="str">
            <v>jour</v>
          </cell>
          <cell r="D22">
            <v>70000</v>
          </cell>
          <cell r="E22">
            <v>106.71431206618726</v>
          </cell>
        </row>
        <row r="23">
          <cell r="B23" t="str">
            <v xml:space="preserve">Transport local consultant </v>
          </cell>
          <cell r="C23" t="str">
            <v>jour</v>
          </cell>
          <cell r="D23">
            <v>5000</v>
          </cell>
          <cell r="E23">
            <v>7.6224508618705187</v>
          </cell>
        </row>
        <row r="24">
          <cell r="B24" t="str">
            <v xml:space="preserve">Pr diem  suivit national </v>
          </cell>
          <cell r="C24" t="str">
            <v>Personne /jour</v>
          </cell>
          <cell r="D24">
            <v>15000</v>
          </cell>
          <cell r="E24">
            <v>22.867352585611556</v>
          </cell>
        </row>
        <row r="25">
          <cell r="B25" t="str">
            <v>Pr diem suivit préfectoral</v>
          </cell>
          <cell r="C25" t="str">
            <v>Personne/jour</v>
          </cell>
          <cell r="D25">
            <v>10000</v>
          </cell>
          <cell r="E25">
            <v>15.244901723741037</v>
          </cell>
        </row>
        <row r="26">
          <cell r="B26" t="str">
            <v xml:space="preserve">Carte de communication </v>
          </cell>
          <cell r="C26" t="str">
            <v>carte</v>
          </cell>
          <cell r="D26">
            <v>5000</v>
          </cell>
          <cell r="E26">
            <v>7.6224508618705187</v>
          </cell>
        </row>
        <row r="27">
          <cell r="B27" t="str">
            <v>Location salle Bangui</v>
          </cell>
          <cell r="C27" t="str">
            <v>jour</v>
          </cell>
          <cell r="D27">
            <v>50000</v>
          </cell>
          <cell r="E27">
            <v>76.224508618705187</v>
          </cell>
        </row>
        <row r="28">
          <cell r="B28" t="str">
            <v>Pause café</v>
          </cell>
          <cell r="C28" t="str">
            <v>matin/soir</v>
          </cell>
          <cell r="D28">
            <v>1500</v>
          </cell>
          <cell r="E28">
            <v>2.2867352585611558</v>
          </cell>
        </row>
        <row r="29">
          <cell r="B29" t="str">
            <v xml:space="preserve">Déjeuner </v>
          </cell>
          <cell r="C29" t="str">
            <v>personne</v>
          </cell>
          <cell r="D29">
            <v>4000</v>
          </cell>
          <cell r="E29">
            <v>6.0979606894964151</v>
          </cell>
        </row>
        <row r="30">
          <cell r="B30" t="str">
            <v>Fourniture bureau</v>
          </cell>
          <cell r="C30" t="str">
            <v>personne</v>
          </cell>
          <cell r="D30">
            <v>3600</v>
          </cell>
          <cell r="E30">
            <v>5.4881646205467733</v>
          </cell>
        </row>
        <row r="31">
          <cell r="B31" t="str">
            <v>Reprographie</v>
          </cell>
          <cell r="C31" t="str">
            <v>page</v>
          </cell>
          <cell r="D31">
            <v>25</v>
          </cell>
          <cell r="E31">
            <v>3.8112254309352597E-2</v>
          </cell>
        </row>
        <row r="32">
          <cell r="B32" t="str">
            <v>Matériel didactique</v>
          </cell>
          <cell r="C32" t="str">
            <v>unité</v>
          </cell>
          <cell r="D32">
            <v>25000</v>
          </cell>
          <cell r="E32">
            <v>38.112254309352593</v>
          </cell>
        </row>
        <row r="33">
          <cell r="B33" t="str">
            <v>Assurance des stock 0.175% du coût</v>
          </cell>
          <cell r="C33" t="str">
            <v>Assurance des stocks (médicaments)</v>
          </cell>
          <cell r="D33">
            <v>1.75E-3</v>
          </cell>
          <cell r="E33">
            <v>2.6678578016546815E-6</v>
          </cell>
        </row>
        <row r="34">
          <cell r="B34" t="str">
            <v>GLS logistique service 4,5% achat véhicules SLP</v>
          </cell>
          <cell r="C34" t="str">
            <v>unité</v>
          </cell>
          <cell r="D34">
            <v>1868789</v>
          </cell>
          <cell r="E34">
            <v>2848.9504647408289</v>
          </cell>
        </row>
        <row r="35">
          <cell r="B35" t="str">
            <v>GLS logistique service 4,5% sur l´achat des vehicules  PR</v>
          </cell>
          <cell r="C35" t="str">
            <v>unité</v>
          </cell>
          <cell r="D35">
            <v>5068068</v>
          </cell>
          <cell r="E35">
            <v>7726.2198589236796</v>
          </cell>
        </row>
        <row r="36">
          <cell r="B36" t="str">
            <v>GLS logistique service 4.5% sur l´achat MILDA</v>
          </cell>
          <cell r="C36" t="str">
            <v>unité</v>
          </cell>
          <cell r="D36">
            <v>68.48</v>
          </cell>
          <cell r="E36">
            <v>0.10439708700417863</v>
          </cell>
        </row>
        <row r="37">
          <cell r="B37" t="str">
            <v>GLS logistique service 4.5% sur Achat et transport MILDA</v>
          </cell>
          <cell r="C37" t="str">
            <v>unité</v>
          </cell>
          <cell r="D37">
            <v>79.1472608415</v>
          </cell>
          <cell r="E37">
            <v>0.12065922132319649</v>
          </cell>
        </row>
        <row r="38">
          <cell r="B38" t="str">
            <v>GLS logistique service 4.5% sur Achat Bracelets</v>
          </cell>
          <cell r="C38" t="str">
            <v>unité</v>
          </cell>
          <cell r="D38">
            <v>2.25</v>
          </cell>
          <cell r="E38">
            <v>3.4301028878417337E-3</v>
          </cell>
        </row>
        <row r="39">
          <cell r="B39" t="str">
            <v>GLS logistique service 4.5% sur transport MILDA</v>
          </cell>
          <cell r="C39" t="str">
            <v>unité</v>
          </cell>
          <cell r="D39">
            <v>11.3</v>
          </cell>
          <cell r="E39">
            <v>1.7226738947827374E-2</v>
          </cell>
        </row>
        <row r="40">
          <cell r="B40" t="str">
            <v>GLS logistique service 4.5% sur l´achat medicaments</v>
          </cell>
          <cell r="C40" t="str">
            <v>unité</v>
          </cell>
          <cell r="D40">
            <v>3783518</v>
          </cell>
          <cell r="E40">
            <v>5767.9360080005245</v>
          </cell>
        </row>
        <row r="41">
          <cell r="B41" t="str">
            <v>Assurance Transport (voir Plan GAS)</v>
          </cell>
          <cell r="C41" t="str">
            <v>lumpsum</v>
          </cell>
          <cell r="D41">
            <v>4153191.5468517463</v>
          </cell>
          <cell r="E41">
            <v>6331.4996971626897</v>
          </cell>
        </row>
        <row r="42">
          <cell r="B42" t="str">
            <v>Insurance cost storage including w.risk first 3,000,000 CHF/per month</v>
          </cell>
          <cell r="C42" t="str">
            <v>lumpsum</v>
          </cell>
          <cell r="D42">
            <v>10161956.803278692</v>
          </cell>
          <cell r="E42">
            <v>15491.803278688529</v>
          </cell>
        </row>
        <row r="43">
          <cell r="B43" t="str">
            <v>Insurance cost storage including w.risk exceedingvalue of  3,000,000 CHF/per month</v>
          </cell>
          <cell r="C43" t="str">
            <v>lumpsum</v>
          </cell>
          <cell r="D43">
            <v>27249526.427280493</v>
          </cell>
          <cell r="E43">
            <v>41541.635240237534</v>
          </cell>
        </row>
        <row r="44">
          <cell r="B44" t="str">
            <v xml:space="preserve">Transport International ACT </v>
          </cell>
          <cell r="C44" t="str">
            <v>unité</v>
          </cell>
          <cell r="D44">
            <v>25556903.293220211</v>
          </cell>
          <cell r="E44">
            <v>38961.24790682958</v>
          </cell>
        </row>
        <row r="45">
          <cell r="B45" t="str">
            <v>Transport International TDR et équipement</v>
          </cell>
          <cell r="C45" t="str">
            <v>unité</v>
          </cell>
          <cell r="D45">
            <v>17947042.247978091</v>
          </cell>
          <cell r="E45">
            <v>27360.089530225443</v>
          </cell>
        </row>
        <row r="46">
          <cell r="B46" t="str">
            <v>Entreposage medicament</v>
          </cell>
          <cell r="C46" t="str">
            <v>unité</v>
          </cell>
          <cell r="D46">
            <v>10402282</v>
          </cell>
          <cell r="E46">
            <v>15858.176679264037</v>
          </cell>
        </row>
        <row r="47">
          <cell r="B47" t="str">
            <v>Control de qualité sur medicament</v>
          </cell>
          <cell r="C47" t="str">
            <v>unité</v>
          </cell>
          <cell r="D47">
            <v>4203910</v>
          </cell>
          <cell r="E47">
            <v>6408.8194805452185</v>
          </cell>
        </row>
        <row r="48">
          <cell r="B48" t="str">
            <v>Cout Freight Maritime Container 40ft</v>
          </cell>
          <cell r="C48" t="str">
            <v>container</v>
          </cell>
          <cell r="D48">
            <v>5643198.0709999995</v>
          </cell>
          <cell r="E48">
            <v>8603</v>
          </cell>
        </row>
        <row r="49">
          <cell r="B49" t="str">
            <v>PSO Handling Free (3,75% du coûts) sur medicament</v>
          </cell>
          <cell r="C49" t="str">
            <v>unité</v>
          </cell>
          <cell r="D49">
            <v>3152932</v>
          </cell>
          <cell r="E49">
            <v>4806.6138481638282</v>
          </cell>
        </row>
        <row r="50">
          <cell r="B50" t="str">
            <v xml:space="preserve">L´achat rubb hall </v>
          </cell>
          <cell r="C50" t="str">
            <v>unité</v>
          </cell>
          <cell r="D50">
            <v>8000000</v>
          </cell>
          <cell r="E50">
            <v>12195.921378992831</v>
          </cell>
        </row>
        <row r="51">
          <cell r="B51" t="str">
            <v xml:space="preserve">Construction terrain magasinages </v>
          </cell>
          <cell r="C51" t="str">
            <v>unité</v>
          </cell>
          <cell r="D51">
            <v>2000000</v>
          </cell>
          <cell r="E51">
            <v>3048.9803447482077</v>
          </cell>
        </row>
        <row r="52">
          <cell r="B52" t="str">
            <v>Construction Toitures pour container à l'entrepot Central</v>
          </cell>
          <cell r="C52" t="str">
            <v>unité</v>
          </cell>
          <cell r="D52">
            <v>60000</v>
          </cell>
          <cell r="E52">
            <v>91.469410342446224</v>
          </cell>
        </row>
        <row r="53">
          <cell r="B53" t="str">
            <v xml:space="preserve">Sécurité rubb hall </v>
          </cell>
          <cell r="C53" t="str">
            <v>mois</v>
          </cell>
          <cell r="D53">
            <v>200000</v>
          </cell>
          <cell r="E53">
            <v>304.89803447482075</v>
          </cell>
        </row>
        <row r="54">
          <cell r="B54" t="str">
            <v>Sécurité Magasin Central Aéroport</v>
          </cell>
          <cell r="C54" t="str">
            <v>mois</v>
          </cell>
          <cell r="D54">
            <v>590000</v>
          </cell>
          <cell r="E54">
            <v>899.44920170072123</v>
          </cell>
        </row>
        <row r="55">
          <cell r="B55" t="str">
            <v xml:space="preserve">Magasinage sous préfectures location </v>
          </cell>
          <cell r="C55" t="str">
            <v>mois</v>
          </cell>
          <cell r="D55">
            <v>450000</v>
          </cell>
          <cell r="E55">
            <v>686.02057756834677</v>
          </cell>
        </row>
        <row r="56">
          <cell r="B56" t="str">
            <v>Sécurité magasinage SP</v>
          </cell>
          <cell r="C56" t="str">
            <v>mois</v>
          </cell>
          <cell r="D56">
            <v>300000</v>
          </cell>
          <cell r="E56">
            <v>457.34705171223112</v>
          </cell>
        </row>
        <row r="57">
          <cell r="B57" t="str">
            <v>Transport  Maritim MILDA  a Bangui</v>
          </cell>
          <cell r="C57" t="str">
            <v>unité</v>
          </cell>
          <cell r="D57">
            <v>197</v>
          </cell>
          <cell r="E57">
            <v>0.30032456395769846</v>
          </cell>
        </row>
        <row r="58">
          <cell r="B58" t="str">
            <v>Location camion SP</v>
          </cell>
          <cell r="C58" t="str">
            <v>camion</v>
          </cell>
          <cell r="D58">
            <v>150000</v>
          </cell>
          <cell r="E58">
            <v>228.67352585611556</v>
          </cell>
        </row>
        <row r="59">
          <cell r="B59" t="str">
            <v>Location Camion Retour MILDA à l'Entrepot Central</v>
          </cell>
          <cell r="C59" t="str">
            <v>unité</v>
          </cell>
          <cell r="D59">
            <v>300000</v>
          </cell>
          <cell r="E59">
            <v>457.34705171223112</v>
          </cell>
        </row>
        <row r="60">
          <cell r="B60" t="str">
            <v>Carburant</v>
          </cell>
          <cell r="C60" t="str">
            <v>litre</v>
          </cell>
          <cell r="D60">
            <v>870</v>
          </cell>
          <cell r="E60">
            <v>1.3263064499654702</v>
          </cell>
        </row>
        <row r="61">
          <cell r="B61" t="str">
            <v>Gestion Rub Hall</v>
          </cell>
          <cell r="C61" t="str">
            <v>Mois</v>
          </cell>
          <cell r="D61">
            <v>200000</v>
          </cell>
          <cell r="E61">
            <v>304.89803447482075</v>
          </cell>
        </row>
        <row r="62">
          <cell r="B62" t="str">
            <v xml:space="preserve">Carte de communication </v>
          </cell>
          <cell r="C62" t="str">
            <v>carte</v>
          </cell>
          <cell r="D62">
            <v>5000</v>
          </cell>
          <cell r="E62">
            <v>7.6224508618705187</v>
          </cell>
        </row>
        <row r="63">
          <cell r="B63" t="str">
            <v xml:space="preserve">Loading off loading par balle </v>
          </cell>
          <cell r="C63" t="str">
            <v>balle</v>
          </cell>
          <cell r="D63">
            <v>100</v>
          </cell>
          <cell r="E63">
            <v>0.15244901723741039</v>
          </cell>
        </row>
        <row r="64">
          <cell r="B64" t="str">
            <v>Control de qualité  0.65% d´achat</v>
          </cell>
          <cell r="C64" t="str">
            <v>Unité</v>
          </cell>
          <cell r="D64">
            <v>10.241585733337601</v>
          </cell>
          <cell r="E64">
            <v>1.5613196800000001E-2</v>
          </cell>
        </row>
        <row r="65">
          <cell r="B65" t="str">
            <v>Frais gestion de déchets</v>
          </cell>
          <cell r="C65" t="str">
            <v>unité</v>
          </cell>
          <cell r="D65">
            <v>75000</v>
          </cell>
          <cell r="E65">
            <v>114.33676292805778</v>
          </cell>
        </row>
        <row r="66">
          <cell r="B66" t="str">
            <v>Frais transport au entrepôt frontière incl Insurance</v>
          </cell>
          <cell r="C66" t="str">
            <v>unité</v>
          </cell>
          <cell r="D66">
            <v>173.2382437</v>
          </cell>
          <cell r="E66">
            <v>0.2641</v>
          </cell>
        </row>
        <row r="67">
          <cell r="B67" t="str">
            <v>Assurance MILDA Entrepot</v>
          </cell>
          <cell r="C67" t="str">
            <v>unité</v>
          </cell>
          <cell r="D67">
            <v>35.826232858929558</v>
          </cell>
          <cell r="E67">
            <v>5.4616739906624301E-2</v>
          </cell>
        </row>
        <row r="68">
          <cell r="B68" t="str">
            <v>Frais transport au sous préfecture</v>
          </cell>
          <cell r="C68" t="str">
            <v>unité</v>
          </cell>
          <cell r="D68">
            <v>144.31054</v>
          </cell>
          <cell r="E68">
            <v>0.22</v>
          </cell>
        </row>
        <row r="69">
          <cell r="B69" t="str">
            <v>Frais transport sous préfecture -site</v>
          </cell>
          <cell r="C69" t="str">
            <v>unité</v>
          </cell>
          <cell r="D69">
            <v>78.714839999999995</v>
          </cell>
          <cell r="E69">
            <v>0.12</v>
          </cell>
        </row>
        <row r="70">
          <cell r="B70" t="str">
            <v>Location véhicule</v>
          </cell>
          <cell r="C70" t="str">
            <v>jour</v>
          </cell>
          <cell r="D70">
            <v>70000</v>
          </cell>
          <cell r="E70">
            <v>106.71431206618726</v>
          </cell>
        </row>
        <row r="71">
          <cell r="B71" t="str">
            <v xml:space="preserve">pr diem logisticien </v>
          </cell>
          <cell r="C71" t="str">
            <v>jour</v>
          </cell>
          <cell r="D71">
            <v>15000</v>
          </cell>
          <cell r="E71">
            <v>22.867352585611556</v>
          </cell>
        </row>
        <row r="72">
          <cell r="B72" t="str">
            <v>pr diem chauffeur</v>
          </cell>
          <cell r="C72" t="str">
            <v>jour</v>
          </cell>
          <cell r="D72">
            <v>15000</v>
          </cell>
          <cell r="E72">
            <v>22.867352585611556</v>
          </cell>
        </row>
        <row r="73">
          <cell r="B73" t="str">
            <v>carburant</v>
          </cell>
          <cell r="C73" t="str">
            <v>litre</v>
          </cell>
          <cell r="D73">
            <v>870</v>
          </cell>
          <cell r="E73">
            <v>1.3263064499654702</v>
          </cell>
        </row>
        <row r="74">
          <cell r="B74" t="str">
            <v xml:space="preserve">Carte de communication </v>
          </cell>
          <cell r="C74" t="str">
            <v>carte</v>
          </cell>
          <cell r="D74">
            <v>5000</v>
          </cell>
          <cell r="E74">
            <v>7.6224508618705187</v>
          </cell>
        </row>
        <row r="75">
          <cell r="B75" t="str">
            <v xml:space="preserve">Dédouanement </v>
          </cell>
          <cell r="C75" t="str">
            <v>Unité</v>
          </cell>
          <cell r="D75">
            <v>31.322565577358493</v>
          </cell>
          <cell r="E75">
            <v>4.7750943396226417E-2</v>
          </cell>
        </row>
        <row r="76">
          <cell r="B76" t="str">
            <v xml:space="preserve">Production waybills et cartes de stock </v>
          </cell>
          <cell r="C76" t="str">
            <v xml:space="preserve">unité </v>
          </cell>
          <cell r="D76">
            <v>3500</v>
          </cell>
          <cell r="E76">
            <v>5.3357156033093629</v>
          </cell>
        </row>
        <row r="77">
          <cell r="B77" t="str">
            <v>PSO Handling Free (3,75% du coûts)</v>
          </cell>
          <cell r="C77" t="str">
            <v>PSO handling fee</v>
          </cell>
          <cell r="D77">
            <v>34.175359700000001</v>
          </cell>
          <cell r="E77">
            <v>5.21E-2</v>
          </cell>
        </row>
        <row r="78">
          <cell r="B78" t="str">
            <v xml:space="preserve">Manutention par camion </v>
          </cell>
          <cell r="C78" t="str">
            <v>camion</v>
          </cell>
          <cell r="D78">
            <v>50000</v>
          </cell>
          <cell r="E78">
            <v>76.224508618705187</v>
          </cell>
        </row>
        <row r="79">
          <cell r="B79" t="str">
            <v>PR diem manutentionner</v>
          </cell>
          <cell r="C79" t="str">
            <v>jour</v>
          </cell>
          <cell r="D79">
            <v>2500</v>
          </cell>
          <cell r="E79">
            <v>3.8112254309352593</v>
          </cell>
        </row>
        <row r="80">
          <cell r="B80" t="str">
            <v xml:space="preserve">transport balle 50 MILDA  au site de distribution </v>
          </cell>
          <cell r="C80" t="str">
            <v>balle</v>
          </cell>
          <cell r="D80">
            <v>3000</v>
          </cell>
          <cell r="E80">
            <v>4.5734705171223116</v>
          </cell>
        </row>
        <row r="81">
          <cell r="B81" t="str">
            <v>Location Grue et Chariot Elevateur</v>
          </cell>
          <cell r="C81" t="str">
            <v>unité</v>
          </cell>
          <cell r="D81">
            <v>274190.02600000001</v>
          </cell>
          <cell r="E81">
            <v>418</v>
          </cell>
        </row>
        <row r="82">
          <cell r="B82" t="str">
            <v>Location magasinage</v>
          </cell>
          <cell r="C82" t="str">
            <v>Mois</v>
          </cell>
          <cell r="D82">
            <v>2000000</v>
          </cell>
          <cell r="E82">
            <v>3048.9803447482077</v>
          </cell>
        </row>
        <row r="83">
          <cell r="B83" t="str">
            <v>Location Entrepôt Aéroport</v>
          </cell>
          <cell r="C83" t="str">
            <v>Mois</v>
          </cell>
          <cell r="D83">
            <v>1000000</v>
          </cell>
          <cell r="E83">
            <v>1524.4901723741038</v>
          </cell>
        </row>
        <row r="84">
          <cell r="B84" t="str">
            <v>Carburant</v>
          </cell>
          <cell r="C84" t="str">
            <v>Litre</v>
          </cell>
          <cell r="D84">
            <v>870</v>
          </cell>
          <cell r="E84">
            <v>1.3263064499654702</v>
          </cell>
        </row>
        <row r="85">
          <cell r="B85" t="str">
            <v>Carburant essence</v>
          </cell>
          <cell r="C85" t="str">
            <v>Litre</v>
          </cell>
          <cell r="D85">
            <v>880</v>
          </cell>
          <cell r="E85">
            <v>1.3415513516892112</v>
          </cell>
        </row>
        <row r="86">
          <cell r="B86" t="str">
            <v>Billet d´avion Afrique</v>
          </cell>
          <cell r="C86" t="str">
            <v>voyage</v>
          </cell>
          <cell r="D86">
            <v>650000</v>
          </cell>
          <cell r="E86">
            <v>990.91861204316751</v>
          </cell>
        </row>
        <row r="87">
          <cell r="B87" t="str">
            <v xml:space="preserve">Atelier et information staff local et délégués PR </v>
          </cell>
          <cell r="C87" t="str">
            <v>Atelier/personne</v>
          </cell>
          <cell r="D87">
            <v>5000</v>
          </cell>
          <cell r="E87">
            <v>7.6224508618705187</v>
          </cell>
        </row>
        <row r="88">
          <cell r="B88" t="str">
            <v>Frais transport participants</v>
          </cell>
          <cell r="C88" t="str">
            <v>jour</v>
          </cell>
          <cell r="D88">
            <v>2500</v>
          </cell>
          <cell r="E88">
            <v>3.8112254309352593</v>
          </cell>
        </row>
        <row r="89">
          <cell r="B89" t="str">
            <v>Frais transport non résidents</v>
          </cell>
          <cell r="C89" t="str">
            <v>aller/retour</v>
          </cell>
          <cell r="D89">
            <v>15000</v>
          </cell>
          <cell r="E89">
            <v>22.867352585611556</v>
          </cell>
        </row>
        <row r="90">
          <cell r="B90" t="str">
            <v xml:space="preserve">Frais facilitation </v>
          </cell>
          <cell r="C90" t="str">
            <v>jour</v>
          </cell>
          <cell r="D90">
            <v>5000</v>
          </cell>
          <cell r="E90">
            <v>7.6224508618705187</v>
          </cell>
        </row>
        <row r="91">
          <cell r="B91" t="str">
            <v xml:space="preserve">Frais formation </v>
          </cell>
          <cell r="C91" t="str">
            <v>jour</v>
          </cell>
          <cell r="D91">
            <v>20000</v>
          </cell>
          <cell r="E91">
            <v>30.489803447482075</v>
          </cell>
        </row>
        <row r="92">
          <cell r="B92" t="str">
            <v>Reprographie</v>
          </cell>
          <cell r="C92" t="str">
            <v>page</v>
          </cell>
          <cell r="D92">
            <v>25</v>
          </cell>
          <cell r="E92">
            <v>3.8112254309352597E-2</v>
          </cell>
        </row>
        <row r="93">
          <cell r="B93" t="str">
            <v>Pause café et déjeuner</v>
          </cell>
          <cell r="C93" t="str">
            <v>jour</v>
          </cell>
          <cell r="D93">
            <v>5000</v>
          </cell>
          <cell r="E93">
            <v>7.6224508618705187</v>
          </cell>
        </row>
        <row r="94">
          <cell r="B94" t="str">
            <v xml:space="preserve">Pause Café </v>
          </cell>
          <cell r="C94" t="str">
            <v>Personne/jour</v>
          </cell>
          <cell r="D94">
            <v>1500</v>
          </cell>
          <cell r="E94">
            <v>2.2867352585611558</v>
          </cell>
        </row>
        <row r="95">
          <cell r="B95" t="str">
            <v>Paque craie dénombrement</v>
          </cell>
          <cell r="C95" t="str">
            <v>Paquet</v>
          </cell>
          <cell r="D95">
            <v>2000</v>
          </cell>
          <cell r="E95">
            <v>3.0489803447482076</v>
          </cell>
        </row>
        <row r="96">
          <cell r="B96" t="str">
            <v xml:space="preserve">Déjeuner </v>
          </cell>
          <cell r="C96" t="str">
            <v>Personne/jour</v>
          </cell>
          <cell r="D96">
            <v>4000</v>
          </cell>
          <cell r="E96">
            <v>6.0979606894964151</v>
          </cell>
        </row>
        <row r="97">
          <cell r="B97" t="str">
            <v xml:space="preserve">Hébergement formation </v>
          </cell>
          <cell r="C97" t="str">
            <v>nuit</v>
          </cell>
          <cell r="D97">
            <v>25000</v>
          </cell>
          <cell r="E97">
            <v>38.112254309352593</v>
          </cell>
        </row>
        <row r="98">
          <cell r="B98" t="str">
            <v>Hébergement l´étranger</v>
          </cell>
          <cell r="C98" t="str">
            <v>nuit</v>
          </cell>
          <cell r="D98">
            <v>70000</v>
          </cell>
          <cell r="E98">
            <v>106.71431206618726</v>
          </cell>
        </row>
        <row r="99">
          <cell r="B99" t="str">
            <v>Pr diem voyage</v>
          </cell>
          <cell r="C99" t="str">
            <v>jour</v>
          </cell>
          <cell r="D99">
            <v>40000</v>
          </cell>
          <cell r="E99">
            <v>60.979606894964149</v>
          </cell>
        </row>
        <row r="100">
          <cell r="B100" t="str">
            <v>Per diem résidence</v>
          </cell>
          <cell r="C100" t="str">
            <v>Personne/jour</v>
          </cell>
          <cell r="D100">
            <v>2500</v>
          </cell>
          <cell r="E100">
            <v>3.8112254309352593</v>
          </cell>
        </row>
        <row r="101">
          <cell r="B101" t="str">
            <v xml:space="preserve">Per diem participants national non résidence central </v>
          </cell>
          <cell r="C101" t="str">
            <v>Personne/jour</v>
          </cell>
          <cell r="D101">
            <v>15000</v>
          </cell>
          <cell r="E101">
            <v>22.867352585611556</v>
          </cell>
        </row>
        <row r="102">
          <cell r="B102" t="str">
            <v>Pr diem participants préfectoral non résidence</v>
          </cell>
          <cell r="C102" t="str">
            <v>Personne/jour</v>
          </cell>
          <cell r="D102">
            <v>10000</v>
          </cell>
          <cell r="E102">
            <v>15.244901723741037</v>
          </cell>
        </row>
        <row r="103">
          <cell r="B103" t="str">
            <v>Per diem participants sous préfectures  non résidence</v>
          </cell>
          <cell r="C103" t="str">
            <v>Personne/jour</v>
          </cell>
          <cell r="D103">
            <v>5000</v>
          </cell>
          <cell r="E103">
            <v>7.6224508618705187</v>
          </cell>
        </row>
        <row r="104">
          <cell r="B104" t="str">
            <v>Per diem facilitateur</v>
          </cell>
          <cell r="C104" t="str">
            <v>Personne/jour</v>
          </cell>
          <cell r="D104">
            <v>15000</v>
          </cell>
          <cell r="E104">
            <v>22.867352585611556</v>
          </cell>
        </row>
        <row r="105">
          <cell r="B105" t="str">
            <v>Per diem chauffeur national</v>
          </cell>
          <cell r="C105" t="str">
            <v>Personne/jour</v>
          </cell>
          <cell r="D105">
            <v>15000</v>
          </cell>
          <cell r="E105">
            <v>22.867352585611556</v>
          </cell>
        </row>
        <row r="106">
          <cell r="B106" t="str">
            <v>Transport local voyage</v>
          </cell>
          <cell r="C106" t="str">
            <v>jour</v>
          </cell>
          <cell r="D106">
            <v>5000</v>
          </cell>
          <cell r="E106">
            <v>7.6224508618705187</v>
          </cell>
        </row>
        <row r="107">
          <cell r="B107" t="str">
            <v>Location vehicule</v>
          </cell>
          <cell r="C107" t="str">
            <v>jour</v>
          </cell>
          <cell r="D107">
            <v>70000</v>
          </cell>
          <cell r="E107">
            <v>106.71431206618726</v>
          </cell>
        </row>
        <row r="108">
          <cell r="B108" t="str">
            <v>Visa voyage</v>
          </cell>
          <cell r="C108" t="str">
            <v>voyage</v>
          </cell>
          <cell r="D108">
            <v>50000</v>
          </cell>
          <cell r="E108">
            <v>76.224508618705187</v>
          </cell>
        </row>
        <row r="109">
          <cell r="B109" t="str">
            <v>Location salle Bangui</v>
          </cell>
          <cell r="C109" t="str">
            <v>Jour</v>
          </cell>
          <cell r="D109">
            <v>50000</v>
          </cell>
          <cell r="E109">
            <v>76.224508618705187</v>
          </cell>
        </row>
        <row r="110">
          <cell r="B110" t="str">
            <v>Location salle région</v>
          </cell>
          <cell r="C110" t="str">
            <v>Jour</v>
          </cell>
          <cell r="D110">
            <v>20000</v>
          </cell>
          <cell r="E110">
            <v>30.489803447482075</v>
          </cell>
        </row>
        <row r="111">
          <cell r="B111" t="str">
            <v>Location salle district</v>
          </cell>
          <cell r="C111" t="str">
            <v>Jour</v>
          </cell>
          <cell r="D111">
            <v>10000</v>
          </cell>
          <cell r="E111">
            <v>15.244901723741037</v>
          </cell>
        </row>
        <row r="112">
          <cell r="B112" t="str">
            <v>Honoraire formateur</v>
          </cell>
          <cell r="C112" t="str">
            <v>Jour</v>
          </cell>
          <cell r="D112">
            <v>20000</v>
          </cell>
          <cell r="E112">
            <v>30.489803447482075</v>
          </cell>
        </row>
        <row r="113">
          <cell r="B113" t="str">
            <v xml:space="preserve">Secrétaire pool PR diem </v>
          </cell>
          <cell r="C113" t="str">
            <v>jour</v>
          </cell>
          <cell r="D113">
            <v>5000</v>
          </cell>
          <cell r="E113">
            <v>7.6224508618705187</v>
          </cell>
        </row>
        <row r="114">
          <cell r="B114" t="str">
            <v xml:space="preserve">chauffeur pool  PR diem </v>
          </cell>
          <cell r="C114" t="str">
            <v>Jour</v>
          </cell>
          <cell r="D114">
            <v>2500</v>
          </cell>
          <cell r="E114">
            <v>3.8112254309352593</v>
          </cell>
        </row>
        <row r="115">
          <cell r="B115" t="str">
            <v xml:space="preserve">Carte de communication </v>
          </cell>
          <cell r="C115" t="str">
            <v>carte</v>
          </cell>
          <cell r="D115">
            <v>5000</v>
          </cell>
          <cell r="E115">
            <v>7.6224508618705187</v>
          </cell>
        </row>
        <row r="116">
          <cell r="B116" t="str">
            <v>Kit fourniture bureau</v>
          </cell>
          <cell r="C116" t="str">
            <v>kit</v>
          </cell>
          <cell r="D116">
            <v>3600</v>
          </cell>
          <cell r="E116">
            <v>5.4881646205467733</v>
          </cell>
        </row>
        <row r="117">
          <cell r="B117" t="str">
            <v>Kit stylo et block</v>
          </cell>
          <cell r="C117" t="str">
            <v>kit</v>
          </cell>
          <cell r="D117">
            <v>700</v>
          </cell>
          <cell r="E117">
            <v>1.0671431206618727</v>
          </cell>
        </row>
        <row r="118">
          <cell r="B118" t="str">
            <v>Matériel didactique</v>
          </cell>
          <cell r="C118" t="str">
            <v>Forfait</v>
          </cell>
          <cell r="D118">
            <v>25000</v>
          </cell>
          <cell r="E118">
            <v>38.112254309352593</v>
          </cell>
        </row>
        <row r="119">
          <cell r="B119" t="str">
            <v xml:space="preserve">Carburant diesel </v>
          </cell>
          <cell r="C119" t="str">
            <v>Litre</v>
          </cell>
          <cell r="D119">
            <v>870</v>
          </cell>
          <cell r="E119">
            <v>1.3263064499654702</v>
          </cell>
        </row>
        <row r="120">
          <cell r="B120" t="str">
            <v>Carburant essence</v>
          </cell>
          <cell r="C120" t="str">
            <v>Litre</v>
          </cell>
          <cell r="D120">
            <v>880</v>
          </cell>
          <cell r="E120">
            <v>1.3415513516892112</v>
          </cell>
        </row>
        <row r="121">
          <cell r="B121" t="str">
            <v xml:space="preserve">Carte de communication </v>
          </cell>
          <cell r="C121" t="str">
            <v>carte</v>
          </cell>
          <cell r="D121">
            <v>5000</v>
          </cell>
          <cell r="E121">
            <v>7.6224508618705187</v>
          </cell>
        </row>
        <row r="122">
          <cell r="B122" t="str">
            <v xml:space="preserve">Consultant national </v>
          </cell>
          <cell r="C122" t="str">
            <v>unité</v>
          </cell>
          <cell r="D122">
            <v>1500000</v>
          </cell>
          <cell r="E122">
            <v>2286.7352585611557</v>
          </cell>
        </row>
        <row r="123">
          <cell r="B123" t="str">
            <v>Consultant international</v>
          </cell>
          <cell r="C123" t="str">
            <v>par jour</v>
          </cell>
          <cell r="D123">
            <v>200000</v>
          </cell>
          <cell r="E123">
            <v>304.89803447482075</v>
          </cell>
        </row>
        <row r="124">
          <cell r="B124" t="str">
            <v>Cartes de zone</v>
          </cell>
          <cell r="C124" t="str">
            <v>unité</v>
          </cell>
          <cell r="D124">
            <v>25000</v>
          </cell>
          <cell r="E124">
            <v>38.112254309352593</v>
          </cell>
        </row>
        <row r="125">
          <cell r="B125" t="str">
            <v>Contrat de traduction  manual 50 page</v>
          </cell>
          <cell r="C125" t="str">
            <v>unite</v>
          </cell>
          <cell r="D125">
            <v>1800000</v>
          </cell>
          <cell r="E125">
            <v>2744.0823102733871</v>
          </cell>
        </row>
        <row r="126">
          <cell r="B126" t="str">
            <v>Traduction par pages</v>
          </cell>
          <cell r="C126" t="str">
            <v>pages</v>
          </cell>
          <cell r="D126">
            <v>10000</v>
          </cell>
          <cell r="E126">
            <v>15.244901723741037</v>
          </cell>
        </row>
        <row r="127">
          <cell r="B127" t="str">
            <v>Billet d´avion international  Europe</v>
          </cell>
          <cell r="C127" t="str">
            <v>voyage</v>
          </cell>
          <cell r="D127">
            <v>1050000</v>
          </cell>
          <cell r="E127">
            <v>1600.714680992809</v>
          </cell>
        </row>
        <row r="128">
          <cell r="B128" t="str">
            <v>Hébergement Bangui</v>
          </cell>
          <cell r="C128" t="str">
            <v>nuit</v>
          </cell>
          <cell r="D128">
            <v>150000</v>
          </cell>
          <cell r="E128">
            <v>228.67352585611556</v>
          </cell>
        </row>
        <row r="129">
          <cell r="B129" t="str">
            <v>Pr diem CAR staff international</v>
          </cell>
          <cell r="C129" t="str">
            <v>Jour</v>
          </cell>
          <cell r="D129">
            <v>40000</v>
          </cell>
          <cell r="E129">
            <v>60.979606894964149</v>
          </cell>
        </row>
        <row r="130">
          <cell r="B130" t="str">
            <v>Visa CAR</v>
          </cell>
          <cell r="C130" t="str">
            <v>unité</v>
          </cell>
          <cell r="D130">
            <v>220000</v>
          </cell>
          <cell r="E130">
            <v>335.38783792230282</v>
          </cell>
        </row>
        <row r="131">
          <cell r="B131" t="str">
            <v>Perdîmes et hôtel central  Bangui</v>
          </cell>
          <cell r="C131" t="str">
            <v>Personne/jour</v>
          </cell>
          <cell r="D131">
            <v>75000</v>
          </cell>
          <cell r="E131">
            <v>114.33676292805778</v>
          </cell>
        </row>
        <row r="132">
          <cell r="B132" t="str">
            <v xml:space="preserve">Péage routier </v>
          </cell>
          <cell r="C132" t="str">
            <v>Unité</v>
          </cell>
          <cell r="D132">
            <v>45</v>
          </cell>
          <cell r="E132">
            <v>6.8602057756834672E-2</v>
          </cell>
        </row>
        <row r="133">
          <cell r="B133" t="str">
            <v>Collecte des données personnel de santé)</v>
          </cell>
          <cell r="C133" t="str">
            <v>Personne/jour</v>
          </cell>
          <cell r="D133">
            <v>20000</v>
          </cell>
          <cell r="E133">
            <v>30.489803447482075</v>
          </cell>
        </row>
        <row r="134">
          <cell r="B134" t="str">
            <v>Saisie des données (2 informaticiens/3 jours)</v>
          </cell>
          <cell r="C134" t="str">
            <v>Personne/jour</v>
          </cell>
          <cell r="D134">
            <v>20000</v>
          </cell>
          <cell r="E134">
            <v>30.489803447482075</v>
          </cell>
        </row>
        <row r="135">
          <cell r="B135" t="str">
            <v>Logiciel STATA</v>
          </cell>
          <cell r="C135" t="str">
            <v>unité</v>
          </cell>
          <cell r="D135">
            <v>229584.95</v>
          </cell>
          <cell r="E135">
            <v>350</v>
          </cell>
        </row>
        <row r="136">
          <cell r="B136" t="str">
            <v>Sac à dos</v>
          </cell>
          <cell r="C136" t="str">
            <v>unité</v>
          </cell>
          <cell r="D136">
            <v>4000</v>
          </cell>
          <cell r="E136">
            <v>6.0979606894964151</v>
          </cell>
        </row>
        <row r="137">
          <cell r="B137" t="str">
            <v>Déplacement animateurs District</v>
          </cell>
          <cell r="C137" t="str">
            <v>Personne/jour</v>
          </cell>
          <cell r="D137">
            <v>2500</v>
          </cell>
          <cell r="E137">
            <v>3.8112254309352593</v>
          </cell>
        </row>
        <row r="138">
          <cell r="B138" t="str">
            <v xml:space="preserve">Entretien véhicule </v>
          </cell>
          <cell r="C138" t="str">
            <v>unité</v>
          </cell>
          <cell r="D138">
            <v>30000</v>
          </cell>
          <cell r="E138">
            <v>45.734705171223112</v>
          </cell>
        </row>
        <row r="139">
          <cell r="B139" t="str">
            <v>Entretien moto</v>
          </cell>
          <cell r="C139" t="str">
            <v>unité</v>
          </cell>
          <cell r="D139">
            <v>10000</v>
          </cell>
          <cell r="E139">
            <v>15.244901723741037</v>
          </cell>
        </row>
        <row r="140">
          <cell r="B140" t="str">
            <v>Frais de supervision mensuelle de l'agent communautaire</v>
          </cell>
          <cell r="C140" t="str">
            <v>jour</v>
          </cell>
          <cell r="D140">
            <v>2500</v>
          </cell>
          <cell r="E140">
            <v>3.8112254309352593</v>
          </cell>
        </row>
        <row r="141">
          <cell r="B141" t="str">
            <v>Boite pour TDR, lamelles, CTA, gans, boite pour les SHARPs, coton, alcool, etc.</v>
          </cell>
          <cell r="C141" t="str">
            <v>unité</v>
          </cell>
          <cell r="D141">
            <v>7500</v>
          </cell>
          <cell r="E141">
            <v>11.433676292805778</v>
          </cell>
        </row>
        <row r="142">
          <cell r="B142" t="str">
            <v>Hébergement terrain</v>
          </cell>
          <cell r="C142" t="str">
            <v>nuit</v>
          </cell>
          <cell r="D142">
            <v>25000</v>
          </cell>
          <cell r="E142">
            <v>38.112254309352593</v>
          </cell>
        </row>
        <row r="143">
          <cell r="B143" t="str">
            <v xml:space="preserve">Per diem Consultants nationaux sur le terrain </v>
          </cell>
          <cell r="C143" t="str">
            <v>Personne/jour</v>
          </cell>
          <cell r="D143">
            <v>15000</v>
          </cell>
          <cell r="E143">
            <v>22.867352585611556</v>
          </cell>
        </row>
        <row r="144">
          <cell r="B144" t="str">
            <v xml:space="preserve">Hébergement Consultants nationaux sur le terrain </v>
          </cell>
          <cell r="C144" t="str">
            <v>nuit</v>
          </cell>
          <cell r="D144">
            <v>25000</v>
          </cell>
          <cell r="E144">
            <v>38.112254309352593</v>
          </cell>
        </row>
        <row r="145">
          <cell r="B145" t="str">
            <v xml:space="preserve">Multiplication des questionnaires </v>
          </cell>
          <cell r="C145" t="str">
            <v>page</v>
          </cell>
          <cell r="D145">
            <v>25</v>
          </cell>
          <cell r="E145">
            <v>3.8112254309352597E-2</v>
          </cell>
        </row>
        <row r="146">
          <cell r="B146" t="str">
            <v>Pauses café  préfectures</v>
          </cell>
          <cell r="C146" t="str">
            <v>Personne/pause</v>
          </cell>
          <cell r="D146">
            <v>1500</v>
          </cell>
          <cell r="E146">
            <v>2.2867352585611558</v>
          </cell>
        </row>
        <row r="147">
          <cell r="B147" t="str">
            <v xml:space="preserve">Pauses café agents communautaire </v>
          </cell>
          <cell r="C147" t="str">
            <v>Personne/pause</v>
          </cell>
          <cell r="D147">
            <v>1500</v>
          </cell>
          <cell r="E147">
            <v>2.2867352585611558</v>
          </cell>
        </row>
        <row r="148">
          <cell r="B148" t="str">
            <v>Pauses café national</v>
          </cell>
          <cell r="C148" t="str">
            <v>Personne/pause</v>
          </cell>
          <cell r="D148">
            <v>1500</v>
          </cell>
          <cell r="E148">
            <v>2.2867352585611558</v>
          </cell>
        </row>
        <row r="149">
          <cell r="B149" t="str">
            <v xml:space="preserve">Carburant diesel </v>
          </cell>
          <cell r="C149" t="str">
            <v>Litre</v>
          </cell>
          <cell r="D149">
            <v>870</v>
          </cell>
          <cell r="E149">
            <v>1.3263064499654702</v>
          </cell>
        </row>
        <row r="150">
          <cell r="B150" t="str">
            <v>Carburant essence</v>
          </cell>
          <cell r="C150" t="str">
            <v>Litre</v>
          </cell>
          <cell r="D150">
            <v>880</v>
          </cell>
          <cell r="E150">
            <v>1.3415513516892112</v>
          </cell>
        </row>
        <row r="151">
          <cell r="B151" t="str">
            <v>Péage routier (au Km)</v>
          </cell>
          <cell r="C151" t="str">
            <v>unité</v>
          </cell>
          <cell r="D151">
            <v>45</v>
          </cell>
          <cell r="E151">
            <v>6.8602057756834672E-2</v>
          </cell>
        </row>
        <row r="152">
          <cell r="B152" t="str">
            <v xml:space="preserve">Pr diem logisticien </v>
          </cell>
          <cell r="C152" t="str">
            <v>Personne/jour</v>
          </cell>
          <cell r="D152">
            <v>15000</v>
          </cell>
          <cell r="E152">
            <v>22.867352585611556</v>
          </cell>
        </row>
        <row r="153">
          <cell r="B153" t="str">
            <v>Pr diem chauffeur</v>
          </cell>
          <cell r="C153" t="str">
            <v>Personne/jour</v>
          </cell>
          <cell r="D153">
            <v>15000</v>
          </cell>
          <cell r="E153">
            <v>22.867352585611556</v>
          </cell>
        </row>
        <row r="154">
          <cell r="B154" t="str">
            <v xml:space="preserve">Per diem Agent de Saisie des données </v>
          </cell>
          <cell r="C154" t="str">
            <v>Personne/jour</v>
          </cell>
          <cell r="D154">
            <v>15000</v>
          </cell>
          <cell r="E154">
            <v>22.867352585611556</v>
          </cell>
        </row>
        <row r="155">
          <cell r="B155" t="str">
            <v xml:space="preserve">per diem enquêteur terrain </v>
          </cell>
          <cell r="C155" t="str">
            <v>Personne/jour</v>
          </cell>
          <cell r="D155">
            <v>15000</v>
          </cell>
          <cell r="E155">
            <v>22.867352585611556</v>
          </cell>
        </row>
        <row r="156">
          <cell r="B156" t="str">
            <v>Per diem résidents Atelier (Workshop)</v>
          </cell>
          <cell r="C156" t="str">
            <v>Personne/jour</v>
          </cell>
          <cell r="D156">
            <v>15000</v>
          </cell>
          <cell r="E156">
            <v>22.867352585611556</v>
          </cell>
        </row>
        <row r="157">
          <cell r="B157" t="str">
            <v>Per diem agents de santé (National)</v>
          </cell>
          <cell r="C157" t="str">
            <v>Personne/jour</v>
          </cell>
          <cell r="D157">
            <v>15000</v>
          </cell>
          <cell r="E157">
            <v>22.867352585611556</v>
          </cell>
        </row>
        <row r="158">
          <cell r="B158" t="str">
            <v xml:space="preserve">Pr diem convoyeurs </v>
          </cell>
          <cell r="C158" t="str">
            <v>Personne/ jour</v>
          </cell>
          <cell r="D158">
            <v>15000</v>
          </cell>
          <cell r="E158">
            <v>22.867352585611556</v>
          </cell>
        </row>
        <row r="159">
          <cell r="B159" t="str">
            <v>Trousses de secours</v>
          </cell>
          <cell r="C159" t="str">
            <v>unité</v>
          </cell>
          <cell r="D159">
            <v>45000</v>
          </cell>
          <cell r="E159">
            <v>68.602057756834668</v>
          </cell>
        </row>
        <row r="160">
          <cell r="B160" t="str">
            <v>transport résidents</v>
          </cell>
          <cell r="C160" t="str">
            <v>Personne/jour</v>
          </cell>
          <cell r="D160">
            <v>2500</v>
          </cell>
          <cell r="E160">
            <v>3.8112254309352593</v>
          </cell>
        </row>
        <row r="161">
          <cell r="B161" t="str">
            <v>Frais d'insertion aux Journaux recherche enquêteurs</v>
          </cell>
          <cell r="C161" t="str">
            <v>unité</v>
          </cell>
          <cell r="D161">
            <v>150000</v>
          </cell>
          <cell r="E161">
            <v>228.67352585611556</v>
          </cell>
        </row>
        <row r="162">
          <cell r="B162" t="str">
            <v>pr diem résidents</v>
          </cell>
          <cell r="C162" t="str">
            <v>Personne/jour</v>
          </cell>
          <cell r="D162">
            <v>2500</v>
          </cell>
          <cell r="E162">
            <v>3.8112254309352593</v>
          </cell>
        </row>
        <row r="163">
          <cell r="B163" t="str">
            <v xml:space="preserve">Location vehicule </v>
          </cell>
          <cell r="C163" t="str">
            <v>jour</v>
          </cell>
          <cell r="D163">
            <v>70000</v>
          </cell>
          <cell r="E163">
            <v>106.71431206618726</v>
          </cell>
        </row>
        <row r="164">
          <cell r="B164" t="str">
            <v>Per diem infirmière</v>
          </cell>
          <cell r="C164" t="str">
            <v>Personne/jour</v>
          </cell>
          <cell r="D164">
            <v>1000</v>
          </cell>
          <cell r="E164">
            <v>1.5244901723741038</v>
          </cell>
        </row>
        <row r="165">
          <cell r="B165" t="str">
            <v>Location moto</v>
          </cell>
          <cell r="C165" t="str">
            <v>jour</v>
          </cell>
          <cell r="D165">
            <v>10000</v>
          </cell>
          <cell r="E165">
            <v>15.244901723741037</v>
          </cell>
        </row>
        <row r="166">
          <cell r="B166" t="str">
            <v xml:space="preserve">formateur niveau central </v>
          </cell>
          <cell r="C166" t="str">
            <v>Personne/ jour</v>
          </cell>
          <cell r="D166">
            <v>20000</v>
          </cell>
          <cell r="E166">
            <v>30.489803447482075</v>
          </cell>
        </row>
        <row r="167">
          <cell r="B167" t="str">
            <v>Frais d´intervention formateur</v>
          </cell>
          <cell r="C167" t="str">
            <v>Jour</v>
          </cell>
          <cell r="D167">
            <v>20000</v>
          </cell>
          <cell r="E167">
            <v>30.489803447482075</v>
          </cell>
        </row>
        <row r="168">
          <cell r="B168" t="str">
            <v>Bic et Bloc Note</v>
          </cell>
          <cell r="C168" t="str">
            <v>unité</v>
          </cell>
          <cell r="D168">
            <v>700</v>
          </cell>
          <cell r="E168">
            <v>1.0671431206618727</v>
          </cell>
        </row>
        <row r="169">
          <cell r="B169" t="str">
            <v xml:space="preserve">PR diem participants non résidents </v>
          </cell>
          <cell r="C169" t="str">
            <v>jour</v>
          </cell>
          <cell r="D169">
            <v>15000</v>
          </cell>
          <cell r="E169">
            <v>22.867352585611556</v>
          </cell>
        </row>
        <row r="170">
          <cell r="B170" t="str">
            <v>Reliure</v>
          </cell>
          <cell r="C170" t="str">
            <v>unité</v>
          </cell>
          <cell r="D170">
            <v>300</v>
          </cell>
          <cell r="E170">
            <v>0.45734705171223117</v>
          </cell>
        </row>
        <row r="171">
          <cell r="B171" t="str">
            <v xml:space="preserve">Collection donnée fiche </v>
          </cell>
          <cell r="C171" t="str">
            <v>page</v>
          </cell>
          <cell r="D171">
            <v>25</v>
          </cell>
          <cell r="E171">
            <v>3.8112254309352597E-2</v>
          </cell>
        </row>
        <row r="172">
          <cell r="B172" t="str">
            <v>Guide local</v>
          </cell>
          <cell r="C172" t="str">
            <v>personne/jour</v>
          </cell>
          <cell r="D172">
            <v>1000</v>
          </cell>
          <cell r="E172">
            <v>1.5244901723741038</v>
          </cell>
        </row>
        <row r="173">
          <cell r="B173" t="str">
            <v xml:space="preserve">frais mission collection donnés </v>
          </cell>
          <cell r="C173" t="str">
            <v>jour</v>
          </cell>
          <cell r="D173">
            <v>10000</v>
          </cell>
          <cell r="E173">
            <v>15.244901723741037</v>
          </cell>
        </row>
        <row r="174">
          <cell r="B174" t="str">
            <v>pris en charge équipe régionale</v>
          </cell>
          <cell r="C174" t="str">
            <v>jour</v>
          </cell>
          <cell r="D174">
            <v>15000</v>
          </cell>
          <cell r="E174">
            <v>22.867352585611556</v>
          </cell>
        </row>
        <row r="175">
          <cell r="B175" t="str">
            <v>pris en charge équipe local</v>
          </cell>
          <cell r="C175" t="str">
            <v>jour</v>
          </cell>
          <cell r="D175">
            <v>5000</v>
          </cell>
          <cell r="E175">
            <v>7.6224508618705187</v>
          </cell>
        </row>
        <row r="176">
          <cell r="B176" t="str">
            <v>frais mission cadre préfecture</v>
          </cell>
          <cell r="C176" t="str">
            <v>jour</v>
          </cell>
          <cell r="D176">
            <v>5000</v>
          </cell>
          <cell r="E176">
            <v>7.6224508618705187</v>
          </cell>
        </row>
        <row r="177">
          <cell r="B177" t="str">
            <v>frais mission chauffeur préfecture</v>
          </cell>
          <cell r="C177" t="str">
            <v>jour</v>
          </cell>
          <cell r="D177">
            <v>15000</v>
          </cell>
          <cell r="E177">
            <v>22.867352585611556</v>
          </cell>
        </row>
        <row r="178">
          <cell r="B178" t="str">
            <v xml:space="preserve">PR diem superviseur régional </v>
          </cell>
          <cell r="C178" t="str">
            <v>Personne/jour</v>
          </cell>
          <cell r="D178">
            <v>15000</v>
          </cell>
          <cell r="E178">
            <v>22.867352585611556</v>
          </cell>
        </row>
        <row r="179">
          <cell r="B179" t="str">
            <v>PR diem superviseur préfectoral</v>
          </cell>
          <cell r="C179" t="str">
            <v>Personne/jour</v>
          </cell>
          <cell r="D179">
            <v>15000</v>
          </cell>
          <cell r="E179">
            <v>22.867352585611556</v>
          </cell>
        </row>
        <row r="180">
          <cell r="B180" t="str">
            <v xml:space="preserve">PR diem superviseur national </v>
          </cell>
          <cell r="C180" t="str">
            <v>Personne/jour</v>
          </cell>
          <cell r="D180">
            <v>15000</v>
          </cell>
          <cell r="E180">
            <v>22.867352585611556</v>
          </cell>
        </row>
        <row r="181">
          <cell r="B181" t="str">
            <v>Pr diem facilitateur</v>
          </cell>
          <cell r="C181" t="str">
            <v>Personne/jour</v>
          </cell>
          <cell r="D181">
            <v>15000</v>
          </cell>
          <cell r="E181">
            <v>22.867352585611556</v>
          </cell>
        </row>
        <row r="182">
          <cell r="B182" t="str">
            <v>Pr diem superviseur proximité</v>
          </cell>
          <cell r="C182" t="str">
            <v>Personne/jour</v>
          </cell>
          <cell r="D182">
            <v>5000</v>
          </cell>
          <cell r="E182">
            <v>7.6224508618705187</v>
          </cell>
        </row>
        <row r="183">
          <cell r="B183" t="str">
            <v>Frais transport superviseur proximité</v>
          </cell>
          <cell r="C183" t="str">
            <v>Personne/jour</v>
          </cell>
          <cell r="D183">
            <v>5000</v>
          </cell>
          <cell r="E183">
            <v>7.6224508618705187</v>
          </cell>
        </row>
        <row r="184">
          <cell r="B184" t="str">
            <v xml:space="preserve">Frais facilitation </v>
          </cell>
          <cell r="C184" t="str">
            <v>Personne/jour</v>
          </cell>
          <cell r="D184">
            <v>15000</v>
          </cell>
          <cell r="E184">
            <v>22.867352585611556</v>
          </cell>
        </row>
        <row r="185">
          <cell r="B185" t="str">
            <v>frais transport distributeurs communautaires</v>
          </cell>
          <cell r="C185" t="str">
            <v>Personne/jour</v>
          </cell>
          <cell r="D185">
            <v>2500</v>
          </cell>
          <cell r="E185">
            <v>3.8112254309352593</v>
          </cell>
        </row>
        <row r="186">
          <cell r="B186" t="str">
            <v>Frais de transport Participants Bangui</v>
          </cell>
          <cell r="C186" t="str">
            <v>Personne/jour</v>
          </cell>
          <cell r="D186">
            <v>2500</v>
          </cell>
          <cell r="E186">
            <v>3.8112254309352593</v>
          </cell>
        </row>
        <row r="187">
          <cell r="B187" t="str">
            <v xml:space="preserve">Déjeuner </v>
          </cell>
          <cell r="C187" t="str">
            <v>Personne/jour</v>
          </cell>
          <cell r="D187">
            <v>4000</v>
          </cell>
          <cell r="E187">
            <v>6.0979606894964151</v>
          </cell>
        </row>
        <row r="188">
          <cell r="B188" t="str">
            <v>Pause café /déjeuner</v>
          </cell>
          <cell r="C188" t="str">
            <v>Personne/jour</v>
          </cell>
          <cell r="D188">
            <v>5000</v>
          </cell>
          <cell r="E188">
            <v>7.6224508618705187</v>
          </cell>
        </row>
        <row r="189">
          <cell r="B189" t="str">
            <v>Location salle national</v>
          </cell>
          <cell r="C189" t="str">
            <v>jour</v>
          </cell>
          <cell r="D189">
            <v>50000</v>
          </cell>
          <cell r="E189">
            <v>76.224508618705187</v>
          </cell>
        </row>
        <row r="190">
          <cell r="B190" t="str">
            <v>Location salle préfecture</v>
          </cell>
          <cell r="C190" t="str">
            <v>jour</v>
          </cell>
          <cell r="D190">
            <v>20000</v>
          </cell>
          <cell r="E190">
            <v>30.489803447482075</v>
          </cell>
        </row>
        <row r="191">
          <cell r="B191" t="str">
            <v>Location salle sous préfecture</v>
          </cell>
          <cell r="C191" t="str">
            <v>jour</v>
          </cell>
          <cell r="D191">
            <v>10000</v>
          </cell>
          <cell r="E191">
            <v>15.244901723741037</v>
          </cell>
        </row>
        <row r="192">
          <cell r="B192" t="str">
            <v xml:space="preserve">Fourniture bureau </v>
          </cell>
          <cell r="C192" t="str">
            <v>Participant</v>
          </cell>
          <cell r="D192">
            <v>3600</v>
          </cell>
          <cell r="E192">
            <v>5.4881646205467733</v>
          </cell>
        </row>
        <row r="193">
          <cell r="B193" t="str">
            <v>Gardiennage Mensuel</v>
          </cell>
          <cell r="C193" t="str">
            <v>gardien/mois</v>
          </cell>
          <cell r="D193">
            <v>100000</v>
          </cell>
          <cell r="E193">
            <v>152.44901723741037</v>
          </cell>
        </row>
        <row r="194">
          <cell r="B194" t="str">
            <v>Fourniture bureau 2</v>
          </cell>
          <cell r="C194" t="str">
            <v>Participant</v>
          </cell>
          <cell r="D194">
            <v>700</v>
          </cell>
          <cell r="E194">
            <v>1.0671431206618727</v>
          </cell>
        </row>
        <row r="195">
          <cell r="B195" t="str">
            <v>Reprographie</v>
          </cell>
          <cell r="C195" t="str">
            <v>Page</v>
          </cell>
          <cell r="D195">
            <v>25</v>
          </cell>
          <cell r="E195">
            <v>3.8112254309352597E-2</v>
          </cell>
        </row>
        <row r="196">
          <cell r="B196" t="str">
            <v>Matériel didactique</v>
          </cell>
          <cell r="C196" t="str">
            <v>Forfait</v>
          </cell>
          <cell r="D196">
            <v>25000</v>
          </cell>
          <cell r="E196">
            <v>38.112254309352593</v>
          </cell>
        </row>
        <row r="197">
          <cell r="B197" t="str">
            <v>Production des outils de collecte des données page</v>
          </cell>
          <cell r="C197" t="str">
            <v>Outil</v>
          </cell>
          <cell r="D197">
            <v>2000</v>
          </cell>
          <cell r="E197">
            <v>3.0489803447482076</v>
          </cell>
        </row>
        <row r="198">
          <cell r="B198" t="str">
            <v>Enquête RAMP 5 jour formation et 6 jour enquête 18 participants</v>
          </cell>
          <cell r="C198" t="str">
            <v>Enquête</v>
          </cell>
          <cell r="D198">
            <v>25000000</v>
          </cell>
          <cell r="E198">
            <v>38112.254309352596</v>
          </cell>
        </row>
        <row r="199">
          <cell r="B199" t="str">
            <v>Avis de recrutement</v>
          </cell>
          <cell r="C199" t="str">
            <v>unité</v>
          </cell>
          <cell r="D199">
            <v>150000</v>
          </cell>
          <cell r="E199">
            <v>228.67352585611556</v>
          </cell>
        </row>
        <row r="200">
          <cell r="B200" t="str">
            <v xml:space="preserve">Primes de motivation superviseurs de santé </v>
          </cell>
          <cell r="C200" t="str">
            <v>jour</v>
          </cell>
          <cell r="D200">
            <v>5000</v>
          </cell>
          <cell r="E200">
            <v>7.6224508618705187</v>
          </cell>
        </row>
        <row r="201">
          <cell r="B201" t="str">
            <v>Frais transport superviseurs de santé</v>
          </cell>
          <cell r="C201" t="str">
            <v>jour</v>
          </cell>
          <cell r="D201">
            <v>5000</v>
          </cell>
          <cell r="E201">
            <v>7.6224508618705187</v>
          </cell>
        </row>
        <row r="202">
          <cell r="B202" t="str">
            <v xml:space="preserve">Carte de communication </v>
          </cell>
          <cell r="C202" t="str">
            <v>carte</v>
          </cell>
          <cell r="D202">
            <v>5000</v>
          </cell>
          <cell r="E202">
            <v>7.6224508618705187</v>
          </cell>
        </row>
        <row r="203">
          <cell r="B203" t="str">
            <v xml:space="preserve">Primes de motivation agents de santé </v>
          </cell>
          <cell r="C203" t="str">
            <v>jour</v>
          </cell>
          <cell r="D203">
            <v>2500</v>
          </cell>
          <cell r="E203">
            <v>3.8112254309352593</v>
          </cell>
        </row>
        <row r="204">
          <cell r="B204" t="str">
            <v>Primes de motivation agents FOSA</v>
          </cell>
          <cell r="C204" t="str">
            <v>moits</v>
          </cell>
          <cell r="D204">
            <v>15000</v>
          </cell>
          <cell r="E204">
            <v>22.867352585611556</v>
          </cell>
        </row>
        <row r="205">
          <cell r="B205" t="str">
            <v>Indemnité point focal logistique préfecture</v>
          </cell>
          <cell r="C205" t="str">
            <v>jour</v>
          </cell>
          <cell r="D205">
            <v>8300</v>
          </cell>
          <cell r="E205">
            <v>12.653268430705062</v>
          </cell>
        </row>
        <row r="206">
          <cell r="B206" t="str">
            <v>Indemnité logisticien sous préfecture</v>
          </cell>
          <cell r="C206" t="str">
            <v>jour</v>
          </cell>
          <cell r="D206">
            <v>8300</v>
          </cell>
          <cell r="E206">
            <v>12.653268430705062</v>
          </cell>
        </row>
        <row r="207">
          <cell r="B207" t="str">
            <v>Indemnité magasinier sous préfecture</v>
          </cell>
          <cell r="C207" t="str">
            <v>jour</v>
          </cell>
          <cell r="D207">
            <v>7920</v>
          </cell>
          <cell r="E207">
            <v>12.073962165202902</v>
          </cell>
        </row>
        <row r="208">
          <cell r="B208" t="str">
            <v>Indemnité gardienne  sous préfecture</v>
          </cell>
          <cell r="C208" t="str">
            <v>jour</v>
          </cell>
          <cell r="D208">
            <v>7920</v>
          </cell>
          <cell r="E208">
            <v>12.073962165202902</v>
          </cell>
        </row>
        <row r="209">
          <cell r="B209" t="str">
            <v>Chargé d´IEC et mobilisation social</v>
          </cell>
          <cell r="C209" t="str">
            <v>Mois</v>
          </cell>
          <cell r="D209">
            <v>200000</v>
          </cell>
          <cell r="E209">
            <v>304.89803447482075</v>
          </cell>
        </row>
        <row r="210">
          <cell r="B210" t="str">
            <v>Recrutement délégués</v>
          </cell>
          <cell r="C210" t="str">
            <v>personnes</v>
          </cell>
          <cell r="D210">
            <v>800000</v>
          </cell>
          <cell r="E210">
            <v>1219.592137899283</v>
          </cell>
        </row>
        <row r="211">
          <cell r="B211" t="str">
            <v xml:space="preserve">Briefing et débriefing délégués </v>
          </cell>
          <cell r="C211" t="str">
            <v>personne</v>
          </cell>
          <cell r="D211">
            <v>1884760</v>
          </cell>
          <cell r="E211">
            <v>2873.2980972838159</v>
          </cell>
        </row>
        <row r="212">
          <cell r="B212" t="str">
            <v>Retour MILDA jusqu'à Bangui - cout transport par balle</v>
          </cell>
          <cell r="C212" t="str">
            <v>net</v>
          </cell>
          <cell r="D212">
            <v>274.19002599999999</v>
          </cell>
          <cell r="E212">
            <v>0.41799999999999998</v>
          </cell>
        </row>
        <row r="213">
          <cell r="B213" t="str">
            <v>Carnet BL 10 pages avec 4 souches</v>
          </cell>
          <cell r="C213" t="str">
            <v>unité</v>
          </cell>
          <cell r="D213">
            <v>2000</v>
          </cell>
          <cell r="E213">
            <v>3.0489803447482076</v>
          </cell>
        </row>
        <row r="214">
          <cell r="B214" t="str">
            <v>Location Terrain avec mur pour l'entreposage des Container</v>
          </cell>
          <cell r="C214" t="str">
            <v>mois</v>
          </cell>
          <cell r="D214">
            <v>1967871</v>
          </cell>
          <cell r="E214">
            <v>3000</v>
          </cell>
        </row>
        <row r="215">
          <cell r="B215" t="str">
            <v>Achat Container</v>
          </cell>
          <cell r="C215" t="str">
            <v>unité</v>
          </cell>
          <cell r="D215">
            <v>1639892.5</v>
          </cell>
          <cell r="E215">
            <v>2500</v>
          </cell>
        </row>
        <row r="216">
          <cell r="B216" t="str">
            <v>Fiche d'Entrepôt</v>
          </cell>
          <cell r="C216" t="str">
            <v>unité</v>
          </cell>
          <cell r="D216">
            <v>500</v>
          </cell>
          <cell r="E216">
            <v>0.76224508618705189</v>
          </cell>
        </row>
        <row r="217">
          <cell r="B217" t="str">
            <v>Bracelets (avec transport freight)</v>
          </cell>
          <cell r="C217" t="str">
            <v>unité</v>
          </cell>
          <cell r="D217">
            <v>50.003602110000003</v>
          </cell>
          <cell r="E217">
            <v>7.6230000000000006E-2</v>
          </cell>
        </row>
        <row r="218">
          <cell r="B218" t="str">
            <v xml:space="preserve">Frais d´administration 7% </v>
          </cell>
          <cell r="C218" t="str">
            <v>Unité</v>
          </cell>
          <cell r="E218">
            <v>0</v>
          </cell>
        </row>
        <row r="219">
          <cell r="B219" t="str">
            <v>Antivirus</v>
          </cell>
          <cell r="C219" t="str">
            <v>Logiciel</v>
          </cell>
          <cell r="D219">
            <v>43000</v>
          </cell>
          <cell r="E219">
            <v>65.553077412086466</v>
          </cell>
        </row>
        <row r="220">
          <cell r="B220" t="str">
            <v>Armoires</v>
          </cell>
          <cell r="C220" t="str">
            <v>Armoire</v>
          </cell>
          <cell r="D220">
            <v>105000</v>
          </cell>
          <cell r="E220">
            <v>160.07146809928091</v>
          </cell>
        </row>
        <row r="221">
          <cell r="B221" t="str">
            <v>Armoires métallique</v>
          </cell>
          <cell r="C221" t="str">
            <v>unité</v>
          </cell>
          <cell r="D221">
            <v>250000</v>
          </cell>
          <cell r="E221">
            <v>381.12254309352596</v>
          </cell>
        </row>
        <row r="222">
          <cell r="B222" t="str">
            <v xml:space="preserve">Blackberry </v>
          </cell>
          <cell r="C222" t="str">
            <v>unité</v>
          </cell>
          <cell r="D222">
            <v>195000</v>
          </cell>
          <cell r="E222">
            <v>297.27558361295024</v>
          </cell>
        </row>
        <row r="223">
          <cell r="B223" t="str">
            <v>Calculatrices</v>
          </cell>
          <cell r="C223" t="str">
            <v>Calculatrice</v>
          </cell>
          <cell r="D223">
            <v>5000</v>
          </cell>
          <cell r="E223">
            <v>7.6224508618705187</v>
          </cell>
        </row>
        <row r="224">
          <cell r="B224" t="str">
            <v>Centrale téléphonique</v>
          </cell>
          <cell r="C224" t="str">
            <v>Centrale téléphonique</v>
          </cell>
          <cell r="D224">
            <v>750000</v>
          </cell>
          <cell r="E224">
            <v>1143.3676292805778</v>
          </cell>
        </row>
        <row r="225">
          <cell r="B225" t="str">
            <v>Centrale téléphonique (12 postes)</v>
          </cell>
          <cell r="C225" t="str">
            <v>Centrale téléphonique</v>
          </cell>
          <cell r="D225">
            <v>1250000</v>
          </cell>
          <cell r="E225">
            <v>1905.6127154676299</v>
          </cell>
        </row>
        <row r="226">
          <cell r="B226" t="str">
            <v>Chaises métalliques</v>
          </cell>
          <cell r="C226" t="str">
            <v>Chaise métallique</v>
          </cell>
          <cell r="D226">
            <v>26000</v>
          </cell>
          <cell r="E226">
            <v>39.636744481726701</v>
          </cell>
        </row>
        <row r="227">
          <cell r="B227" t="str">
            <v xml:space="preserve">Chaises visiteurs </v>
          </cell>
          <cell r="C227" t="str">
            <v>Chaise visiteur</v>
          </cell>
          <cell r="D227">
            <v>150000</v>
          </cell>
          <cell r="E227">
            <v>228.67352585611556</v>
          </cell>
        </row>
        <row r="228">
          <cell r="B228" t="str">
            <v>Camera numérique</v>
          </cell>
          <cell r="C228" t="str">
            <v xml:space="preserve">unité </v>
          </cell>
          <cell r="D228">
            <v>250000</v>
          </cell>
          <cell r="E228">
            <v>381.12254309352596</v>
          </cell>
        </row>
        <row r="229">
          <cell r="B229" t="str">
            <v>Chargeur portable pour des vehicules et solaire</v>
          </cell>
          <cell r="C229" t="str">
            <v>unité</v>
          </cell>
          <cell r="D229">
            <v>15000</v>
          </cell>
          <cell r="E229">
            <v>22.867352585611556</v>
          </cell>
        </row>
        <row r="230">
          <cell r="B230" t="str">
            <v>Data show (vidéoprojecteurs)</v>
          </cell>
          <cell r="C230" t="str">
            <v>Projecteur vidéo</v>
          </cell>
          <cell r="D230">
            <v>700000</v>
          </cell>
          <cell r="E230">
            <v>1067.1431206618727</v>
          </cell>
        </row>
        <row r="231">
          <cell r="B231" t="str">
            <v>Disque de sauvegarde (barrettes mémoire)</v>
          </cell>
          <cell r="C231" t="str">
            <v>Disque de sauvegarde</v>
          </cell>
          <cell r="D231">
            <v>90000</v>
          </cell>
          <cell r="E231">
            <v>137.20411551366934</v>
          </cell>
        </row>
        <row r="232">
          <cell r="B232" t="str">
            <v>Distributeur Internet et accessoires</v>
          </cell>
          <cell r="C232" t="str">
            <v>Distributeur internet</v>
          </cell>
          <cell r="D232">
            <v>4500000</v>
          </cell>
          <cell r="E232">
            <v>6860.2057756834674</v>
          </cell>
        </row>
        <row r="233">
          <cell r="B233" t="str">
            <v>Fauteuils bureaux</v>
          </cell>
          <cell r="C233" t="str">
            <v xml:space="preserve">Fauteuil </v>
          </cell>
          <cell r="D233">
            <v>195000</v>
          </cell>
          <cell r="E233">
            <v>297.27558361295024</v>
          </cell>
        </row>
        <row r="234">
          <cell r="B234" t="str">
            <v>Groupe électrogène 44KWA plus câblage et installation</v>
          </cell>
          <cell r="C234" t="str">
            <v>Groupe électrogène</v>
          </cell>
          <cell r="D234">
            <v>12000000</v>
          </cell>
          <cell r="E234">
            <v>18293.882068489245</v>
          </cell>
        </row>
        <row r="235">
          <cell r="B235" t="str">
            <v>Groupe électrogène 22KWA plus câblage et installation</v>
          </cell>
          <cell r="C235" t="str">
            <v>Groupe électrogène</v>
          </cell>
          <cell r="D235">
            <v>4500000</v>
          </cell>
          <cell r="E235">
            <v>6860.2057756834674</v>
          </cell>
        </row>
        <row r="236">
          <cell r="B236" t="str">
            <v>Group meublement canapé</v>
          </cell>
          <cell r="C236" t="str">
            <v>Unité</v>
          </cell>
          <cell r="D236">
            <v>950000</v>
          </cell>
          <cell r="E236">
            <v>1448.2656637553987</v>
          </cell>
        </row>
        <row r="237">
          <cell r="B237" t="str">
            <v xml:space="preserve">Imprimantes laser </v>
          </cell>
          <cell r="C237" t="str">
            <v>Imprimante laser</v>
          </cell>
          <cell r="D237">
            <v>200000</v>
          </cell>
          <cell r="E237">
            <v>304.89803447482075</v>
          </cell>
        </row>
        <row r="238">
          <cell r="B238" t="str">
            <v xml:space="preserve">Imprimantes multifonction </v>
          </cell>
          <cell r="C238" t="str">
            <v>unité</v>
          </cell>
          <cell r="D238">
            <v>450000</v>
          </cell>
          <cell r="E238">
            <v>686.02057756834677</v>
          </cell>
        </row>
        <row r="239">
          <cell r="B239" t="str">
            <v>Logiciel comptable multi projet</v>
          </cell>
          <cell r="C239" t="str">
            <v>Logiciel</v>
          </cell>
          <cell r="D239">
            <v>1093940</v>
          </cell>
          <cell r="E239">
            <v>1667.7007791669271</v>
          </cell>
        </row>
        <row r="240">
          <cell r="B240" t="str">
            <v>Logiciel MS office</v>
          </cell>
          <cell r="C240" t="str">
            <v>Logiciel</v>
          </cell>
          <cell r="D240">
            <v>250000</v>
          </cell>
          <cell r="E240">
            <v>381.12254309352596</v>
          </cell>
        </row>
        <row r="241">
          <cell r="B241" t="str">
            <v>Logiciel XP</v>
          </cell>
          <cell r="C241" t="str">
            <v>Logiciel</v>
          </cell>
          <cell r="D241">
            <v>136000</v>
          </cell>
          <cell r="E241">
            <v>207.33066344287812</v>
          </cell>
        </row>
        <row r="242">
          <cell r="B242" t="str">
            <v>Coffre forte</v>
          </cell>
          <cell r="C242" t="str">
            <v>unité</v>
          </cell>
          <cell r="D242">
            <v>750000</v>
          </cell>
          <cell r="E242">
            <v>1143.3676292805778</v>
          </cell>
        </row>
        <row r="243">
          <cell r="B243" t="str">
            <v>Smartphone GSM</v>
          </cell>
          <cell r="C243" t="str">
            <v>Mobile GSM</v>
          </cell>
          <cell r="D243">
            <v>50000</v>
          </cell>
          <cell r="E243">
            <v>76.224508618705187</v>
          </cell>
        </row>
        <row r="244">
          <cell r="B244" t="str">
            <v>Carte SIM</v>
          </cell>
          <cell r="C244" t="str">
            <v>Unité</v>
          </cell>
          <cell r="D244">
            <v>1000</v>
          </cell>
          <cell r="E244">
            <v>1.5244901723741038</v>
          </cell>
        </row>
        <row r="245">
          <cell r="B245" t="str">
            <v xml:space="preserve">Moto </v>
          </cell>
          <cell r="C245" t="str">
            <v>unité</v>
          </cell>
          <cell r="D245">
            <v>3122000</v>
          </cell>
          <cell r="E245">
            <v>4759.458318151952</v>
          </cell>
        </row>
        <row r="246">
          <cell r="B246" t="str">
            <v>Central NinaB layer téléphone</v>
          </cell>
          <cell r="C246" t="str">
            <v>unité</v>
          </cell>
          <cell r="D246">
            <v>15289600</v>
          </cell>
          <cell r="E246">
            <v>23308.844939531096</v>
          </cell>
        </row>
        <row r="247">
          <cell r="B247" t="str">
            <v xml:space="preserve">Installation internet bureau </v>
          </cell>
          <cell r="C247" t="str">
            <v>Distributeur internet</v>
          </cell>
          <cell r="D247">
            <v>4500000</v>
          </cell>
          <cell r="E247">
            <v>6860.2057756834674</v>
          </cell>
        </row>
        <row r="248">
          <cell r="B248" t="str">
            <v>Installation communication radio inclus handsets</v>
          </cell>
          <cell r="C248" t="str">
            <v xml:space="preserve">unité </v>
          </cell>
          <cell r="D248">
            <v>8500000</v>
          </cell>
          <cell r="E248">
            <v>12958.166465179882</v>
          </cell>
        </row>
        <row r="249">
          <cell r="B249" t="str">
            <v>Ordinateur Fixe</v>
          </cell>
          <cell r="C249" t="str">
            <v>PC desktop</v>
          </cell>
          <cell r="D249">
            <v>450000</v>
          </cell>
          <cell r="E249">
            <v>686.02057756834677</v>
          </cell>
        </row>
        <row r="250">
          <cell r="B250" t="str">
            <v>Ordinateur portables</v>
          </cell>
          <cell r="C250" t="str">
            <v>PC Lap top</v>
          </cell>
          <cell r="D250">
            <v>689000</v>
          </cell>
          <cell r="E250">
            <v>1050.3737287657575</v>
          </cell>
        </row>
        <row r="251">
          <cell r="B251" t="str">
            <v>Ondulateur</v>
          </cell>
          <cell r="C251" t="str">
            <v>unité</v>
          </cell>
          <cell r="D251">
            <v>90000</v>
          </cell>
          <cell r="E251">
            <v>137.20411551366934</v>
          </cell>
        </row>
        <row r="252">
          <cell r="B252" t="str">
            <v>Photocopieuse</v>
          </cell>
          <cell r="C252" t="str">
            <v>Photocopieur</v>
          </cell>
          <cell r="D252">
            <v>1100000</v>
          </cell>
          <cell r="E252">
            <v>1676.9391896115142</v>
          </cell>
        </row>
        <row r="253">
          <cell r="B253" t="str">
            <v>Réfrigérateur</v>
          </cell>
          <cell r="C253" t="str">
            <v>Réfrigérateur</v>
          </cell>
          <cell r="D253">
            <v>450000</v>
          </cell>
          <cell r="E253">
            <v>686.02057756834677</v>
          </cell>
        </row>
        <row r="254">
          <cell r="B254" t="str">
            <v>Radio véhicule HF</v>
          </cell>
          <cell r="C254" t="str">
            <v>unité</v>
          </cell>
          <cell r="D254">
            <v>376900</v>
          </cell>
          <cell r="E254">
            <v>574.58034596779976</v>
          </cell>
        </row>
        <row r="255">
          <cell r="B255" t="str">
            <v>Radio véhicule VHF</v>
          </cell>
          <cell r="C255" t="str">
            <v>unité</v>
          </cell>
          <cell r="D255">
            <v>2315210</v>
          </cell>
          <cell r="E255">
            <v>3529.5148919822491</v>
          </cell>
        </row>
        <row r="256">
          <cell r="B256" t="str">
            <v>Appareil relieur</v>
          </cell>
          <cell r="C256" t="str">
            <v>unité</v>
          </cell>
          <cell r="D256">
            <v>350000</v>
          </cell>
          <cell r="E256">
            <v>533.57156033093634</v>
          </cell>
        </row>
        <row r="257">
          <cell r="B257" t="str">
            <v>Scanner</v>
          </cell>
          <cell r="C257" t="str">
            <v>Scanner</v>
          </cell>
          <cell r="D257">
            <v>250000</v>
          </cell>
          <cell r="E257">
            <v>381.12254309352596</v>
          </cell>
        </row>
        <row r="258">
          <cell r="B258" t="str">
            <v>Split 2CV</v>
          </cell>
          <cell r="C258" t="str">
            <v>Split 2CV</v>
          </cell>
          <cell r="D258">
            <v>680750</v>
          </cell>
          <cell r="E258">
            <v>1037.7966848436711</v>
          </cell>
        </row>
        <row r="259">
          <cell r="B259" t="str">
            <v>Table bureau</v>
          </cell>
          <cell r="C259" t="str">
            <v>Table bureau</v>
          </cell>
          <cell r="D259">
            <v>375000</v>
          </cell>
          <cell r="E259">
            <v>571.68381464028892</v>
          </cell>
        </row>
        <row r="260">
          <cell r="B260" t="str">
            <v>Tableau à chevalet</v>
          </cell>
          <cell r="C260" t="str">
            <v>Tableau à chevalet</v>
          </cell>
          <cell r="D260">
            <v>12000</v>
          </cell>
          <cell r="E260">
            <v>18.293882068489246</v>
          </cell>
        </row>
        <row r="261">
          <cell r="B261" t="str">
            <v>Tables métalliques</v>
          </cell>
          <cell r="C261" t="str">
            <v>Table métallique</v>
          </cell>
          <cell r="D261">
            <v>65000</v>
          </cell>
          <cell r="E261">
            <v>99.091861204316743</v>
          </cell>
        </row>
        <row r="262">
          <cell r="B262" t="str">
            <v xml:space="preserve">Tables grand réunion </v>
          </cell>
          <cell r="C262" t="str">
            <v>Table grand</v>
          </cell>
          <cell r="D262">
            <v>350000</v>
          </cell>
          <cell r="E262">
            <v>533.57156033093634</v>
          </cell>
        </row>
        <row r="263">
          <cell r="B263" t="str">
            <v>Tabourets métalliques</v>
          </cell>
          <cell r="C263" t="str">
            <v>Tabouret métallique</v>
          </cell>
          <cell r="D263">
            <v>36000</v>
          </cell>
          <cell r="E263">
            <v>54.881646205467739</v>
          </cell>
        </row>
        <row r="264">
          <cell r="B264" t="str">
            <v>Téléphones</v>
          </cell>
          <cell r="C264" t="str">
            <v>unité</v>
          </cell>
          <cell r="D264">
            <v>300000</v>
          </cell>
          <cell r="E264">
            <v>457.34705171223112</v>
          </cell>
        </row>
        <row r="265">
          <cell r="B265" t="str">
            <v>Installation ligne téléphone fixe</v>
          </cell>
          <cell r="C265" t="str">
            <v>unité</v>
          </cell>
          <cell r="D265">
            <v>100000</v>
          </cell>
          <cell r="E265">
            <v>152.44901723741037</v>
          </cell>
        </row>
        <row r="266">
          <cell r="B266" t="str">
            <v xml:space="preserve">Appareil téléconférence </v>
          </cell>
          <cell r="C266" t="str">
            <v>unité</v>
          </cell>
          <cell r="D266">
            <v>1500000</v>
          </cell>
          <cell r="E266">
            <v>2286.7352585611557</v>
          </cell>
        </row>
        <row r="267">
          <cell r="B267" t="str">
            <v>Vsat avec wifi</v>
          </cell>
          <cell r="C267" t="str">
            <v xml:space="preserve">unité </v>
          </cell>
          <cell r="D267">
            <v>1000000</v>
          </cell>
          <cell r="E267">
            <v>1524.4901723741038</v>
          </cell>
        </row>
        <row r="268">
          <cell r="B268" t="str">
            <v xml:space="preserve">Toyota Landcruiser 5 door 4X4 Heavy duty </v>
          </cell>
          <cell r="C268" t="str">
            <v>Véhicule</v>
          </cell>
          <cell r="D268">
            <v>22528843</v>
          </cell>
          <cell r="E268">
            <v>34344.999748459122</v>
          </cell>
        </row>
        <row r="269">
          <cell r="B269" t="str">
            <v>Véhicule aménagé pour la radio mobile</v>
          </cell>
          <cell r="C269" t="str">
            <v>Véhicule aménagé</v>
          </cell>
          <cell r="D269">
            <v>19000000</v>
          </cell>
          <cell r="E269">
            <v>28965.313275107972</v>
          </cell>
        </row>
        <row r="270">
          <cell r="B270" t="str">
            <v xml:space="preserve">Véhicules 4X4 Hilux 79 4 doors </v>
          </cell>
          <cell r="C270" t="str">
            <v>Véhicule 4X4 Station Wagon</v>
          </cell>
          <cell r="D270">
            <v>19000000</v>
          </cell>
          <cell r="E270">
            <v>28965.313275107972</v>
          </cell>
        </row>
        <row r="273">
          <cell r="B273" t="str">
            <v xml:space="preserve">Affiche </v>
          </cell>
          <cell r="C273" t="str">
            <v>Affiche</v>
          </cell>
          <cell r="D273">
            <v>1600</v>
          </cell>
          <cell r="E273">
            <v>2.4391842757985662</v>
          </cell>
        </row>
        <row r="274">
          <cell r="B274" t="str">
            <v>Dépliants sensibilisation</v>
          </cell>
          <cell r="C274" t="str">
            <v>unité</v>
          </cell>
          <cell r="D274">
            <v>1000</v>
          </cell>
          <cell r="E274">
            <v>1.5244901723741038</v>
          </cell>
        </row>
        <row r="275">
          <cell r="B275" t="str">
            <v>Banderole</v>
          </cell>
          <cell r="C275" t="str">
            <v>Banderole</v>
          </cell>
          <cell r="D275">
            <v>10000</v>
          </cell>
          <cell r="E275">
            <v>15.244901723741037</v>
          </cell>
        </row>
        <row r="276">
          <cell r="B276" t="str">
            <v>Caméra numérique</v>
          </cell>
          <cell r="C276" t="str">
            <v>Caméra numérique</v>
          </cell>
          <cell r="D276">
            <v>500000</v>
          </cell>
          <cell r="E276">
            <v>762.24508618705192</v>
          </cell>
        </row>
        <row r="277">
          <cell r="B277" t="str">
            <v xml:space="preserve">Carte de communication </v>
          </cell>
          <cell r="C277" t="str">
            <v>unité</v>
          </cell>
          <cell r="D277">
            <v>5000</v>
          </cell>
          <cell r="E277">
            <v>7.6224508618705187</v>
          </cell>
        </row>
        <row r="278">
          <cell r="B278" t="str">
            <v>Contrats annuels de diffusion par la radio nationale</v>
          </cell>
          <cell r="C278" t="str">
            <v>Contrat diffusion radio nationale</v>
          </cell>
          <cell r="D278">
            <v>750000</v>
          </cell>
          <cell r="E278">
            <v>1143.3676292805778</v>
          </cell>
        </row>
        <row r="279">
          <cell r="B279" t="str">
            <v>Contrats annuels de diffusion par les radios communautaires 101</v>
          </cell>
          <cell r="C279" t="str">
            <v>Spot</v>
          </cell>
          <cell r="D279">
            <v>50000</v>
          </cell>
          <cell r="E279">
            <v>76.224508618705187</v>
          </cell>
        </row>
        <row r="280">
          <cell r="B280" t="str">
            <v>Contrats annuels de diffusion par les radios privées</v>
          </cell>
          <cell r="C280" t="str">
            <v>Contrat diffusion radio privée</v>
          </cell>
          <cell r="D280">
            <v>300000</v>
          </cell>
          <cell r="E280">
            <v>457.34705171223112</v>
          </cell>
        </row>
        <row r="281">
          <cell r="B281" t="str">
            <v>Contrats annuels de diffusion par les télés privées</v>
          </cell>
          <cell r="C281" t="str">
            <v>Contrat diffusion télé privée</v>
          </cell>
          <cell r="D281">
            <v>7200000</v>
          </cell>
          <cell r="E281">
            <v>10976.329241093548</v>
          </cell>
        </row>
        <row r="282">
          <cell r="B282" t="str">
            <v>Contrat Organisations communautaires</v>
          </cell>
          <cell r="C282" t="str">
            <v>Contrat</v>
          </cell>
          <cell r="D282">
            <v>2500000</v>
          </cell>
          <cell r="E282">
            <v>3811.2254309352597</v>
          </cell>
        </row>
        <row r="283">
          <cell r="B283" t="str">
            <v>Déplacement animateurs</v>
          </cell>
          <cell r="C283" t="str">
            <v>Déplacement animateur</v>
          </cell>
          <cell r="D283">
            <v>2000</v>
          </cell>
          <cell r="E283">
            <v>3.0489803447482076</v>
          </cell>
        </row>
        <row r="284">
          <cell r="B284" t="str">
            <v>Dépliants sensibilisation</v>
          </cell>
          <cell r="C284" t="str">
            <v>Dépliant</v>
          </cell>
          <cell r="D284">
            <v>500</v>
          </cell>
          <cell r="E284">
            <v>0.76224508618705189</v>
          </cell>
        </row>
        <row r="285">
          <cell r="B285" t="str">
            <v>Frais de transport distributeurs communautaires</v>
          </cell>
          <cell r="C285" t="str">
            <v>jour</v>
          </cell>
          <cell r="D285">
            <v>2500</v>
          </cell>
          <cell r="E285">
            <v>3.8112254309352593</v>
          </cell>
        </row>
        <row r="286">
          <cell r="B286" t="str">
            <v>Gratification organisateurs niveau national</v>
          </cell>
          <cell r="C286" t="str">
            <v>Personne/jour</v>
          </cell>
          <cell r="D286">
            <v>10000</v>
          </cell>
          <cell r="E286">
            <v>15.244901723741037</v>
          </cell>
        </row>
        <row r="287">
          <cell r="B287" t="str">
            <v>Gratification organisateurs Régions</v>
          </cell>
          <cell r="C287" t="str">
            <v>Personne/jour</v>
          </cell>
          <cell r="D287">
            <v>10000</v>
          </cell>
          <cell r="E287">
            <v>15.244901723741037</v>
          </cell>
        </row>
        <row r="288">
          <cell r="B288" t="str">
            <v xml:space="preserve">Groupes d'animations </v>
          </cell>
          <cell r="C288" t="str">
            <v>Animation/jour</v>
          </cell>
          <cell r="D288">
            <v>50000</v>
          </cell>
          <cell r="E288">
            <v>76.224508618705187</v>
          </cell>
        </row>
        <row r="289">
          <cell r="B289" t="str">
            <v>Location chaises, bâches</v>
          </cell>
          <cell r="C289" t="str">
            <v>Location/jour</v>
          </cell>
          <cell r="D289">
            <v>45000</v>
          </cell>
          <cell r="E289">
            <v>68.602057756834668</v>
          </cell>
        </row>
        <row r="290">
          <cell r="B290" t="str">
            <v>Location chaises, bâches et transport  Régions</v>
          </cell>
          <cell r="C290" t="str">
            <v>Location/jour</v>
          </cell>
          <cell r="D290">
            <v>150000</v>
          </cell>
          <cell r="E290">
            <v>228.67352585611556</v>
          </cell>
        </row>
        <row r="291">
          <cell r="B291" t="str">
            <v>Location chaises, bâches et transport niveau national</v>
          </cell>
          <cell r="C291" t="str">
            <v>Location/jour</v>
          </cell>
          <cell r="D291">
            <v>250000</v>
          </cell>
          <cell r="E291">
            <v>381.12254309352596</v>
          </cell>
        </row>
        <row r="292">
          <cell r="B292" t="str">
            <v>Location matériel de sonorisation District</v>
          </cell>
          <cell r="C292" t="str">
            <v>Location/jour</v>
          </cell>
          <cell r="D292">
            <v>30000</v>
          </cell>
          <cell r="E292">
            <v>45.734705171223112</v>
          </cell>
        </row>
        <row r="293">
          <cell r="B293" t="str">
            <v>Location matériel de sonorisation Région</v>
          </cell>
          <cell r="C293" t="str">
            <v>Location/jour</v>
          </cell>
          <cell r="D293">
            <v>50000</v>
          </cell>
          <cell r="E293">
            <v>76.224508618705187</v>
          </cell>
        </row>
        <row r="294">
          <cell r="B294" t="str">
            <v>Location maisons des jeunes et de la culture 7 Jours</v>
          </cell>
          <cell r="C294" t="str">
            <v>Location/jour</v>
          </cell>
          <cell r="D294">
            <v>50000</v>
          </cell>
          <cell r="E294">
            <v>76.224508618705187</v>
          </cell>
        </row>
        <row r="295">
          <cell r="B295" t="str">
            <v>Location matériel (chaises, bâches, sonorisation)</v>
          </cell>
          <cell r="C295" t="str">
            <v>Location/jour</v>
          </cell>
          <cell r="D295">
            <v>100000</v>
          </cell>
          <cell r="E295">
            <v>152.44901723741037</v>
          </cell>
        </row>
        <row r="296">
          <cell r="B296" t="str">
            <v xml:space="preserve">Per diem membres de l'association </v>
          </cell>
          <cell r="C296" t="str">
            <v>Personne/jour</v>
          </cell>
          <cell r="D296">
            <v>15000</v>
          </cell>
          <cell r="E296">
            <v>22.867352585611556</v>
          </cell>
        </row>
        <row r="297">
          <cell r="B297" t="str">
            <v xml:space="preserve">Per diem participants niveau central </v>
          </cell>
          <cell r="C297" t="str">
            <v>Personne/jour</v>
          </cell>
          <cell r="D297">
            <v>15000</v>
          </cell>
          <cell r="E297">
            <v>22.867352585611556</v>
          </cell>
        </row>
        <row r="298">
          <cell r="B298" t="str">
            <v xml:space="preserve">Per diem participants Préfectoral </v>
          </cell>
          <cell r="C298" t="str">
            <v>Personne/jour</v>
          </cell>
          <cell r="D298">
            <v>5000</v>
          </cell>
          <cell r="E298">
            <v>7.6224508618705187</v>
          </cell>
        </row>
        <row r="299">
          <cell r="B299" t="str">
            <v xml:space="preserve">Per diem chauffeurs niveau central </v>
          </cell>
          <cell r="C299" t="str">
            <v>Personne/jour</v>
          </cell>
          <cell r="D299">
            <v>10000</v>
          </cell>
          <cell r="E299">
            <v>15.244901723741037</v>
          </cell>
        </row>
        <row r="300">
          <cell r="B300" t="str">
            <v xml:space="preserve">Per diem accompagnants de l'autorité </v>
          </cell>
          <cell r="C300" t="str">
            <v>Personne/jour</v>
          </cell>
          <cell r="D300">
            <v>15000</v>
          </cell>
          <cell r="E300">
            <v>22.867352585611556</v>
          </cell>
        </row>
        <row r="301">
          <cell r="B301" t="str">
            <v>Per diem agents de sécurité</v>
          </cell>
          <cell r="C301" t="str">
            <v>Personne/jour</v>
          </cell>
          <cell r="D301">
            <v>20000</v>
          </cell>
          <cell r="E301">
            <v>30.489803447482075</v>
          </cell>
        </row>
        <row r="302">
          <cell r="B302" t="str">
            <v>Pr diem facilitateur</v>
          </cell>
          <cell r="C302" t="str">
            <v>Personne/jour</v>
          </cell>
          <cell r="D302">
            <v>15000</v>
          </cell>
          <cell r="E302">
            <v>22.867352585611556</v>
          </cell>
        </row>
        <row r="303">
          <cell r="B303" t="str">
            <v>Per diem facilitateur niveau rural</v>
          </cell>
          <cell r="C303" t="str">
            <v>Personne/jour</v>
          </cell>
          <cell r="D303">
            <v>5000</v>
          </cell>
          <cell r="E303">
            <v>7.6224508618705187</v>
          </cell>
        </row>
        <row r="304">
          <cell r="B304" t="str">
            <v xml:space="preserve">frais facilitation </v>
          </cell>
          <cell r="C304" t="str">
            <v>Personne/jour</v>
          </cell>
          <cell r="D304">
            <v>15000</v>
          </cell>
          <cell r="E304">
            <v>22.867352585611556</v>
          </cell>
        </row>
        <row r="305">
          <cell r="B305" t="str">
            <v xml:space="preserve">Fourniture bureau </v>
          </cell>
          <cell r="C305" t="str">
            <v>kit</v>
          </cell>
          <cell r="D305">
            <v>3600</v>
          </cell>
          <cell r="E305">
            <v>5.4881646205467733</v>
          </cell>
        </row>
        <row r="306">
          <cell r="B306" t="str">
            <v>Carburant  diesel</v>
          </cell>
          <cell r="C306" t="str">
            <v>Litre</v>
          </cell>
          <cell r="D306">
            <v>870</v>
          </cell>
          <cell r="E306">
            <v>1.3263064499654702</v>
          </cell>
        </row>
        <row r="307">
          <cell r="B307" t="str">
            <v>Carburant essence</v>
          </cell>
          <cell r="C307" t="str">
            <v>Litre</v>
          </cell>
          <cell r="D307">
            <v>880</v>
          </cell>
          <cell r="E307">
            <v>1.3415513516892112</v>
          </cell>
        </row>
        <row r="308">
          <cell r="B308" t="str">
            <v xml:space="preserve">Carte de communication </v>
          </cell>
          <cell r="C308" t="str">
            <v>carte</v>
          </cell>
          <cell r="D308">
            <v>5000</v>
          </cell>
          <cell r="E308">
            <v>7.6224508618705187</v>
          </cell>
        </row>
        <row r="309">
          <cell r="B309" t="str">
            <v xml:space="preserve">Entretien véhicules </v>
          </cell>
          <cell r="C309" t="str">
            <v>véhicule</v>
          </cell>
          <cell r="D309">
            <v>30000</v>
          </cell>
          <cell r="E309">
            <v>45.734705171223112</v>
          </cell>
        </row>
        <row r="310">
          <cell r="B310" t="str">
            <v>Entretien moto</v>
          </cell>
          <cell r="C310" t="str">
            <v>moto</v>
          </cell>
          <cell r="D310">
            <v>10000</v>
          </cell>
          <cell r="E310">
            <v>15.244901723741037</v>
          </cell>
        </row>
        <row r="311">
          <cell r="B311" t="str">
            <v xml:space="preserve">Pauses café participants </v>
          </cell>
          <cell r="C311" t="str">
            <v>Personne/pause</v>
          </cell>
          <cell r="D311">
            <v>1500</v>
          </cell>
          <cell r="E311">
            <v>2.2867352585611558</v>
          </cell>
        </row>
        <row r="312">
          <cell r="B312" t="str">
            <v>Pause café/déjeuner</v>
          </cell>
          <cell r="C312" t="str">
            <v>Personne</v>
          </cell>
          <cell r="D312">
            <v>5000</v>
          </cell>
          <cell r="E312">
            <v>7.6224508618705187</v>
          </cell>
        </row>
        <row r="313">
          <cell r="B313" t="str">
            <v>Location salle niveau national</v>
          </cell>
          <cell r="C313" t="str">
            <v>Jour</v>
          </cell>
          <cell r="D313">
            <v>50000</v>
          </cell>
          <cell r="E313">
            <v>76.224508618705187</v>
          </cell>
        </row>
        <row r="314">
          <cell r="B314" t="str">
            <v>Location salle Préfectoral</v>
          </cell>
          <cell r="C314" t="str">
            <v>Jour</v>
          </cell>
          <cell r="D314">
            <v>20000</v>
          </cell>
          <cell r="E314">
            <v>30.489803447482075</v>
          </cell>
        </row>
        <row r="315">
          <cell r="B315" t="str">
            <v>Reprografie</v>
          </cell>
          <cell r="C315" t="str">
            <v>page</v>
          </cell>
          <cell r="D315">
            <v>25</v>
          </cell>
          <cell r="E315">
            <v>3.8112254309352597E-2</v>
          </cell>
        </row>
        <row r="316">
          <cell r="B316" t="str">
            <v>Material didiatique</v>
          </cell>
          <cell r="C316" t="str">
            <v xml:space="preserve">formation </v>
          </cell>
          <cell r="D316">
            <v>25000</v>
          </cell>
          <cell r="E316">
            <v>38.112254309352593</v>
          </cell>
        </row>
        <row r="317">
          <cell r="B317" t="str">
            <v>Panneaux métalliques</v>
          </cell>
          <cell r="C317" t="str">
            <v>Panneau</v>
          </cell>
          <cell r="D317">
            <v>20000</v>
          </cell>
          <cell r="E317">
            <v>30.489803447482075</v>
          </cell>
        </row>
        <row r="318">
          <cell r="B318" t="str">
            <v xml:space="preserve">Per diem agents de sécurité </v>
          </cell>
          <cell r="C318" t="str">
            <v>Personne/jour</v>
          </cell>
          <cell r="D318">
            <v>20000</v>
          </cell>
          <cell r="E318">
            <v>30.489803447482075</v>
          </cell>
        </row>
        <row r="319">
          <cell r="B319" t="str">
            <v>Transport participants communautaires</v>
          </cell>
          <cell r="C319" t="str">
            <v>Participant</v>
          </cell>
          <cell r="D319">
            <v>2500</v>
          </cell>
          <cell r="E319">
            <v>3.8112254309352593</v>
          </cell>
        </row>
        <row r="320">
          <cell r="B320" t="str">
            <v>Location matériel de sonorisation</v>
          </cell>
          <cell r="C320" t="str">
            <v>Jour</v>
          </cell>
          <cell r="D320">
            <v>30000</v>
          </cell>
          <cell r="E320">
            <v>45.734705171223112</v>
          </cell>
        </row>
        <row r="321">
          <cell r="B321" t="str">
            <v>Location chaises, bâches</v>
          </cell>
          <cell r="C321" t="str">
            <v>Jour</v>
          </cell>
          <cell r="D321">
            <v>45000</v>
          </cell>
          <cell r="E321">
            <v>68.602057756834668</v>
          </cell>
        </row>
        <row r="322">
          <cell r="B322" t="str">
            <v>Couverture médiatique national</v>
          </cell>
          <cell r="C322" t="str">
            <v>Jour</v>
          </cell>
          <cell r="D322">
            <v>510000</v>
          </cell>
          <cell r="E322">
            <v>777.48998791079293</v>
          </cell>
        </row>
        <row r="323">
          <cell r="B323" t="str">
            <v>Couverture médiatique Régions</v>
          </cell>
          <cell r="C323" t="str">
            <v>Jour</v>
          </cell>
          <cell r="D323">
            <v>210000</v>
          </cell>
          <cell r="E323">
            <v>320.14293619856181</v>
          </cell>
        </row>
        <row r="324">
          <cell r="B324" t="str">
            <v xml:space="preserve">Couverture médiatique </v>
          </cell>
          <cell r="C324" t="str">
            <v>Jour</v>
          </cell>
          <cell r="D324">
            <v>50000</v>
          </cell>
          <cell r="E324">
            <v>76.224508618705187</v>
          </cell>
        </row>
        <row r="325">
          <cell r="B325" t="str">
            <v xml:space="preserve">Traduction spot radio </v>
          </cell>
          <cell r="C325" t="str">
            <v>unité</v>
          </cell>
          <cell r="D325">
            <v>10000</v>
          </cell>
          <cell r="E325">
            <v>15.244901723741037</v>
          </cell>
        </row>
        <row r="326">
          <cell r="B326" t="str">
            <v>T-shirts</v>
          </cell>
          <cell r="C326" t="str">
            <v>unité</v>
          </cell>
          <cell r="D326">
            <v>3500</v>
          </cell>
          <cell r="E326">
            <v>5.3357156033093629</v>
          </cell>
        </row>
        <row r="327">
          <cell r="B327" t="str">
            <v>Dossard</v>
          </cell>
          <cell r="C327" t="str">
            <v>unité</v>
          </cell>
          <cell r="D327">
            <v>2000</v>
          </cell>
          <cell r="E327">
            <v>3.0489803447482076</v>
          </cell>
        </row>
        <row r="328">
          <cell r="B328" t="str">
            <v>Casquette</v>
          </cell>
          <cell r="C328" t="str">
            <v>unité</v>
          </cell>
          <cell r="D328">
            <v>2500</v>
          </cell>
          <cell r="E328">
            <v>3.8112254309352593</v>
          </cell>
        </row>
        <row r="329">
          <cell r="B329" t="str">
            <v>Mégaphone</v>
          </cell>
          <cell r="C329" t="str">
            <v>unité</v>
          </cell>
          <cell r="D329">
            <v>17000</v>
          </cell>
          <cell r="E329">
            <v>25.916332930359765</v>
          </cell>
        </row>
        <row r="330">
          <cell r="B330" t="str">
            <v xml:space="preserve">Ligne vert </v>
          </cell>
          <cell r="C330" t="str">
            <v>jour</v>
          </cell>
          <cell r="D330">
            <v>200000</v>
          </cell>
          <cell r="E330">
            <v>304.89803447482075</v>
          </cell>
        </row>
        <row r="331">
          <cell r="B331" t="str">
            <v>Carburant diesel</v>
          </cell>
          <cell r="C331" t="str">
            <v>litre</v>
          </cell>
          <cell r="D331">
            <v>870</v>
          </cell>
          <cell r="E331">
            <v>1.3263064499654702</v>
          </cell>
        </row>
        <row r="332">
          <cell r="B332" t="str">
            <v>Carburant essence</v>
          </cell>
          <cell r="C332" t="str">
            <v>litre</v>
          </cell>
          <cell r="D332">
            <v>880</v>
          </cell>
          <cell r="E332">
            <v>1.3415513516892112</v>
          </cell>
        </row>
        <row r="333">
          <cell r="B333" t="str">
            <v>location véhicule</v>
          </cell>
          <cell r="C333" t="str">
            <v>jour</v>
          </cell>
          <cell r="D333">
            <v>70000</v>
          </cell>
          <cell r="E333">
            <v>106.71431206618726</v>
          </cell>
        </row>
        <row r="334">
          <cell r="B334" t="str">
            <v>location moto</v>
          </cell>
          <cell r="C334" t="str">
            <v>jour</v>
          </cell>
          <cell r="D334">
            <v>10000</v>
          </cell>
          <cell r="E334">
            <v>15.244901723741037</v>
          </cell>
        </row>
        <row r="335">
          <cell r="B335" t="str">
            <v>Agrafeuses FM</v>
          </cell>
          <cell r="C335" t="str">
            <v>Unité</v>
          </cell>
          <cell r="D335">
            <v>26775</v>
          </cell>
          <cell r="E335">
            <v>40.818224365316631</v>
          </cell>
        </row>
        <row r="336">
          <cell r="B336" t="str">
            <v>Agrafeuses GF</v>
          </cell>
          <cell r="C336" t="str">
            <v>Unité</v>
          </cell>
          <cell r="D336">
            <v>28875</v>
          </cell>
          <cell r="E336">
            <v>44.019653727302249</v>
          </cell>
        </row>
        <row r="337">
          <cell r="B337" t="str">
            <v>Agrafeuses PF</v>
          </cell>
          <cell r="C337" t="str">
            <v>Unité</v>
          </cell>
          <cell r="D337">
            <v>23365</v>
          </cell>
          <cell r="E337">
            <v>35.619712877520932</v>
          </cell>
        </row>
        <row r="338">
          <cell r="B338" t="str">
            <v>Assurance véhicule SLP</v>
          </cell>
          <cell r="C338" t="str">
            <v>Véhicule/an</v>
          </cell>
          <cell r="D338">
            <v>130000</v>
          </cell>
          <cell r="E338">
            <v>198.18372240863349</v>
          </cell>
        </row>
        <row r="339">
          <cell r="B339" t="str">
            <v xml:space="preserve">Assurance moto SLP </v>
          </cell>
          <cell r="C339" t="str">
            <v>Moto/an</v>
          </cell>
          <cell r="D339">
            <v>50000</v>
          </cell>
          <cell r="E339">
            <v>76.224508618705187</v>
          </cell>
        </row>
        <row r="340">
          <cell r="B340" t="str">
            <v>Assurance véhicule 3ieme personne</v>
          </cell>
          <cell r="C340" t="str">
            <v>Véhicule/an</v>
          </cell>
          <cell r="D340">
            <v>130000</v>
          </cell>
          <cell r="E340">
            <v>198.18372240863349</v>
          </cell>
        </row>
        <row r="341">
          <cell r="B341" t="str">
            <v>Assurance voyage Afrique</v>
          </cell>
          <cell r="C341" t="str">
            <v>Voyage</v>
          </cell>
          <cell r="D341">
            <v>50000</v>
          </cell>
          <cell r="E341">
            <v>76.224508618705187</v>
          </cell>
        </row>
        <row r="342">
          <cell r="B342" t="str">
            <v>Assurance voyage International</v>
          </cell>
          <cell r="C342" t="str">
            <v>Voyage</v>
          </cell>
          <cell r="D342">
            <v>75000</v>
          </cell>
          <cell r="E342">
            <v>114.33676292805778</v>
          </cell>
        </row>
        <row r="343">
          <cell r="B343" t="str">
            <v xml:space="preserve">Assurances et autres papiers administratifs véhicules de mission </v>
          </cell>
          <cell r="C343" t="str">
            <v>Véhicule</v>
          </cell>
          <cell r="D343">
            <v>250000</v>
          </cell>
          <cell r="E343">
            <v>381.12254309352596</v>
          </cell>
        </row>
        <row r="344">
          <cell r="B344" t="str">
            <v>Abonnement HF VHF</v>
          </cell>
          <cell r="C344" t="str">
            <v>Mois</v>
          </cell>
          <cell r="D344">
            <v>150000</v>
          </cell>
          <cell r="E344">
            <v>228.67352585611556</v>
          </cell>
        </row>
        <row r="345">
          <cell r="B345" t="str">
            <v xml:space="preserve">Abonnement Blackberry ligne fixe </v>
          </cell>
          <cell r="C345" t="str">
            <v>Mois</v>
          </cell>
          <cell r="D345">
            <v>125000</v>
          </cell>
          <cell r="E345">
            <v>190.56127154676298</v>
          </cell>
        </row>
        <row r="346">
          <cell r="B346" t="str">
            <v>Audit annuel SLP</v>
          </cell>
          <cell r="C346" t="str">
            <v>Audit</v>
          </cell>
          <cell r="D346">
            <v>4400000</v>
          </cell>
          <cell r="E346">
            <v>6707.7567584460567</v>
          </cell>
        </row>
        <row r="347">
          <cell r="B347" t="str">
            <v>Audit annuel PR</v>
          </cell>
          <cell r="C347" t="str">
            <v>Audit</v>
          </cell>
          <cell r="D347">
            <v>20000000</v>
          </cell>
          <cell r="E347">
            <v>30489.803447482078</v>
          </cell>
        </row>
        <row r="348">
          <cell r="B348" t="str">
            <v>Vérification légal contrat de service</v>
          </cell>
          <cell r="C348" t="str">
            <v>Contrat</v>
          </cell>
          <cell r="D348">
            <v>2000000</v>
          </cell>
          <cell r="E348">
            <v>3048.9803447482077</v>
          </cell>
        </row>
        <row r="349">
          <cell r="B349" t="str">
            <v xml:space="preserve">Redevance Internet Unité central </v>
          </cell>
          <cell r="C349" t="str">
            <v>Mois</v>
          </cell>
          <cell r="D349">
            <v>550000</v>
          </cell>
          <cell r="E349">
            <v>838.46959480575708</v>
          </cell>
        </row>
        <row r="350">
          <cell r="B350" t="str">
            <v xml:space="preserve">Redevance téléphone fixe Unité central </v>
          </cell>
          <cell r="C350" t="str">
            <v>Mois</v>
          </cell>
          <cell r="D350">
            <v>300000</v>
          </cell>
          <cell r="E350">
            <v>457.34705171223112</v>
          </cell>
        </row>
        <row r="351">
          <cell r="B351" t="str">
            <v xml:space="preserve">Couts mensuel Blackberry </v>
          </cell>
          <cell r="C351" t="str">
            <v>Mois</v>
          </cell>
          <cell r="D351">
            <v>150000</v>
          </cell>
          <cell r="E351">
            <v>228.67352585611556</v>
          </cell>
        </row>
        <row r="352">
          <cell r="B352" t="str">
            <v xml:space="preserve">Couts mensuel Mobiles </v>
          </cell>
          <cell r="C352" t="str">
            <v>Mois</v>
          </cell>
          <cell r="D352">
            <v>30000</v>
          </cell>
          <cell r="E352">
            <v>45.734705171223112</v>
          </cell>
        </row>
        <row r="353">
          <cell r="B353" t="str">
            <v>Communication FICR Cameroon</v>
          </cell>
          <cell r="C353" t="str">
            <v>Mois</v>
          </cell>
          <cell r="D353">
            <v>400000</v>
          </cell>
          <cell r="E353">
            <v>609.79606894964149</v>
          </cell>
        </row>
        <row r="354">
          <cell r="B354" t="str">
            <v>Communication FICR Geneve</v>
          </cell>
          <cell r="C354" t="str">
            <v>Mois</v>
          </cell>
          <cell r="D354">
            <v>400000</v>
          </cell>
          <cell r="E354">
            <v>609.79606894964149</v>
          </cell>
        </row>
        <row r="355">
          <cell r="B355" t="str">
            <v>Support fourniture bureau FICR Yaoundé</v>
          </cell>
          <cell r="C355" t="str">
            <v>Mois</v>
          </cell>
          <cell r="D355">
            <v>400000</v>
          </cell>
          <cell r="E355">
            <v>609.79606894964149</v>
          </cell>
        </row>
        <row r="356">
          <cell r="B356" t="str">
            <v xml:space="preserve">Gardiennage mensuel </v>
          </cell>
          <cell r="C356" t="str">
            <v>Mois</v>
          </cell>
          <cell r="D356">
            <v>100000</v>
          </cell>
          <cell r="E356">
            <v>152.44901723741037</v>
          </cell>
        </row>
        <row r="357">
          <cell r="B357" t="str">
            <v>Batteries</v>
          </cell>
          <cell r="C357" t="str">
            <v>Batterie</v>
          </cell>
          <cell r="D357">
            <v>90000</v>
          </cell>
          <cell r="E357">
            <v>137.20411551366934</v>
          </cell>
        </row>
        <row r="358">
          <cell r="B358" t="str">
            <v>Billet d'avion intercontinental</v>
          </cell>
          <cell r="C358" t="str">
            <v>Voyage</v>
          </cell>
          <cell r="D358">
            <v>1050000</v>
          </cell>
          <cell r="E358">
            <v>1600.714680992809</v>
          </cell>
        </row>
        <row r="359">
          <cell r="B359" t="str">
            <v>Billets d'avion Afrique</v>
          </cell>
          <cell r="C359" t="str">
            <v>Voyage</v>
          </cell>
          <cell r="D359">
            <v>800000</v>
          </cell>
          <cell r="E359">
            <v>1219.592137899283</v>
          </cell>
        </row>
        <row r="360">
          <cell r="B360" t="str">
            <v>Billet d´avion GVA - Youndé</v>
          </cell>
          <cell r="C360" t="str">
            <v>Voyage</v>
          </cell>
          <cell r="D360">
            <v>730000</v>
          </cell>
          <cell r="E360">
            <v>1112.8778258330958</v>
          </cell>
        </row>
        <row r="361">
          <cell r="B361" t="str">
            <v>Billet d´avion CAR-Cameroon</v>
          </cell>
          <cell r="C361" t="str">
            <v>Voyage</v>
          </cell>
          <cell r="D361">
            <v>313400</v>
          </cell>
          <cell r="E361">
            <v>477.77522002204415</v>
          </cell>
        </row>
        <row r="362">
          <cell r="B362" t="str">
            <v>Billet d´avion Dakar- CAR</v>
          </cell>
          <cell r="C362" t="str">
            <v>Voyage</v>
          </cell>
          <cell r="D362">
            <v>1077005</v>
          </cell>
          <cell r="E362">
            <v>1641.8835380977716</v>
          </cell>
        </row>
        <row r="363">
          <cell r="B363" t="str">
            <v>Billet d´avion Cameroon Dakar</v>
          </cell>
          <cell r="C363" t="str">
            <v>Voyage</v>
          </cell>
          <cell r="D363">
            <v>680000</v>
          </cell>
          <cell r="E363">
            <v>1036.6533172143907</v>
          </cell>
        </row>
        <row r="364">
          <cell r="B364" t="str">
            <v>Billet d´avion Guatemala Suisse consultant logistique</v>
          </cell>
          <cell r="C364" t="str">
            <v>Voyage</v>
          </cell>
          <cell r="D364">
            <v>1884760</v>
          </cell>
          <cell r="E364">
            <v>2873.2980972838159</v>
          </cell>
        </row>
        <row r="365">
          <cell r="B365" t="str">
            <v>Hébergement Bangui</v>
          </cell>
          <cell r="C365" t="str">
            <v>Nuit</v>
          </cell>
          <cell r="D365">
            <v>175000</v>
          </cell>
          <cell r="E365">
            <v>266.78578016546817</v>
          </cell>
        </row>
        <row r="366">
          <cell r="B366" t="str">
            <v>Hébergement international</v>
          </cell>
          <cell r="C366" t="str">
            <v>Nuit</v>
          </cell>
          <cell r="D366">
            <v>150000</v>
          </cell>
          <cell r="E366">
            <v>228.67352585611556</v>
          </cell>
        </row>
        <row r="367">
          <cell r="B367" t="str">
            <v>Hébergement Genève</v>
          </cell>
          <cell r="C367" t="str">
            <v>Nuit</v>
          </cell>
          <cell r="D367">
            <v>107700</v>
          </cell>
          <cell r="E367">
            <v>164.18759156469099</v>
          </cell>
        </row>
        <row r="368">
          <cell r="B368" t="str">
            <v xml:space="preserve">Pr diem international </v>
          </cell>
          <cell r="C368" t="str">
            <v>Jour</v>
          </cell>
          <cell r="D368">
            <v>40000</v>
          </cell>
          <cell r="E368">
            <v>60.979606894964149</v>
          </cell>
        </row>
        <row r="369">
          <cell r="B369" t="str">
            <v>Visa Europe</v>
          </cell>
          <cell r="C369" t="str">
            <v>unité</v>
          </cell>
          <cell r="D369">
            <v>80000</v>
          </cell>
          <cell r="E369">
            <v>121.9592137899283</v>
          </cell>
        </row>
        <row r="370">
          <cell r="B370" t="str">
            <v>Visa CAR</v>
          </cell>
          <cell r="C370" t="str">
            <v>unité</v>
          </cell>
          <cell r="D370">
            <v>100000</v>
          </cell>
          <cell r="E370">
            <v>152.44901723741037</v>
          </cell>
        </row>
        <row r="371">
          <cell r="B371" t="str">
            <v>Visa Cameroon</v>
          </cell>
          <cell r="C371" t="str">
            <v>unité</v>
          </cell>
          <cell r="D371">
            <v>75000</v>
          </cell>
          <cell r="E371">
            <v>114.33676292805778</v>
          </cell>
        </row>
        <row r="372">
          <cell r="B372" t="str">
            <v>Boîtes de bics 48 pc</v>
          </cell>
          <cell r="C372" t="str">
            <v>Boite</v>
          </cell>
          <cell r="D372">
            <v>5000</v>
          </cell>
          <cell r="E372">
            <v>7.6224508618705187</v>
          </cell>
        </row>
        <row r="373">
          <cell r="B373" t="str">
            <v>Boîtes de crayon de papier</v>
          </cell>
          <cell r="C373" t="str">
            <v>Boite</v>
          </cell>
          <cell r="D373">
            <v>1495</v>
          </cell>
          <cell r="E373">
            <v>2.2791128076992853</v>
          </cell>
        </row>
        <row r="374">
          <cell r="B374" t="str">
            <v>Boîtes de gommes</v>
          </cell>
          <cell r="C374" t="str">
            <v>Boite</v>
          </cell>
          <cell r="D374">
            <v>3000</v>
          </cell>
          <cell r="E374">
            <v>4.5734705171223116</v>
          </cell>
        </row>
        <row r="375">
          <cell r="B375" t="str">
            <v>Boîtes de mines</v>
          </cell>
          <cell r="C375" t="str">
            <v>Boite</v>
          </cell>
          <cell r="D375">
            <v>800</v>
          </cell>
          <cell r="E375">
            <v>1.2195921378992831</v>
          </cell>
        </row>
        <row r="376">
          <cell r="B376" t="str">
            <v>Boîtes de trombones</v>
          </cell>
          <cell r="C376" t="str">
            <v>Boite</v>
          </cell>
          <cell r="D376">
            <v>4465</v>
          </cell>
          <cell r="E376">
            <v>6.8068486196503732</v>
          </cell>
        </row>
        <row r="377">
          <cell r="B377" t="str">
            <v>Boite d´archivage</v>
          </cell>
          <cell r="C377" t="str">
            <v>Boite</v>
          </cell>
          <cell r="D377">
            <v>7500</v>
          </cell>
          <cell r="E377">
            <v>11.433676292805778</v>
          </cell>
        </row>
        <row r="378">
          <cell r="B378" t="str">
            <v>Cahier de transmission</v>
          </cell>
          <cell r="C378" t="str">
            <v>Cahier</v>
          </cell>
          <cell r="D378">
            <v>12000</v>
          </cell>
          <cell r="E378">
            <v>18.293882068489246</v>
          </cell>
        </row>
        <row r="379">
          <cell r="B379" t="str">
            <v>Calculatrices</v>
          </cell>
          <cell r="C379" t="str">
            <v>Calculatrice</v>
          </cell>
          <cell r="D379">
            <v>5000</v>
          </cell>
          <cell r="E379">
            <v>7.6224508618705187</v>
          </cell>
        </row>
        <row r="380">
          <cell r="B380" t="str">
            <v>Carburant diesel</v>
          </cell>
          <cell r="C380" t="str">
            <v>Litre</v>
          </cell>
          <cell r="D380">
            <v>870</v>
          </cell>
          <cell r="E380">
            <v>1.3263064499654702</v>
          </cell>
        </row>
        <row r="381">
          <cell r="B381" t="str">
            <v>Carburant essence</v>
          </cell>
          <cell r="C381" t="str">
            <v>Litre</v>
          </cell>
          <cell r="D381">
            <v>880</v>
          </cell>
          <cell r="E381">
            <v>1.3415513516892112</v>
          </cell>
        </row>
        <row r="382">
          <cell r="B382" t="str">
            <v>Ciseaux</v>
          </cell>
          <cell r="C382" t="str">
            <v>Paire</v>
          </cell>
          <cell r="D382">
            <v>1500</v>
          </cell>
          <cell r="E382">
            <v>2.2867352585611558</v>
          </cell>
        </row>
        <row r="383">
          <cell r="B383" t="str">
            <v>Classeurs chronos</v>
          </cell>
          <cell r="C383" t="str">
            <v>Classeur</v>
          </cell>
          <cell r="D383">
            <v>4500</v>
          </cell>
          <cell r="E383">
            <v>6.8602057756834673</v>
          </cell>
        </row>
        <row r="384">
          <cell r="B384" t="str">
            <v>Contrat de consultance (audit)</v>
          </cell>
          <cell r="C384" t="str">
            <v>Contrat</v>
          </cell>
          <cell r="D384">
            <v>7500000</v>
          </cell>
          <cell r="E384">
            <v>11433.676292805778</v>
          </cell>
        </row>
        <row r="385">
          <cell r="B385" t="str">
            <v>Contrat d'entretien des unités radios y compris déplacements des  (5% du coût d'achat)</v>
          </cell>
          <cell r="C385" t="str">
            <v>Contrat</v>
          </cell>
          <cell r="D385">
            <v>4479510</v>
          </cell>
          <cell r="E385">
            <v>6828.9689720515216</v>
          </cell>
        </row>
        <row r="386">
          <cell r="B386" t="str">
            <v>Contrat d'entretien du parc informatique</v>
          </cell>
          <cell r="C386" t="str">
            <v>Trimestre</v>
          </cell>
          <cell r="D386">
            <v>650000</v>
          </cell>
          <cell r="E386">
            <v>990.91861204316751</v>
          </cell>
        </row>
        <row r="387">
          <cell r="B387" t="str">
            <v>Courrier express SLP</v>
          </cell>
          <cell r="C387" t="str">
            <v>Frais/mois</v>
          </cell>
          <cell r="D387">
            <v>20000</v>
          </cell>
          <cell r="E387">
            <v>30.489803447482075</v>
          </cell>
        </row>
        <row r="388">
          <cell r="B388" t="str">
            <v>Courrier express PR</v>
          </cell>
          <cell r="C388" t="str">
            <v>Frais/mois</v>
          </cell>
          <cell r="D388">
            <v>150000</v>
          </cell>
          <cell r="E388">
            <v>228.67352585611556</v>
          </cell>
        </row>
        <row r="389">
          <cell r="B389" t="str">
            <v>Désodorisant</v>
          </cell>
          <cell r="C389" t="str">
            <v>Désodorisant</v>
          </cell>
          <cell r="D389">
            <v>1300</v>
          </cell>
          <cell r="E389">
            <v>1.9818372240863349</v>
          </cell>
        </row>
        <row r="390">
          <cell r="B390" t="str">
            <v>Eau et électricité SLP</v>
          </cell>
          <cell r="C390" t="str">
            <v>Mois</v>
          </cell>
          <cell r="D390">
            <v>344000</v>
          </cell>
          <cell r="E390">
            <v>524.42461929669173</v>
          </cell>
        </row>
        <row r="391">
          <cell r="B391" t="str">
            <v xml:space="preserve">Entretien  des véhicules  </v>
          </cell>
          <cell r="C391" t="str">
            <v>Véhicule/mois</v>
          </cell>
          <cell r="D391">
            <v>152500</v>
          </cell>
          <cell r="E391">
            <v>232.48475128705084</v>
          </cell>
        </row>
        <row r="392">
          <cell r="B392" t="str">
            <v>Entretien group électrogène PR</v>
          </cell>
          <cell r="C392" t="str">
            <v>Mois</v>
          </cell>
          <cell r="D392">
            <v>120000</v>
          </cell>
          <cell r="E392">
            <v>182.93882068489245</v>
          </cell>
        </row>
        <row r="393">
          <cell r="B393" t="str">
            <v>Entretien Moto SLP</v>
          </cell>
          <cell r="C393" t="str">
            <v>Moto/mois</v>
          </cell>
          <cell r="D393">
            <v>30000</v>
          </cell>
          <cell r="E393">
            <v>45.734705171223112</v>
          </cell>
        </row>
        <row r="394">
          <cell r="B394" t="str">
            <v>Entretien bureau  SLP</v>
          </cell>
          <cell r="C394" t="str">
            <v>Mois</v>
          </cell>
          <cell r="D394">
            <v>150000</v>
          </cell>
          <cell r="E394">
            <v>228.67352585611556</v>
          </cell>
        </row>
        <row r="395">
          <cell r="B395" t="str">
            <v>Entretien bureau  PR</v>
          </cell>
          <cell r="C395" t="str">
            <v>Mois</v>
          </cell>
          <cell r="D395">
            <v>50000</v>
          </cell>
          <cell r="E395">
            <v>76.224508618705187</v>
          </cell>
        </row>
        <row r="396">
          <cell r="B396" t="str">
            <v xml:space="preserve">Entretien group électrogène </v>
          </cell>
          <cell r="C396" t="str">
            <v>Mois</v>
          </cell>
          <cell r="D396">
            <v>90000</v>
          </cell>
          <cell r="E396">
            <v>137.20411551366934</v>
          </cell>
        </row>
        <row r="397">
          <cell r="B397" t="str">
            <v>Entretien matériel informatique PR</v>
          </cell>
          <cell r="C397" t="str">
            <v>Mois</v>
          </cell>
          <cell r="D397">
            <v>250000</v>
          </cell>
          <cell r="E397">
            <v>381.12254309352596</v>
          </cell>
        </row>
        <row r="398">
          <cell r="B398" t="str">
            <v>Entretien photocopieuse</v>
          </cell>
          <cell r="C398" t="str">
            <v>Mois</v>
          </cell>
          <cell r="D398">
            <v>120000</v>
          </cell>
          <cell r="E398">
            <v>182.93882068489245</v>
          </cell>
        </row>
        <row r="399">
          <cell r="B399" t="str">
            <v>Fourniture bureau PR</v>
          </cell>
          <cell r="C399" t="str">
            <v>Mois</v>
          </cell>
          <cell r="D399">
            <v>500000</v>
          </cell>
          <cell r="E399">
            <v>762.24508618705192</v>
          </cell>
        </row>
        <row r="400">
          <cell r="B400" t="str">
            <v>Fourniture nettoyage PR</v>
          </cell>
          <cell r="C400" t="str">
            <v>Mois</v>
          </cell>
          <cell r="D400">
            <v>100000</v>
          </cell>
          <cell r="E400">
            <v>152.44901723741037</v>
          </cell>
        </row>
        <row r="401">
          <cell r="B401" t="str">
            <v>Fourniture informatique PR</v>
          </cell>
          <cell r="C401" t="str">
            <v>Mois</v>
          </cell>
          <cell r="D401">
            <v>250000</v>
          </cell>
          <cell r="E401">
            <v>381.12254309352596</v>
          </cell>
        </row>
        <row r="402">
          <cell r="B402" t="str">
            <v>Fourniture informatique central et préfectures 31 locations</v>
          </cell>
          <cell r="C402" t="str">
            <v>Contribution</v>
          </cell>
          <cell r="D402">
            <v>50000</v>
          </cell>
          <cell r="E402">
            <v>76.224508618705187</v>
          </cell>
        </row>
        <row r="403">
          <cell r="B403" t="str">
            <v>Fourniture informatique pour préfectures</v>
          </cell>
          <cell r="C403" t="str">
            <v>Contribution</v>
          </cell>
          <cell r="D403">
            <v>40000</v>
          </cell>
          <cell r="E403">
            <v>60.979606894964149</v>
          </cell>
        </row>
        <row r="404">
          <cell r="B404" t="str">
            <v>Fourniture bureau SLP</v>
          </cell>
          <cell r="C404" t="str">
            <v>Mois</v>
          </cell>
          <cell r="D404">
            <v>150000</v>
          </cell>
          <cell r="E404">
            <v>228.67352585611556</v>
          </cell>
        </row>
        <row r="405">
          <cell r="B405" t="str">
            <v xml:space="preserve">Fourniture nettoyage SLP </v>
          </cell>
          <cell r="C405" t="str">
            <v>Mois</v>
          </cell>
          <cell r="D405">
            <v>60000</v>
          </cell>
          <cell r="E405">
            <v>91.469410342446224</v>
          </cell>
        </row>
        <row r="406">
          <cell r="B406" t="str">
            <v xml:space="preserve">Perforation </v>
          </cell>
          <cell r="C406" t="str">
            <v>unité</v>
          </cell>
          <cell r="D406">
            <v>18000</v>
          </cell>
          <cell r="E406">
            <v>27.440823102733869</v>
          </cell>
        </row>
        <row r="407">
          <cell r="B407" t="str">
            <v>Material didiatique</v>
          </cell>
          <cell r="C407" t="str">
            <v>unit+e</v>
          </cell>
          <cell r="D407">
            <v>25000</v>
          </cell>
          <cell r="E407">
            <v>38.112254309352593</v>
          </cell>
        </row>
        <row r="408">
          <cell r="B408" t="str">
            <v>Herbergement Yaoundé et Bangui</v>
          </cell>
          <cell r="C408" t="str">
            <v>nuit</v>
          </cell>
          <cell r="D408">
            <v>80775</v>
          </cell>
          <cell r="E408">
            <v>123.14069367351823</v>
          </cell>
        </row>
        <row r="409">
          <cell r="B409" t="str">
            <v xml:space="preserve">Herbergement Dakar </v>
          </cell>
          <cell r="C409" t="str">
            <v>nuit</v>
          </cell>
          <cell r="D409">
            <v>60000</v>
          </cell>
          <cell r="E409">
            <v>91.469410342446224</v>
          </cell>
        </row>
        <row r="410">
          <cell r="B410" t="str">
            <v>Pr diem Dakar FICR</v>
          </cell>
          <cell r="C410" t="str">
            <v>Jour</v>
          </cell>
          <cell r="D410">
            <v>40388</v>
          </cell>
          <cell r="E410">
            <v>61.571109081845307</v>
          </cell>
        </row>
        <row r="411">
          <cell r="B411" t="str">
            <v>Pr diem Geneve FICR</v>
          </cell>
          <cell r="C411" t="str">
            <v>Jour</v>
          </cell>
          <cell r="D411">
            <v>40388</v>
          </cell>
          <cell r="E411">
            <v>61.571109081845307</v>
          </cell>
        </row>
        <row r="412">
          <cell r="B412" t="str">
            <v>Pr diem Yaoundé  FICR</v>
          </cell>
          <cell r="C412" t="str">
            <v>Jour</v>
          </cell>
          <cell r="D412">
            <v>29618</v>
          </cell>
          <cell r="E412">
            <v>45.152349925376207</v>
          </cell>
        </row>
        <row r="413">
          <cell r="B413" t="str">
            <v>Pr diem CAR</v>
          </cell>
          <cell r="C413" t="str">
            <v>Jour</v>
          </cell>
          <cell r="D413">
            <v>40388</v>
          </cell>
          <cell r="E413">
            <v>61.571109081845307</v>
          </cell>
        </row>
        <row r="414">
          <cell r="B414" t="str">
            <v>Megaphones</v>
          </cell>
          <cell r="C414" t="str">
            <v xml:space="preserve">unité </v>
          </cell>
          <cell r="D414">
            <v>18500</v>
          </cell>
          <cell r="E414">
            <v>28.20306818892092</v>
          </cell>
        </row>
        <row r="415">
          <cell r="B415" t="str">
            <v>Pils megaphones</v>
          </cell>
          <cell r="C415" t="str">
            <v>Paquet</v>
          </cell>
          <cell r="D415">
            <v>2500</v>
          </cell>
          <cell r="E415">
            <v>3.8112254309352593</v>
          </cell>
        </row>
        <row r="416">
          <cell r="B416" t="str">
            <v xml:space="preserve">Frais bancaire </v>
          </cell>
          <cell r="C416" t="str">
            <v>Frais/mois</v>
          </cell>
          <cell r="D416">
            <v>100000</v>
          </cell>
          <cell r="E416">
            <v>152.44901723741037</v>
          </cell>
        </row>
        <row r="417">
          <cell r="B417" t="str">
            <v xml:space="preserve">Frais bureau Yaoundé </v>
          </cell>
          <cell r="C417" t="str">
            <v>Mois</v>
          </cell>
          <cell r="D417">
            <v>1056140</v>
          </cell>
          <cell r="E417">
            <v>1610.0750506511861</v>
          </cell>
        </row>
        <row r="418">
          <cell r="B418" t="str">
            <v xml:space="preserve">Abonnement ligne téléphone </v>
          </cell>
          <cell r="C418" t="str">
            <v>Mois</v>
          </cell>
          <cell r="D418">
            <v>360000</v>
          </cell>
          <cell r="E418">
            <v>548.81646205467734</v>
          </cell>
        </row>
        <row r="419">
          <cell r="B419" t="str">
            <v>Abonnement internet mensuel niveau central</v>
          </cell>
          <cell r="C419" t="str">
            <v>Mois</v>
          </cell>
          <cell r="D419">
            <v>400000</v>
          </cell>
          <cell r="E419">
            <v>609.79606894964149</v>
          </cell>
        </row>
        <row r="420">
          <cell r="B420" t="str">
            <v xml:space="preserve">Location bureau </v>
          </cell>
          <cell r="C420" t="str">
            <v>Mois</v>
          </cell>
          <cell r="D420">
            <v>75000</v>
          </cell>
          <cell r="E420">
            <v>114.33676292805778</v>
          </cell>
        </row>
        <row r="421">
          <cell r="B421" t="str">
            <v>Location hall Bangui</v>
          </cell>
          <cell r="C421" t="str">
            <v>Jour</v>
          </cell>
          <cell r="D421">
            <v>50000</v>
          </cell>
          <cell r="E421">
            <v>76.224508618705187</v>
          </cell>
        </row>
        <row r="422">
          <cell r="B422" t="str">
            <v xml:space="preserve">Transport local FICR </v>
          </cell>
          <cell r="C422" t="str">
            <v>Mois</v>
          </cell>
          <cell r="D422">
            <v>915455</v>
          </cell>
          <cell r="E422">
            <v>1395.6021507507353</v>
          </cell>
        </row>
        <row r="423">
          <cell r="B423" t="str">
            <v>Pause café /déjeuner</v>
          </cell>
          <cell r="C423" t="str">
            <v>Personne/jour</v>
          </cell>
          <cell r="D423">
            <v>5000</v>
          </cell>
          <cell r="E423">
            <v>7.6224508618705187</v>
          </cell>
        </row>
        <row r="424">
          <cell r="B424" t="str">
            <v>Pausé café Yaoundé</v>
          </cell>
          <cell r="C424" t="str">
            <v>Personne/jour</v>
          </cell>
          <cell r="D424">
            <v>4500</v>
          </cell>
          <cell r="E424">
            <v>6.8602057756834673</v>
          </cell>
        </row>
        <row r="425">
          <cell r="B425" t="str">
            <v xml:space="preserve">Déjeuner  Yaoundé </v>
          </cell>
          <cell r="C425" t="str">
            <v>personne</v>
          </cell>
          <cell r="D425">
            <v>14000</v>
          </cell>
          <cell r="E425">
            <v>21.342862413237452</v>
          </cell>
        </row>
        <row r="426">
          <cell r="B426" t="str">
            <v xml:space="preserve">Fourniture bureau réunion </v>
          </cell>
          <cell r="C426" t="str">
            <v>personne</v>
          </cell>
          <cell r="D426">
            <v>3600</v>
          </cell>
          <cell r="E426">
            <v>5.4881646205467733</v>
          </cell>
        </row>
        <row r="427">
          <cell r="B427" t="str">
            <v>Reprographie</v>
          </cell>
          <cell r="C427" t="str">
            <v>page</v>
          </cell>
          <cell r="D427">
            <v>25</v>
          </cell>
          <cell r="E427">
            <v>3.8112254309352597E-2</v>
          </cell>
        </row>
        <row r="428">
          <cell r="B428" t="str">
            <v>pr diem participante residence</v>
          </cell>
          <cell r="C428" t="str">
            <v>jour</v>
          </cell>
          <cell r="D428">
            <v>2500</v>
          </cell>
          <cell r="E428">
            <v>3.8112254309352593</v>
          </cell>
        </row>
        <row r="429">
          <cell r="B429" t="str">
            <v>Facilitateur</v>
          </cell>
          <cell r="C429" t="str">
            <v>Jour</v>
          </cell>
          <cell r="D429">
            <v>15000</v>
          </cell>
          <cell r="E429">
            <v>22.867352585611556</v>
          </cell>
        </row>
        <row r="430">
          <cell r="B430" t="str">
            <v>Frais facilitateur</v>
          </cell>
          <cell r="C430" t="str">
            <v>Jour</v>
          </cell>
          <cell r="D430">
            <v>10000</v>
          </cell>
          <cell r="E430">
            <v>15.244901723741037</v>
          </cell>
        </row>
        <row r="431">
          <cell r="B431" t="str">
            <v xml:space="preserve">Communication réunion </v>
          </cell>
          <cell r="C431" t="str">
            <v>Jour</v>
          </cell>
          <cell r="D431">
            <v>2500</v>
          </cell>
          <cell r="E431">
            <v>3.8112254309352593</v>
          </cell>
        </row>
        <row r="432">
          <cell r="B432" t="str">
            <v>Insecticides</v>
          </cell>
          <cell r="C432" t="str">
            <v>Insecticide</v>
          </cell>
          <cell r="D432">
            <v>2750</v>
          </cell>
          <cell r="E432">
            <v>4.1923479740287855</v>
          </cell>
        </row>
        <row r="433">
          <cell r="B433" t="str">
            <v xml:space="preserve">Kits de Produits d'entretien </v>
          </cell>
          <cell r="C433" t="str">
            <v>kit</v>
          </cell>
          <cell r="D433">
            <v>1063000</v>
          </cell>
          <cell r="E433">
            <v>1620.5330532336723</v>
          </cell>
        </row>
        <row r="434">
          <cell r="B434" t="str">
            <v>Logiciel comptable multi projet</v>
          </cell>
          <cell r="C434" t="str">
            <v>Logiciel</v>
          </cell>
          <cell r="D434">
            <v>1093940</v>
          </cell>
          <cell r="E434">
            <v>1667.7007791669271</v>
          </cell>
        </row>
        <row r="435">
          <cell r="B435" t="str">
            <v>Logiciel MS office</v>
          </cell>
          <cell r="C435" t="str">
            <v>Logiciel</v>
          </cell>
          <cell r="D435">
            <v>250000</v>
          </cell>
          <cell r="E435">
            <v>381.12254309352596</v>
          </cell>
        </row>
        <row r="436">
          <cell r="B436" t="str">
            <v>Logiciel XP</v>
          </cell>
          <cell r="C436" t="str">
            <v>Logiciel</v>
          </cell>
          <cell r="D436">
            <v>136000</v>
          </cell>
          <cell r="E436">
            <v>207.33066344287812</v>
          </cell>
        </row>
        <row r="437">
          <cell r="B437" t="str">
            <v xml:space="preserve">Loyer bureau </v>
          </cell>
          <cell r="C437" t="str">
            <v>Mois</v>
          </cell>
          <cell r="D437">
            <v>2500000</v>
          </cell>
          <cell r="E437">
            <v>3811.2254309352597</v>
          </cell>
        </row>
        <row r="438">
          <cell r="B438" t="str">
            <v>Loyer maison délégués</v>
          </cell>
          <cell r="C438" t="str">
            <v>Mois</v>
          </cell>
          <cell r="D438">
            <v>2000000</v>
          </cell>
          <cell r="E438">
            <v>3048.9803447482077</v>
          </cell>
        </row>
        <row r="439">
          <cell r="B439" t="str">
            <v>installation meublement maison délégués</v>
          </cell>
          <cell r="C439" t="str">
            <v xml:space="preserve">unité </v>
          </cell>
          <cell r="D439">
            <v>500000</v>
          </cell>
          <cell r="E439">
            <v>762.24508618705192</v>
          </cell>
        </row>
        <row r="440">
          <cell r="B440" t="str">
            <v>utilité maison délégués</v>
          </cell>
          <cell r="C440" t="str">
            <v>Mois</v>
          </cell>
          <cell r="D440">
            <v>350000</v>
          </cell>
          <cell r="E440">
            <v>533.57156033093634</v>
          </cell>
        </row>
        <row r="441">
          <cell r="B441" t="str">
            <v xml:space="preserve">utilité bureau UGP </v>
          </cell>
          <cell r="C441" t="str">
            <v>Mois</v>
          </cell>
          <cell r="D441">
            <v>850000</v>
          </cell>
          <cell r="E441">
            <v>1295.8166465179881</v>
          </cell>
        </row>
        <row r="442">
          <cell r="B442" t="str">
            <v>sécurité maison délégués</v>
          </cell>
          <cell r="C442" t="str">
            <v>Mois</v>
          </cell>
          <cell r="D442">
            <v>950000</v>
          </cell>
          <cell r="E442">
            <v>1448.2656637553987</v>
          </cell>
        </row>
        <row r="443">
          <cell r="B443" t="str">
            <v xml:space="preserve">sécurité bureau UGP </v>
          </cell>
          <cell r="C443" t="str">
            <v>Mois</v>
          </cell>
          <cell r="D443">
            <v>2400000</v>
          </cell>
          <cell r="E443">
            <v>3658.776413697849</v>
          </cell>
        </row>
        <row r="444">
          <cell r="B444" t="str">
            <v>fonctionnement groupe électrogène maison délégués  inclus entretiens</v>
          </cell>
          <cell r="C444" t="str">
            <v>mois</v>
          </cell>
          <cell r="D444">
            <v>274000</v>
          </cell>
          <cell r="E444">
            <v>417.71030723050444</v>
          </cell>
        </row>
        <row r="445">
          <cell r="B445" t="str">
            <v>fonctionnement group électrogène bureau UPG inclus entretien</v>
          </cell>
          <cell r="C445" t="str">
            <v>mois</v>
          </cell>
          <cell r="D445">
            <v>825000</v>
          </cell>
          <cell r="E445">
            <v>1257.7043922086357</v>
          </cell>
        </row>
        <row r="446">
          <cell r="B446" t="str">
            <v>Marqueur</v>
          </cell>
          <cell r="C446" t="str">
            <v>Marqueur</v>
          </cell>
          <cell r="D446">
            <v>400</v>
          </cell>
          <cell r="E446">
            <v>0.60979606894964156</v>
          </cell>
        </row>
        <row r="447">
          <cell r="B447" t="str">
            <v>Minuterie</v>
          </cell>
          <cell r="C447" t="str">
            <v>Minuterie</v>
          </cell>
          <cell r="D447">
            <v>5245</v>
          </cell>
          <cell r="E447">
            <v>7.9959509541021747</v>
          </cell>
        </row>
        <row r="448">
          <cell r="B448" t="str">
            <v>Mobiles GSM</v>
          </cell>
          <cell r="C448" t="str">
            <v>Mobile GSM</v>
          </cell>
          <cell r="D448">
            <v>15000</v>
          </cell>
          <cell r="E448">
            <v>22.867352585611556</v>
          </cell>
        </row>
        <row r="449">
          <cell r="B449" t="str">
            <v xml:space="preserve">Frais nettoyage mensuel </v>
          </cell>
          <cell r="C449" t="str">
            <v>Mois</v>
          </cell>
          <cell r="D449">
            <v>350000</v>
          </cell>
          <cell r="E449">
            <v>533.57156033093634</v>
          </cell>
        </row>
        <row r="450">
          <cell r="B450" t="str">
            <v>Papier hygiénique</v>
          </cell>
          <cell r="C450" t="str">
            <v>Unité</v>
          </cell>
          <cell r="D450">
            <v>2400</v>
          </cell>
          <cell r="E450">
            <v>3.6587764136978493</v>
          </cell>
        </row>
        <row r="451">
          <cell r="B451" t="str">
            <v>Paquet plastiques reliure</v>
          </cell>
          <cell r="C451" t="str">
            <v>Paquet</v>
          </cell>
          <cell r="D451">
            <v>15000</v>
          </cell>
          <cell r="E451">
            <v>22.867352585611556</v>
          </cell>
        </row>
        <row r="452">
          <cell r="B452" t="str">
            <v>Paquets couvertures cartonnées</v>
          </cell>
          <cell r="C452" t="str">
            <v>Paquet</v>
          </cell>
          <cell r="D452">
            <v>13000</v>
          </cell>
          <cell r="E452">
            <v>19.818372240863351</v>
          </cell>
        </row>
        <row r="453">
          <cell r="B453" t="str">
            <v>Paquets de chemises dures</v>
          </cell>
          <cell r="C453" t="str">
            <v>Paquet</v>
          </cell>
          <cell r="D453">
            <v>7615</v>
          </cell>
          <cell r="E453">
            <v>11.6089926626288</v>
          </cell>
        </row>
        <row r="454">
          <cell r="B454" t="str">
            <v xml:space="preserve">Paquets de chemises légères </v>
          </cell>
          <cell r="C454" t="str">
            <v>Paquet</v>
          </cell>
          <cell r="D454">
            <v>9190</v>
          </cell>
          <cell r="E454">
            <v>14.010064684118014</v>
          </cell>
        </row>
        <row r="455">
          <cell r="B455" t="str">
            <v>Paquets enveloppes A3</v>
          </cell>
          <cell r="C455" t="str">
            <v>Paquet</v>
          </cell>
          <cell r="D455">
            <v>3500</v>
          </cell>
          <cell r="E455">
            <v>5.3357156033093629</v>
          </cell>
        </row>
        <row r="456">
          <cell r="B456" t="str">
            <v>Paquets enveloppes A4</v>
          </cell>
          <cell r="C456" t="str">
            <v>Paquet</v>
          </cell>
          <cell r="D456">
            <v>2500</v>
          </cell>
          <cell r="E456">
            <v>3.8112254309352593</v>
          </cell>
        </row>
        <row r="457">
          <cell r="B457" t="str">
            <v>Paquets enveloppes FM</v>
          </cell>
          <cell r="C457" t="str">
            <v>Paquet</v>
          </cell>
          <cell r="D457">
            <v>1500</v>
          </cell>
          <cell r="E457">
            <v>2.2867352585611558</v>
          </cell>
        </row>
        <row r="458">
          <cell r="B458" t="str">
            <v>Paquets enveloppes PF</v>
          </cell>
          <cell r="C458" t="str">
            <v>Paquet</v>
          </cell>
          <cell r="D458">
            <v>350</v>
          </cell>
          <cell r="E458">
            <v>0.53357156033093633</v>
          </cell>
        </row>
        <row r="459">
          <cell r="B459" t="str">
            <v>Paquets spirales</v>
          </cell>
          <cell r="C459" t="str">
            <v>Paquet</v>
          </cell>
          <cell r="D459">
            <v>31760</v>
          </cell>
          <cell r="E459">
            <v>48.417807874601536</v>
          </cell>
        </row>
        <row r="460">
          <cell r="B460" t="str">
            <v>Parafeurs</v>
          </cell>
          <cell r="C460" t="str">
            <v>Parafeur</v>
          </cell>
          <cell r="D460">
            <v>24150</v>
          </cell>
          <cell r="E460">
            <v>36.816437662834609</v>
          </cell>
        </row>
        <row r="461">
          <cell r="B461" t="str">
            <v>Péage</v>
          </cell>
          <cell r="C461" t="str">
            <v>voyage</v>
          </cell>
          <cell r="D461">
            <v>15</v>
          </cell>
          <cell r="E461">
            <v>2.2867352585611556E-2</v>
          </cell>
        </row>
        <row r="462">
          <cell r="B462" t="str">
            <v>Per diem et hôtel  international</v>
          </cell>
          <cell r="C462" t="str">
            <v>Personne/jour</v>
          </cell>
          <cell r="D462">
            <v>181200</v>
          </cell>
          <cell r="E462">
            <v>276.2376192341876</v>
          </cell>
        </row>
        <row r="463">
          <cell r="B463" t="str">
            <v>Pneu Citadine</v>
          </cell>
          <cell r="C463" t="str">
            <v>Pneu</v>
          </cell>
          <cell r="D463">
            <v>120000</v>
          </cell>
          <cell r="E463">
            <v>182.93882068489245</v>
          </cell>
        </row>
        <row r="464">
          <cell r="B464" t="str">
            <v>Pneu pour véhicule 4X4</v>
          </cell>
          <cell r="C464" t="str">
            <v>Pneu</v>
          </cell>
          <cell r="D464">
            <v>150000</v>
          </cell>
          <cell r="E464">
            <v>228.67352585611556</v>
          </cell>
        </row>
        <row r="465">
          <cell r="B465" t="str">
            <v>Pneus moto DT</v>
          </cell>
          <cell r="C465" t="str">
            <v>Pneu</v>
          </cell>
          <cell r="D465">
            <v>40000</v>
          </cell>
          <cell r="E465">
            <v>60.979606894964149</v>
          </cell>
        </row>
        <row r="466">
          <cell r="B466" t="str">
            <v>Poubelles</v>
          </cell>
          <cell r="C466" t="str">
            <v>Poubelle</v>
          </cell>
          <cell r="D466">
            <v>4500</v>
          </cell>
          <cell r="E466">
            <v>6.8602057756834673</v>
          </cell>
        </row>
        <row r="467">
          <cell r="B467" t="str">
            <v>Raclettes avec manche</v>
          </cell>
          <cell r="C467" t="str">
            <v>Raclette</v>
          </cell>
          <cell r="D467">
            <v>4500</v>
          </cell>
          <cell r="E467">
            <v>6.8602057756834673</v>
          </cell>
        </row>
        <row r="468">
          <cell r="B468" t="str">
            <v>Rames papier A3</v>
          </cell>
          <cell r="C468" t="str">
            <v>Rame</v>
          </cell>
          <cell r="D468">
            <v>11290</v>
          </cell>
          <cell r="E468">
            <v>17.211494046103631</v>
          </cell>
        </row>
        <row r="469">
          <cell r="B469" t="str">
            <v>Rames papier A4</v>
          </cell>
          <cell r="C469" t="str">
            <v>Rame</v>
          </cell>
          <cell r="D469">
            <v>5000</v>
          </cell>
          <cell r="E469">
            <v>7.6224508618705187</v>
          </cell>
        </row>
        <row r="470">
          <cell r="B470" t="str">
            <v>Rames papier A4 (Carton)</v>
          </cell>
          <cell r="C470" t="str">
            <v>Rame</v>
          </cell>
          <cell r="D470">
            <v>30000</v>
          </cell>
          <cell r="E470">
            <v>45.734705171223112</v>
          </cell>
        </row>
        <row r="471">
          <cell r="B471" t="str">
            <v>Registres</v>
          </cell>
          <cell r="C471" t="str">
            <v>Registre</v>
          </cell>
          <cell r="D471">
            <v>15000</v>
          </cell>
          <cell r="E471">
            <v>22.867352585611556</v>
          </cell>
        </row>
        <row r="472">
          <cell r="B472" t="str">
            <v>Règles</v>
          </cell>
          <cell r="C472" t="str">
            <v>Règle</v>
          </cell>
          <cell r="D472">
            <v>200</v>
          </cell>
          <cell r="E472">
            <v>0.30489803447482078</v>
          </cell>
        </row>
        <row r="473">
          <cell r="B473" t="str">
            <v>Savon liquide (bidons de 4 litres)</v>
          </cell>
          <cell r="C473" t="str">
            <v>Bidon</v>
          </cell>
          <cell r="D473">
            <v>4500</v>
          </cell>
          <cell r="E473">
            <v>6.8602057756834673</v>
          </cell>
        </row>
        <row r="474">
          <cell r="B474" t="str">
            <v>Savonnettes</v>
          </cell>
          <cell r="C474" t="str">
            <v>Savonnette</v>
          </cell>
          <cell r="D474">
            <v>200</v>
          </cell>
          <cell r="E474">
            <v>0.30489803447482078</v>
          </cell>
        </row>
        <row r="475">
          <cell r="B475" t="str">
            <v>Seaux</v>
          </cell>
          <cell r="C475" t="str">
            <v>Sceau</v>
          </cell>
          <cell r="D475">
            <v>4500</v>
          </cell>
          <cell r="E475">
            <v>6.8602057756834673</v>
          </cell>
        </row>
        <row r="476">
          <cell r="B476" t="str">
            <v>Serrières</v>
          </cell>
          <cell r="C476" t="str">
            <v>Serrières</v>
          </cell>
          <cell r="D476">
            <v>2400</v>
          </cell>
          <cell r="E476">
            <v>3.6587764136978493</v>
          </cell>
        </row>
        <row r="477">
          <cell r="B477" t="str">
            <v>Stylos</v>
          </cell>
          <cell r="C477" t="str">
            <v>Stylo</v>
          </cell>
          <cell r="D477">
            <v>100</v>
          </cell>
          <cell r="E477">
            <v>0.15244901723741039</v>
          </cell>
        </row>
        <row r="478">
          <cell r="B478" t="str">
            <v>Torchons</v>
          </cell>
          <cell r="C478" t="str">
            <v>Torchon</v>
          </cell>
          <cell r="D478">
            <v>2000</v>
          </cell>
          <cell r="E478">
            <v>3.0489803447482076</v>
          </cell>
        </row>
        <row r="479">
          <cell r="B479" t="str">
            <v xml:space="preserve">Transport materiel archivage aux FOSA </v>
          </cell>
          <cell r="C479" t="str">
            <v>Unité sante</v>
          </cell>
          <cell r="D479">
            <v>33500</v>
          </cell>
          <cell r="E479">
            <v>51.070420774532479</v>
          </cell>
        </row>
        <row r="480">
          <cell r="B480" t="str">
            <v>Tubes de colle</v>
          </cell>
          <cell r="C480" t="str">
            <v>Tube</v>
          </cell>
          <cell r="D480">
            <v>1200</v>
          </cell>
          <cell r="E480">
            <v>1.8293882068489247</v>
          </cell>
        </row>
        <row r="481">
          <cell r="B481" t="str">
            <v>Carburant</v>
          </cell>
          <cell r="C481" t="str">
            <v>Litre</v>
          </cell>
          <cell r="D481">
            <v>870</v>
          </cell>
          <cell r="E481">
            <v>1.3263064499654702</v>
          </cell>
        </row>
        <row r="482">
          <cell r="B482" t="str">
            <v>Carburant essence</v>
          </cell>
          <cell r="C482" t="str">
            <v>Litre</v>
          </cell>
          <cell r="D482">
            <v>880</v>
          </cell>
          <cell r="E482">
            <v>1.3415513516892112</v>
          </cell>
        </row>
        <row r="483">
          <cell r="B483" t="str">
            <v>Billet d´avion Afrique</v>
          </cell>
          <cell r="C483" t="str">
            <v>voyage</v>
          </cell>
          <cell r="D483">
            <v>650000</v>
          </cell>
          <cell r="E483">
            <v>990.91861204316751</v>
          </cell>
        </row>
        <row r="484">
          <cell r="B484" t="str">
            <v xml:space="preserve">Atelier et information staff local et délégués PR </v>
          </cell>
          <cell r="C484" t="str">
            <v>Atelier/personne</v>
          </cell>
          <cell r="D484">
            <v>5000</v>
          </cell>
          <cell r="E484">
            <v>7.6224508618705187</v>
          </cell>
        </row>
        <row r="485">
          <cell r="B485" t="str">
            <v>Frais transport participants</v>
          </cell>
          <cell r="C485" t="str">
            <v>jour</v>
          </cell>
          <cell r="D485">
            <v>2500</v>
          </cell>
          <cell r="E485">
            <v>3.8112254309352593</v>
          </cell>
        </row>
        <row r="486">
          <cell r="B486" t="str">
            <v>Frais transport non résidents</v>
          </cell>
          <cell r="C486" t="str">
            <v>aller/retour</v>
          </cell>
          <cell r="D486">
            <v>15000</v>
          </cell>
          <cell r="E486">
            <v>22.867352585611556</v>
          </cell>
        </row>
        <row r="487">
          <cell r="B487" t="str">
            <v xml:space="preserve">Frais facilitation </v>
          </cell>
          <cell r="C487" t="str">
            <v>jour</v>
          </cell>
          <cell r="D487">
            <v>5000</v>
          </cell>
          <cell r="E487">
            <v>7.6224508618705187</v>
          </cell>
        </row>
        <row r="488">
          <cell r="B488" t="str">
            <v xml:space="preserve">Frais formation </v>
          </cell>
          <cell r="C488" t="str">
            <v>jour</v>
          </cell>
          <cell r="D488">
            <v>20000</v>
          </cell>
          <cell r="E488">
            <v>30.489803447482075</v>
          </cell>
        </row>
        <row r="489">
          <cell r="B489" t="str">
            <v>Reprographie</v>
          </cell>
          <cell r="C489" t="str">
            <v>page</v>
          </cell>
          <cell r="D489">
            <v>25</v>
          </cell>
          <cell r="E489">
            <v>3.8112254309352597E-2</v>
          </cell>
        </row>
        <row r="490">
          <cell r="B490" t="str">
            <v>Pause café et déjeuner</v>
          </cell>
          <cell r="C490" t="str">
            <v>jour</v>
          </cell>
          <cell r="D490">
            <v>5000</v>
          </cell>
          <cell r="E490">
            <v>7.6224508618705187</v>
          </cell>
        </row>
        <row r="491">
          <cell r="B491" t="str">
            <v xml:space="preserve">Pause Café </v>
          </cell>
          <cell r="C491" t="str">
            <v>Personne/jour</v>
          </cell>
          <cell r="D491">
            <v>1500</v>
          </cell>
          <cell r="E491">
            <v>2.2867352585611558</v>
          </cell>
        </row>
        <row r="492">
          <cell r="B492" t="str">
            <v>Paque craie dénombrement</v>
          </cell>
          <cell r="C492" t="str">
            <v>Paquet</v>
          </cell>
          <cell r="D492">
            <v>2000</v>
          </cell>
          <cell r="E492">
            <v>3.0489803447482076</v>
          </cell>
        </row>
        <row r="493">
          <cell r="B493" t="str">
            <v xml:space="preserve">Déjeuner </v>
          </cell>
          <cell r="C493" t="str">
            <v>Personne/jour</v>
          </cell>
          <cell r="D493">
            <v>4000</v>
          </cell>
          <cell r="E493">
            <v>6.0979606894964151</v>
          </cell>
        </row>
        <row r="494">
          <cell r="B494" t="str">
            <v xml:space="preserve">Hébergement formation </v>
          </cell>
          <cell r="C494" t="str">
            <v>nuit</v>
          </cell>
          <cell r="D494">
            <v>25000</v>
          </cell>
          <cell r="E494">
            <v>38.112254309352593</v>
          </cell>
        </row>
        <row r="495">
          <cell r="B495" t="str">
            <v>Hébergement l´étranger</v>
          </cell>
          <cell r="C495" t="str">
            <v>nuit</v>
          </cell>
          <cell r="D495">
            <v>70000</v>
          </cell>
          <cell r="E495">
            <v>106.71431206618726</v>
          </cell>
        </row>
        <row r="496">
          <cell r="B496" t="str">
            <v>Pr diem voyage</v>
          </cell>
          <cell r="C496" t="str">
            <v>jour</v>
          </cell>
          <cell r="D496">
            <v>40000</v>
          </cell>
          <cell r="E496">
            <v>60.979606894964149</v>
          </cell>
        </row>
        <row r="497">
          <cell r="B497" t="str">
            <v>Per diem résidence</v>
          </cell>
          <cell r="C497" t="str">
            <v>Personne/jour</v>
          </cell>
          <cell r="D497">
            <v>2500</v>
          </cell>
          <cell r="E497">
            <v>3.8112254309352593</v>
          </cell>
        </row>
        <row r="498">
          <cell r="B498" t="str">
            <v>Materiel de distribution par site</v>
          </cell>
          <cell r="C498" t="str">
            <v>unité</v>
          </cell>
          <cell r="D498">
            <v>6559.77</v>
          </cell>
          <cell r="E498">
            <v>10.000304898034475</v>
          </cell>
        </row>
        <row r="499">
          <cell r="B499" t="str">
            <v xml:space="preserve">Per diem participants national non résidence central </v>
          </cell>
          <cell r="C499" t="str">
            <v>Personne/jour</v>
          </cell>
          <cell r="D499">
            <v>15000</v>
          </cell>
          <cell r="E499">
            <v>22.867352585611556</v>
          </cell>
        </row>
        <row r="500">
          <cell r="B500" t="str">
            <v>Pr diem participants préfectoral non résidence</v>
          </cell>
          <cell r="C500" t="str">
            <v>Personne/jour</v>
          </cell>
          <cell r="D500">
            <v>10000</v>
          </cell>
          <cell r="E500">
            <v>15.244901723741037</v>
          </cell>
        </row>
        <row r="501">
          <cell r="B501" t="str">
            <v>Per diem participants sous préfectures  non résidence</v>
          </cell>
          <cell r="C501" t="str">
            <v>Personne/jour</v>
          </cell>
          <cell r="D501">
            <v>5000</v>
          </cell>
          <cell r="E501">
            <v>7.6224508618705187</v>
          </cell>
        </row>
        <row r="502">
          <cell r="B502" t="str">
            <v>Per diem facilitateur</v>
          </cell>
          <cell r="C502" t="str">
            <v>Personne/jour</v>
          </cell>
          <cell r="D502">
            <v>15000</v>
          </cell>
          <cell r="E502">
            <v>22.867352585611556</v>
          </cell>
        </row>
        <row r="503">
          <cell r="B503" t="str">
            <v>Per diem chauffeur national</v>
          </cell>
          <cell r="C503" t="str">
            <v>Personne/jour</v>
          </cell>
          <cell r="D503">
            <v>15000</v>
          </cell>
          <cell r="E503">
            <v>22.867352585611556</v>
          </cell>
        </row>
        <row r="504">
          <cell r="B504" t="str">
            <v>Transport local voyage</v>
          </cell>
          <cell r="C504" t="str">
            <v>jour</v>
          </cell>
          <cell r="D504">
            <v>5000</v>
          </cell>
          <cell r="E504">
            <v>7.6224508618705187</v>
          </cell>
        </row>
        <row r="505">
          <cell r="B505" t="str">
            <v>Location vehicule</v>
          </cell>
          <cell r="C505" t="str">
            <v>jour</v>
          </cell>
          <cell r="D505">
            <v>70000</v>
          </cell>
          <cell r="E505">
            <v>106.71431206618726</v>
          </cell>
        </row>
        <row r="506">
          <cell r="B506" t="str">
            <v>Visa voyage</v>
          </cell>
          <cell r="C506" t="str">
            <v>voyage</v>
          </cell>
          <cell r="D506">
            <v>50000</v>
          </cell>
          <cell r="E506">
            <v>76.224508618705187</v>
          </cell>
        </row>
        <row r="507">
          <cell r="B507" t="str">
            <v>Location salle Bangui</v>
          </cell>
          <cell r="C507" t="str">
            <v>Jour</v>
          </cell>
          <cell r="D507">
            <v>50000</v>
          </cell>
          <cell r="E507">
            <v>76.224508618705187</v>
          </cell>
        </row>
        <row r="508">
          <cell r="B508" t="str">
            <v>Location salle région</v>
          </cell>
          <cell r="C508" t="str">
            <v>Jour</v>
          </cell>
          <cell r="D508">
            <v>20000</v>
          </cell>
          <cell r="E508">
            <v>30.489803447482075</v>
          </cell>
        </row>
        <row r="509">
          <cell r="B509" t="str">
            <v>Location salle district</v>
          </cell>
          <cell r="C509" t="str">
            <v>Jour</v>
          </cell>
          <cell r="D509">
            <v>10000</v>
          </cell>
          <cell r="E509">
            <v>15.244901723741037</v>
          </cell>
        </row>
        <row r="510">
          <cell r="B510" t="str">
            <v>Honoraire formateur</v>
          </cell>
          <cell r="C510" t="str">
            <v>Jour</v>
          </cell>
          <cell r="D510">
            <v>20000</v>
          </cell>
          <cell r="E510">
            <v>30.489803447482075</v>
          </cell>
        </row>
        <row r="511">
          <cell r="B511" t="str">
            <v xml:space="preserve">Secrétaire pool PR diem </v>
          </cell>
          <cell r="C511" t="str">
            <v>jour</v>
          </cell>
          <cell r="D511">
            <v>5000</v>
          </cell>
          <cell r="E511">
            <v>7.6224508618705187</v>
          </cell>
        </row>
        <row r="512">
          <cell r="B512" t="str">
            <v xml:space="preserve">chauffeur pool  PR diem </v>
          </cell>
          <cell r="C512" t="str">
            <v>Jour</v>
          </cell>
          <cell r="D512">
            <v>2500</v>
          </cell>
          <cell r="E512">
            <v>3.8112254309352593</v>
          </cell>
        </row>
        <row r="513">
          <cell r="B513" t="str">
            <v xml:space="preserve">Carte de communication </v>
          </cell>
          <cell r="C513" t="str">
            <v>carte</v>
          </cell>
          <cell r="D513">
            <v>5000</v>
          </cell>
          <cell r="E513">
            <v>7.6224508618705187</v>
          </cell>
        </row>
        <row r="514">
          <cell r="B514" t="str">
            <v>Kit fourniture bureau</v>
          </cell>
          <cell r="C514" t="str">
            <v>kit</v>
          </cell>
          <cell r="D514">
            <v>3600</v>
          </cell>
          <cell r="E514">
            <v>5.4881646205467733</v>
          </cell>
        </row>
        <row r="515">
          <cell r="B515" t="str">
            <v>Kit stylo et block</v>
          </cell>
          <cell r="C515" t="str">
            <v>kit</v>
          </cell>
          <cell r="D515">
            <v>700</v>
          </cell>
          <cell r="E515">
            <v>1.0671431206618727</v>
          </cell>
        </row>
        <row r="516">
          <cell r="B516" t="str">
            <v>Matériel didactique</v>
          </cell>
          <cell r="C516" t="str">
            <v>Forfait</v>
          </cell>
          <cell r="D516">
            <v>25000</v>
          </cell>
          <cell r="E516">
            <v>38.112254309352593</v>
          </cell>
        </row>
        <row r="517">
          <cell r="B517" t="str">
            <v xml:space="preserve">MILDA </v>
          </cell>
          <cell r="C517" t="str">
            <v xml:space="preserve">unité </v>
          </cell>
          <cell r="D517">
            <v>1371.9471846399999</v>
          </cell>
          <cell r="E517">
            <v>2.09152</v>
          </cell>
        </row>
        <row r="518">
          <cell r="B518" t="str">
            <v>LKIT TDR SD Bioline Mal Pf (HRP2),kit/25</v>
          </cell>
          <cell r="C518" t="str">
            <v>unité</v>
          </cell>
          <cell r="D518">
            <v>468.35</v>
          </cell>
          <cell r="E518">
            <v>0.71399497223141151</v>
          </cell>
        </row>
        <row r="519">
          <cell r="B519" t="str">
            <v>Artem 20mg + lumef 120mg disp tabs/6/PAC 30</v>
          </cell>
          <cell r="C519" t="str">
            <v>20mg</v>
          </cell>
          <cell r="D519">
            <v>215.19762646666666</v>
          </cell>
          <cell r="E519">
            <v>0.32806666666666667</v>
          </cell>
        </row>
        <row r="520">
          <cell r="B520" t="str">
            <v>Artem 20mg + lumef 120mg disp tabs/12/PAC 30</v>
          </cell>
          <cell r="C520" t="str">
            <v>10mg</v>
          </cell>
          <cell r="D520">
            <v>423.748222</v>
          </cell>
          <cell r="E520">
            <v>0.64600000000000002</v>
          </cell>
        </row>
        <row r="521">
          <cell r="B521" t="str">
            <v>Artem 20mg + lumef 120mg disp tabs/18/PAC 30</v>
          </cell>
          <cell r="C521" t="str">
            <v>20mg</v>
          </cell>
          <cell r="D521">
            <v>465.29216533333334</v>
          </cell>
          <cell r="E521">
            <v>0.70933333333333337</v>
          </cell>
        </row>
        <row r="522">
          <cell r="B522" t="str">
            <v>Artem 20mg + lumef 120mg disp tabs/24/PAC 30</v>
          </cell>
          <cell r="C522" t="str">
            <v>20mg</v>
          </cell>
          <cell r="D522">
            <v>631.46793866666667</v>
          </cell>
          <cell r="E522">
            <v>0.96266666666666667</v>
          </cell>
        </row>
        <row r="523">
          <cell r="B523" t="str">
            <v>Amod 135mg+Arte 50mg/3/PAC-25</v>
          </cell>
          <cell r="C523" t="str">
            <v>25mg</v>
          </cell>
          <cell r="D523">
            <v>102.66</v>
          </cell>
          <cell r="E523">
            <v>0.15650416109592549</v>
          </cell>
        </row>
        <row r="524">
          <cell r="B524" t="str">
            <v>Amod 135mg+Arte 50mg/3/PAC-50</v>
          </cell>
          <cell r="C524" t="str">
            <v>50mg</v>
          </cell>
          <cell r="D524">
            <v>223.02</v>
          </cell>
          <cell r="E524">
            <v>0.33999179824287262</v>
          </cell>
        </row>
        <row r="525">
          <cell r="B525" t="str">
            <v>Amod 135mg+Arte 50mg/3/PAC-100</v>
          </cell>
          <cell r="C525" t="str">
            <v>100mg</v>
          </cell>
          <cell r="D525">
            <v>397.51</v>
          </cell>
          <cell r="E525">
            <v>0.60600008842042996</v>
          </cell>
        </row>
        <row r="526">
          <cell r="B526" t="str">
            <v>Amod 135mg+Arte 50mg/6/PAC-100</v>
          </cell>
          <cell r="C526" t="str">
            <v>70mg</v>
          </cell>
          <cell r="D526">
            <v>705.81</v>
          </cell>
          <cell r="E526">
            <v>1.0760004085633661</v>
          </cell>
        </row>
        <row r="527">
          <cell r="B527" t="str">
            <v>Alcohol désinfectant,propanol 70% (UN1274) bidon  5 litre</v>
          </cell>
          <cell r="C527" t="str">
            <v xml:space="preserve">bottles </v>
          </cell>
          <cell r="D527">
            <v>20334.667000000001</v>
          </cell>
          <cell r="E527">
            <v>31</v>
          </cell>
        </row>
        <row r="528">
          <cell r="B528" t="str">
            <v>Compreeses 10 x 10com 12 ply steril 1 pce 100 paquets</v>
          </cell>
          <cell r="C528" t="str">
            <v xml:space="preserve">pcs </v>
          </cell>
          <cell r="D528">
            <v>29.518065</v>
          </cell>
          <cell r="E528">
            <v>4.4999999999999998E-2</v>
          </cell>
        </row>
        <row r="529">
          <cell r="B529" t="str">
            <v>Coton hydrophile 500g</v>
          </cell>
          <cell r="C529" t="str">
            <v>strips</v>
          </cell>
          <cell r="D529">
            <v>1353.895248</v>
          </cell>
          <cell r="E529">
            <v>2.0640000000000001</v>
          </cell>
        </row>
        <row r="530">
          <cell r="B530" t="str">
            <v xml:space="preserve">Eau distillée 5 litres </v>
          </cell>
          <cell r="C530" t="str">
            <v xml:space="preserve">pcs </v>
          </cell>
          <cell r="D530">
            <v>3619.3083431999999</v>
          </cell>
          <cell r="E530">
            <v>5.5175999999999998</v>
          </cell>
        </row>
        <row r="531">
          <cell r="B531" t="str">
            <v>Giemsa solution 500kl (UN1992) bouteille en plastic</v>
          </cell>
          <cell r="C531" t="str">
            <v>rolls</v>
          </cell>
          <cell r="D531">
            <v>11856.422774999999</v>
          </cell>
          <cell r="E531">
            <v>18.074999999999999</v>
          </cell>
        </row>
        <row r="532">
          <cell r="B532" t="str">
            <v>Huile a immersion refraction index 1,510-1,521 100ml</v>
          </cell>
          <cell r="C532" t="str">
            <v>bidon</v>
          </cell>
          <cell r="D532">
            <v>4329.3161999999993</v>
          </cell>
          <cell r="E532">
            <v>6.6</v>
          </cell>
        </row>
        <row r="533">
          <cell r="B533" t="str">
            <v>Methanol bidon 1 litre UN 230</v>
          </cell>
          <cell r="C533" t="str">
            <v>blt</v>
          </cell>
          <cell r="D533">
            <v>4722.8904000000002</v>
          </cell>
          <cell r="E533">
            <v>7.2</v>
          </cell>
        </row>
        <row r="534">
          <cell r="B534" t="str">
            <v>Lamelles microcopes 22x22mm boite de 1000</v>
          </cell>
          <cell r="C534" t="str">
            <v>kits</v>
          </cell>
          <cell r="D534">
            <v>10.036142100000001</v>
          </cell>
          <cell r="E534">
            <v>1.5300000000000001E-2</v>
          </cell>
        </row>
        <row r="535">
          <cell r="B535" t="str">
            <v xml:space="preserve">Lamellse microscopes 76x26mm </v>
          </cell>
          <cell r="C535" t="str">
            <v xml:space="preserve">pcs </v>
          </cell>
          <cell r="D535">
            <v>10.495312</v>
          </cell>
          <cell r="E535">
            <v>1.6E-2</v>
          </cell>
        </row>
        <row r="536">
          <cell r="B536" t="str">
            <v>Tube de prélevement sanguin EDTA K4ml</v>
          </cell>
          <cell r="C536" t="str">
            <v xml:space="preserve">bottle </v>
          </cell>
          <cell r="D536">
            <v>64.939743000000007</v>
          </cell>
          <cell r="E536">
            <v>9.9000000000000005E-2</v>
          </cell>
        </row>
        <row r="537">
          <cell r="B537" t="str">
            <v>Vaccinostyles boites de 200psc</v>
          </cell>
          <cell r="C537" t="str">
            <v>bottle</v>
          </cell>
          <cell r="D537">
            <v>4.2637205000000007</v>
          </cell>
          <cell r="E537">
            <v>6.5000000000000006E-3</v>
          </cell>
        </row>
        <row r="538">
          <cell r="B538" t="str">
            <v>Bracelets (avec transport freight)</v>
          </cell>
          <cell r="C538" t="str">
            <v>unité</v>
          </cell>
          <cell r="D538">
            <v>50</v>
          </cell>
          <cell r="E538">
            <v>7.6224508618705195E-2</v>
          </cell>
        </row>
        <row r="539">
          <cell r="B539" t="str">
            <v>Avis de recrutement</v>
          </cell>
          <cell r="C539" t="str">
            <v>unité</v>
          </cell>
          <cell r="D539">
            <v>150000</v>
          </cell>
          <cell r="E539">
            <v>228.67352585611556</v>
          </cell>
        </row>
        <row r="540">
          <cell r="B540" t="str">
            <v xml:space="preserve">Primes de motivation superviseurs de santé </v>
          </cell>
          <cell r="C540" t="str">
            <v>jour</v>
          </cell>
          <cell r="D540">
            <v>5000</v>
          </cell>
          <cell r="E540">
            <v>7.6224508618705187</v>
          </cell>
        </row>
        <row r="541">
          <cell r="B541" t="str">
            <v>Frais transport superviseurs de santé</v>
          </cell>
          <cell r="C541" t="str">
            <v>jour</v>
          </cell>
          <cell r="D541">
            <v>5000</v>
          </cell>
          <cell r="E541">
            <v>7.6224508618705187</v>
          </cell>
        </row>
        <row r="542">
          <cell r="B542" t="str">
            <v xml:space="preserve">Carte de communication </v>
          </cell>
          <cell r="C542" t="str">
            <v>carte</v>
          </cell>
          <cell r="D542">
            <v>5000</v>
          </cell>
          <cell r="E542">
            <v>7.6224508618705187</v>
          </cell>
        </row>
        <row r="543">
          <cell r="B543" t="str">
            <v xml:space="preserve">Primes de motivation agents de santé </v>
          </cell>
          <cell r="C543" t="str">
            <v>jour</v>
          </cell>
          <cell r="D543">
            <v>2500</v>
          </cell>
          <cell r="E543">
            <v>3.8112254309352593</v>
          </cell>
        </row>
        <row r="544">
          <cell r="B544" t="str">
            <v>Primes de motivation agents FOSA</v>
          </cell>
          <cell r="C544" t="str">
            <v>moits</v>
          </cell>
          <cell r="D544">
            <v>15000</v>
          </cell>
          <cell r="E544">
            <v>22.867352585611556</v>
          </cell>
        </row>
        <row r="545">
          <cell r="B545" t="str">
            <v>Indemnité point focal logistique préfecture</v>
          </cell>
          <cell r="C545" t="str">
            <v>jour</v>
          </cell>
          <cell r="D545">
            <v>8300</v>
          </cell>
          <cell r="E545">
            <v>12.653268430705062</v>
          </cell>
        </row>
        <row r="546">
          <cell r="B546" t="str">
            <v>Indemnité logisticien sous préfecture</v>
          </cell>
          <cell r="C546" t="str">
            <v>jour</v>
          </cell>
          <cell r="D546">
            <v>8300</v>
          </cell>
          <cell r="E546">
            <v>12.653268430705062</v>
          </cell>
        </row>
        <row r="547">
          <cell r="B547" t="str">
            <v>Indemnité magasinier sous préfecture</v>
          </cell>
          <cell r="C547" t="str">
            <v>jour</v>
          </cell>
          <cell r="D547">
            <v>7920</v>
          </cell>
          <cell r="E547">
            <v>12.073962165202902</v>
          </cell>
        </row>
        <row r="548">
          <cell r="B548" t="str">
            <v>Indemnité gardienne  sous préfecture</v>
          </cell>
          <cell r="C548" t="str">
            <v>jour</v>
          </cell>
          <cell r="D548">
            <v>7920</v>
          </cell>
          <cell r="E548">
            <v>12.073962165202902</v>
          </cell>
        </row>
        <row r="549">
          <cell r="B549" t="str">
            <v>Salaire Chargés des programmes National</v>
          </cell>
          <cell r="C549" t="str">
            <v>Mois</v>
          </cell>
          <cell r="D549">
            <v>665500</v>
          </cell>
          <cell r="E549">
            <v>1014.5482097149661</v>
          </cell>
        </row>
        <row r="550">
          <cell r="B550" t="str">
            <v>Salaire de Lutte antivectorelle</v>
          </cell>
          <cell r="C550" t="str">
            <v>Mois</v>
          </cell>
          <cell r="D550">
            <v>242000</v>
          </cell>
          <cell r="E550">
            <v>368.9266217145331</v>
          </cell>
        </row>
        <row r="551">
          <cell r="B551" t="str">
            <v>Salaire  mensuel suivi et des statistiques</v>
          </cell>
          <cell r="C551" t="str">
            <v>Mois</v>
          </cell>
          <cell r="D551">
            <v>242000</v>
          </cell>
          <cell r="E551">
            <v>368.9266217145331</v>
          </cell>
        </row>
        <row r="552">
          <cell r="B552" t="str">
            <v xml:space="preserve">Salaire de chauffeurs </v>
          </cell>
          <cell r="C552" t="str">
            <v>Mois</v>
          </cell>
          <cell r="D552">
            <v>121000</v>
          </cell>
          <cell r="E552">
            <v>184.46331085726655</v>
          </cell>
        </row>
        <row r="553">
          <cell r="B553" t="str">
            <v>Chargés de prise en charge</v>
          </cell>
          <cell r="C553" t="str">
            <v>Mois</v>
          </cell>
          <cell r="D553">
            <v>665500</v>
          </cell>
          <cell r="E553">
            <v>1014.5482097149661</v>
          </cell>
        </row>
        <row r="554">
          <cell r="B554" t="str">
            <v xml:space="preserve">Chargé ICE mobilisation </v>
          </cell>
          <cell r="C554" t="str">
            <v>Mois</v>
          </cell>
          <cell r="D554">
            <v>242000</v>
          </cell>
          <cell r="E554">
            <v>368.9266217145331</v>
          </cell>
        </row>
        <row r="555">
          <cell r="B555" t="str">
            <v>Chargé d´IEC et mobilisation social</v>
          </cell>
          <cell r="C555" t="str">
            <v>Mois</v>
          </cell>
          <cell r="D555">
            <v>242000</v>
          </cell>
          <cell r="E555">
            <v>368.9266217145331</v>
          </cell>
        </row>
        <row r="556">
          <cell r="B556" t="str">
            <v xml:space="preserve">Assistants des charges de unité (4) </v>
          </cell>
          <cell r="C556" t="str">
            <v>Mois</v>
          </cell>
          <cell r="D556">
            <v>181500</v>
          </cell>
          <cell r="E556">
            <v>276.69496628589985</v>
          </cell>
        </row>
        <row r="557">
          <cell r="B557" t="str">
            <v xml:space="preserve">Secrétaire de direction </v>
          </cell>
          <cell r="C557" t="str">
            <v>Mois</v>
          </cell>
          <cell r="D557">
            <v>121000</v>
          </cell>
          <cell r="E557">
            <v>184.46331085726655</v>
          </cell>
        </row>
        <row r="558">
          <cell r="B558" t="str">
            <v>Gestionnaire comptable</v>
          </cell>
          <cell r="C558" t="str">
            <v>Mois</v>
          </cell>
          <cell r="D558">
            <v>726000</v>
          </cell>
          <cell r="E558">
            <v>1106.7798651435994</v>
          </cell>
        </row>
        <row r="559">
          <cell r="B559" t="str">
            <v>Gestionnaire base des données</v>
          </cell>
          <cell r="C559" t="str">
            <v>Mois</v>
          </cell>
          <cell r="D559">
            <v>484000</v>
          </cell>
          <cell r="E559">
            <v>737.8532434290662</v>
          </cell>
        </row>
        <row r="560">
          <cell r="B560" t="str">
            <v>Comptable caissier</v>
          </cell>
          <cell r="C560" t="str">
            <v>Mois</v>
          </cell>
          <cell r="D560">
            <v>484000</v>
          </cell>
          <cell r="E560">
            <v>737.8532434290662</v>
          </cell>
        </row>
        <row r="561">
          <cell r="B561" t="str">
            <v>Technicien surface</v>
          </cell>
          <cell r="C561" t="str">
            <v>Mois</v>
          </cell>
          <cell r="D561">
            <v>60500</v>
          </cell>
          <cell r="E561">
            <v>92.231655428633275</v>
          </cell>
        </row>
        <row r="562">
          <cell r="B562" t="str">
            <v>Logisticien</v>
          </cell>
          <cell r="C562" t="str">
            <v>Mois</v>
          </cell>
          <cell r="D562">
            <v>484000</v>
          </cell>
          <cell r="E562">
            <v>737.8532434290662</v>
          </cell>
        </row>
        <row r="563">
          <cell r="B563" t="str">
            <v>Pharmacien</v>
          </cell>
          <cell r="C563" t="str">
            <v>Mois</v>
          </cell>
          <cell r="D563">
            <v>968000</v>
          </cell>
          <cell r="E563">
            <v>1475.7064868581324</v>
          </cell>
        </row>
        <row r="564">
          <cell r="B564" t="str">
            <v>Agent de sécurité</v>
          </cell>
          <cell r="C564" t="str">
            <v>Mois</v>
          </cell>
          <cell r="D564">
            <v>96800</v>
          </cell>
          <cell r="E564">
            <v>147.57064868581324</v>
          </cell>
        </row>
        <row r="565">
          <cell r="B565" t="str">
            <v>Responsable passation de marché</v>
          </cell>
          <cell r="C565" t="str">
            <v>Mois</v>
          </cell>
          <cell r="D565">
            <v>484000</v>
          </cell>
          <cell r="E565">
            <v>737.8532434290662</v>
          </cell>
        </row>
        <row r="566">
          <cell r="B566" t="str">
            <v>Salaire  délègue Chef d´unité FICR</v>
          </cell>
          <cell r="C566" t="str">
            <v>Mois</v>
          </cell>
          <cell r="D566">
            <v>3872689.8887093882</v>
          </cell>
          <cell r="E566">
            <v>5903.8776759900238</v>
          </cell>
        </row>
        <row r="567">
          <cell r="B567" t="str">
            <v>Salaire délégué finance</v>
          </cell>
          <cell r="C567" t="str">
            <v>Mois</v>
          </cell>
          <cell r="D567">
            <v>3689038.8386286125</v>
          </cell>
          <cell r="E567">
            <v>5623.9034549956968</v>
          </cell>
        </row>
        <row r="568">
          <cell r="B568" t="str">
            <v>Salaire délégué régional finance</v>
          </cell>
          <cell r="C568" t="str">
            <v>Mois</v>
          </cell>
          <cell r="D568">
            <v>4054703.8897863943</v>
          </cell>
          <cell r="E568">
            <v>6181.3562318664099</v>
          </cell>
        </row>
        <row r="569">
          <cell r="B569" t="str">
            <v>Salaire délégué logistique</v>
          </cell>
          <cell r="C569" t="str">
            <v>Mois</v>
          </cell>
          <cell r="D569">
            <v>3590654.3475139108</v>
          </cell>
          <cell r="E569">
            <v>5473.9172651773069</v>
          </cell>
        </row>
        <row r="570">
          <cell r="B570" t="str">
            <v xml:space="preserve">Salaire délégué S &amp; E </v>
          </cell>
          <cell r="C570" t="str">
            <v>Mois</v>
          </cell>
          <cell r="D570">
            <v>3721833.669000179</v>
          </cell>
          <cell r="E570">
            <v>5673.8988516018262</v>
          </cell>
        </row>
        <row r="571">
          <cell r="B571" t="str">
            <v>Salaire délégué légal</v>
          </cell>
          <cell r="C571" t="str">
            <v>Mois</v>
          </cell>
          <cell r="D571">
            <v>7757592.8917609034</v>
          </cell>
          <cell r="E571">
            <v>11826.374124768701</v>
          </cell>
        </row>
        <row r="572">
          <cell r="B572" t="str">
            <v>Expert Logistique basé à Genève</v>
          </cell>
          <cell r="C572" t="str">
            <v>Mois</v>
          </cell>
          <cell r="D572">
            <v>4913807.8555478938</v>
          </cell>
          <cell r="E572">
            <v>7491.0517847174333</v>
          </cell>
        </row>
        <row r="573">
          <cell r="B573" t="str">
            <v>Salaire délégué Malaria</v>
          </cell>
          <cell r="C573" t="str">
            <v>Mois</v>
          </cell>
          <cell r="D573">
            <v>7757592.8917609034</v>
          </cell>
          <cell r="E573">
            <v>11826.374124768701</v>
          </cell>
        </row>
        <row r="574">
          <cell r="B574" t="str">
            <v xml:space="preserve">DSA délégués </v>
          </cell>
          <cell r="C574" t="str">
            <v>Jour</v>
          </cell>
          <cell r="D574">
            <v>40387.722132471732</v>
          </cell>
          <cell r="E574">
            <v>61.570685475529238</v>
          </cell>
        </row>
        <row r="575">
          <cell r="B575" t="str">
            <v>R&amp; R délègues</v>
          </cell>
          <cell r="C575" t="str">
            <v>Voyage</v>
          </cell>
          <cell r="D575">
            <v>888529.88691437803</v>
          </cell>
          <cell r="E575">
            <v>1354.5550804616432</v>
          </cell>
        </row>
        <row r="576">
          <cell r="B576" t="str">
            <v xml:space="preserve">Frais mensuel charge salaries ( payroll ) </v>
          </cell>
          <cell r="C576" t="str">
            <v>personne/mois</v>
          </cell>
          <cell r="D576">
            <v>21540.118470651589</v>
          </cell>
          <cell r="E576">
            <v>32.837698920282257</v>
          </cell>
        </row>
        <row r="577">
          <cell r="B577" t="str">
            <v>Recrutement délégués</v>
          </cell>
          <cell r="C577" t="str">
            <v>personnes</v>
          </cell>
          <cell r="D577">
            <v>800000</v>
          </cell>
          <cell r="E577">
            <v>1219.592137899283</v>
          </cell>
        </row>
        <row r="578">
          <cell r="B578" t="str">
            <v xml:space="preserve">Briefing et débriefing délégués </v>
          </cell>
          <cell r="C578" t="str">
            <v>personne</v>
          </cell>
          <cell r="D578">
            <v>1884760</v>
          </cell>
          <cell r="E578">
            <v>2873.2980972838159</v>
          </cell>
        </row>
        <row r="579">
          <cell r="B579" t="str">
            <v xml:space="preserve">Salaires financier </v>
          </cell>
          <cell r="C579" t="str">
            <v>Mois</v>
          </cell>
          <cell r="D579">
            <v>968000</v>
          </cell>
          <cell r="E579">
            <v>1475.7064868581324</v>
          </cell>
        </row>
        <row r="580">
          <cell r="B580" t="str">
            <v>Salaires Assistant Finance</v>
          </cell>
          <cell r="C580" t="str">
            <v>Mois</v>
          </cell>
          <cell r="D580">
            <v>605000</v>
          </cell>
          <cell r="E580">
            <v>922.3165542863328</v>
          </cell>
        </row>
        <row r="581">
          <cell r="B581" t="str">
            <v>Salaires spécialiste  S &amp; E PR</v>
          </cell>
          <cell r="C581" t="str">
            <v>Mois</v>
          </cell>
          <cell r="D581">
            <v>847000</v>
          </cell>
          <cell r="E581">
            <v>1291.243176000866</v>
          </cell>
        </row>
        <row r="582">
          <cell r="B582" t="str">
            <v>Salaires analyste données</v>
          </cell>
          <cell r="C582" t="str">
            <v>Mois</v>
          </cell>
          <cell r="D582">
            <v>968000</v>
          </cell>
          <cell r="E582">
            <v>1475.7064868581324</v>
          </cell>
        </row>
        <row r="583">
          <cell r="B583" t="str">
            <v>Salaires logisticien</v>
          </cell>
          <cell r="C583" t="str">
            <v>Mois</v>
          </cell>
          <cell r="D583">
            <v>968000</v>
          </cell>
          <cell r="E583">
            <v>1475.7064868581324</v>
          </cell>
        </row>
        <row r="584">
          <cell r="B584" t="str">
            <v>Salaires logisticien Pharmacist</v>
          </cell>
          <cell r="C584" t="str">
            <v>Mois</v>
          </cell>
          <cell r="D584">
            <v>968000</v>
          </cell>
          <cell r="E584">
            <v>1475.7064868581324</v>
          </cell>
        </row>
        <row r="585">
          <cell r="B585" t="str">
            <v xml:space="preserve">Salaires operateur Radio </v>
          </cell>
          <cell r="C585" t="str">
            <v>Mois</v>
          </cell>
          <cell r="D585">
            <v>363000</v>
          </cell>
          <cell r="E585">
            <v>553.3899325717997</v>
          </cell>
        </row>
        <row r="586">
          <cell r="B586" t="str">
            <v xml:space="preserve">Salaires chef d´administration PR </v>
          </cell>
          <cell r="C586" t="str">
            <v>Mois</v>
          </cell>
          <cell r="D586">
            <v>968000</v>
          </cell>
          <cell r="E586">
            <v>1475.7064868581324</v>
          </cell>
        </row>
        <row r="587">
          <cell r="B587" t="str">
            <v xml:space="preserve">Salaires chef de sécurité </v>
          </cell>
          <cell r="C587" t="str">
            <v>Mois</v>
          </cell>
          <cell r="D587">
            <v>1171280</v>
          </cell>
          <cell r="E587">
            <v>1785.6048490983403</v>
          </cell>
        </row>
        <row r="588">
          <cell r="B588" t="str">
            <v>Salaires chef de flotte</v>
          </cell>
          <cell r="C588" t="str">
            <v>Mois</v>
          </cell>
          <cell r="D588">
            <v>242000</v>
          </cell>
          <cell r="E588">
            <v>368.9266217145331</v>
          </cell>
        </row>
        <row r="589">
          <cell r="B589" t="str">
            <v xml:space="preserve">Salaries assistant d´administration </v>
          </cell>
          <cell r="C589" t="str">
            <v>Mois</v>
          </cell>
          <cell r="D589">
            <v>665500</v>
          </cell>
          <cell r="E589">
            <v>1014.5482097149661</v>
          </cell>
        </row>
        <row r="590">
          <cell r="B590" t="str">
            <v xml:space="preserve">Salaires chauffeur PR </v>
          </cell>
          <cell r="C590" t="str">
            <v>Mois</v>
          </cell>
          <cell r="D590">
            <v>193600</v>
          </cell>
          <cell r="E590">
            <v>295.14129737162648</v>
          </cell>
        </row>
        <row r="591">
          <cell r="B591" t="str">
            <v>Salaire Planton PR</v>
          </cell>
          <cell r="C591" t="str">
            <v>Mois</v>
          </cell>
          <cell r="D591">
            <v>73810</v>
          </cell>
          <cell r="E591">
            <v>112.5226196229326</v>
          </cell>
        </row>
        <row r="592">
          <cell r="B592" t="str">
            <v xml:space="preserve">Carburant diesel </v>
          </cell>
          <cell r="C592" t="str">
            <v>Litre</v>
          </cell>
          <cell r="D592">
            <v>870</v>
          </cell>
          <cell r="E592">
            <v>1.3263064499654702</v>
          </cell>
        </row>
        <row r="593">
          <cell r="B593" t="str">
            <v>Carburant essence</v>
          </cell>
          <cell r="C593" t="str">
            <v>Litre</v>
          </cell>
          <cell r="D593">
            <v>880</v>
          </cell>
          <cell r="E593">
            <v>1.3415513516892112</v>
          </cell>
        </row>
        <row r="594">
          <cell r="B594" t="str">
            <v xml:space="preserve">Carte de communication </v>
          </cell>
          <cell r="C594" t="str">
            <v>carte</v>
          </cell>
          <cell r="D594">
            <v>5000</v>
          </cell>
          <cell r="E594">
            <v>7.6224508618705187</v>
          </cell>
        </row>
        <row r="595">
          <cell r="B595" t="str">
            <v xml:space="preserve">Consultant national </v>
          </cell>
          <cell r="C595" t="str">
            <v>unité</v>
          </cell>
          <cell r="D595">
            <v>1500000</v>
          </cell>
          <cell r="E595">
            <v>2286.7352585611557</v>
          </cell>
        </row>
        <row r="596">
          <cell r="B596" t="str">
            <v>Consultant international</v>
          </cell>
          <cell r="C596" t="str">
            <v>par jour</v>
          </cell>
          <cell r="D596">
            <v>200000</v>
          </cell>
          <cell r="E596">
            <v>304.89803447482075</v>
          </cell>
        </row>
        <row r="597">
          <cell r="B597" t="str">
            <v>Cartes de zone</v>
          </cell>
          <cell r="C597" t="str">
            <v>unité</v>
          </cell>
          <cell r="D597">
            <v>25000</v>
          </cell>
          <cell r="E597">
            <v>38.112254309352593</v>
          </cell>
        </row>
        <row r="598">
          <cell r="B598" t="str">
            <v>Contrat de traduction  manual 50 page</v>
          </cell>
          <cell r="C598" t="str">
            <v>unite</v>
          </cell>
          <cell r="D598">
            <v>1800000</v>
          </cell>
          <cell r="E598">
            <v>2744.0823102733871</v>
          </cell>
        </row>
        <row r="599">
          <cell r="B599" t="str">
            <v>Traduction par pages</v>
          </cell>
          <cell r="C599" t="str">
            <v>pages</v>
          </cell>
          <cell r="D599">
            <v>10000</v>
          </cell>
          <cell r="E599">
            <v>15.244901723741037</v>
          </cell>
        </row>
        <row r="600">
          <cell r="B600" t="str">
            <v>Billet d´avion international</v>
          </cell>
          <cell r="C600" t="str">
            <v>voyage</v>
          </cell>
          <cell r="D600">
            <v>750000</v>
          </cell>
          <cell r="E600">
            <v>1143.3676292805778</v>
          </cell>
        </row>
        <row r="601">
          <cell r="B601" t="str">
            <v>Hébergement Bangui</v>
          </cell>
          <cell r="C601" t="str">
            <v>nuit</v>
          </cell>
          <cell r="D601">
            <v>150000</v>
          </cell>
          <cell r="E601">
            <v>228.67352585611556</v>
          </cell>
        </row>
        <row r="602">
          <cell r="B602" t="str">
            <v>Pr diem CAR staff international</v>
          </cell>
          <cell r="C602" t="str">
            <v>Jour</v>
          </cell>
          <cell r="D602">
            <v>40000</v>
          </cell>
          <cell r="E602">
            <v>60.979606894964149</v>
          </cell>
        </row>
        <row r="603">
          <cell r="B603" t="str">
            <v>Visa CAR</v>
          </cell>
          <cell r="C603" t="str">
            <v>unité</v>
          </cell>
          <cell r="D603">
            <v>220000</v>
          </cell>
          <cell r="E603">
            <v>335.38783792230282</v>
          </cell>
        </row>
        <row r="604">
          <cell r="B604" t="str">
            <v>Perdîmes et hôtel central  Bangui</v>
          </cell>
          <cell r="C604" t="str">
            <v>Personne/jour</v>
          </cell>
          <cell r="D604">
            <v>75000</v>
          </cell>
          <cell r="E604">
            <v>114.33676292805778</v>
          </cell>
        </row>
        <row r="605">
          <cell r="B605" t="str">
            <v xml:space="preserve">Péage routier </v>
          </cell>
          <cell r="C605" t="str">
            <v>Unité</v>
          </cell>
          <cell r="D605">
            <v>45</v>
          </cell>
          <cell r="E605">
            <v>6.8602057756834672E-2</v>
          </cell>
        </row>
        <row r="606">
          <cell r="B606" t="str">
            <v>Collecte des données personnel de santé)</v>
          </cell>
          <cell r="C606" t="str">
            <v>Personne/jour</v>
          </cell>
          <cell r="D606">
            <v>20000</v>
          </cell>
          <cell r="E606">
            <v>30.489803447482075</v>
          </cell>
        </row>
        <row r="607">
          <cell r="B607" t="str">
            <v>Saisie des données (2 informaticiens/3 jours)</v>
          </cell>
          <cell r="C607" t="str">
            <v>Personne/jour</v>
          </cell>
          <cell r="D607">
            <v>20000</v>
          </cell>
          <cell r="E607">
            <v>30.489803447482075</v>
          </cell>
        </row>
        <row r="608">
          <cell r="B608" t="str">
            <v>Logiciel STATA</v>
          </cell>
          <cell r="C608" t="str">
            <v>unité</v>
          </cell>
          <cell r="D608">
            <v>229584.95</v>
          </cell>
          <cell r="E608">
            <v>350</v>
          </cell>
        </row>
        <row r="609">
          <cell r="B609" t="str">
            <v>Sac à dos</v>
          </cell>
          <cell r="C609" t="str">
            <v>unité</v>
          </cell>
          <cell r="D609">
            <v>4000</v>
          </cell>
          <cell r="E609">
            <v>6.0979606894964151</v>
          </cell>
        </row>
        <row r="610">
          <cell r="B610" t="str">
            <v>Déplacement animateurs District</v>
          </cell>
          <cell r="C610" t="str">
            <v>Personne/jour</v>
          </cell>
          <cell r="D610">
            <v>2500</v>
          </cell>
          <cell r="E610">
            <v>3.8112254309352593</v>
          </cell>
        </row>
        <row r="611">
          <cell r="B611" t="str">
            <v xml:space="preserve">Entretien véhicule </v>
          </cell>
          <cell r="C611" t="str">
            <v>unité</v>
          </cell>
          <cell r="D611">
            <v>30000</v>
          </cell>
          <cell r="E611">
            <v>45.734705171223112</v>
          </cell>
        </row>
        <row r="612">
          <cell r="B612" t="str">
            <v>Entretien moto</v>
          </cell>
          <cell r="C612" t="str">
            <v>unité</v>
          </cell>
          <cell r="D612">
            <v>10000</v>
          </cell>
          <cell r="E612">
            <v>15.244901723741037</v>
          </cell>
        </row>
        <row r="613">
          <cell r="B613" t="str">
            <v>Frais de supervision mensuelle de l'agent communautaire</v>
          </cell>
          <cell r="C613" t="str">
            <v>jour</v>
          </cell>
          <cell r="D613">
            <v>2500</v>
          </cell>
          <cell r="E613">
            <v>3.8112254309352593</v>
          </cell>
        </row>
        <row r="614">
          <cell r="B614" t="str">
            <v>Boite pour TDR, lamelles, CTA, gans, boite pour les SHARPs, coton, alcool, etc.</v>
          </cell>
          <cell r="C614" t="str">
            <v>unité</v>
          </cell>
          <cell r="D614">
            <v>7500</v>
          </cell>
          <cell r="E614">
            <v>11.433676292805778</v>
          </cell>
        </row>
        <row r="615">
          <cell r="B615" t="str">
            <v>Hébergement terrain</v>
          </cell>
          <cell r="C615" t="str">
            <v>nuit</v>
          </cell>
          <cell r="D615">
            <v>25000</v>
          </cell>
          <cell r="E615">
            <v>38.112254309352593</v>
          </cell>
        </row>
        <row r="616">
          <cell r="B616" t="str">
            <v xml:space="preserve">Analyse de parasitaemia au niveau de l'hopital central a Bangui </v>
          </cell>
          <cell r="C616" t="str">
            <v>forfait</v>
          </cell>
          <cell r="D616">
            <v>13119140</v>
          </cell>
          <cell r="E616">
            <v>20000</v>
          </cell>
        </row>
        <row r="617">
          <cell r="B617" t="str">
            <v xml:space="preserve">Per diem Consultants nationaux sur le terrain </v>
          </cell>
          <cell r="C617" t="str">
            <v>Personne/jour</v>
          </cell>
          <cell r="D617">
            <v>15000</v>
          </cell>
          <cell r="E617">
            <v>22.867352585611556</v>
          </cell>
        </row>
        <row r="618">
          <cell r="B618" t="str">
            <v xml:space="preserve">Hébergement Consultants nationaux sur le terrain </v>
          </cell>
          <cell r="C618" t="str">
            <v>nuit</v>
          </cell>
          <cell r="D618">
            <v>25000</v>
          </cell>
          <cell r="E618">
            <v>38.112254309352593</v>
          </cell>
        </row>
        <row r="619">
          <cell r="B619" t="str">
            <v xml:space="preserve">Multiplication des questionnaires </v>
          </cell>
          <cell r="C619" t="str">
            <v>page</v>
          </cell>
          <cell r="D619">
            <v>25</v>
          </cell>
          <cell r="E619">
            <v>3.8112254309352597E-2</v>
          </cell>
        </row>
        <row r="620">
          <cell r="B620" t="str">
            <v>Pauses café  préfectures</v>
          </cell>
          <cell r="C620" t="str">
            <v>Personne/pause</v>
          </cell>
          <cell r="D620">
            <v>1500</v>
          </cell>
          <cell r="E620">
            <v>2.2867352585611558</v>
          </cell>
        </row>
        <row r="621">
          <cell r="B621" t="str">
            <v xml:space="preserve">Pauses café agents communautaire </v>
          </cell>
          <cell r="C621" t="str">
            <v>Personne/pause</v>
          </cell>
          <cell r="D621">
            <v>1500</v>
          </cell>
          <cell r="E621">
            <v>2.2867352585611558</v>
          </cell>
        </row>
        <row r="622">
          <cell r="B622" t="str">
            <v>Pauses café national</v>
          </cell>
          <cell r="C622" t="str">
            <v>Personne/pause</v>
          </cell>
          <cell r="D622">
            <v>1500</v>
          </cell>
          <cell r="E622">
            <v>2.2867352585611558</v>
          </cell>
        </row>
        <row r="623">
          <cell r="B623" t="str">
            <v xml:space="preserve">Carburant diesel </v>
          </cell>
          <cell r="C623" t="str">
            <v>Litre</v>
          </cell>
          <cell r="D623">
            <v>870</v>
          </cell>
          <cell r="E623">
            <v>1.3263064499654702</v>
          </cell>
        </row>
        <row r="624">
          <cell r="B624" t="str">
            <v>Carburant essence</v>
          </cell>
          <cell r="C624" t="str">
            <v>Litre</v>
          </cell>
          <cell r="D624">
            <v>880</v>
          </cell>
          <cell r="E624">
            <v>1.3415513516892112</v>
          </cell>
        </row>
        <row r="625">
          <cell r="B625" t="str">
            <v>Péage routier (au Km)</v>
          </cell>
          <cell r="C625" t="str">
            <v>unité</v>
          </cell>
          <cell r="D625">
            <v>45</v>
          </cell>
          <cell r="E625">
            <v>6.8602057756834672E-2</v>
          </cell>
        </row>
        <row r="626">
          <cell r="B626" t="str">
            <v xml:space="preserve">Pr diem logisticien </v>
          </cell>
          <cell r="C626" t="str">
            <v>Personne/jour</v>
          </cell>
          <cell r="D626">
            <v>15000</v>
          </cell>
          <cell r="E626">
            <v>22.867352585611556</v>
          </cell>
        </row>
        <row r="627">
          <cell r="B627" t="str">
            <v>Pr diem chauffeur</v>
          </cell>
          <cell r="C627" t="str">
            <v>Personne/jour</v>
          </cell>
          <cell r="D627">
            <v>15000</v>
          </cell>
          <cell r="E627">
            <v>22.867352585611556</v>
          </cell>
        </row>
        <row r="628">
          <cell r="B628" t="str">
            <v xml:space="preserve">Per diem Agent de Saisie des données </v>
          </cell>
          <cell r="C628" t="str">
            <v>Personne/jour</v>
          </cell>
          <cell r="D628">
            <v>15000</v>
          </cell>
          <cell r="E628">
            <v>22.867352585611556</v>
          </cell>
        </row>
        <row r="629">
          <cell r="B629" t="str">
            <v xml:space="preserve">per diem enquêteur terrain </v>
          </cell>
          <cell r="C629" t="str">
            <v>Personne/jour</v>
          </cell>
          <cell r="D629">
            <v>15000</v>
          </cell>
          <cell r="E629">
            <v>22.867352585611556</v>
          </cell>
        </row>
        <row r="630">
          <cell r="B630" t="str">
            <v>Per diem résidents Atelier (Workshop)</v>
          </cell>
          <cell r="C630" t="str">
            <v>Personne/jour</v>
          </cell>
          <cell r="D630">
            <v>15000</v>
          </cell>
          <cell r="E630">
            <v>22.867352585611556</v>
          </cell>
        </row>
        <row r="631">
          <cell r="B631" t="str">
            <v>Per diem agents de santé (National)</v>
          </cell>
          <cell r="C631" t="str">
            <v>Personne/jour</v>
          </cell>
          <cell r="D631">
            <v>15000</v>
          </cell>
          <cell r="E631">
            <v>22.867352585611556</v>
          </cell>
        </row>
        <row r="632">
          <cell r="B632" t="str">
            <v xml:space="preserve">Pr diem convoyeurs </v>
          </cell>
          <cell r="C632" t="str">
            <v>Personne/ jour</v>
          </cell>
          <cell r="D632">
            <v>15000</v>
          </cell>
          <cell r="E632">
            <v>22.867352585611556</v>
          </cell>
        </row>
        <row r="633">
          <cell r="B633" t="str">
            <v>Trousses de secours</v>
          </cell>
          <cell r="C633" t="str">
            <v>unité</v>
          </cell>
          <cell r="D633">
            <v>45000</v>
          </cell>
          <cell r="E633">
            <v>68.602057756834668</v>
          </cell>
        </row>
        <row r="634">
          <cell r="B634" t="str">
            <v>transport résidents</v>
          </cell>
          <cell r="C634" t="str">
            <v>Personne/jour</v>
          </cell>
          <cell r="D634">
            <v>2500</v>
          </cell>
          <cell r="E634">
            <v>3.8112254309352593</v>
          </cell>
        </row>
        <row r="635">
          <cell r="B635" t="str">
            <v>Frais d'insertion aux Journaux recherche enquêteurs</v>
          </cell>
          <cell r="C635" t="str">
            <v>unité</v>
          </cell>
          <cell r="D635">
            <v>150000</v>
          </cell>
          <cell r="E635">
            <v>228.67352585611556</v>
          </cell>
        </row>
        <row r="636">
          <cell r="B636" t="str">
            <v>pr diem résidents</v>
          </cell>
          <cell r="C636" t="str">
            <v>Personne/jour</v>
          </cell>
          <cell r="D636">
            <v>2500</v>
          </cell>
          <cell r="E636">
            <v>3.8112254309352593</v>
          </cell>
        </row>
        <row r="637">
          <cell r="B637" t="str">
            <v xml:space="preserve">Location vehicule </v>
          </cell>
          <cell r="C637" t="str">
            <v>jour</v>
          </cell>
          <cell r="D637">
            <v>70000</v>
          </cell>
          <cell r="E637">
            <v>106.71431206618726</v>
          </cell>
        </row>
        <row r="638">
          <cell r="B638" t="str">
            <v>Per diem infirmière</v>
          </cell>
          <cell r="C638" t="str">
            <v>Personne/jour</v>
          </cell>
          <cell r="D638">
            <v>1000</v>
          </cell>
          <cell r="E638">
            <v>1.5244901723741038</v>
          </cell>
        </row>
        <row r="639">
          <cell r="B639" t="str">
            <v>Location moto</v>
          </cell>
          <cell r="C639" t="str">
            <v>jour</v>
          </cell>
          <cell r="D639">
            <v>10000</v>
          </cell>
          <cell r="E639">
            <v>15.244901723741037</v>
          </cell>
        </row>
        <row r="640">
          <cell r="B640" t="str">
            <v xml:space="preserve">formateur niveau central </v>
          </cell>
          <cell r="C640" t="str">
            <v>Personne/ jour</v>
          </cell>
          <cell r="D640">
            <v>20000</v>
          </cell>
          <cell r="E640">
            <v>30.489803447482075</v>
          </cell>
        </row>
        <row r="641">
          <cell r="B641" t="str">
            <v>Frais d´intervention formateur</v>
          </cell>
          <cell r="C641" t="str">
            <v>Jour</v>
          </cell>
          <cell r="D641">
            <v>20000</v>
          </cell>
          <cell r="E641">
            <v>30.489803447482075</v>
          </cell>
        </row>
        <row r="642">
          <cell r="B642" t="str">
            <v>Bic et Bloc Note</v>
          </cell>
          <cell r="C642" t="str">
            <v>unité</v>
          </cell>
          <cell r="D642">
            <v>700</v>
          </cell>
          <cell r="E642">
            <v>1.0671431206618727</v>
          </cell>
        </row>
        <row r="643">
          <cell r="B643" t="str">
            <v xml:space="preserve">PR diem participants non résidents </v>
          </cell>
          <cell r="C643" t="str">
            <v>jour</v>
          </cell>
          <cell r="D643">
            <v>15000</v>
          </cell>
          <cell r="E643">
            <v>22.867352585611556</v>
          </cell>
        </row>
        <row r="644">
          <cell r="B644" t="str">
            <v>Reliure</v>
          </cell>
          <cell r="C644" t="str">
            <v>unité</v>
          </cell>
          <cell r="D644">
            <v>300</v>
          </cell>
          <cell r="E644">
            <v>0.45734705171223117</v>
          </cell>
        </row>
        <row r="645">
          <cell r="B645" t="str">
            <v xml:space="preserve">Collection donnée fiche </v>
          </cell>
          <cell r="C645" t="str">
            <v>page</v>
          </cell>
          <cell r="D645">
            <v>25</v>
          </cell>
          <cell r="E645">
            <v>3.8112254309352597E-2</v>
          </cell>
        </row>
        <row r="646">
          <cell r="B646" t="str">
            <v>Guide local</v>
          </cell>
          <cell r="C646" t="str">
            <v>personne/jour</v>
          </cell>
          <cell r="D646">
            <v>1000</v>
          </cell>
          <cell r="E646">
            <v>1.5244901723741038</v>
          </cell>
        </row>
        <row r="647">
          <cell r="B647" t="str">
            <v xml:space="preserve">frais mission collection donnés </v>
          </cell>
          <cell r="C647" t="str">
            <v>jour</v>
          </cell>
          <cell r="D647">
            <v>10000</v>
          </cell>
          <cell r="E647">
            <v>15.244901723741037</v>
          </cell>
        </row>
        <row r="648">
          <cell r="B648" t="str">
            <v>pris en charge équipe régionale</v>
          </cell>
          <cell r="C648" t="str">
            <v>jour</v>
          </cell>
          <cell r="D648">
            <v>15000</v>
          </cell>
          <cell r="E648">
            <v>22.867352585611556</v>
          </cell>
        </row>
        <row r="649">
          <cell r="B649" t="str">
            <v>pris en charge équipe local</v>
          </cell>
          <cell r="C649" t="str">
            <v>jour</v>
          </cell>
          <cell r="D649">
            <v>5000</v>
          </cell>
          <cell r="E649">
            <v>7.6224508618705187</v>
          </cell>
        </row>
        <row r="650">
          <cell r="B650" t="str">
            <v>frais mission cadre préfecture</v>
          </cell>
          <cell r="C650" t="str">
            <v>jour</v>
          </cell>
          <cell r="D650">
            <v>5000</v>
          </cell>
          <cell r="E650">
            <v>7.6224508618705187</v>
          </cell>
        </row>
        <row r="651">
          <cell r="B651" t="str">
            <v>frais mission chauffeur préfecture</v>
          </cell>
          <cell r="C651" t="str">
            <v>jour</v>
          </cell>
          <cell r="D651">
            <v>15000</v>
          </cell>
          <cell r="E651">
            <v>22.867352585611556</v>
          </cell>
        </row>
        <row r="652">
          <cell r="B652" t="str">
            <v xml:space="preserve">PR diem superviseur régional </v>
          </cell>
          <cell r="C652" t="str">
            <v>Personne/jour</v>
          </cell>
          <cell r="D652">
            <v>15000</v>
          </cell>
          <cell r="E652">
            <v>22.867352585611556</v>
          </cell>
        </row>
        <row r="653">
          <cell r="B653" t="str">
            <v>PR diem superviseur préfectoral</v>
          </cell>
          <cell r="C653" t="str">
            <v>Personne/jour</v>
          </cell>
          <cell r="D653">
            <v>15000</v>
          </cell>
          <cell r="E653">
            <v>22.867352585611556</v>
          </cell>
        </row>
        <row r="654">
          <cell r="B654" t="str">
            <v xml:space="preserve">PR diem superviseur national </v>
          </cell>
          <cell r="C654" t="str">
            <v>Personne/jour</v>
          </cell>
          <cell r="D654">
            <v>15000</v>
          </cell>
          <cell r="E654">
            <v>22.867352585611556</v>
          </cell>
        </row>
        <row r="655">
          <cell r="B655" t="str">
            <v>Pr diem facilitateur</v>
          </cell>
          <cell r="C655" t="str">
            <v>Personne/jour</v>
          </cell>
          <cell r="D655">
            <v>15000</v>
          </cell>
          <cell r="E655">
            <v>22.867352585611556</v>
          </cell>
        </row>
        <row r="656">
          <cell r="B656" t="str">
            <v>Pr diem superviseur proximité</v>
          </cell>
          <cell r="C656" t="str">
            <v>Personne/jour</v>
          </cell>
          <cell r="D656">
            <v>5000</v>
          </cell>
          <cell r="E656">
            <v>7.6224508618705187</v>
          </cell>
        </row>
        <row r="657">
          <cell r="B657" t="str">
            <v>Frais transport superviseur proximité</v>
          </cell>
          <cell r="C657" t="str">
            <v>Personne/jour</v>
          </cell>
          <cell r="D657">
            <v>5000</v>
          </cell>
          <cell r="E657">
            <v>7.6224508618705187</v>
          </cell>
        </row>
        <row r="658">
          <cell r="B658" t="str">
            <v xml:space="preserve">Frais facilitation </v>
          </cell>
          <cell r="C658" t="str">
            <v>Personne/jour</v>
          </cell>
          <cell r="D658">
            <v>15000</v>
          </cell>
          <cell r="E658">
            <v>22.867352585611556</v>
          </cell>
        </row>
        <row r="659">
          <cell r="B659" t="str">
            <v>frais transport distributeurs communautaires</v>
          </cell>
          <cell r="C659" t="str">
            <v>Personne/jour</v>
          </cell>
          <cell r="D659">
            <v>2500</v>
          </cell>
          <cell r="E659">
            <v>3.8112254309352593</v>
          </cell>
        </row>
        <row r="660">
          <cell r="B660" t="str">
            <v xml:space="preserve">Déjeuner </v>
          </cell>
          <cell r="C660" t="str">
            <v>Personne/jour</v>
          </cell>
          <cell r="D660">
            <v>4000</v>
          </cell>
          <cell r="E660">
            <v>6.0979606894964151</v>
          </cell>
        </row>
        <row r="661">
          <cell r="B661" t="str">
            <v>Pause café /déjeuner</v>
          </cell>
          <cell r="C661" t="str">
            <v>Personne/jour</v>
          </cell>
          <cell r="D661">
            <v>5000</v>
          </cell>
          <cell r="E661">
            <v>7.6224508618705187</v>
          </cell>
        </row>
        <row r="662">
          <cell r="B662" t="str">
            <v>Location salle national</v>
          </cell>
          <cell r="C662" t="str">
            <v>jour</v>
          </cell>
          <cell r="D662">
            <v>50000</v>
          </cell>
          <cell r="E662">
            <v>76.224508618705187</v>
          </cell>
        </row>
        <row r="663">
          <cell r="B663" t="str">
            <v>Location salle préfecture</v>
          </cell>
          <cell r="C663" t="str">
            <v>jour</v>
          </cell>
          <cell r="D663">
            <v>20000</v>
          </cell>
          <cell r="E663">
            <v>30.489803447482075</v>
          </cell>
        </row>
        <row r="664">
          <cell r="B664" t="str">
            <v>Location salle sous préfecture</v>
          </cell>
          <cell r="C664" t="str">
            <v>jour</v>
          </cell>
          <cell r="D664">
            <v>10000</v>
          </cell>
          <cell r="E664">
            <v>15.244901723741037</v>
          </cell>
        </row>
        <row r="665">
          <cell r="B665" t="str">
            <v xml:space="preserve">Fourniture bureau </v>
          </cell>
          <cell r="C665" t="str">
            <v>Participant</v>
          </cell>
          <cell r="D665">
            <v>3600</v>
          </cell>
          <cell r="E665">
            <v>5.4881646205467733</v>
          </cell>
        </row>
        <row r="666">
          <cell r="B666" t="str">
            <v>Frais de préparation rapport Financier FICR</v>
          </cell>
          <cell r="C666" t="str">
            <v>unité</v>
          </cell>
          <cell r="D666">
            <v>107699.89820378943</v>
          </cell>
          <cell r="E666">
            <v>164.18743637736839</v>
          </cell>
        </row>
        <row r="667">
          <cell r="B667" t="str">
            <v>Frais de préparation rapport Narratif FICR</v>
          </cell>
          <cell r="C667" t="str">
            <v>unité</v>
          </cell>
          <cell r="D667">
            <v>269249.74550947361</v>
          </cell>
          <cell r="E667">
            <v>410.46859094342102</v>
          </cell>
        </row>
        <row r="668">
          <cell r="B668" t="str">
            <v>Fourniture bureau 2</v>
          </cell>
          <cell r="C668" t="str">
            <v>Participant</v>
          </cell>
          <cell r="D668">
            <v>700</v>
          </cell>
          <cell r="E668">
            <v>1.0671431206618727</v>
          </cell>
        </row>
        <row r="669">
          <cell r="B669" t="str">
            <v>Reprographie</v>
          </cell>
          <cell r="C669" t="str">
            <v>Page</v>
          </cell>
          <cell r="D669">
            <v>25</v>
          </cell>
          <cell r="E669">
            <v>3.8112254309352597E-2</v>
          </cell>
        </row>
        <row r="670">
          <cell r="B670" t="str">
            <v>Matériel didactique</v>
          </cell>
          <cell r="C670" t="str">
            <v>Forfait</v>
          </cell>
          <cell r="D670">
            <v>25000</v>
          </cell>
          <cell r="E670">
            <v>38.112254309352593</v>
          </cell>
        </row>
        <row r="671">
          <cell r="B671" t="str">
            <v>Production des outils de collecte des données page</v>
          </cell>
          <cell r="C671" t="str">
            <v>Outil</v>
          </cell>
          <cell r="D671">
            <v>2000</v>
          </cell>
          <cell r="E671">
            <v>3.0489803447482076</v>
          </cell>
        </row>
        <row r="672">
          <cell r="B672" t="str">
            <v>Enquête RAMP 5 jour formation et 6 jour enquête 18 participants</v>
          </cell>
          <cell r="C672" t="str">
            <v>Enquête</v>
          </cell>
          <cell r="D672">
            <v>25000000</v>
          </cell>
          <cell r="E672">
            <v>38112.254309352596</v>
          </cell>
        </row>
        <row r="673">
          <cell r="B673" t="str">
            <v>Carburant</v>
          </cell>
          <cell r="C673" t="str">
            <v>Litre</v>
          </cell>
          <cell r="D673">
            <v>870</v>
          </cell>
          <cell r="E673">
            <v>1.3263064499654702</v>
          </cell>
        </row>
        <row r="674">
          <cell r="B674" t="str">
            <v>Carburant essence</v>
          </cell>
          <cell r="C674" t="str">
            <v>Litre</v>
          </cell>
          <cell r="D674">
            <v>880</v>
          </cell>
          <cell r="E674">
            <v>1.3415513516892112</v>
          </cell>
        </row>
        <row r="675">
          <cell r="B675" t="str">
            <v>Billet d´avion Afrique</v>
          </cell>
          <cell r="C675" t="str">
            <v>voyage</v>
          </cell>
          <cell r="D675">
            <v>650000</v>
          </cell>
          <cell r="E675">
            <v>990.91861204316751</v>
          </cell>
        </row>
        <row r="676">
          <cell r="B676" t="str">
            <v xml:space="preserve">Atelier et information staff local et délégués PR </v>
          </cell>
          <cell r="C676" t="str">
            <v>Atelier/personne</v>
          </cell>
          <cell r="D676">
            <v>5000</v>
          </cell>
          <cell r="E676">
            <v>7.6224508618705187</v>
          </cell>
        </row>
        <row r="677">
          <cell r="B677" t="str">
            <v>Frais transport participants</v>
          </cell>
          <cell r="C677" t="str">
            <v>jour</v>
          </cell>
          <cell r="D677">
            <v>2500</v>
          </cell>
          <cell r="E677">
            <v>3.8112254309352593</v>
          </cell>
        </row>
        <row r="678">
          <cell r="B678" t="str">
            <v>Frais transport non résidents</v>
          </cell>
          <cell r="C678" t="str">
            <v>aller/retour</v>
          </cell>
          <cell r="D678">
            <v>15000</v>
          </cell>
          <cell r="E678">
            <v>22.867352585611556</v>
          </cell>
        </row>
        <row r="679">
          <cell r="B679" t="str">
            <v xml:space="preserve">Frais facilitation </v>
          </cell>
          <cell r="C679" t="str">
            <v>jour</v>
          </cell>
          <cell r="D679">
            <v>5000</v>
          </cell>
          <cell r="E679">
            <v>7.6224508618705187</v>
          </cell>
        </row>
        <row r="680">
          <cell r="B680" t="str">
            <v xml:space="preserve">Frais formation </v>
          </cell>
          <cell r="C680" t="str">
            <v>jour</v>
          </cell>
          <cell r="D680">
            <v>20000</v>
          </cell>
          <cell r="E680">
            <v>30.489803447482075</v>
          </cell>
        </row>
        <row r="681">
          <cell r="B681" t="str">
            <v>Reprographie</v>
          </cell>
          <cell r="C681" t="str">
            <v>page</v>
          </cell>
          <cell r="D681">
            <v>25</v>
          </cell>
          <cell r="E681">
            <v>3.8112254309352597E-2</v>
          </cell>
        </row>
        <row r="682">
          <cell r="B682" t="str">
            <v>Pause café et déjeuner</v>
          </cell>
          <cell r="C682" t="str">
            <v>jour</v>
          </cell>
          <cell r="D682">
            <v>5000</v>
          </cell>
          <cell r="E682">
            <v>7.6224508618705187</v>
          </cell>
        </row>
        <row r="683">
          <cell r="B683" t="str">
            <v xml:space="preserve">Pause Café </v>
          </cell>
          <cell r="C683" t="str">
            <v>Personne/jour</v>
          </cell>
          <cell r="D683">
            <v>1500</v>
          </cell>
          <cell r="E683">
            <v>2.2867352585611558</v>
          </cell>
        </row>
        <row r="684">
          <cell r="B684" t="str">
            <v>Paque craie dénombrement</v>
          </cell>
          <cell r="C684" t="str">
            <v>Paquet</v>
          </cell>
          <cell r="D684">
            <v>2000</v>
          </cell>
          <cell r="E684">
            <v>3.0489803447482076</v>
          </cell>
        </row>
        <row r="685">
          <cell r="B685" t="str">
            <v xml:space="preserve">Déjeuner </v>
          </cell>
          <cell r="C685" t="str">
            <v>Personne/jour</v>
          </cell>
          <cell r="D685">
            <v>4000</v>
          </cell>
          <cell r="E685">
            <v>6.0979606894964151</v>
          </cell>
        </row>
        <row r="686">
          <cell r="B686" t="str">
            <v xml:space="preserve">Hébergement formation </v>
          </cell>
          <cell r="C686" t="str">
            <v>nuit</v>
          </cell>
          <cell r="D686">
            <v>25000</v>
          </cell>
          <cell r="E686">
            <v>38.112254309352593</v>
          </cell>
        </row>
        <row r="687">
          <cell r="B687" t="str">
            <v>Hébergement l´étranger</v>
          </cell>
          <cell r="C687" t="str">
            <v>nuit</v>
          </cell>
          <cell r="D687">
            <v>70000</v>
          </cell>
          <cell r="E687">
            <v>106.71431206618726</v>
          </cell>
        </row>
        <row r="688">
          <cell r="B688" t="str">
            <v>Pr diem voyage</v>
          </cell>
          <cell r="C688" t="str">
            <v>jour</v>
          </cell>
          <cell r="D688">
            <v>40000</v>
          </cell>
          <cell r="E688">
            <v>60.979606894964149</v>
          </cell>
        </row>
        <row r="689">
          <cell r="B689" t="str">
            <v>Per diem résidence</v>
          </cell>
          <cell r="C689" t="str">
            <v>Personne/jour</v>
          </cell>
          <cell r="D689">
            <v>2500</v>
          </cell>
          <cell r="E689">
            <v>3.8112254309352593</v>
          </cell>
        </row>
        <row r="690">
          <cell r="B690" t="str">
            <v xml:space="preserve">Per diem participants national non résidence central </v>
          </cell>
          <cell r="C690" t="str">
            <v>Personne/jour</v>
          </cell>
          <cell r="D690">
            <v>15000</v>
          </cell>
          <cell r="E690">
            <v>22.867352585611556</v>
          </cell>
        </row>
        <row r="691">
          <cell r="B691" t="str">
            <v>Pr diem participants préfectoral non résidence</v>
          </cell>
          <cell r="C691" t="str">
            <v>Personne/jour</v>
          </cell>
          <cell r="D691">
            <v>10000</v>
          </cell>
          <cell r="E691">
            <v>15.244901723741037</v>
          </cell>
        </row>
        <row r="692">
          <cell r="B692" t="str">
            <v>Per diem participants sous préfectures  non résidence</v>
          </cell>
          <cell r="C692" t="str">
            <v>Personne/jour</v>
          </cell>
          <cell r="D692">
            <v>5000</v>
          </cell>
          <cell r="E692">
            <v>7.6224508618705187</v>
          </cell>
        </row>
        <row r="693">
          <cell r="B693" t="str">
            <v>Per diem facilitateur</v>
          </cell>
          <cell r="C693" t="str">
            <v>Personne/jour</v>
          </cell>
          <cell r="D693">
            <v>15000</v>
          </cell>
          <cell r="E693">
            <v>22.867352585611556</v>
          </cell>
        </row>
        <row r="694">
          <cell r="B694" t="str">
            <v>Per diem chauffeur national</v>
          </cell>
          <cell r="C694" t="str">
            <v>Personne/jour</v>
          </cell>
          <cell r="D694">
            <v>15000</v>
          </cell>
          <cell r="E694">
            <v>22.867352585611556</v>
          </cell>
        </row>
        <row r="695">
          <cell r="B695" t="str">
            <v>Transport local voyage</v>
          </cell>
          <cell r="C695" t="str">
            <v>jour</v>
          </cell>
          <cell r="D695">
            <v>5000</v>
          </cell>
          <cell r="E695">
            <v>7.6224508618705187</v>
          </cell>
        </row>
        <row r="696">
          <cell r="B696" t="str">
            <v>Location vehicule</v>
          </cell>
          <cell r="C696" t="str">
            <v>jour</v>
          </cell>
          <cell r="D696">
            <v>70000</v>
          </cell>
          <cell r="E696">
            <v>106.71431206618726</v>
          </cell>
        </row>
        <row r="697">
          <cell r="B697" t="str">
            <v>Visa voyage</v>
          </cell>
          <cell r="C697" t="str">
            <v>voyage</v>
          </cell>
          <cell r="D697">
            <v>50000</v>
          </cell>
          <cell r="E697">
            <v>76.224508618705187</v>
          </cell>
        </row>
        <row r="698">
          <cell r="B698" t="str">
            <v>Location salle Bangui</v>
          </cell>
          <cell r="C698" t="str">
            <v>Jour</v>
          </cell>
          <cell r="D698">
            <v>50000</v>
          </cell>
          <cell r="E698">
            <v>76.224508618705187</v>
          </cell>
        </row>
        <row r="699">
          <cell r="B699" t="str">
            <v>Location salle région</v>
          </cell>
          <cell r="C699" t="str">
            <v>Jour</v>
          </cell>
          <cell r="D699">
            <v>20000</v>
          </cell>
          <cell r="E699">
            <v>30.489803447482075</v>
          </cell>
        </row>
        <row r="700">
          <cell r="B700" t="str">
            <v>Location salle district</v>
          </cell>
          <cell r="C700" t="str">
            <v>Jour</v>
          </cell>
          <cell r="D700">
            <v>10000</v>
          </cell>
          <cell r="E700">
            <v>15.244901723741037</v>
          </cell>
        </row>
        <row r="701">
          <cell r="B701" t="str">
            <v>Honoraire formateur</v>
          </cell>
          <cell r="C701" t="str">
            <v>Jour</v>
          </cell>
          <cell r="D701">
            <v>20000</v>
          </cell>
          <cell r="E701">
            <v>30.489803447482075</v>
          </cell>
        </row>
        <row r="702">
          <cell r="B702" t="str">
            <v xml:space="preserve">Secrétaire pool PR diem </v>
          </cell>
          <cell r="C702" t="str">
            <v>jour</v>
          </cell>
          <cell r="D702">
            <v>5000</v>
          </cell>
          <cell r="E702">
            <v>7.6224508618705187</v>
          </cell>
        </row>
        <row r="703">
          <cell r="B703" t="str">
            <v xml:space="preserve">chauffeur pool  PR diem </v>
          </cell>
          <cell r="C703" t="str">
            <v>Jour</v>
          </cell>
          <cell r="D703">
            <v>2500</v>
          </cell>
          <cell r="E703">
            <v>3.8112254309352593</v>
          </cell>
        </row>
        <row r="704">
          <cell r="B704" t="str">
            <v xml:space="preserve">Carte de communication </v>
          </cell>
          <cell r="C704" t="str">
            <v>carte</v>
          </cell>
          <cell r="D704">
            <v>5000</v>
          </cell>
          <cell r="E704">
            <v>7.6224508618705187</v>
          </cell>
        </row>
        <row r="705">
          <cell r="B705" t="str">
            <v>Kit fourniture bureau</v>
          </cell>
          <cell r="C705" t="str">
            <v>kit</v>
          </cell>
          <cell r="D705">
            <v>3600</v>
          </cell>
          <cell r="E705">
            <v>5.4881646205467733</v>
          </cell>
        </row>
        <row r="706">
          <cell r="B706" t="str">
            <v>Kit stylo et block</v>
          </cell>
          <cell r="C706" t="str">
            <v>kit</v>
          </cell>
          <cell r="D706">
            <v>700</v>
          </cell>
          <cell r="E706">
            <v>1.0671431206618727</v>
          </cell>
        </row>
        <row r="707">
          <cell r="B707" t="str">
            <v>Matériel didactique</v>
          </cell>
          <cell r="C707" t="str">
            <v>Forfait</v>
          </cell>
          <cell r="D707">
            <v>25000</v>
          </cell>
          <cell r="E707">
            <v>38.112254309352593</v>
          </cell>
        </row>
        <row r="708">
          <cell r="B708" t="str">
            <v>Carburant</v>
          </cell>
          <cell r="C708" t="str">
            <v>Litre</v>
          </cell>
          <cell r="D708">
            <v>870</v>
          </cell>
          <cell r="E708">
            <v>1.3263064499654702</v>
          </cell>
        </row>
        <row r="709">
          <cell r="B709" t="str">
            <v>Carburant essence</v>
          </cell>
          <cell r="C709" t="str">
            <v>Litre</v>
          </cell>
          <cell r="D709">
            <v>880</v>
          </cell>
          <cell r="E709">
            <v>1.3415513516892112</v>
          </cell>
        </row>
        <row r="710">
          <cell r="B710" t="str">
            <v>Frais transport participants</v>
          </cell>
          <cell r="C710" t="str">
            <v>jour</v>
          </cell>
          <cell r="D710">
            <v>2500</v>
          </cell>
          <cell r="E710">
            <v>3.8112254309352593</v>
          </cell>
        </row>
        <row r="711">
          <cell r="B711" t="str">
            <v>Reprographie</v>
          </cell>
          <cell r="C711" t="str">
            <v>page</v>
          </cell>
          <cell r="D711">
            <v>25</v>
          </cell>
          <cell r="E711">
            <v>3.8112254309352597E-2</v>
          </cell>
        </row>
        <row r="712">
          <cell r="B712" t="str">
            <v>Pause café et déjeuner</v>
          </cell>
          <cell r="C712" t="str">
            <v>jour</v>
          </cell>
          <cell r="D712">
            <v>5000</v>
          </cell>
          <cell r="E712">
            <v>7.6224508618705187</v>
          </cell>
        </row>
        <row r="713">
          <cell r="B713" t="str">
            <v xml:space="preserve">Pause Café </v>
          </cell>
          <cell r="C713" t="str">
            <v>Personne/jour</v>
          </cell>
          <cell r="D713">
            <v>1500</v>
          </cell>
          <cell r="E713">
            <v>2.2867352585611558</v>
          </cell>
        </row>
        <row r="714">
          <cell r="B714" t="str">
            <v xml:space="preserve">Déjeuner </v>
          </cell>
          <cell r="C714" t="str">
            <v>Personne/jour</v>
          </cell>
          <cell r="D714">
            <v>4500</v>
          </cell>
          <cell r="E714">
            <v>6.8602057756834673</v>
          </cell>
        </row>
        <row r="715">
          <cell r="B715" t="str">
            <v>Per diem résidence</v>
          </cell>
          <cell r="C715" t="str">
            <v>Personne/jour</v>
          </cell>
          <cell r="D715">
            <v>2500</v>
          </cell>
          <cell r="E715">
            <v>3.8112254309352593</v>
          </cell>
        </row>
        <row r="716">
          <cell r="B716" t="str">
            <v>Per diem participants national non résidence</v>
          </cell>
          <cell r="C716" t="str">
            <v>Personne/jour</v>
          </cell>
          <cell r="D716">
            <v>15000</v>
          </cell>
          <cell r="E716">
            <v>22.867352585611556</v>
          </cell>
        </row>
        <row r="717">
          <cell r="B717" t="str">
            <v>Per diem participants régional, district non résidence</v>
          </cell>
          <cell r="C717" t="str">
            <v>Personne/jour</v>
          </cell>
          <cell r="D717">
            <v>5000</v>
          </cell>
          <cell r="E717">
            <v>7.6224508618705187</v>
          </cell>
        </row>
        <row r="718">
          <cell r="B718" t="str">
            <v>Per diem facilitateur</v>
          </cell>
          <cell r="C718" t="str">
            <v>Personne/jour</v>
          </cell>
          <cell r="D718">
            <v>20000</v>
          </cell>
          <cell r="E718">
            <v>30.489803447482075</v>
          </cell>
        </row>
        <row r="719">
          <cell r="B719" t="str">
            <v>Per diem chauffeur national</v>
          </cell>
          <cell r="C719" t="str">
            <v>Personne/jour</v>
          </cell>
          <cell r="D719">
            <v>15000</v>
          </cell>
          <cell r="E719">
            <v>22.867352585611556</v>
          </cell>
        </row>
        <row r="720">
          <cell r="B720" t="str">
            <v>Location salle Bangui</v>
          </cell>
          <cell r="C720" t="str">
            <v>Jour</v>
          </cell>
          <cell r="D720">
            <v>50000</v>
          </cell>
          <cell r="E720">
            <v>76.224508618705187</v>
          </cell>
        </row>
        <row r="721">
          <cell r="B721" t="str">
            <v>Location salle région</v>
          </cell>
          <cell r="C721" t="str">
            <v>Jour</v>
          </cell>
          <cell r="D721">
            <v>20000</v>
          </cell>
          <cell r="E721">
            <v>30.489803447482075</v>
          </cell>
        </row>
        <row r="722">
          <cell r="B722" t="str">
            <v>Location salle district</v>
          </cell>
          <cell r="C722" t="str">
            <v>Jour</v>
          </cell>
          <cell r="D722">
            <v>10000</v>
          </cell>
          <cell r="E722">
            <v>15.244901723741037</v>
          </cell>
        </row>
        <row r="723">
          <cell r="B723" t="str">
            <v>Honoraire formateur</v>
          </cell>
          <cell r="C723" t="str">
            <v>Jour</v>
          </cell>
          <cell r="D723">
            <v>20000</v>
          </cell>
          <cell r="E723">
            <v>30.489803447482075</v>
          </cell>
        </row>
        <row r="724">
          <cell r="B724" t="str">
            <v>Kit fourniture bureau</v>
          </cell>
          <cell r="C724" t="str">
            <v>kit</v>
          </cell>
          <cell r="D724">
            <v>3600</v>
          </cell>
          <cell r="E724">
            <v>5.4881646205467733</v>
          </cell>
        </row>
        <row r="725">
          <cell r="B725" t="str">
            <v>Kit stylo et block</v>
          </cell>
          <cell r="C725" t="str">
            <v>kit</v>
          </cell>
          <cell r="D725">
            <v>1400</v>
          </cell>
          <cell r="E725">
            <v>2.1342862413237453</v>
          </cell>
        </row>
        <row r="726">
          <cell r="B726" t="str">
            <v>Matériel didactique</v>
          </cell>
          <cell r="C726" t="str">
            <v>Forfait</v>
          </cell>
          <cell r="D726">
            <v>25000</v>
          </cell>
          <cell r="E726">
            <v>38.112254309352593</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sheetData>
      <sheetData sheetId="2"/>
      <sheetData sheetId="3"/>
      <sheetData sheetId="4"/>
      <sheetData sheetId="5"/>
      <sheetData sheetId="6"/>
      <sheetData sheetId="7"/>
      <sheetData sheetId="8"/>
      <sheetData sheetId="9"/>
      <sheetData sheetId="10"/>
      <sheetData sheetId="11"/>
      <sheetData sheetId="12"/>
      <sheetData sheetId="13">
        <row r="2">
          <cell r="B2" t="str">
            <v xml:space="preserve">Consultant national </v>
          </cell>
        </row>
      </sheetData>
      <sheetData sheetId="14">
        <row r="4">
          <cell r="B4" t="str">
            <v>Ressources humaines</v>
          </cell>
        </row>
      </sheetData>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en"/>
      <sheetName val="Instructions fr"/>
      <sheetName val="Instructions sp"/>
      <sheetName val="Instructions ru"/>
      <sheetName val="Performance Framework"/>
      <sheetName val="Target assumptions"/>
      <sheetName val="HIV"/>
      <sheetName val="TB"/>
      <sheetName val="Malaria"/>
      <sheetName val="Drops"/>
      <sheetName val="Definitions"/>
      <sheetName val="HSS"/>
      <sheetName val="Translations"/>
      <sheetName val="$Ranges$"/>
      <sheetName val="$Meta$"/>
      <sheetName val="Calculs"/>
    </sheetNames>
    <sheetDataSet>
      <sheetData sheetId="0" refreshError="1"/>
      <sheetData sheetId="1" refreshError="1"/>
      <sheetData sheetId="2" refreshError="1"/>
      <sheetData sheetId="3" refreshError="1"/>
      <sheetData sheetId="4">
        <row r="1">
          <cell r="AF1" t="str">
            <v>French</v>
          </cell>
        </row>
        <row r="4">
          <cell r="L4" t="str">
            <v>Fédération internationale des Sociétés de la Croix-Rouge et du Croissant-Rouge (FICR)</v>
          </cell>
        </row>
        <row r="5">
          <cell r="D5" t="str">
            <v>Paludisme</v>
          </cell>
        </row>
        <row r="6">
          <cell r="D6">
            <v>2013</v>
          </cell>
        </row>
        <row r="7">
          <cell r="D7" t="str">
            <v>Octobre</v>
          </cell>
        </row>
        <row r="23">
          <cell r="A23">
            <v>1</v>
          </cell>
        </row>
        <row r="38">
          <cell r="A38">
            <v>1</v>
          </cell>
        </row>
      </sheetData>
      <sheetData sheetId="5">
        <row r="2">
          <cell r="A2" t="str">
            <v>Selection svp…</v>
          </cell>
        </row>
      </sheetData>
      <sheetData sheetId="6">
        <row r="2">
          <cell r="A2" t="str">
            <v>Selection svp…</v>
          </cell>
        </row>
      </sheetData>
      <sheetData sheetId="7">
        <row r="2">
          <cell r="A2" t="str">
            <v>Selection svp…</v>
          </cell>
        </row>
      </sheetData>
      <sheetData sheetId="8">
        <row r="2">
          <cell r="A2" t="str">
            <v>Selection svp…</v>
          </cell>
        </row>
      </sheetData>
      <sheetData sheetId="9">
        <row r="1">
          <cell r="C1">
            <v>1</v>
          </cell>
        </row>
      </sheetData>
      <sheetData sheetId="10">
        <row r="2">
          <cell r="A2" t="str">
            <v>Selection svp…</v>
          </cell>
        </row>
        <row r="3">
          <cell r="E3" t="str">
            <v>R11</v>
          </cell>
          <cell r="S3">
            <v>10</v>
          </cell>
        </row>
      </sheetData>
      <sheetData sheetId="11">
        <row r="1">
          <cell r="C1">
            <v>1</v>
          </cell>
        </row>
      </sheetData>
      <sheetData sheetId="12">
        <row r="1">
          <cell r="C1">
            <v>1</v>
          </cell>
        </row>
      </sheetData>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3"/>
      <sheetName val="Year 4"/>
      <sheetName val="Year 5"/>
      <sheetName val="All years"/>
      <sheetName val="Budget summary GF PH II"/>
      <sheetName val="UNIT COSTS_Malaria"/>
      <sheetName val="Detailed assumptions "/>
      <sheetName val="Working Summary category &amp; SDA"/>
      <sheetName val="Other PSM"/>
      <sheetName val="SDAs"/>
      <sheetName val="Attachment 1&amp; 2"/>
      <sheetName val="Détails coûts"/>
      <sheetName val="Additional hypothesis"/>
      <sheetName val="HD"/>
      <sheetName val="Base des HD"/>
      <sheetName val="Sheet1"/>
      <sheetName val="base H.Détaillées"/>
      <sheetName val="Hypo  Générales "/>
      <sheetName val="Hypo  Détaillées"/>
      <sheetName val="Année 4"/>
      <sheetName val="Année 5"/>
      <sheetName val="Année 6"/>
      <sheetName val="Budget- par Catégorie "/>
      <sheetName val="Budget - 3 ans "/>
      <sheetName val="Summary  Budget"/>
      <sheetName val="Bdget par  Entité"/>
      <sheetName val="Réduction 10%"/>
      <sheetName val="Réduction _Coûts "/>
      <sheetName val="PR_Details on GAS adjustements "/>
      <sheetName val="Instructions"/>
      <sheetName val="HIV_AIDS Attachment "/>
      <sheetName val="SDAs_impact_datasources"/>
      <sheetName val="Cover Sheet"/>
      <sheetName val="PR_Programmatic Progress_1A"/>
      <sheetName val="PR_Programmatic Progress_1B"/>
      <sheetName val="PR_Grant Management_2"/>
      <sheetName val="PR_Total PR Cash Outflow_3A"/>
      <sheetName val="EFR Malaria Financial Data_3B"/>
      <sheetName val="EFR TB Financial Data_3B"/>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LFA Disbursement calculation"/>
      <sheetName val="LFA_Overall Performance_6"/>
      <sheetName val="LFA_DisbursementRecommendation7"/>
      <sheetName val="LFA_Bank Details_7C"/>
      <sheetName val="LFA_Annex-SR Financials"/>
      <sheetName val="Annex for additional info"/>
      <sheetName val="Memo HIV"/>
      <sheetName val="Memo TB"/>
      <sheetName val="Memo Malaria"/>
      <sheetName val="Definitions-lists-EFR"/>
      <sheetName val="PR_Disbursement Request_5B "/>
      <sheetName val="HIV"/>
      <sheetName val="TB"/>
      <sheetName val="Malaria"/>
      <sheetName val="HSS"/>
      <sheetName val="Performance Framework 3-5"/>
      <sheetName val="PHPM_Workings"/>
      <sheetName val="LFA workings on cash coutflow"/>
      <sheetName val="LFA EFR Review Workings"/>
      <sheetName val="LFA Workings - Expe verifn"/>
      <sheetName val="Bank Balances"/>
      <sheetName val="LFA Dirbursm workings"/>
      <sheetName val="Definitions"/>
      <sheetName val="Feuille de titre"/>
      <sheetName val="Instructions générales"/>
      <sheetName val="Hypothèses générales"/>
      <sheetName val="Hypotheses detaillees def"/>
      <sheetName val="Budget détaillé - Année 1"/>
      <sheetName val="Budget détaillé - Année 2"/>
      <sheetName val="Budget détaillé - Années 3, 4&amp;5"/>
      <sheetName val="Budget sur cinq ans"/>
      <sheetName val="Résumé Cat Cout"/>
      <sheetName val="Resume DPS"/>
      <sheetName val="Chronogramme"/>
      <sheetName val="Feuil1"/>
      <sheetName val="ReportTool"/>
      <sheetName val="General instructions"/>
      <sheetName val="Title sheet"/>
      <sheetName val="General assumptions"/>
      <sheetName val="Detailed assumptions"/>
      <sheetName val="Detailed Budget - Year 1"/>
      <sheetName val="Detailed Budget - Year 2"/>
      <sheetName val="Detailed Budget - Year 3"/>
      <sheetName val="Detailed Budget-Year 3, 4 and 5"/>
      <sheetName val="3 Year Budget"/>
      <sheetName val="Summary_annual"/>
      <sheetName val="Summary_Quarter"/>
      <sheetName val="Plan-Travail "/>
      <sheetName val="Plan-Travail  (2)"/>
      <sheetName val="Table_Coûts"/>
      <sheetName val="GAS"/>
      <sheetName val="Budget-Fin_Phase1"/>
      <sheetName val="CRF_ICR Costs"/>
      <sheetName val="Utilities"/>
      <sheetName val="Updating"/>
      <sheetName val="Sheet List"/>
      <sheetName val="Closing"/>
      <sheetName val="Language"/>
      <sheetName val="Macros not enabled"/>
      <sheetName val="Translation"/>
      <sheetName val="General assumptions embed word"/>
      <sheetName val="Workflow"/>
      <sheetName val="DebugSettings"/>
      <sheetName val="Cover page"/>
      <sheetName val="Table of contents"/>
      <sheetName val="DataCheck"/>
      <sheetName val="Setup"/>
      <sheetName val="Master Worksheet"/>
      <sheetName val="Master Worksheet Template"/>
      <sheetName val="Input costs"/>
      <sheetName val="Input costs Template"/>
      <sheetName val="Input cost calculation Template"/>
      <sheetName val="Lookup"/>
      <sheetName val="Input cost calculation"/>
      <sheetName val="Financial Reports"/>
      <sheetName val="Other Reports"/>
      <sheetName val="Report Budget by SDA &amp; CC"/>
      <sheetName val="Report Budget by SDA Template"/>
      <sheetName val="Report Summary Budget"/>
      <sheetName val="Report Summary Budget Template"/>
      <sheetName val="Report Detailed Budget"/>
      <sheetName val="Report Input cost sheet"/>
      <sheetName val="Report Unit Cost Calculations"/>
      <sheetName val="Report Workplan"/>
      <sheetName val="Unit Costs"/>
      <sheetName val="HR"/>
      <sheetName val="Infrastructure"/>
      <sheetName val="Drugs"/>
      <sheetName val="Detailed Budget"/>
      <sheetName val="Quarterly Budget"/>
      <sheetName val="GF Template_Summary Budget"/>
      <sheetName val="Facilities List with Catchment"/>
      <sheetName val="Treatment"/>
      <sheetName val="Detection"/>
      <sheetName val="Table 4.3.2"/>
      <sheetName val="Table 4.4.1"/>
      <sheetName val="Table 4.5 Exp"/>
      <sheetName val="Attach A Edit"/>
      <sheetName val="TB Attachment "/>
      <sheetName val="TB Indicator Descriptions"/>
      <sheetName val="Budget"/>
      <sheetName val="_pop"/>
      <sheetName val="_pvt_epicountry"/>
      <sheetName val="_epibycountry"/>
      <sheetName val="_pvt_epiregion"/>
      <sheetName val="_epibyregion"/>
      <sheetName val="_pvt_costsregion"/>
      <sheetName val="_costbyregion"/>
      <sheetName val="_pvt_costscountry"/>
      <sheetName val="_costbycountry"/>
      <sheetName val="_ref_tables"/>
      <sheetName val="_settings"/>
      <sheetName val="Welcome"/>
      <sheetName val="Options"/>
      <sheetName val="Guidelines"/>
      <sheetName val="Baseline Budget"/>
      <sheetName val="TBpatients"/>
      <sheetName val="First-linedrugs"/>
      <sheetName val="Staff"/>
      <sheetName val="PrgMngSup"/>
      <sheetName val="Training"/>
      <sheetName val="Lab"/>
      <sheetName val="Lab items list"/>
      <sheetName val="PtSupport"/>
      <sheetName val="M&amp;E"/>
      <sheetName val="MDRTBtreatment"/>
      <sheetName val="TBHIV"/>
      <sheetName val="PPM"/>
      <sheetName val="PAL"/>
      <sheetName val="ACSM"/>
      <sheetName val="CTBC"/>
      <sheetName val="OR"/>
      <sheetName val="TA"/>
      <sheetName val="Other"/>
      <sheetName val="Gral Health Services Use"/>
      <sheetName val="Summarytables"/>
      <sheetName val="Costs"/>
      <sheetName val="Funding"/>
      <sheetName val="Budget &amp; Funding"/>
      <sheetName val="STBScomp"/>
      <sheetName val="STBSbyFunding"/>
      <sheetName val="CostCategoriesGF"/>
      <sheetName val="Pharmaceuticals"/>
      <sheetName val="Nets, RDTs &amp; Others"/>
      <sheetName val="Budget_by_Quarter"/>
      <sheetName val="LFA adjustment"/>
      <sheetName val="Assumptions"/>
      <sheetName val="GF"/>
      <sheetName val="MOH Support"/>
      <sheetName val="SRs"/>
      <sheetName val="PSM"/>
      <sheetName val="Calculate Input Cost 1"/>
    </sheetNames>
    <sheetDataSet>
      <sheetData sheetId="0"/>
      <sheetData sheetId="1"/>
      <sheetData sheetId="2"/>
      <sheetData sheetId="3" refreshError="1"/>
      <sheetData sheetId="4"/>
      <sheetData sheetId="5" refreshError="1"/>
      <sheetData sheetId="6" refreshError="1"/>
      <sheetData sheetId="7">
        <row r="3">
          <cell r="A3" t="str">
            <v>Human Resources</v>
          </cell>
        </row>
        <row r="4">
          <cell r="A4" t="str">
            <v>Technical &amp; Management Assistance</v>
          </cell>
        </row>
        <row r="5">
          <cell r="A5" t="str">
            <v>Training</v>
          </cell>
        </row>
        <row r="6">
          <cell r="A6" t="str">
            <v>Health Products and Health Equipment</v>
          </cell>
        </row>
        <row r="7">
          <cell r="A7" t="str">
            <v>Pharmaceutical Products (Medicines)</v>
          </cell>
        </row>
        <row r="8">
          <cell r="A8" t="str">
            <v>Procurement and Supply Management Costs (PSM)</v>
          </cell>
        </row>
        <row r="9">
          <cell r="A9" t="str">
            <v>Infrastructure and Other Equipment</v>
          </cell>
        </row>
        <row r="10">
          <cell r="A10" t="str">
            <v>Communication Materials</v>
          </cell>
        </row>
        <row r="11">
          <cell r="A11" t="str">
            <v>Monitoring and Evaluation (M&amp;E)</v>
          </cell>
        </row>
        <row r="12">
          <cell r="A12" t="str">
            <v>Living Support to Clients/Target Population</v>
          </cell>
        </row>
        <row r="13">
          <cell r="A13" t="str">
            <v>Planning and Administration</v>
          </cell>
        </row>
        <row r="14">
          <cell r="A14" t="str">
            <v>Overheads</v>
          </cell>
        </row>
        <row r="15">
          <cell r="A15" t="str">
            <v>Other</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N Microplanning Template Revi"/>
      <sheetName val="Microplanning Template General"/>
      <sheetName val="Metadata"/>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GF"/>
      <sheetName val="Definitions"/>
      <sheetName val="Sheet1"/>
    </sheetNames>
    <sheetDataSet>
      <sheetData sheetId="0"/>
      <sheetData sheetId="1">
        <row r="31">
          <cell r="B31" t="str">
            <v>Please Select…</v>
          </cell>
        </row>
        <row r="32">
          <cell r="B32" t="str">
            <v>FBO</v>
          </cell>
        </row>
        <row r="33">
          <cell r="B33" t="str">
            <v>NGO/CBO/Academic</v>
          </cell>
        </row>
        <row r="34">
          <cell r="B34" t="str">
            <v>Private Sector</v>
          </cell>
        </row>
        <row r="35">
          <cell r="B35" t="str">
            <v>Ministry of Health (MoH)</v>
          </cell>
        </row>
        <row r="36">
          <cell r="B36" t="str">
            <v>Other Government</v>
          </cell>
        </row>
        <row r="37">
          <cell r="B37" t="str">
            <v>UNDP</v>
          </cell>
        </row>
        <row r="38">
          <cell r="B38" t="str">
            <v>Other Multilateral Organisation</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9"/>
  <sheetViews>
    <sheetView tabSelected="1" zoomScale="109" zoomScaleNormal="85" zoomScalePageLayoutView="85" workbookViewId="0">
      <selection activeCell="A27" sqref="A27:L27"/>
    </sheetView>
  </sheetViews>
  <sheetFormatPr defaultColWidth="11.5" defaultRowHeight="15.6"/>
  <cols>
    <col min="13" max="13" width="4.69921875" customWidth="1"/>
    <col min="14" max="14" width="14.5" customWidth="1"/>
  </cols>
  <sheetData>
    <row r="1" spans="1:4" ht="22.8">
      <c r="A1" s="1" t="s">
        <v>0</v>
      </c>
    </row>
    <row r="2" spans="1:4">
      <c r="A2" s="2"/>
    </row>
    <row r="3" spans="1:4">
      <c r="A3" s="3" t="s">
        <v>1</v>
      </c>
    </row>
    <row r="4" spans="1:4" s="5" customFormat="1" ht="13.8">
      <c r="A4" s="675">
        <v>1</v>
      </c>
      <c r="B4" s="5" t="s">
        <v>25</v>
      </c>
    </row>
    <row r="5" spans="1:4" s="5" customFormat="1" ht="13.8">
      <c r="A5" s="675">
        <v>2</v>
      </c>
      <c r="B5" s="5" t="s">
        <v>2</v>
      </c>
    </row>
    <row r="6" spans="1:4" s="5" customFormat="1" ht="13.8">
      <c r="A6" s="675">
        <v>3</v>
      </c>
      <c r="B6" s="5" t="s">
        <v>3</v>
      </c>
    </row>
    <row r="7" spans="1:4" s="5" customFormat="1" ht="13.8">
      <c r="A7" s="675">
        <v>4</v>
      </c>
      <c r="B7" s="5" t="s">
        <v>4</v>
      </c>
    </row>
    <row r="8" spans="1:4" s="5" customFormat="1" ht="13.8">
      <c r="A8" s="675">
        <v>5</v>
      </c>
      <c r="B8" s="5" t="s">
        <v>5</v>
      </c>
    </row>
    <row r="9" spans="1:4" s="5" customFormat="1" ht="13.8">
      <c r="A9" s="675">
        <v>6</v>
      </c>
      <c r="B9" s="5" t="s">
        <v>6</v>
      </c>
    </row>
    <row r="10" spans="1:4" s="5" customFormat="1" ht="13.8">
      <c r="A10" s="675">
        <v>7</v>
      </c>
      <c r="B10" s="5" t="s">
        <v>7</v>
      </c>
    </row>
    <row r="11" spans="1:4" s="5" customFormat="1" ht="13.8">
      <c r="A11" s="4"/>
    </row>
    <row r="12" spans="1:4">
      <c r="A12" s="2" t="s">
        <v>8</v>
      </c>
    </row>
    <row r="13" spans="1:4">
      <c r="A13" s="2"/>
    </row>
    <row r="14" spans="1:4">
      <c r="A14" s="2" t="s">
        <v>9</v>
      </c>
      <c r="C14" s="667"/>
      <c r="D14" t="s">
        <v>10</v>
      </c>
    </row>
    <row r="16" spans="1:4">
      <c r="C16" s="665"/>
      <c r="D16" t="s">
        <v>11</v>
      </c>
    </row>
    <row r="17" spans="1:14" ht="16.2" thickBot="1"/>
    <row r="18" spans="1:14">
      <c r="C18" s="666"/>
      <c r="D18" t="s">
        <v>12</v>
      </c>
      <c r="N18" s="815" t="s">
        <v>13</v>
      </c>
    </row>
    <row r="19" spans="1:14">
      <c r="A19" s="2"/>
      <c r="N19" s="816"/>
    </row>
    <row r="20" spans="1:14" ht="17.399999999999999">
      <c r="A20" s="6" t="s">
        <v>892</v>
      </c>
      <c r="N20" s="816"/>
    </row>
    <row r="21" spans="1:14" ht="58.05" customHeight="1">
      <c r="A21" s="818" t="s">
        <v>14</v>
      </c>
      <c r="B21" s="818"/>
      <c r="C21" s="818"/>
      <c r="D21" s="818"/>
      <c r="E21" s="818"/>
      <c r="F21" s="818"/>
      <c r="G21" s="818"/>
      <c r="H21" s="818"/>
      <c r="I21" s="818"/>
      <c r="J21" s="818"/>
      <c r="K21" s="818"/>
      <c r="L21" s="818"/>
      <c r="N21" s="795" t="s">
        <v>15</v>
      </c>
    </row>
    <row r="22" spans="1:14">
      <c r="A22" s="2"/>
      <c r="N22" s="794"/>
    </row>
    <row r="23" spans="1:14" ht="17.399999999999999">
      <c r="A23" s="6" t="s">
        <v>893</v>
      </c>
      <c r="N23" s="794"/>
    </row>
    <row r="24" spans="1:14" ht="73.05" customHeight="1">
      <c r="A24" s="818" t="s">
        <v>16</v>
      </c>
      <c r="B24" s="818"/>
      <c r="C24" s="818"/>
      <c r="D24" s="818"/>
      <c r="E24" s="818"/>
      <c r="F24" s="818"/>
      <c r="G24" s="818"/>
      <c r="H24" s="818"/>
      <c r="I24" s="818"/>
      <c r="J24" s="818"/>
      <c r="K24" s="818"/>
      <c r="L24" s="818"/>
      <c r="N24" s="795" t="s">
        <v>15</v>
      </c>
    </row>
    <row r="25" spans="1:14">
      <c r="A25" s="2"/>
      <c r="N25" s="794"/>
    </row>
    <row r="26" spans="1:14" ht="17.399999999999999">
      <c r="A26" s="6" t="s">
        <v>17</v>
      </c>
      <c r="N26" s="794"/>
    </row>
    <row r="27" spans="1:14" ht="42" customHeight="1">
      <c r="A27" s="818" t="s">
        <v>18</v>
      </c>
      <c r="B27" s="818"/>
      <c r="C27" s="818"/>
      <c r="D27" s="818"/>
      <c r="E27" s="818"/>
      <c r="F27" s="818"/>
      <c r="G27" s="818"/>
      <c r="H27" s="818"/>
      <c r="I27" s="818"/>
      <c r="J27" s="818"/>
      <c r="K27" s="818"/>
      <c r="L27" s="818"/>
      <c r="N27" s="795" t="s">
        <v>15</v>
      </c>
    </row>
    <row r="28" spans="1:14">
      <c r="A28" s="2"/>
      <c r="N28" s="794"/>
    </row>
    <row r="29" spans="1:14" ht="17.399999999999999">
      <c r="A29" s="6" t="s">
        <v>894</v>
      </c>
      <c r="N29" s="794"/>
    </row>
    <row r="30" spans="1:14" s="2" customFormat="1" ht="60" customHeight="1">
      <c r="A30" s="818" t="s">
        <v>19</v>
      </c>
      <c r="B30" s="818"/>
      <c r="C30" s="818"/>
      <c r="D30" s="818"/>
      <c r="E30" s="818"/>
      <c r="F30" s="818"/>
      <c r="G30" s="818"/>
      <c r="H30" s="818"/>
      <c r="I30" s="818"/>
      <c r="J30" s="818"/>
      <c r="K30" s="818"/>
      <c r="L30" s="818"/>
      <c r="N30" s="796"/>
    </row>
    <row r="31" spans="1:14">
      <c r="A31" s="2"/>
      <c r="N31" s="794"/>
    </row>
    <row r="32" spans="1:14" ht="18">
      <c r="A32" s="6" t="s">
        <v>895</v>
      </c>
      <c r="N32" s="794"/>
    </row>
    <row r="33" spans="1:14" ht="37.950000000000003" customHeight="1">
      <c r="A33" s="817" t="s">
        <v>20</v>
      </c>
      <c r="B33" s="817"/>
      <c r="C33" s="817"/>
      <c r="D33" s="817"/>
      <c r="E33" s="817"/>
      <c r="F33" s="817"/>
      <c r="G33" s="817"/>
      <c r="H33" s="817"/>
      <c r="I33" s="817"/>
      <c r="J33" s="817"/>
      <c r="K33" s="817"/>
      <c r="L33" s="817"/>
      <c r="N33" s="797"/>
    </row>
    <row r="34" spans="1:14">
      <c r="N34" s="794"/>
    </row>
    <row r="35" spans="1:14" ht="17.399999999999999">
      <c r="A35" s="6" t="s">
        <v>896</v>
      </c>
      <c r="N35" s="794"/>
    </row>
    <row r="36" spans="1:14" ht="76.05" customHeight="1">
      <c r="A36" s="817" t="s">
        <v>21</v>
      </c>
      <c r="B36" s="817"/>
      <c r="C36" s="817"/>
      <c r="D36" s="817"/>
      <c r="E36" s="817"/>
      <c r="F36" s="817"/>
      <c r="G36" s="817"/>
      <c r="H36" s="817"/>
      <c r="I36" s="817"/>
      <c r="J36" s="817"/>
      <c r="K36" s="817"/>
      <c r="L36" s="817"/>
      <c r="N36" s="797"/>
    </row>
    <row r="37" spans="1:14">
      <c r="N37" s="794"/>
    </row>
    <row r="38" spans="1:14" ht="17.399999999999999">
      <c r="A38" s="6" t="s">
        <v>22</v>
      </c>
      <c r="N38" s="794"/>
    </row>
    <row r="39" spans="1:14" ht="63" customHeight="1" thickBot="1">
      <c r="A39" s="817" t="s">
        <v>23</v>
      </c>
      <c r="B39" s="817"/>
      <c r="C39" s="817"/>
      <c r="D39" s="817"/>
      <c r="E39" s="817"/>
      <c r="F39" s="817"/>
      <c r="G39" s="817"/>
      <c r="H39" s="817"/>
      <c r="I39" s="817"/>
      <c r="J39" s="817"/>
      <c r="K39" s="817"/>
      <c r="L39" s="817"/>
      <c r="N39" s="798"/>
    </row>
  </sheetData>
  <mergeCells count="8">
    <mergeCell ref="N18:N20"/>
    <mergeCell ref="A33:L33"/>
    <mergeCell ref="A36:L36"/>
    <mergeCell ref="A39:L39"/>
    <mergeCell ref="A21:L21"/>
    <mergeCell ref="A24:L24"/>
    <mergeCell ref="A30:L30"/>
    <mergeCell ref="A27:L27"/>
  </mergeCells>
  <pageMargins left="0.7" right="0.7" top="0.75" bottom="0.75" header="0.3" footer="0.3"/>
  <pageSetup orientation="portrait" horizontalDpi="4294967293"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R71"/>
  <sheetViews>
    <sheetView showGridLines="0" topLeftCell="C25" workbookViewId="0">
      <selection activeCell="G36" sqref="G36"/>
    </sheetView>
  </sheetViews>
  <sheetFormatPr defaultColWidth="8.796875" defaultRowHeight="13.2"/>
  <cols>
    <col min="1" max="1" width="2.296875" style="193" customWidth="1"/>
    <col min="2" max="2" width="6.5" style="193" customWidth="1"/>
    <col min="3" max="3" width="5.5" style="193" customWidth="1"/>
    <col min="4" max="6" width="8.796875" style="193"/>
    <col min="7" max="7" width="11" style="193" customWidth="1"/>
    <col min="8" max="8" width="8.796875" style="193"/>
    <col min="9" max="9" width="13.5" style="193" bestFit="1" customWidth="1"/>
    <col min="10" max="10" width="11.69921875" style="193" bestFit="1" customWidth="1"/>
    <col min="11" max="11" width="6.19921875" style="193" customWidth="1"/>
    <col min="12" max="12" width="11.69921875" style="193" customWidth="1"/>
    <col min="13" max="13" width="13.296875" style="193" customWidth="1"/>
    <col min="14" max="14" width="4" style="193" customWidth="1"/>
    <col min="15" max="15" width="9.296875" style="193" bestFit="1" customWidth="1"/>
    <col min="16" max="16" width="8.796875" style="193"/>
    <col min="17" max="17" width="6.19921875" style="193" customWidth="1"/>
    <col min="18" max="263" width="8.796875" style="193"/>
    <col min="264" max="264" width="11" style="193" customWidth="1"/>
    <col min="265" max="265" width="8.796875" style="193"/>
    <col min="266" max="266" width="13.5" style="193" bestFit="1" customWidth="1"/>
    <col min="267" max="268" width="8.796875" style="193"/>
    <col min="269" max="269" width="9.296875" style="193" bestFit="1" customWidth="1"/>
    <col min="270" max="270" width="10.296875" style="193" customWidth="1"/>
    <col min="271" max="271" width="10" style="193" customWidth="1"/>
    <col min="272" max="272" width="9.296875" style="193" bestFit="1" customWidth="1"/>
    <col min="273" max="519" width="8.796875" style="193"/>
    <col min="520" max="520" width="11" style="193" customWidth="1"/>
    <col min="521" max="521" width="8.796875" style="193"/>
    <col min="522" max="522" width="13.5" style="193" bestFit="1" customWidth="1"/>
    <col min="523" max="524" width="8.796875" style="193"/>
    <col min="525" max="525" width="9.296875" style="193" bestFit="1" customWidth="1"/>
    <col min="526" max="526" width="10.296875" style="193" customWidth="1"/>
    <col min="527" max="527" width="10" style="193" customWidth="1"/>
    <col min="528" max="528" width="9.296875" style="193" bestFit="1" customWidth="1"/>
    <col min="529" max="775" width="8.796875" style="193"/>
    <col min="776" max="776" width="11" style="193" customWidth="1"/>
    <col min="777" max="777" width="8.796875" style="193"/>
    <col min="778" max="778" width="13.5" style="193" bestFit="1" customWidth="1"/>
    <col min="779" max="780" width="8.796875" style="193"/>
    <col min="781" max="781" width="9.296875" style="193" bestFit="1" customWidth="1"/>
    <col min="782" max="782" width="10.296875" style="193" customWidth="1"/>
    <col min="783" max="783" width="10" style="193" customWidth="1"/>
    <col min="784" max="784" width="9.296875" style="193" bestFit="1" customWidth="1"/>
    <col min="785" max="1031" width="8.796875" style="193"/>
    <col min="1032" max="1032" width="11" style="193" customWidth="1"/>
    <col min="1033" max="1033" width="8.796875" style="193"/>
    <col min="1034" max="1034" width="13.5" style="193" bestFit="1" customWidth="1"/>
    <col min="1035" max="1036" width="8.796875" style="193"/>
    <col min="1037" max="1037" width="9.296875" style="193" bestFit="1" customWidth="1"/>
    <col min="1038" max="1038" width="10.296875" style="193" customWidth="1"/>
    <col min="1039" max="1039" width="10" style="193" customWidth="1"/>
    <col min="1040" max="1040" width="9.296875" style="193" bestFit="1" customWidth="1"/>
    <col min="1041" max="1287" width="8.796875" style="193"/>
    <col min="1288" max="1288" width="11" style="193" customWidth="1"/>
    <col min="1289" max="1289" width="8.796875" style="193"/>
    <col min="1290" max="1290" width="13.5" style="193" bestFit="1" customWidth="1"/>
    <col min="1291" max="1292" width="8.796875" style="193"/>
    <col min="1293" max="1293" width="9.296875" style="193" bestFit="1" customWidth="1"/>
    <col min="1294" max="1294" width="10.296875" style="193" customWidth="1"/>
    <col min="1295" max="1295" width="10" style="193" customWidth="1"/>
    <col min="1296" max="1296" width="9.296875" style="193" bestFit="1" customWidth="1"/>
    <col min="1297" max="1543" width="8.796875" style="193"/>
    <col min="1544" max="1544" width="11" style="193" customWidth="1"/>
    <col min="1545" max="1545" width="8.796875" style="193"/>
    <col min="1546" max="1546" width="13.5" style="193" bestFit="1" customWidth="1"/>
    <col min="1547" max="1548" width="8.796875" style="193"/>
    <col min="1549" max="1549" width="9.296875" style="193" bestFit="1" customWidth="1"/>
    <col min="1550" max="1550" width="10.296875" style="193" customWidth="1"/>
    <col min="1551" max="1551" width="10" style="193" customWidth="1"/>
    <col min="1552" max="1552" width="9.296875" style="193" bestFit="1" customWidth="1"/>
    <col min="1553" max="1799" width="8.796875" style="193"/>
    <col min="1800" max="1800" width="11" style="193" customWidth="1"/>
    <col min="1801" max="1801" width="8.796875" style="193"/>
    <col min="1802" max="1802" width="13.5" style="193" bestFit="1" customWidth="1"/>
    <col min="1803" max="1804" width="8.796875" style="193"/>
    <col min="1805" max="1805" width="9.296875" style="193" bestFit="1" customWidth="1"/>
    <col min="1806" max="1806" width="10.296875" style="193" customWidth="1"/>
    <col min="1807" max="1807" width="10" style="193" customWidth="1"/>
    <col min="1808" max="1808" width="9.296875" style="193" bestFit="1" customWidth="1"/>
    <col min="1809" max="2055" width="8.796875" style="193"/>
    <col min="2056" max="2056" width="11" style="193" customWidth="1"/>
    <col min="2057" max="2057" width="8.796875" style="193"/>
    <col min="2058" max="2058" width="13.5" style="193" bestFit="1" customWidth="1"/>
    <col min="2059" max="2060" width="8.796875" style="193"/>
    <col min="2061" max="2061" width="9.296875" style="193" bestFit="1" customWidth="1"/>
    <col min="2062" max="2062" width="10.296875" style="193" customWidth="1"/>
    <col min="2063" max="2063" width="10" style="193" customWidth="1"/>
    <col min="2064" max="2064" width="9.296875" style="193" bestFit="1" customWidth="1"/>
    <col min="2065" max="2311" width="8.796875" style="193"/>
    <col min="2312" max="2312" width="11" style="193" customWidth="1"/>
    <col min="2313" max="2313" width="8.796875" style="193"/>
    <col min="2314" max="2314" width="13.5" style="193" bestFit="1" customWidth="1"/>
    <col min="2315" max="2316" width="8.796875" style="193"/>
    <col min="2317" max="2317" width="9.296875" style="193" bestFit="1" customWidth="1"/>
    <col min="2318" max="2318" width="10.296875" style="193" customWidth="1"/>
    <col min="2319" max="2319" width="10" style="193" customWidth="1"/>
    <col min="2320" max="2320" width="9.296875" style="193" bestFit="1" customWidth="1"/>
    <col min="2321" max="2567" width="8.796875" style="193"/>
    <col min="2568" max="2568" width="11" style="193" customWidth="1"/>
    <col min="2569" max="2569" width="8.796875" style="193"/>
    <col min="2570" max="2570" width="13.5" style="193" bestFit="1" customWidth="1"/>
    <col min="2571" max="2572" width="8.796875" style="193"/>
    <col min="2573" max="2573" width="9.296875" style="193" bestFit="1" customWidth="1"/>
    <col min="2574" max="2574" width="10.296875" style="193" customWidth="1"/>
    <col min="2575" max="2575" width="10" style="193" customWidth="1"/>
    <col min="2576" max="2576" width="9.296875" style="193" bestFit="1" customWidth="1"/>
    <col min="2577" max="2823" width="8.796875" style="193"/>
    <col min="2824" max="2824" width="11" style="193" customWidth="1"/>
    <col min="2825" max="2825" width="8.796875" style="193"/>
    <col min="2826" max="2826" width="13.5" style="193" bestFit="1" customWidth="1"/>
    <col min="2827" max="2828" width="8.796875" style="193"/>
    <col min="2829" max="2829" width="9.296875" style="193" bestFit="1" customWidth="1"/>
    <col min="2830" max="2830" width="10.296875" style="193" customWidth="1"/>
    <col min="2831" max="2831" width="10" style="193" customWidth="1"/>
    <col min="2832" max="2832" width="9.296875" style="193" bestFit="1" customWidth="1"/>
    <col min="2833" max="3079" width="8.796875" style="193"/>
    <col min="3080" max="3080" width="11" style="193" customWidth="1"/>
    <col min="3081" max="3081" width="8.796875" style="193"/>
    <col min="3082" max="3082" width="13.5" style="193" bestFit="1" customWidth="1"/>
    <col min="3083" max="3084" width="8.796875" style="193"/>
    <col min="3085" max="3085" width="9.296875" style="193" bestFit="1" customWidth="1"/>
    <col min="3086" max="3086" width="10.296875" style="193" customWidth="1"/>
    <col min="3087" max="3087" width="10" style="193" customWidth="1"/>
    <col min="3088" max="3088" width="9.296875" style="193" bestFit="1" customWidth="1"/>
    <col min="3089" max="3335" width="8.796875" style="193"/>
    <col min="3336" max="3336" width="11" style="193" customWidth="1"/>
    <col min="3337" max="3337" width="8.796875" style="193"/>
    <col min="3338" max="3338" width="13.5" style="193" bestFit="1" customWidth="1"/>
    <col min="3339" max="3340" width="8.796875" style="193"/>
    <col min="3341" max="3341" width="9.296875" style="193" bestFit="1" customWidth="1"/>
    <col min="3342" max="3342" width="10.296875" style="193" customWidth="1"/>
    <col min="3343" max="3343" width="10" style="193" customWidth="1"/>
    <col min="3344" max="3344" width="9.296875" style="193" bestFit="1" customWidth="1"/>
    <col min="3345" max="3591" width="8.796875" style="193"/>
    <col min="3592" max="3592" width="11" style="193" customWidth="1"/>
    <col min="3593" max="3593" width="8.796875" style="193"/>
    <col min="3594" max="3594" width="13.5" style="193" bestFit="1" customWidth="1"/>
    <col min="3595" max="3596" width="8.796875" style="193"/>
    <col min="3597" max="3597" width="9.296875" style="193" bestFit="1" customWidth="1"/>
    <col min="3598" max="3598" width="10.296875" style="193" customWidth="1"/>
    <col min="3599" max="3599" width="10" style="193" customWidth="1"/>
    <col min="3600" max="3600" width="9.296875" style="193" bestFit="1" customWidth="1"/>
    <col min="3601" max="3847" width="8.796875" style="193"/>
    <col min="3848" max="3848" width="11" style="193" customWidth="1"/>
    <col min="3849" max="3849" width="8.796875" style="193"/>
    <col min="3850" max="3850" width="13.5" style="193" bestFit="1" customWidth="1"/>
    <col min="3851" max="3852" width="8.796875" style="193"/>
    <col min="3853" max="3853" width="9.296875" style="193" bestFit="1" customWidth="1"/>
    <col min="3854" max="3854" width="10.296875" style="193" customWidth="1"/>
    <col min="3855" max="3855" width="10" style="193" customWidth="1"/>
    <col min="3856" max="3856" width="9.296875" style="193" bestFit="1" customWidth="1"/>
    <col min="3857" max="4103" width="8.796875" style="193"/>
    <col min="4104" max="4104" width="11" style="193" customWidth="1"/>
    <col min="4105" max="4105" width="8.796875" style="193"/>
    <col min="4106" max="4106" width="13.5" style="193" bestFit="1" customWidth="1"/>
    <col min="4107" max="4108" width="8.796875" style="193"/>
    <col min="4109" max="4109" width="9.296875" style="193" bestFit="1" customWidth="1"/>
    <col min="4110" max="4110" width="10.296875" style="193" customWidth="1"/>
    <col min="4111" max="4111" width="10" style="193" customWidth="1"/>
    <col min="4112" max="4112" width="9.296875" style="193" bestFit="1" customWidth="1"/>
    <col min="4113" max="4359" width="8.796875" style="193"/>
    <col min="4360" max="4360" width="11" style="193" customWidth="1"/>
    <col min="4361" max="4361" width="8.796875" style="193"/>
    <col min="4362" max="4362" width="13.5" style="193" bestFit="1" customWidth="1"/>
    <col min="4363" max="4364" width="8.796875" style="193"/>
    <col min="4365" max="4365" width="9.296875" style="193" bestFit="1" customWidth="1"/>
    <col min="4366" max="4366" width="10.296875" style="193" customWidth="1"/>
    <col min="4367" max="4367" width="10" style="193" customWidth="1"/>
    <col min="4368" max="4368" width="9.296875" style="193" bestFit="1" customWidth="1"/>
    <col min="4369" max="4615" width="8.796875" style="193"/>
    <col min="4616" max="4616" width="11" style="193" customWidth="1"/>
    <col min="4617" max="4617" width="8.796875" style="193"/>
    <col min="4618" max="4618" width="13.5" style="193" bestFit="1" customWidth="1"/>
    <col min="4619" max="4620" width="8.796875" style="193"/>
    <col min="4621" max="4621" width="9.296875" style="193" bestFit="1" customWidth="1"/>
    <col min="4622" max="4622" width="10.296875" style="193" customWidth="1"/>
    <col min="4623" max="4623" width="10" style="193" customWidth="1"/>
    <col min="4624" max="4624" width="9.296875" style="193" bestFit="1" customWidth="1"/>
    <col min="4625" max="4871" width="8.796875" style="193"/>
    <col min="4872" max="4872" width="11" style="193" customWidth="1"/>
    <col min="4873" max="4873" width="8.796875" style="193"/>
    <col min="4874" max="4874" width="13.5" style="193" bestFit="1" customWidth="1"/>
    <col min="4875" max="4876" width="8.796875" style="193"/>
    <col min="4877" max="4877" width="9.296875" style="193" bestFit="1" customWidth="1"/>
    <col min="4878" max="4878" width="10.296875" style="193" customWidth="1"/>
    <col min="4879" max="4879" width="10" style="193" customWidth="1"/>
    <col min="4880" max="4880" width="9.296875" style="193" bestFit="1" customWidth="1"/>
    <col min="4881" max="5127" width="8.796875" style="193"/>
    <col min="5128" max="5128" width="11" style="193" customWidth="1"/>
    <col min="5129" max="5129" width="8.796875" style="193"/>
    <col min="5130" max="5130" width="13.5" style="193" bestFit="1" customWidth="1"/>
    <col min="5131" max="5132" width="8.796875" style="193"/>
    <col min="5133" max="5133" width="9.296875" style="193" bestFit="1" customWidth="1"/>
    <col min="5134" max="5134" width="10.296875" style="193" customWidth="1"/>
    <col min="5135" max="5135" width="10" style="193" customWidth="1"/>
    <col min="5136" max="5136" width="9.296875" style="193" bestFit="1" customWidth="1"/>
    <col min="5137" max="5383" width="8.796875" style="193"/>
    <col min="5384" max="5384" width="11" style="193" customWidth="1"/>
    <col min="5385" max="5385" width="8.796875" style="193"/>
    <col min="5386" max="5386" width="13.5" style="193" bestFit="1" customWidth="1"/>
    <col min="5387" max="5388" width="8.796875" style="193"/>
    <col min="5389" max="5389" width="9.296875" style="193" bestFit="1" customWidth="1"/>
    <col min="5390" max="5390" width="10.296875" style="193" customWidth="1"/>
    <col min="5391" max="5391" width="10" style="193" customWidth="1"/>
    <col min="5392" max="5392" width="9.296875" style="193" bestFit="1" customWidth="1"/>
    <col min="5393" max="5639" width="8.796875" style="193"/>
    <col min="5640" max="5640" width="11" style="193" customWidth="1"/>
    <col min="5641" max="5641" width="8.796875" style="193"/>
    <col min="5642" max="5642" width="13.5" style="193" bestFit="1" customWidth="1"/>
    <col min="5643" max="5644" width="8.796875" style="193"/>
    <col min="5645" max="5645" width="9.296875" style="193" bestFit="1" customWidth="1"/>
    <col min="5646" max="5646" width="10.296875" style="193" customWidth="1"/>
    <col min="5647" max="5647" width="10" style="193" customWidth="1"/>
    <col min="5648" max="5648" width="9.296875" style="193" bestFit="1" customWidth="1"/>
    <col min="5649" max="5895" width="8.796875" style="193"/>
    <col min="5896" max="5896" width="11" style="193" customWidth="1"/>
    <col min="5897" max="5897" width="8.796875" style="193"/>
    <col min="5898" max="5898" width="13.5" style="193" bestFit="1" customWidth="1"/>
    <col min="5899" max="5900" width="8.796875" style="193"/>
    <col min="5901" max="5901" width="9.296875" style="193" bestFit="1" customWidth="1"/>
    <col min="5902" max="5902" width="10.296875" style="193" customWidth="1"/>
    <col min="5903" max="5903" width="10" style="193" customWidth="1"/>
    <col min="5904" max="5904" width="9.296875" style="193" bestFit="1" customWidth="1"/>
    <col min="5905" max="6151" width="8.796875" style="193"/>
    <col min="6152" max="6152" width="11" style="193" customWidth="1"/>
    <col min="6153" max="6153" width="8.796875" style="193"/>
    <col min="6154" max="6154" width="13.5" style="193" bestFit="1" customWidth="1"/>
    <col min="6155" max="6156" width="8.796875" style="193"/>
    <col min="6157" max="6157" width="9.296875" style="193" bestFit="1" customWidth="1"/>
    <col min="6158" max="6158" width="10.296875" style="193" customWidth="1"/>
    <col min="6159" max="6159" width="10" style="193" customWidth="1"/>
    <col min="6160" max="6160" width="9.296875" style="193" bestFit="1" customWidth="1"/>
    <col min="6161" max="6407" width="8.796875" style="193"/>
    <col min="6408" max="6408" width="11" style="193" customWidth="1"/>
    <col min="6409" max="6409" width="8.796875" style="193"/>
    <col min="6410" max="6410" width="13.5" style="193" bestFit="1" customWidth="1"/>
    <col min="6411" max="6412" width="8.796875" style="193"/>
    <col min="6413" max="6413" width="9.296875" style="193" bestFit="1" customWidth="1"/>
    <col min="6414" max="6414" width="10.296875" style="193" customWidth="1"/>
    <col min="6415" max="6415" width="10" style="193" customWidth="1"/>
    <col min="6416" max="6416" width="9.296875" style="193" bestFit="1" customWidth="1"/>
    <col min="6417" max="6663" width="8.796875" style="193"/>
    <col min="6664" max="6664" width="11" style="193" customWidth="1"/>
    <col min="6665" max="6665" width="8.796875" style="193"/>
    <col min="6666" max="6666" width="13.5" style="193" bestFit="1" customWidth="1"/>
    <col min="6667" max="6668" width="8.796875" style="193"/>
    <col min="6669" max="6669" width="9.296875" style="193" bestFit="1" customWidth="1"/>
    <col min="6670" max="6670" width="10.296875" style="193" customWidth="1"/>
    <col min="6671" max="6671" width="10" style="193" customWidth="1"/>
    <col min="6672" max="6672" width="9.296875" style="193" bestFit="1" customWidth="1"/>
    <col min="6673" max="6919" width="8.796875" style="193"/>
    <col min="6920" max="6920" width="11" style="193" customWidth="1"/>
    <col min="6921" max="6921" width="8.796875" style="193"/>
    <col min="6922" max="6922" width="13.5" style="193" bestFit="1" customWidth="1"/>
    <col min="6923" max="6924" width="8.796875" style="193"/>
    <col min="6925" max="6925" width="9.296875" style="193" bestFit="1" customWidth="1"/>
    <col min="6926" max="6926" width="10.296875" style="193" customWidth="1"/>
    <col min="6927" max="6927" width="10" style="193" customWidth="1"/>
    <col min="6928" max="6928" width="9.296875" style="193" bestFit="1" customWidth="1"/>
    <col min="6929" max="7175" width="8.796875" style="193"/>
    <col min="7176" max="7176" width="11" style="193" customWidth="1"/>
    <col min="7177" max="7177" width="8.796875" style="193"/>
    <col min="7178" max="7178" width="13.5" style="193" bestFit="1" customWidth="1"/>
    <col min="7179" max="7180" width="8.796875" style="193"/>
    <col min="7181" max="7181" width="9.296875" style="193" bestFit="1" customWidth="1"/>
    <col min="7182" max="7182" width="10.296875" style="193" customWidth="1"/>
    <col min="7183" max="7183" width="10" style="193" customWidth="1"/>
    <col min="7184" max="7184" width="9.296875" style="193" bestFit="1" customWidth="1"/>
    <col min="7185" max="7431" width="8.796875" style="193"/>
    <col min="7432" max="7432" width="11" style="193" customWidth="1"/>
    <col min="7433" max="7433" width="8.796875" style="193"/>
    <col min="7434" max="7434" width="13.5" style="193" bestFit="1" customWidth="1"/>
    <col min="7435" max="7436" width="8.796875" style="193"/>
    <col min="7437" max="7437" width="9.296875" style="193" bestFit="1" customWidth="1"/>
    <col min="7438" max="7438" width="10.296875" style="193" customWidth="1"/>
    <col min="7439" max="7439" width="10" style="193" customWidth="1"/>
    <col min="7440" max="7440" width="9.296875" style="193" bestFit="1" customWidth="1"/>
    <col min="7441" max="7687" width="8.796875" style="193"/>
    <col min="7688" max="7688" width="11" style="193" customWidth="1"/>
    <col min="7689" max="7689" width="8.796875" style="193"/>
    <col min="7690" max="7690" width="13.5" style="193" bestFit="1" customWidth="1"/>
    <col min="7691" max="7692" width="8.796875" style="193"/>
    <col min="7693" max="7693" width="9.296875" style="193" bestFit="1" customWidth="1"/>
    <col min="7694" max="7694" width="10.296875" style="193" customWidth="1"/>
    <col min="7695" max="7695" width="10" style="193" customWidth="1"/>
    <col min="7696" max="7696" width="9.296875" style="193" bestFit="1" customWidth="1"/>
    <col min="7697" max="7943" width="8.796875" style="193"/>
    <col min="7944" max="7944" width="11" style="193" customWidth="1"/>
    <col min="7945" max="7945" width="8.796875" style="193"/>
    <col min="7946" max="7946" width="13.5" style="193" bestFit="1" customWidth="1"/>
    <col min="7947" max="7948" width="8.796875" style="193"/>
    <col min="7949" max="7949" width="9.296875" style="193" bestFit="1" customWidth="1"/>
    <col min="7950" max="7950" width="10.296875" style="193" customWidth="1"/>
    <col min="7951" max="7951" width="10" style="193" customWidth="1"/>
    <col min="7952" max="7952" width="9.296875" style="193" bestFit="1" customWidth="1"/>
    <col min="7953" max="8199" width="8.796875" style="193"/>
    <col min="8200" max="8200" width="11" style="193" customWidth="1"/>
    <col min="8201" max="8201" width="8.796875" style="193"/>
    <col min="8202" max="8202" width="13.5" style="193" bestFit="1" customWidth="1"/>
    <col min="8203" max="8204" width="8.796875" style="193"/>
    <col min="8205" max="8205" width="9.296875" style="193" bestFit="1" customWidth="1"/>
    <col min="8206" max="8206" width="10.296875" style="193" customWidth="1"/>
    <col min="8207" max="8207" width="10" style="193" customWidth="1"/>
    <col min="8208" max="8208" width="9.296875" style="193" bestFit="1" customWidth="1"/>
    <col min="8209" max="8455" width="8.796875" style="193"/>
    <col min="8456" max="8456" width="11" style="193" customWidth="1"/>
    <col min="8457" max="8457" width="8.796875" style="193"/>
    <col min="8458" max="8458" width="13.5" style="193" bestFit="1" customWidth="1"/>
    <col min="8459" max="8460" width="8.796875" style="193"/>
    <col min="8461" max="8461" width="9.296875" style="193" bestFit="1" customWidth="1"/>
    <col min="8462" max="8462" width="10.296875" style="193" customWidth="1"/>
    <col min="8463" max="8463" width="10" style="193" customWidth="1"/>
    <col min="8464" max="8464" width="9.296875" style="193" bestFit="1" customWidth="1"/>
    <col min="8465" max="8711" width="8.796875" style="193"/>
    <col min="8712" max="8712" width="11" style="193" customWidth="1"/>
    <col min="8713" max="8713" width="8.796875" style="193"/>
    <col min="8714" max="8714" width="13.5" style="193" bestFit="1" customWidth="1"/>
    <col min="8715" max="8716" width="8.796875" style="193"/>
    <col min="8717" max="8717" width="9.296875" style="193" bestFit="1" customWidth="1"/>
    <col min="8718" max="8718" width="10.296875" style="193" customWidth="1"/>
    <col min="8719" max="8719" width="10" style="193" customWidth="1"/>
    <col min="8720" max="8720" width="9.296875" style="193" bestFit="1" customWidth="1"/>
    <col min="8721" max="8967" width="8.796875" style="193"/>
    <col min="8968" max="8968" width="11" style="193" customWidth="1"/>
    <col min="8969" max="8969" width="8.796875" style="193"/>
    <col min="8970" max="8970" width="13.5" style="193" bestFit="1" customWidth="1"/>
    <col min="8971" max="8972" width="8.796875" style="193"/>
    <col min="8973" max="8973" width="9.296875" style="193" bestFit="1" customWidth="1"/>
    <col min="8974" max="8974" width="10.296875" style="193" customWidth="1"/>
    <col min="8975" max="8975" width="10" style="193" customWidth="1"/>
    <col min="8976" max="8976" width="9.296875" style="193" bestFit="1" customWidth="1"/>
    <col min="8977" max="9223" width="8.796875" style="193"/>
    <col min="9224" max="9224" width="11" style="193" customWidth="1"/>
    <col min="9225" max="9225" width="8.796875" style="193"/>
    <col min="9226" max="9226" width="13.5" style="193" bestFit="1" customWidth="1"/>
    <col min="9227" max="9228" width="8.796875" style="193"/>
    <col min="9229" max="9229" width="9.296875" style="193" bestFit="1" customWidth="1"/>
    <col min="9230" max="9230" width="10.296875" style="193" customWidth="1"/>
    <col min="9231" max="9231" width="10" style="193" customWidth="1"/>
    <col min="9232" max="9232" width="9.296875" style="193" bestFit="1" customWidth="1"/>
    <col min="9233" max="9479" width="8.796875" style="193"/>
    <col min="9480" max="9480" width="11" style="193" customWidth="1"/>
    <col min="9481" max="9481" width="8.796875" style="193"/>
    <col min="9482" max="9482" width="13.5" style="193" bestFit="1" customWidth="1"/>
    <col min="9483" max="9484" width="8.796875" style="193"/>
    <col min="9485" max="9485" width="9.296875" style="193" bestFit="1" customWidth="1"/>
    <col min="9486" max="9486" width="10.296875" style="193" customWidth="1"/>
    <col min="9487" max="9487" width="10" style="193" customWidth="1"/>
    <col min="9488" max="9488" width="9.296875" style="193" bestFit="1" customWidth="1"/>
    <col min="9489" max="9735" width="8.796875" style="193"/>
    <col min="9736" max="9736" width="11" style="193" customWidth="1"/>
    <col min="9737" max="9737" width="8.796875" style="193"/>
    <col min="9738" max="9738" width="13.5" style="193" bestFit="1" customWidth="1"/>
    <col min="9739" max="9740" width="8.796875" style="193"/>
    <col min="9741" max="9741" width="9.296875" style="193" bestFit="1" customWidth="1"/>
    <col min="9742" max="9742" width="10.296875" style="193" customWidth="1"/>
    <col min="9743" max="9743" width="10" style="193" customWidth="1"/>
    <col min="9744" max="9744" width="9.296875" style="193" bestFit="1" customWidth="1"/>
    <col min="9745" max="9991" width="8.796875" style="193"/>
    <col min="9992" max="9992" width="11" style="193" customWidth="1"/>
    <col min="9993" max="9993" width="8.796875" style="193"/>
    <col min="9994" max="9994" width="13.5" style="193" bestFit="1" customWidth="1"/>
    <col min="9995" max="9996" width="8.796875" style="193"/>
    <col min="9997" max="9997" width="9.296875" style="193" bestFit="1" customWidth="1"/>
    <col min="9998" max="9998" width="10.296875" style="193" customWidth="1"/>
    <col min="9999" max="9999" width="10" style="193" customWidth="1"/>
    <col min="10000" max="10000" width="9.296875" style="193" bestFit="1" customWidth="1"/>
    <col min="10001" max="10247" width="8.796875" style="193"/>
    <col min="10248" max="10248" width="11" style="193" customWidth="1"/>
    <col min="10249" max="10249" width="8.796875" style="193"/>
    <col min="10250" max="10250" width="13.5" style="193" bestFit="1" customWidth="1"/>
    <col min="10251" max="10252" width="8.796875" style="193"/>
    <col min="10253" max="10253" width="9.296875" style="193" bestFit="1" customWidth="1"/>
    <col min="10254" max="10254" width="10.296875" style="193" customWidth="1"/>
    <col min="10255" max="10255" width="10" style="193" customWidth="1"/>
    <col min="10256" max="10256" width="9.296875" style="193" bestFit="1" customWidth="1"/>
    <col min="10257" max="10503" width="8.796875" style="193"/>
    <col min="10504" max="10504" width="11" style="193" customWidth="1"/>
    <col min="10505" max="10505" width="8.796875" style="193"/>
    <col min="10506" max="10506" width="13.5" style="193" bestFit="1" customWidth="1"/>
    <col min="10507" max="10508" width="8.796875" style="193"/>
    <col min="10509" max="10509" width="9.296875" style="193" bestFit="1" customWidth="1"/>
    <col min="10510" max="10510" width="10.296875" style="193" customWidth="1"/>
    <col min="10511" max="10511" width="10" style="193" customWidth="1"/>
    <col min="10512" max="10512" width="9.296875" style="193" bestFit="1" customWidth="1"/>
    <col min="10513" max="10759" width="8.796875" style="193"/>
    <col min="10760" max="10760" width="11" style="193" customWidth="1"/>
    <col min="10761" max="10761" width="8.796875" style="193"/>
    <col min="10762" max="10762" width="13.5" style="193" bestFit="1" customWidth="1"/>
    <col min="10763" max="10764" width="8.796875" style="193"/>
    <col min="10765" max="10765" width="9.296875" style="193" bestFit="1" customWidth="1"/>
    <col min="10766" max="10766" width="10.296875" style="193" customWidth="1"/>
    <col min="10767" max="10767" width="10" style="193" customWidth="1"/>
    <col min="10768" max="10768" width="9.296875" style="193" bestFit="1" customWidth="1"/>
    <col min="10769" max="11015" width="8.796875" style="193"/>
    <col min="11016" max="11016" width="11" style="193" customWidth="1"/>
    <col min="11017" max="11017" width="8.796875" style="193"/>
    <col min="11018" max="11018" width="13.5" style="193" bestFit="1" customWidth="1"/>
    <col min="11019" max="11020" width="8.796875" style="193"/>
    <col min="11021" max="11021" width="9.296875" style="193" bestFit="1" customWidth="1"/>
    <col min="11022" max="11022" width="10.296875" style="193" customWidth="1"/>
    <col min="11023" max="11023" width="10" style="193" customWidth="1"/>
    <col min="11024" max="11024" width="9.296875" style="193" bestFit="1" customWidth="1"/>
    <col min="11025" max="11271" width="8.796875" style="193"/>
    <col min="11272" max="11272" width="11" style="193" customWidth="1"/>
    <col min="11273" max="11273" width="8.796875" style="193"/>
    <col min="11274" max="11274" width="13.5" style="193" bestFit="1" customWidth="1"/>
    <col min="11275" max="11276" width="8.796875" style="193"/>
    <col min="11277" max="11277" width="9.296875" style="193" bestFit="1" customWidth="1"/>
    <col min="11278" max="11278" width="10.296875" style="193" customWidth="1"/>
    <col min="11279" max="11279" width="10" style="193" customWidth="1"/>
    <col min="11280" max="11280" width="9.296875" style="193" bestFit="1" customWidth="1"/>
    <col min="11281" max="11527" width="8.796875" style="193"/>
    <col min="11528" max="11528" width="11" style="193" customWidth="1"/>
    <col min="11529" max="11529" width="8.796875" style="193"/>
    <col min="11530" max="11530" width="13.5" style="193" bestFit="1" customWidth="1"/>
    <col min="11531" max="11532" width="8.796875" style="193"/>
    <col min="11533" max="11533" width="9.296875" style="193" bestFit="1" customWidth="1"/>
    <col min="11534" max="11534" width="10.296875" style="193" customWidth="1"/>
    <col min="11535" max="11535" width="10" style="193" customWidth="1"/>
    <col min="11536" max="11536" width="9.296875" style="193" bestFit="1" customWidth="1"/>
    <col min="11537" max="11783" width="8.796875" style="193"/>
    <col min="11784" max="11784" width="11" style="193" customWidth="1"/>
    <col min="11785" max="11785" width="8.796875" style="193"/>
    <col min="11786" max="11786" width="13.5" style="193" bestFit="1" customWidth="1"/>
    <col min="11787" max="11788" width="8.796875" style="193"/>
    <col min="11789" max="11789" width="9.296875" style="193" bestFit="1" customWidth="1"/>
    <col min="11790" max="11790" width="10.296875" style="193" customWidth="1"/>
    <col min="11791" max="11791" width="10" style="193" customWidth="1"/>
    <col min="11792" max="11792" width="9.296875" style="193" bestFit="1" customWidth="1"/>
    <col min="11793" max="12039" width="8.796875" style="193"/>
    <col min="12040" max="12040" width="11" style="193" customWidth="1"/>
    <col min="12041" max="12041" width="8.796875" style="193"/>
    <col min="12042" max="12042" width="13.5" style="193" bestFit="1" customWidth="1"/>
    <col min="12043" max="12044" width="8.796875" style="193"/>
    <col min="12045" max="12045" width="9.296875" style="193" bestFit="1" customWidth="1"/>
    <col min="12046" max="12046" width="10.296875" style="193" customWidth="1"/>
    <col min="12047" max="12047" width="10" style="193" customWidth="1"/>
    <col min="12048" max="12048" width="9.296875" style="193" bestFit="1" customWidth="1"/>
    <col min="12049" max="12295" width="8.796875" style="193"/>
    <col min="12296" max="12296" width="11" style="193" customWidth="1"/>
    <col min="12297" max="12297" width="8.796875" style="193"/>
    <col min="12298" max="12298" width="13.5" style="193" bestFit="1" customWidth="1"/>
    <col min="12299" max="12300" width="8.796875" style="193"/>
    <col min="12301" max="12301" width="9.296875" style="193" bestFit="1" customWidth="1"/>
    <col min="12302" max="12302" width="10.296875" style="193" customWidth="1"/>
    <col min="12303" max="12303" width="10" style="193" customWidth="1"/>
    <col min="12304" max="12304" width="9.296875" style="193" bestFit="1" customWidth="1"/>
    <col min="12305" max="12551" width="8.796875" style="193"/>
    <col min="12552" max="12552" width="11" style="193" customWidth="1"/>
    <col min="12553" max="12553" width="8.796875" style="193"/>
    <col min="12554" max="12554" width="13.5" style="193" bestFit="1" customWidth="1"/>
    <col min="12555" max="12556" width="8.796875" style="193"/>
    <col min="12557" max="12557" width="9.296875" style="193" bestFit="1" customWidth="1"/>
    <col min="12558" max="12558" width="10.296875" style="193" customWidth="1"/>
    <col min="12559" max="12559" width="10" style="193" customWidth="1"/>
    <col min="12560" max="12560" width="9.296875" style="193" bestFit="1" customWidth="1"/>
    <col min="12561" max="12807" width="8.796875" style="193"/>
    <col min="12808" max="12808" width="11" style="193" customWidth="1"/>
    <col min="12809" max="12809" width="8.796875" style="193"/>
    <col min="12810" max="12810" width="13.5" style="193" bestFit="1" customWidth="1"/>
    <col min="12811" max="12812" width="8.796875" style="193"/>
    <col min="12813" max="12813" width="9.296875" style="193" bestFit="1" customWidth="1"/>
    <col min="12814" max="12814" width="10.296875" style="193" customWidth="1"/>
    <col min="12815" max="12815" width="10" style="193" customWidth="1"/>
    <col min="12816" max="12816" width="9.296875" style="193" bestFit="1" customWidth="1"/>
    <col min="12817" max="13063" width="8.796875" style="193"/>
    <col min="13064" max="13064" width="11" style="193" customWidth="1"/>
    <col min="13065" max="13065" width="8.796875" style="193"/>
    <col min="13066" max="13066" width="13.5" style="193" bestFit="1" customWidth="1"/>
    <col min="13067" max="13068" width="8.796875" style="193"/>
    <col min="13069" max="13069" width="9.296875" style="193" bestFit="1" customWidth="1"/>
    <col min="13070" max="13070" width="10.296875" style="193" customWidth="1"/>
    <col min="13071" max="13071" width="10" style="193" customWidth="1"/>
    <col min="13072" max="13072" width="9.296875" style="193" bestFit="1" customWidth="1"/>
    <col min="13073" max="13319" width="8.796875" style="193"/>
    <col min="13320" max="13320" width="11" style="193" customWidth="1"/>
    <col min="13321" max="13321" width="8.796875" style="193"/>
    <col min="13322" max="13322" width="13.5" style="193" bestFit="1" customWidth="1"/>
    <col min="13323" max="13324" width="8.796875" style="193"/>
    <col min="13325" max="13325" width="9.296875" style="193" bestFit="1" customWidth="1"/>
    <col min="13326" max="13326" width="10.296875" style="193" customWidth="1"/>
    <col min="13327" max="13327" width="10" style="193" customWidth="1"/>
    <col min="13328" max="13328" width="9.296875" style="193" bestFit="1" customWidth="1"/>
    <col min="13329" max="13575" width="8.796875" style="193"/>
    <col min="13576" max="13576" width="11" style="193" customWidth="1"/>
    <col min="13577" max="13577" width="8.796875" style="193"/>
    <col min="13578" max="13578" width="13.5" style="193" bestFit="1" customWidth="1"/>
    <col min="13579" max="13580" width="8.796875" style="193"/>
    <col min="13581" max="13581" width="9.296875" style="193" bestFit="1" customWidth="1"/>
    <col min="13582" max="13582" width="10.296875" style="193" customWidth="1"/>
    <col min="13583" max="13583" width="10" style="193" customWidth="1"/>
    <col min="13584" max="13584" width="9.296875" style="193" bestFit="1" customWidth="1"/>
    <col min="13585" max="13831" width="8.796875" style="193"/>
    <col min="13832" max="13832" width="11" style="193" customWidth="1"/>
    <col min="13833" max="13833" width="8.796875" style="193"/>
    <col min="13834" max="13834" width="13.5" style="193" bestFit="1" customWidth="1"/>
    <col min="13835" max="13836" width="8.796875" style="193"/>
    <col min="13837" max="13837" width="9.296875" style="193" bestFit="1" customWidth="1"/>
    <col min="13838" max="13838" width="10.296875" style="193" customWidth="1"/>
    <col min="13839" max="13839" width="10" style="193" customWidth="1"/>
    <col min="13840" max="13840" width="9.296875" style="193" bestFit="1" customWidth="1"/>
    <col min="13841" max="14087" width="8.796875" style="193"/>
    <col min="14088" max="14088" width="11" style="193" customWidth="1"/>
    <col min="14089" max="14089" width="8.796875" style="193"/>
    <col min="14090" max="14090" width="13.5" style="193" bestFit="1" customWidth="1"/>
    <col min="14091" max="14092" width="8.796875" style="193"/>
    <col min="14093" max="14093" width="9.296875" style="193" bestFit="1" customWidth="1"/>
    <col min="14094" max="14094" width="10.296875" style="193" customWidth="1"/>
    <col min="14095" max="14095" width="10" style="193" customWidth="1"/>
    <col min="14096" max="14096" width="9.296875" style="193" bestFit="1" customWidth="1"/>
    <col min="14097" max="14343" width="8.796875" style="193"/>
    <col min="14344" max="14344" width="11" style="193" customWidth="1"/>
    <col min="14345" max="14345" width="8.796875" style="193"/>
    <col min="14346" max="14346" width="13.5" style="193" bestFit="1" customWidth="1"/>
    <col min="14347" max="14348" width="8.796875" style="193"/>
    <col min="14349" max="14349" width="9.296875" style="193" bestFit="1" customWidth="1"/>
    <col min="14350" max="14350" width="10.296875" style="193" customWidth="1"/>
    <col min="14351" max="14351" width="10" style="193" customWidth="1"/>
    <col min="14352" max="14352" width="9.296875" style="193" bestFit="1" customWidth="1"/>
    <col min="14353" max="14599" width="8.796875" style="193"/>
    <col min="14600" max="14600" width="11" style="193" customWidth="1"/>
    <col min="14601" max="14601" width="8.796875" style="193"/>
    <col min="14602" max="14602" width="13.5" style="193" bestFit="1" customWidth="1"/>
    <col min="14603" max="14604" width="8.796875" style="193"/>
    <col min="14605" max="14605" width="9.296875" style="193" bestFit="1" customWidth="1"/>
    <col min="14606" max="14606" width="10.296875" style="193" customWidth="1"/>
    <col min="14607" max="14607" width="10" style="193" customWidth="1"/>
    <col min="14608" max="14608" width="9.296875" style="193" bestFit="1" customWidth="1"/>
    <col min="14609" max="14855" width="8.796875" style="193"/>
    <col min="14856" max="14856" width="11" style="193" customWidth="1"/>
    <col min="14857" max="14857" width="8.796875" style="193"/>
    <col min="14858" max="14858" width="13.5" style="193" bestFit="1" customWidth="1"/>
    <col min="14859" max="14860" width="8.796875" style="193"/>
    <col min="14861" max="14861" width="9.296875" style="193" bestFit="1" customWidth="1"/>
    <col min="14862" max="14862" width="10.296875" style="193" customWidth="1"/>
    <col min="14863" max="14863" width="10" style="193" customWidth="1"/>
    <col min="14864" max="14864" width="9.296875" style="193" bestFit="1" customWidth="1"/>
    <col min="14865" max="15111" width="8.796875" style="193"/>
    <col min="15112" max="15112" width="11" style="193" customWidth="1"/>
    <col min="15113" max="15113" width="8.796875" style="193"/>
    <col min="15114" max="15114" width="13.5" style="193" bestFit="1" customWidth="1"/>
    <col min="15115" max="15116" width="8.796875" style="193"/>
    <col min="15117" max="15117" width="9.296875" style="193" bestFit="1" customWidth="1"/>
    <col min="15118" max="15118" width="10.296875" style="193" customWidth="1"/>
    <col min="15119" max="15119" width="10" style="193" customWidth="1"/>
    <col min="15120" max="15120" width="9.296875" style="193" bestFit="1" customWidth="1"/>
    <col min="15121" max="15367" width="8.796875" style="193"/>
    <col min="15368" max="15368" width="11" style="193" customWidth="1"/>
    <col min="15369" max="15369" width="8.796875" style="193"/>
    <col min="15370" max="15370" width="13.5" style="193" bestFit="1" customWidth="1"/>
    <col min="15371" max="15372" width="8.796875" style="193"/>
    <col min="15373" max="15373" width="9.296875" style="193" bestFit="1" customWidth="1"/>
    <col min="15374" max="15374" width="10.296875" style="193" customWidth="1"/>
    <col min="15375" max="15375" width="10" style="193" customWidth="1"/>
    <col min="15376" max="15376" width="9.296875" style="193" bestFit="1" customWidth="1"/>
    <col min="15377" max="15623" width="8.796875" style="193"/>
    <col min="15624" max="15624" width="11" style="193" customWidth="1"/>
    <col min="15625" max="15625" width="8.796875" style="193"/>
    <col min="15626" max="15626" width="13.5" style="193" bestFit="1" customWidth="1"/>
    <col min="15627" max="15628" width="8.796875" style="193"/>
    <col min="15629" max="15629" width="9.296875" style="193" bestFit="1" customWidth="1"/>
    <col min="15630" max="15630" width="10.296875" style="193" customWidth="1"/>
    <col min="15631" max="15631" width="10" style="193" customWidth="1"/>
    <col min="15632" max="15632" width="9.296875" style="193" bestFit="1" customWidth="1"/>
    <col min="15633" max="15879" width="8.796875" style="193"/>
    <col min="15880" max="15880" width="11" style="193" customWidth="1"/>
    <col min="15881" max="15881" width="8.796875" style="193"/>
    <col min="15882" max="15882" width="13.5" style="193" bestFit="1" customWidth="1"/>
    <col min="15883" max="15884" width="8.796875" style="193"/>
    <col min="15885" max="15885" width="9.296875" style="193" bestFit="1" customWidth="1"/>
    <col min="15886" max="15886" width="10.296875" style="193" customWidth="1"/>
    <col min="15887" max="15887" width="10" style="193" customWidth="1"/>
    <col min="15888" max="15888" width="9.296875" style="193" bestFit="1" customWidth="1"/>
    <col min="15889" max="16135" width="8.796875" style="193"/>
    <col min="16136" max="16136" width="11" style="193" customWidth="1"/>
    <col min="16137" max="16137" width="8.796875" style="193"/>
    <col min="16138" max="16138" width="13.5" style="193" bestFit="1" customWidth="1"/>
    <col min="16139" max="16140" width="8.796875" style="193"/>
    <col min="16141" max="16141" width="9.296875" style="193" bestFit="1" customWidth="1"/>
    <col min="16142" max="16142" width="10.296875" style="193" customWidth="1"/>
    <col min="16143" max="16143" width="10" style="193" customWidth="1"/>
    <col min="16144" max="16144" width="9.296875" style="193" bestFit="1" customWidth="1"/>
    <col min="16145" max="16384" width="8.796875" style="193"/>
  </cols>
  <sheetData>
    <row r="3" spans="2:15">
      <c r="B3" s="222"/>
      <c r="C3" s="223" t="s">
        <v>796</v>
      </c>
      <c r="D3" s="222"/>
      <c r="E3" s="222"/>
      <c r="F3" s="224"/>
      <c r="G3" s="222"/>
    </row>
    <row r="4" spans="2:15" ht="15.6">
      <c r="B4" s="222"/>
      <c r="C4" s="225">
        <v>1000</v>
      </c>
      <c r="D4" s="226" t="s">
        <v>797</v>
      </c>
      <c r="E4" s="225"/>
      <c r="F4" s="227"/>
      <c r="G4" s="225"/>
      <c r="J4" s="437" t="s">
        <v>798</v>
      </c>
      <c r="K4" s="437"/>
      <c r="L4" s="437"/>
      <c r="M4" s="437"/>
      <c r="N4" s="253"/>
      <c r="O4" s="253"/>
    </row>
    <row r="5" spans="2:15" ht="15.6">
      <c r="B5" s="222"/>
      <c r="C5" s="225">
        <f>C4/3</f>
        <v>333.33333333333331</v>
      </c>
      <c r="D5" s="226" t="s">
        <v>799</v>
      </c>
      <c r="E5" s="225"/>
      <c r="F5" s="227"/>
      <c r="G5" s="225"/>
      <c r="J5" s="253" t="s">
        <v>800</v>
      </c>
      <c r="K5" s="253"/>
      <c r="L5" s="253"/>
      <c r="M5" s="253"/>
      <c r="N5" s="253"/>
      <c r="O5" s="253"/>
    </row>
    <row r="6" spans="2:15" ht="15.6">
      <c r="B6" s="222"/>
      <c r="C6" s="225">
        <f>C5/8</f>
        <v>41.666666666666664</v>
      </c>
      <c r="D6" s="222" t="s">
        <v>801</v>
      </c>
      <c r="E6" s="222"/>
      <c r="F6" s="224"/>
      <c r="G6" s="222"/>
      <c r="J6" s="253"/>
      <c r="K6" s="253"/>
      <c r="L6" s="253"/>
      <c r="M6" s="253"/>
      <c r="N6" s="253"/>
      <c r="O6" s="253"/>
    </row>
    <row r="7" spans="2:15" ht="15.6">
      <c r="B7" s="222"/>
      <c r="C7" s="225">
        <f>C6/60</f>
        <v>0.69444444444444442</v>
      </c>
      <c r="D7" s="222" t="s">
        <v>802</v>
      </c>
      <c r="E7" s="222"/>
      <c r="F7" s="224"/>
      <c r="G7" s="222"/>
      <c r="J7" s="254">
        <v>7000000</v>
      </c>
      <c r="K7" s="254">
        <v>2300</v>
      </c>
      <c r="L7" s="254">
        <f>J7/K7</f>
        <v>3043.478260869565</v>
      </c>
      <c r="M7" s="253" t="s">
        <v>803</v>
      </c>
      <c r="N7" s="253"/>
      <c r="O7" s="253"/>
    </row>
    <row r="8" spans="2:15">
      <c r="B8" s="222"/>
      <c r="C8" s="228" t="s">
        <v>804</v>
      </c>
      <c r="D8" s="222"/>
      <c r="E8" s="222"/>
      <c r="F8" s="224"/>
      <c r="G8" s="222"/>
      <c r="J8" s="253"/>
      <c r="K8" s="253"/>
      <c r="L8" s="253"/>
      <c r="M8" s="253"/>
      <c r="N8" s="253"/>
      <c r="O8" s="253"/>
    </row>
    <row r="9" spans="2:15" ht="15.6">
      <c r="C9" s="195"/>
      <c r="F9" s="194"/>
      <c r="J9" s="253" t="s">
        <v>805</v>
      </c>
      <c r="K9" s="253"/>
      <c r="L9" s="253"/>
      <c r="M9" s="253"/>
      <c r="N9" s="253"/>
      <c r="O9" s="253"/>
    </row>
    <row r="10" spans="2:15" ht="15.6">
      <c r="C10" s="231" t="s">
        <v>806</v>
      </c>
      <c r="F10" s="194"/>
      <c r="J10" s="253" t="s">
        <v>807</v>
      </c>
      <c r="K10" s="253"/>
      <c r="L10" s="256">
        <f>L7/12</f>
        <v>253.62318840579709</v>
      </c>
      <c r="M10" s="253" t="s">
        <v>808</v>
      </c>
      <c r="N10" s="255">
        <f>L10/50</f>
        <v>5.0724637681159415</v>
      </c>
      <c r="O10" s="253" t="s">
        <v>809</v>
      </c>
    </row>
    <row r="11" spans="2:15" ht="15.6">
      <c r="C11" s="232">
        <f>C12*2</f>
        <v>10000</v>
      </c>
      <c r="D11" s="193" t="s">
        <v>810</v>
      </c>
      <c r="F11" s="194"/>
      <c r="J11" s="253" t="s">
        <v>807</v>
      </c>
      <c r="K11" s="253"/>
      <c r="L11" s="256">
        <f>L7/(12*38%)</f>
        <v>667.42944317315016</v>
      </c>
      <c r="M11" s="253" t="s">
        <v>808</v>
      </c>
      <c r="N11" s="255">
        <f>L11/50</f>
        <v>13.348588863463004</v>
      </c>
      <c r="O11" s="253" t="s">
        <v>809</v>
      </c>
    </row>
    <row r="12" spans="2:15" ht="15.6">
      <c r="C12" s="230">
        <v>5000</v>
      </c>
      <c r="D12" s="193" t="s">
        <v>811</v>
      </c>
      <c r="F12" s="194"/>
      <c r="J12" s="253"/>
      <c r="K12" s="253"/>
      <c r="L12" s="256">
        <f>L11/5</f>
        <v>133.48588863463004</v>
      </c>
      <c r="M12" s="253" t="s">
        <v>812</v>
      </c>
      <c r="N12" s="255">
        <f>L12/50</f>
        <v>2.6697177726926009</v>
      </c>
      <c r="O12" s="253" t="s">
        <v>809</v>
      </c>
    </row>
    <row r="13" spans="2:15" ht="15.6">
      <c r="C13" s="229">
        <f>C12/5</f>
        <v>1000</v>
      </c>
      <c r="D13" s="196" t="s">
        <v>813</v>
      </c>
      <c r="E13" s="195"/>
      <c r="F13" s="197"/>
      <c r="G13" s="195"/>
      <c r="L13" s="438"/>
    </row>
    <row r="14" spans="2:15" ht="15.6">
      <c r="C14" s="229">
        <f>C13/50</f>
        <v>20</v>
      </c>
      <c r="D14" s="196" t="s">
        <v>809</v>
      </c>
      <c r="E14" s="195"/>
      <c r="F14" s="197"/>
      <c r="G14" s="195"/>
    </row>
    <row r="15" spans="2:15" ht="15.6">
      <c r="C15" s="229">
        <f>C16*5</f>
        <v>1666.6666666666665</v>
      </c>
      <c r="D15" s="196" t="s">
        <v>814</v>
      </c>
      <c r="E15" s="195"/>
      <c r="F15" s="197"/>
      <c r="G15" s="195"/>
      <c r="J15" s="272" t="s">
        <v>815</v>
      </c>
      <c r="K15" s="273"/>
      <c r="L15" s="274"/>
      <c r="M15" s="274"/>
      <c r="N15" s="274"/>
      <c r="O15" s="275"/>
    </row>
    <row r="16" spans="2:15" ht="15.6">
      <c r="C16" s="229">
        <f>C13/3</f>
        <v>333.33333333333331</v>
      </c>
      <c r="D16" s="196" t="s">
        <v>799</v>
      </c>
      <c r="E16" s="195"/>
      <c r="F16" s="197"/>
      <c r="G16" s="234"/>
      <c r="J16" s="276"/>
      <c r="K16" s="274"/>
      <c r="L16" s="274"/>
      <c r="M16" s="274"/>
      <c r="N16" s="274"/>
      <c r="O16" s="275"/>
    </row>
    <row r="17" spans="3:18" ht="15.6">
      <c r="C17" s="229">
        <f>C16/8</f>
        <v>41.666666666666664</v>
      </c>
      <c r="D17" s="193" t="s">
        <v>801</v>
      </c>
      <c r="F17" s="194"/>
      <c r="J17" s="277">
        <v>200</v>
      </c>
      <c r="K17" s="278">
        <f>1000/7</f>
        <v>142.85714285714286</v>
      </c>
      <c r="L17" s="277" t="s">
        <v>816</v>
      </c>
      <c r="M17" s="276"/>
      <c r="N17" s="276"/>
      <c r="O17" s="279"/>
    </row>
    <row r="18" spans="3:18" ht="15.6">
      <c r="C18" s="198">
        <v>3</v>
      </c>
      <c r="D18" s="193" t="s">
        <v>817</v>
      </c>
      <c r="F18" s="194"/>
      <c r="J18" s="277">
        <f>J17/8</f>
        <v>25</v>
      </c>
      <c r="K18" s="278">
        <f>K17/8</f>
        <v>17.857142857142858</v>
      </c>
      <c r="L18" s="277" t="s">
        <v>818</v>
      </c>
      <c r="M18" s="88"/>
      <c r="N18" s="280"/>
      <c r="O18" s="281"/>
    </row>
    <row r="19" spans="3:18" ht="15.6">
      <c r="C19" s="229">
        <f>C18*8</f>
        <v>24</v>
      </c>
      <c r="D19" s="193" t="s">
        <v>819</v>
      </c>
      <c r="F19" s="194"/>
    </row>
    <row r="20" spans="3:18" ht="15.6">
      <c r="C20" s="233">
        <f>C17/C18</f>
        <v>13.888888888888888</v>
      </c>
      <c r="D20" s="193" t="s">
        <v>820</v>
      </c>
      <c r="F20" s="194"/>
    </row>
    <row r="21" spans="3:18" ht="15.6">
      <c r="C21" s="230">
        <v>3</v>
      </c>
      <c r="D21" s="193" t="s">
        <v>821</v>
      </c>
      <c r="F21" s="194"/>
    </row>
    <row r="22" spans="3:18" ht="15.6">
      <c r="C22" s="229">
        <f>C21*C18</f>
        <v>9</v>
      </c>
      <c r="D22" s="193" t="s">
        <v>822</v>
      </c>
      <c r="F22" s="194"/>
    </row>
    <row r="23" spans="3:18" ht="15.6">
      <c r="C23" s="229">
        <f>C22*8</f>
        <v>72</v>
      </c>
      <c r="D23" s="193" t="s">
        <v>823</v>
      </c>
      <c r="F23" s="194"/>
    </row>
    <row r="24" spans="3:18" ht="15.6">
      <c r="C24" s="229">
        <f>C23/50</f>
        <v>1.44</v>
      </c>
      <c r="D24" s="193" t="s">
        <v>824</v>
      </c>
      <c r="F24" s="194"/>
    </row>
    <row r="25" spans="3:18" ht="15.6">
      <c r="C25" s="229">
        <f>C20*C24</f>
        <v>19.999999999999996</v>
      </c>
      <c r="D25" s="193" t="s">
        <v>825</v>
      </c>
      <c r="F25" s="194"/>
    </row>
    <row r="26" spans="3:18" ht="15.6">
      <c r="C26" s="229">
        <f>C17/60</f>
        <v>0.69444444444444442</v>
      </c>
      <c r="D26" s="193" t="s">
        <v>802</v>
      </c>
      <c r="F26" s="194"/>
    </row>
    <row r="27" spans="3:18" ht="15.6">
      <c r="C27" s="229"/>
      <c r="F27" s="194"/>
    </row>
    <row r="28" spans="3:18" ht="16.2" thickBot="1">
      <c r="C28" s="229"/>
      <c r="F28" s="194"/>
    </row>
    <row r="29" spans="3:18" ht="15.6">
      <c r="C29" s="195"/>
      <c r="E29" s="400"/>
      <c r="F29" s="401"/>
      <c r="G29" s="413"/>
      <c r="H29" s="413"/>
      <c r="I29" s="413"/>
      <c r="J29" s="413"/>
      <c r="K29" s="413"/>
      <c r="L29" s="413"/>
      <c r="M29" s="413"/>
      <c r="N29" s="413"/>
      <c r="O29" s="413"/>
      <c r="P29" s="413"/>
      <c r="Q29" s="413"/>
      <c r="R29" s="414"/>
    </row>
    <row r="30" spans="3:18">
      <c r="E30" s="402"/>
      <c r="F30" s="403"/>
      <c r="G30" s="435" t="s">
        <v>826</v>
      </c>
      <c r="H30" s="408"/>
      <c r="I30" s="408"/>
      <c r="J30" s="408"/>
      <c r="K30" s="408"/>
      <c r="L30" s="408"/>
      <c r="M30" s="436" t="s">
        <v>827</v>
      </c>
      <c r="N30" s="408"/>
      <c r="O30" s="408"/>
      <c r="P30" s="408"/>
      <c r="Q30" s="408"/>
      <c r="R30" s="415"/>
    </row>
    <row r="31" spans="3:18" ht="24" customHeight="1">
      <c r="D31" s="429">
        <v>12000</v>
      </c>
      <c r="E31" s="402"/>
      <c r="F31" s="403"/>
      <c r="G31" s="405">
        <v>6000</v>
      </c>
      <c r="H31" s="416" t="s">
        <v>828</v>
      </c>
      <c r="I31" s="416"/>
      <c r="J31" s="416"/>
      <c r="K31" s="408"/>
      <c r="L31" s="408"/>
      <c r="M31" s="417">
        <f>G31/2</f>
        <v>3000</v>
      </c>
      <c r="N31" s="418" t="s">
        <v>829</v>
      </c>
      <c r="O31" s="416"/>
      <c r="P31" s="416"/>
      <c r="Q31" s="416"/>
      <c r="R31" s="415"/>
    </row>
    <row r="32" spans="3:18" ht="15.6">
      <c r="D32" s="410">
        <v>5</v>
      </c>
      <c r="E32" s="402"/>
      <c r="F32" s="403"/>
      <c r="G32" s="405">
        <v>4</v>
      </c>
      <c r="H32" s="416" t="s">
        <v>830</v>
      </c>
      <c r="I32" s="416"/>
      <c r="J32" s="416"/>
      <c r="K32" s="408"/>
      <c r="L32" s="408"/>
      <c r="M32" s="419">
        <f>G$31/G$32</f>
        <v>1500</v>
      </c>
      <c r="N32" s="420" t="s">
        <v>831</v>
      </c>
      <c r="O32" s="421"/>
      <c r="P32" s="421"/>
      <c r="Q32" s="421"/>
      <c r="R32" s="415"/>
    </row>
    <row r="33" spans="1:18" ht="15.6">
      <c r="D33" s="429">
        <v>6</v>
      </c>
      <c r="E33" s="402"/>
      <c r="F33" s="403"/>
      <c r="G33" s="432">
        <v>5</v>
      </c>
      <c r="H33" s="433" t="s">
        <v>832</v>
      </c>
      <c r="I33" s="433"/>
      <c r="J33" s="433"/>
      <c r="K33" s="408"/>
      <c r="L33" s="408"/>
      <c r="M33" s="419">
        <f>M$32/G$34</f>
        <v>300</v>
      </c>
      <c r="N33" s="420" t="s">
        <v>833</v>
      </c>
      <c r="O33" s="420"/>
      <c r="P33" s="421"/>
      <c r="Q33" s="421"/>
      <c r="R33" s="415"/>
    </row>
    <row r="34" spans="1:18" ht="15.6">
      <c r="A34" s="327"/>
      <c r="B34" s="328">
        <v>7</v>
      </c>
      <c r="C34" s="328">
        <v>5</v>
      </c>
      <c r="D34" s="439">
        <v>5</v>
      </c>
      <c r="E34" s="404"/>
      <c r="F34" s="405"/>
      <c r="G34" s="439">
        <v>5</v>
      </c>
      <c r="H34" s="440" t="s">
        <v>834</v>
      </c>
      <c r="I34" s="441"/>
      <c r="J34" s="408"/>
      <c r="K34" s="408"/>
      <c r="L34" s="408"/>
      <c r="M34" s="398">
        <f>ROUND(M$33/G$35,0)</f>
        <v>8</v>
      </c>
      <c r="N34" s="399" t="s">
        <v>835</v>
      </c>
      <c r="O34" s="399"/>
      <c r="P34" s="399"/>
      <c r="Q34" s="399"/>
      <c r="R34" s="415"/>
    </row>
    <row r="35" spans="1:18" ht="15.6">
      <c r="A35" s="327"/>
      <c r="B35" s="329">
        <v>28.57</v>
      </c>
      <c r="C35" s="329">
        <v>24</v>
      </c>
      <c r="D35" s="443">
        <v>20</v>
      </c>
      <c r="E35" s="406"/>
      <c r="F35" s="407"/>
      <c r="G35" s="439">
        <v>36</v>
      </c>
      <c r="H35" s="440" t="s">
        <v>836</v>
      </c>
      <c r="I35" s="441"/>
      <c r="J35" s="408"/>
      <c r="K35" s="408"/>
      <c r="L35" s="408"/>
      <c r="M35" s="398">
        <f>M34*G36</f>
        <v>16</v>
      </c>
      <c r="N35" s="399" t="s">
        <v>837</v>
      </c>
      <c r="O35" s="399"/>
      <c r="P35" s="399"/>
      <c r="Q35" s="399"/>
      <c r="R35" s="415"/>
    </row>
    <row r="36" spans="1:18" ht="15.6">
      <c r="D36" s="429">
        <v>2</v>
      </c>
      <c r="E36" s="402"/>
      <c r="F36" s="403"/>
      <c r="G36" s="428">
        <v>2</v>
      </c>
      <c r="H36" s="416" t="s">
        <v>838</v>
      </c>
      <c r="I36" s="416"/>
      <c r="J36" s="408"/>
      <c r="K36" s="408"/>
      <c r="L36" s="408"/>
      <c r="M36" s="419">
        <f>M33*G37</f>
        <v>600</v>
      </c>
      <c r="N36" s="420" t="s">
        <v>839</v>
      </c>
      <c r="O36" s="420"/>
      <c r="P36" s="420"/>
      <c r="Q36" s="420"/>
      <c r="R36" s="415"/>
    </row>
    <row r="37" spans="1:18" ht="15.6">
      <c r="D37" s="444">
        <v>2.5</v>
      </c>
      <c r="E37" s="402"/>
      <c r="F37" s="408"/>
      <c r="G37" s="428">
        <f>G32/2</f>
        <v>2</v>
      </c>
      <c r="H37" s="416" t="s">
        <v>840</v>
      </c>
      <c r="I37" s="416"/>
      <c r="J37" s="416"/>
      <c r="K37" s="408"/>
      <c r="L37" s="408"/>
      <c r="M37" s="419">
        <f>M$36/50</f>
        <v>12</v>
      </c>
      <c r="N37" s="420" t="s">
        <v>841</v>
      </c>
      <c r="O37" s="420"/>
      <c r="P37" s="421"/>
      <c r="Q37" s="421"/>
      <c r="R37" s="415"/>
    </row>
    <row r="38" spans="1:18" ht="15.6">
      <c r="E38" s="402"/>
      <c r="F38" s="408"/>
      <c r="G38" s="429"/>
      <c r="H38" s="408"/>
      <c r="I38" s="408"/>
      <c r="J38" s="408"/>
      <c r="K38" s="408"/>
      <c r="L38" s="408"/>
      <c r="M38" s="398">
        <f>M36/M34</f>
        <v>75</v>
      </c>
      <c r="N38" s="399" t="s">
        <v>842</v>
      </c>
      <c r="O38" s="399"/>
      <c r="P38" s="399"/>
      <c r="Q38" s="399"/>
      <c r="R38" s="415"/>
    </row>
    <row r="39" spans="1:18">
      <c r="E39" s="402"/>
      <c r="F39" s="408"/>
      <c r="G39" s="430"/>
      <c r="H39" s="431"/>
      <c r="I39" s="431"/>
      <c r="J39" s="418"/>
      <c r="K39" s="408"/>
      <c r="L39" s="408"/>
      <c r="M39" s="445">
        <f>M$38/50</f>
        <v>1.5</v>
      </c>
      <c r="N39" s="399" t="s">
        <v>841</v>
      </c>
      <c r="O39" s="399"/>
      <c r="P39" s="442"/>
      <c r="Q39" s="442"/>
      <c r="R39" s="415"/>
    </row>
    <row r="40" spans="1:18" ht="15.6">
      <c r="E40" s="409"/>
      <c r="F40" s="410"/>
      <c r="G40" s="410"/>
      <c r="H40" s="408"/>
      <c r="I40" s="408"/>
      <c r="J40" s="408"/>
      <c r="K40" s="408"/>
      <c r="L40" s="408"/>
      <c r="M40" s="417">
        <f>M36*G34</f>
        <v>3000</v>
      </c>
      <c r="N40" s="418" t="s">
        <v>843</v>
      </c>
      <c r="O40" s="418"/>
      <c r="P40" s="422"/>
      <c r="Q40" s="422"/>
      <c r="R40" s="415"/>
    </row>
    <row r="41" spans="1:18" ht="15.6">
      <c r="E41" s="402"/>
      <c r="F41" s="408"/>
      <c r="G41" s="429"/>
      <c r="H41" s="408"/>
      <c r="I41" s="408"/>
      <c r="J41" s="408"/>
      <c r="K41" s="408"/>
      <c r="L41" s="408"/>
      <c r="M41" s="423">
        <f>M40/50</f>
        <v>60</v>
      </c>
      <c r="N41" s="418" t="s">
        <v>844</v>
      </c>
      <c r="O41" s="416"/>
      <c r="P41" s="408"/>
      <c r="Q41" s="408"/>
      <c r="R41" s="415"/>
    </row>
    <row r="42" spans="1:18" ht="15.6">
      <c r="E42" s="402"/>
      <c r="F42" s="408"/>
      <c r="G42" s="429"/>
      <c r="H42" s="408"/>
      <c r="I42" s="408"/>
      <c r="J42" s="408"/>
      <c r="K42" s="408"/>
      <c r="L42" s="408"/>
      <c r="M42" s="424"/>
      <c r="N42" s="422"/>
      <c r="O42" s="408"/>
      <c r="P42" s="408"/>
      <c r="Q42" s="408"/>
      <c r="R42" s="415"/>
    </row>
    <row r="43" spans="1:18" ht="16.2" thickBot="1">
      <c r="E43" s="411"/>
      <c r="F43" s="412"/>
      <c r="G43" s="434"/>
      <c r="H43" s="412"/>
      <c r="I43" s="412"/>
      <c r="J43" s="412"/>
      <c r="K43" s="412"/>
      <c r="L43" s="412"/>
      <c r="M43" s="425"/>
      <c r="N43" s="426"/>
      <c r="O43" s="412"/>
      <c r="P43" s="412"/>
      <c r="Q43" s="412"/>
      <c r="R43" s="427"/>
    </row>
    <row r="44" spans="1:18" ht="15.6">
      <c r="G44" s="195"/>
      <c r="M44" s="205"/>
      <c r="N44" s="200"/>
    </row>
    <row r="45" spans="1:18">
      <c r="G45" s="201"/>
      <c r="H45" s="202"/>
      <c r="I45" s="202"/>
      <c r="J45" s="202"/>
      <c r="K45" s="206"/>
      <c r="M45" s="201"/>
      <c r="N45" s="202"/>
      <c r="O45" s="207"/>
    </row>
    <row r="46" spans="1:18">
      <c r="G46" s="201"/>
      <c r="H46" s="202"/>
      <c r="I46" s="208">
        <v>377</v>
      </c>
      <c r="J46" s="209" t="s">
        <v>845</v>
      </c>
      <c r="M46" s="201"/>
      <c r="N46" s="202"/>
      <c r="O46" s="202"/>
    </row>
    <row r="47" spans="1:18">
      <c r="G47" s="201"/>
      <c r="H47" s="202"/>
      <c r="I47" s="210"/>
      <c r="J47" s="210"/>
      <c r="L47" s="193" t="s">
        <v>846</v>
      </c>
      <c r="M47" s="211" t="s">
        <v>847</v>
      </c>
      <c r="N47" s="211" t="s">
        <v>848</v>
      </c>
      <c r="O47" s="202"/>
      <c r="P47" s="203"/>
      <c r="Q47" s="203"/>
    </row>
    <row r="48" spans="1:18" ht="15.6">
      <c r="G48" s="204"/>
      <c r="H48" s="202"/>
      <c r="I48" s="212">
        <v>2475</v>
      </c>
      <c r="L48" s="195">
        <v>560</v>
      </c>
      <c r="M48" s="213">
        <f>L48/I46</f>
        <v>1.4854111405835544</v>
      </c>
      <c r="N48" s="214">
        <f>M48/50</f>
        <v>2.9708222811671087E-2</v>
      </c>
      <c r="O48" s="215">
        <f>N48*L53</f>
        <v>72952.997347480108</v>
      </c>
    </row>
    <row r="49" spans="2:17" ht="15.6">
      <c r="G49" s="199"/>
      <c r="H49" s="200"/>
      <c r="I49" s="196">
        <v>8000</v>
      </c>
      <c r="L49" s="195">
        <v>550</v>
      </c>
      <c r="M49" s="213">
        <f>L49/I46</f>
        <v>1.4588859416445623</v>
      </c>
      <c r="N49" s="214">
        <f t="shared" ref="N49:N50" si="0">M49/50</f>
        <v>2.9177718832891247E-2</v>
      </c>
      <c r="O49" s="215">
        <f>N49*L53</f>
        <v>71650.265251989389</v>
      </c>
    </row>
    <row r="50" spans="2:17" ht="15.6">
      <c r="G50" s="199"/>
      <c r="H50" s="200"/>
      <c r="I50" s="196">
        <v>9</v>
      </c>
      <c r="L50" s="195">
        <v>900</v>
      </c>
      <c r="M50" s="213">
        <f>L50/I46</f>
        <v>2.3872679045092839</v>
      </c>
      <c r="N50" s="214">
        <f t="shared" si="0"/>
        <v>4.774535809018568E-2</v>
      </c>
      <c r="O50" s="215">
        <f>N50*L53</f>
        <v>117245.88859416447</v>
      </c>
    </row>
    <row r="51" spans="2:17" ht="16.2" thickBot="1">
      <c r="G51" s="199"/>
      <c r="I51" s="196">
        <f>I48*I49*I50</f>
        <v>178200000</v>
      </c>
      <c r="J51" s="210"/>
      <c r="L51" s="195"/>
      <c r="M51" s="196"/>
      <c r="N51" s="216">
        <f>SUM(N48:N50)</f>
        <v>0.10663129973474801</v>
      </c>
      <c r="O51" s="217">
        <f>SUM(O48:O50)</f>
        <v>261849.15119363397</v>
      </c>
    </row>
    <row r="52" spans="2:17" ht="16.2" thickBot="1">
      <c r="G52" s="195"/>
      <c r="I52" s="218">
        <f>I51/I46</f>
        <v>472679.04509283818</v>
      </c>
      <c r="J52" s="208" t="s">
        <v>849</v>
      </c>
      <c r="L52" s="219">
        <v>49113</v>
      </c>
      <c r="M52" s="220" t="s">
        <v>809</v>
      </c>
      <c r="N52" s="196"/>
    </row>
    <row r="53" spans="2:17" ht="16.2" thickBot="1">
      <c r="G53" s="196"/>
      <c r="I53" s="221">
        <f>I52/L53</f>
        <v>0.19248632545062944</v>
      </c>
      <c r="J53" s="209" t="s">
        <v>848</v>
      </c>
      <c r="L53" s="219">
        <f>L52*50</f>
        <v>2455650</v>
      </c>
      <c r="M53" s="220" t="s">
        <v>850</v>
      </c>
      <c r="N53" s="199"/>
      <c r="O53" s="200"/>
      <c r="P53" s="200"/>
      <c r="Q53" s="200"/>
    </row>
    <row r="54" spans="2:17" ht="15.6">
      <c r="G54" s="195"/>
      <c r="L54" s="195"/>
      <c r="M54" s="195"/>
      <c r="N54" s="195"/>
    </row>
    <row r="55" spans="2:17" ht="15.6">
      <c r="G55" s="195"/>
    </row>
    <row r="56" spans="2:17" ht="15.6">
      <c r="G56" s="195"/>
    </row>
    <row r="57" spans="2:17" ht="15.6">
      <c r="G57" s="195"/>
    </row>
    <row r="58" spans="2:17" ht="15.6">
      <c r="B58" s="243" t="s">
        <v>851</v>
      </c>
      <c r="G58" s="195"/>
    </row>
    <row r="59" spans="2:17" ht="15.6">
      <c r="B59" s="243"/>
      <c r="C59" s="245" t="s">
        <v>852</v>
      </c>
      <c r="G59" s="195"/>
    </row>
    <row r="60" spans="2:17" ht="15.6">
      <c r="B60" s="243" t="s">
        <v>853</v>
      </c>
      <c r="G60" s="195"/>
    </row>
    <row r="61" spans="2:17" ht="15.6">
      <c r="B61" s="246" t="s">
        <v>854</v>
      </c>
      <c r="G61" s="195"/>
    </row>
    <row r="62" spans="2:17" ht="15.6">
      <c r="B62" s="244" t="s">
        <v>855</v>
      </c>
      <c r="G62" s="195"/>
    </row>
    <row r="63" spans="2:17" ht="15.6">
      <c r="B63" s="244" t="s">
        <v>856</v>
      </c>
      <c r="G63" s="195"/>
    </row>
    <row r="64" spans="2:17" ht="15.6">
      <c r="B64" s="244" t="s">
        <v>857</v>
      </c>
      <c r="G64" s="195"/>
    </row>
    <row r="65" spans="2:7" ht="15.6">
      <c r="B65" s="243" t="s">
        <v>858</v>
      </c>
      <c r="G65" s="195"/>
    </row>
    <row r="66" spans="2:7" ht="15.6">
      <c r="B66" s="243" t="s">
        <v>859</v>
      </c>
      <c r="G66" s="195"/>
    </row>
    <row r="67" spans="2:7" ht="15.6">
      <c r="B67" s="244" t="s">
        <v>860</v>
      </c>
      <c r="G67" s="195"/>
    </row>
    <row r="68" spans="2:7" ht="15.6">
      <c r="B68" s="244" t="s">
        <v>861</v>
      </c>
      <c r="G68" s="195"/>
    </row>
    <row r="69" spans="2:7" ht="15.6">
      <c r="B69" s="243" t="s">
        <v>862</v>
      </c>
      <c r="G69" s="195"/>
    </row>
    <row r="70" spans="2:7" ht="15.6">
      <c r="G70" s="195"/>
    </row>
    <row r="71" spans="2:7" ht="15.6">
      <c r="G71" s="195"/>
    </row>
  </sheetData>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C3:M17"/>
  <sheetViews>
    <sheetView showGridLines="0" workbookViewId="0">
      <selection activeCell="C16" sqref="C16"/>
    </sheetView>
  </sheetViews>
  <sheetFormatPr defaultColWidth="8.796875" defaultRowHeight="15.6"/>
  <cols>
    <col min="2" max="2" width="6.19921875" customWidth="1"/>
    <col min="3" max="3" width="5" customWidth="1"/>
  </cols>
  <sheetData>
    <row r="3" spans="3:13" ht="18">
      <c r="C3" s="306" t="s">
        <v>772</v>
      </c>
      <c r="D3" s="307" t="s">
        <v>773</v>
      </c>
      <c r="E3" s="308"/>
      <c r="F3" s="308"/>
      <c r="G3" s="308"/>
      <c r="H3" s="308"/>
      <c r="I3" s="308"/>
      <c r="J3" s="308"/>
      <c r="K3" s="308"/>
      <c r="L3" s="308"/>
    </row>
    <row r="4" spans="3:13" ht="18">
      <c r="C4" s="306" t="s">
        <v>774</v>
      </c>
      <c r="D4" s="307" t="s">
        <v>775</v>
      </c>
      <c r="E4" s="309"/>
      <c r="F4" s="309"/>
      <c r="G4" s="309"/>
      <c r="H4" s="309"/>
      <c r="I4" s="309"/>
      <c r="J4" s="309"/>
      <c r="K4" s="309"/>
      <c r="L4" s="309"/>
      <c r="M4" s="185"/>
    </row>
    <row r="5" spans="3:13" ht="18">
      <c r="C5" s="311" t="s">
        <v>776</v>
      </c>
      <c r="D5" s="312" t="s">
        <v>777</v>
      </c>
      <c r="E5" s="313"/>
      <c r="F5" s="313"/>
      <c r="G5" s="313"/>
      <c r="H5" s="313"/>
      <c r="I5" s="313"/>
      <c r="J5" s="313"/>
      <c r="K5" s="314" t="s">
        <v>778</v>
      </c>
      <c r="L5" s="309"/>
      <c r="M5" s="185"/>
    </row>
    <row r="6" spans="3:13" ht="18">
      <c r="C6" s="306" t="s">
        <v>779</v>
      </c>
      <c r="D6" s="307" t="s">
        <v>780</v>
      </c>
      <c r="E6" s="315"/>
      <c r="F6" s="315"/>
      <c r="G6" s="315"/>
      <c r="H6" s="315"/>
      <c r="I6" s="315"/>
      <c r="J6" s="315"/>
      <c r="K6" s="316"/>
      <c r="L6" s="309"/>
      <c r="M6" s="185"/>
    </row>
    <row r="7" spans="3:13" ht="18">
      <c r="C7" s="306" t="s">
        <v>781</v>
      </c>
      <c r="D7" s="310" t="s">
        <v>782</v>
      </c>
      <c r="E7" s="309"/>
      <c r="F7" s="309"/>
      <c r="G7" s="309"/>
      <c r="H7" s="309"/>
      <c r="I7" s="309"/>
      <c r="J7" s="309"/>
      <c r="K7" s="309"/>
      <c r="L7" s="309"/>
      <c r="M7" s="185"/>
    </row>
    <row r="8" spans="3:13" ht="18">
      <c r="C8" s="306" t="s">
        <v>783</v>
      </c>
      <c r="D8" s="307" t="s">
        <v>780</v>
      </c>
      <c r="E8" s="309"/>
      <c r="F8" s="309"/>
      <c r="G8" s="309"/>
      <c r="H8" s="309"/>
      <c r="I8" s="309"/>
      <c r="J8" s="309"/>
      <c r="K8" s="309"/>
      <c r="L8" s="309"/>
      <c r="M8" s="185"/>
    </row>
    <row r="9" spans="3:13" ht="18">
      <c r="C9" s="306" t="s">
        <v>784</v>
      </c>
      <c r="D9" s="307" t="s">
        <v>785</v>
      </c>
      <c r="E9" s="308"/>
      <c r="F9" s="308"/>
      <c r="G9" s="308"/>
      <c r="H9" s="308"/>
      <c r="I9" s="308"/>
      <c r="J9" s="308"/>
      <c r="K9" s="308"/>
      <c r="L9" s="308"/>
    </row>
    <row r="10" spans="3:13" ht="18">
      <c r="C10" s="306" t="s">
        <v>786</v>
      </c>
      <c r="D10" s="310" t="s">
        <v>787</v>
      </c>
      <c r="E10" s="308"/>
      <c r="F10" s="308"/>
      <c r="G10" s="308"/>
      <c r="H10" s="308"/>
      <c r="I10" s="308"/>
      <c r="J10" s="308"/>
      <c r="K10" s="308"/>
      <c r="L10" s="308"/>
    </row>
    <row r="11" spans="3:13" ht="18">
      <c r="C11" s="306" t="s">
        <v>788</v>
      </c>
      <c r="D11" s="307" t="s">
        <v>789</v>
      </c>
      <c r="E11" s="308"/>
      <c r="F11" s="308"/>
      <c r="G11" s="308"/>
      <c r="H11" s="308"/>
      <c r="I11" s="308"/>
      <c r="J11" s="308"/>
      <c r="K11" s="308"/>
      <c r="L11" s="308"/>
    </row>
    <row r="12" spans="3:13" ht="18">
      <c r="C12" s="306" t="s">
        <v>790</v>
      </c>
      <c r="D12" s="310" t="s">
        <v>791</v>
      </c>
      <c r="E12" s="308"/>
      <c r="F12" s="308"/>
      <c r="G12" s="308"/>
      <c r="H12" s="308"/>
      <c r="I12" s="308"/>
      <c r="J12" s="308"/>
      <c r="K12" s="308"/>
      <c r="L12" s="308"/>
    </row>
    <row r="13" spans="3:13" ht="18">
      <c r="C13" s="306" t="s">
        <v>792</v>
      </c>
      <c r="D13" s="307"/>
      <c r="E13" s="308"/>
      <c r="F13" s="308"/>
      <c r="G13" s="308"/>
      <c r="H13" s="308"/>
      <c r="I13" s="308"/>
      <c r="J13" s="308"/>
      <c r="K13" s="308"/>
      <c r="L13" s="308"/>
    </row>
    <row r="14" spans="3:13" ht="18">
      <c r="C14" s="306" t="s">
        <v>793</v>
      </c>
      <c r="D14" s="310"/>
      <c r="E14" s="308"/>
      <c r="F14" s="308"/>
      <c r="G14" s="308"/>
      <c r="H14" s="308"/>
      <c r="I14" s="308"/>
      <c r="J14" s="308"/>
      <c r="K14" s="308"/>
      <c r="L14" s="308"/>
    </row>
    <row r="15" spans="3:13" ht="18">
      <c r="C15" s="306" t="s">
        <v>794</v>
      </c>
      <c r="D15" s="308"/>
      <c r="E15" s="308"/>
      <c r="F15" s="308"/>
      <c r="G15" s="308"/>
      <c r="H15" s="308"/>
      <c r="I15" s="308"/>
      <c r="J15" s="308"/>
      <c r="K15" s="308"/>
      <c r="L15" s="308"/>
    </row>
    <row r="16" spans="3:13">
      <c r="C16" s="308"/>
      <c r="D16" s="308"/>
      <c r="E16" s="308"/>
      <c r="F16" s="308"/>
      <c r="G16" s="308"/>
      <c r="H16" s="308"/>
      <c r="I16" s="308"/>
      <c r="J16" s="308"/>
      <c r="K16" s="308"/>
      <c r="L16" s="308"/>
    </row>
    <row r="17" spans="3:12">
      <c r="C17" s="308"/>
      <c r="D17" s="308"/>
      <c r="E17" s="308"/>
      <c r="F17" s="308"/>
      <c r="G17" s="308"/>
      <c r="H17" s="308"/>
      <c r="I17" s="308"/>
      <c r="J17" s="308"/>
      <c r="K17" s="308"/>
      <c r="L17" s="30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19"/>
  <sheetViews>
    <sheetView topLeftCell="A34" workbookViewId="0">
      <selection activeCell="A2" sqref="A2"/>
    </sheetView>
  </sheetViews>
  <sheetFormatPr defaultColWidth="8.796875" defaultRowHeight="14.4"/>
  <cols>
    <col min="1" max="1" width="16.796875" style="360" bestFit="1" customWidth="1"/>
    <col min="2" max="2" width="23.296875" style="360" bestFit="1" customWidth="1"/>
    <col min="3" max="16384" width="8.796875" style="360"/>
  </cols>
  <sheetData>
    <row r="1" spans="1:3">
      <c r="A1" s="360" t="s">
        <v>461</v>
      </c>
      <c r="B1" s="360" t="s">
        <v>462</v>
      </c>
      <c r="C1" s="360">
        <f>SUM(C2:C119)</f>
        <v>118</v>
      </c>
    </row>
    <row r="2" spans="1:3">
      <c r="A2" s="360" t="s">
        <v>463</v>
      </c>
      <c r="B2" s="360" t="s">
        <v>464</v>
      </c>
      <c r="C2" s="360">
        <v>9</v>
      </c>
    </row>
    <row r="3" spans="1:3">
      <c r="A3" s="360" t="s">
        <v>465</v>
      </c>
      <c r="B3" s="360" t="s">
        <v>466</v>
      </c>
    </row>
    <row r="4" spans="1:3">
      <c r="A4" s="360" t="s">
        <v>467</v>
      </c>
      <c r="B4" s="360" t="s">
        <v>468</v>
      </c>
    </row>
    <row r="5" spans="1:3">
      <c r="A5" s="360" t="s">
        <v>282</v>
      </c>
      <c r="B5" s="360" t="s">
        <v>469</v>
      </c>
    </row>
    <row r="6" spans="1:3">
      <c r="A6" s="360" t="s">
        <v>470</v>
      </c>
      <c r="B6" s="360" t="s">
        <v>471</v>
      </c>
    </row>
    <row r="7" spans="1:3">
      <c r="A7" s="360" t="s">
        <v>472</v>
      </c>
      <c r="B7" s="360" t="s">
        <v>473</v>
      </c>
    </row>
    <row r="8" spans="1:3">
      <c r="A8" s="360" t="s">
        <v>474</v>
      </c>
      <c r="B8" s="360" t="s">
        <v>475</v>
      </c>
    </row>
    <row r="9" spans="1:3">
      <c r="A9" s="360" t="s">
        <v>476</v>
      </c>
      <c r="B9" s="360" t="s">
        <v>477</v>
      </c>
    </row>
    <row r="10" spans="1:3">
      <c r="A10" s="360" t="s">
        <v>478</v>
      </c>
      <c r="B10" s="360" t="s">
        <v>479</v>
      </c>
    </row>
    <row r="11" spans="1:3">
      <c r="A11" s="360" t="s">
        <v>480</v>
      </c>
      <c r="B11" s="360" t="s">
        <v>481</v>
      </c>
      <c r="C11" s="360">
        <v>13</v>
      </c>
    </row>
    <row r="12" spans="1:3">
      <c r="A12" s="360" t="s">
        <v>482</v>
      </c>
      <c r="B12" s="360" t="s">
        <v>483</v>
      </c>
    </row>
    <row r="13" spans="1:3">
      <c r="A13" s="360" t="s">
        <v>484</v>
      </c>
      <c r="B13" s="360" t="s">
        <v>485</v>
      </c>
    </row>
    <row r="14" spans="1:3">
      <c r="A14" s="360" t="s">
        <v>486</v>
      </c>
      <c r="B14" s="360" t="s">
        <v>487</v>
      </c>
    </row>
    <row r="15" spans="1:3">
      <c r="A15" s="360" t="s">
        <v>488</v>
      </c>
      <c r="B15" s="360" t="s">
        <v>489</v>
      </c>
    </row>
    <row r="16" spans="1:3">
      <c r="A16" s="360" t="s">
        <v>490</v>
      </c>
      <c r="B16" s="360" t="s">
        <v>491</v>
      </c>
    </row>
    <row r="17" spans="1:5">
      <c r="A17" s="360" t="s">
        <v>492</v>
      </c>
      <c r="B17" s="360" t="s">
        <v>493</v>
      </c>
    </row>
    <row r="18" spans="1:5">
      <c r="A18" s="360" t="s">
        <v>494</v>
      </c>
      <c r="B18" s="360" t="s">
        <v>495</v>
      </c>
    </row>
    <row r="19" spans="1:5">
      <c r="A19" s="360" t="s">
        <v>496</v>
      </c>
      <c r="B19" s="360" t="s">
        <v>497</v>
      </c>
    </row>
    <row r="20" spans="1:5">
      <c r="A20" s="360" t="s">
        <v>498</v>
      </c>
      <c r="B20" s="360" t="s">
        <v>499</v>
      </c>
    </row>
    <row r="21" spans="1:5">
      <c r="A21" s="360" t="s">
        <v>500</v>
      </c>
      <c r="B21" s="360" t="s">
        <v>501</v>
      </c>
    </row>
    <row r="22" spans="1:5">
      <c r="A22" s="360" t="s">
        <v>502</v>
      </c>
      <c r="B22" s="360" t="s">
        <v>503</v>
      </c>
    </row>
    <row r="23" spans="1:5">
      <c r="A23" s="360" t="s">
        <v>504</v>
      </c>
      <c r="B23" s="360" t="s">
        <v>505</v>
      </c>
    </row>
    <row r="24" spans="1:5">
      <c r="A24" s="360" t="s">
        <v>506</v>
      </c>
      <c r="B24" s="360" t="s">
        <v>507</v>
      </c>
    </row>
    <row r="25" spans="1:5">
      <c r="A25" s="360" t="s">
        <v>508</v>
      </c>
      <c r="B25" s="360" t="s">
        <v>509</v>
      </c>
      <c r="C25" s="360">
        <v>11</v>
      </c>
    </row>
    <row r="26" spans="1:5">
      <c r="A26" s="360" t="s">
        <v>510</v>
      </c>
      <c r="B26" s="360" t="s">
        <v>511</v>
      </c>
    </row>
    <row r="27" spans="1:5">
      <c r="A27" s="360" t="s">
        <v>512</v>
      </c>
      <c r="B27" s="360" t="s">
        <v>513</v>
      </c>
    </row>
    <row r="28" spans="1:5">
      <c r="A28" s="360" t="s">
        <v>514</v>
      </c>
      <c r="B28" s="360" t="s">
        <v>515</v>
      </c>
    </row>
    <row r="29" spans="1:5">
      <c r="A29" s="360" t="s">
        <v>516</v>
      </c>
      <c r="B29" s="360" t="s">
        <v>517</v>
      </c>
    </row>
    <row r="30" spans="1:5">
      <c r="A30" s="360" t="s">
        <v>518</v>
      </c>
      <c r="B30" s="360" t="s">
        <v>519</v>
      </c>
    </row>
    <row r="31" spans="1:5">
      <c r="A31" s="360" t="s">
        <v>520</v>
      </c>
      <c r="B31" s="360" t="s">
        <v>521</v>
      </c>
      <c r="D31" s="360" t="s">
        <v>522</v>
      </c>
      <c r="E31" s="360" t="s">
        <v>523</v>
      </c>
    </row>
    <row r="32" spans="1:5">
      <c r="A32" s="360" t="s">
        <v>524</v>
      </c>
      <c r="B32" s="360" t="s">
        <v>525</v>
      </c>
    </row>
    <row r="33" spans="1:3">
      <c r="A33" s="360" t="s">
        <v>526</v>
      </c>
      <c r="B33" s="360" t="s">
        <v>527</v>
      </c>
    </row>
    <row r="34" spans="1:3">
      <c r="A34" s="360" t="s">
        <v>528</v>
      </c>
      <c r="B34" s="360" t="s">
        <v>529</v>
      </c>
    </row>
    <row r="35" spans="1:3">
      <c r="A35" s="360" t="s">
        <v>530</v>
      </c>
      <c r="B35" s="360" t="s">
        <v>531</v>
      </c>
      <c r="C35" s="360">
        <v>12</v>
      </c>
    </row>
    <row r="36" spans="1:3">
      <c r="A36" s="360" t="s">
        <v>532</v>
      </c>
      <c r="B36" s="360" t="s">
        <v>533</v>
      </c>
    </row>
    <row r="37" spans="1:3">
      <c r="A37" s="360" t="s">
        <v>534</v>
      </c>
      <c r="B37" s="360" t="s">
        <v>535</v>
      </c>
    </row>
    <row r="38" spans="1:3">
      <c r="A38" s="360" t="s">
        <v>536</v>
      </c>
      <c r="B38" s="360" t="s">
        <v>537</v>
      </c>
    </row>
    <row r="39" spans="1:3">
      <c r="A39" s="360" t="s">
        <v>538</v>
      </c>
      <c r="B39" s="360" t="s">
        <v>539</v>
      </c>
    </row>
    <row r="40" spans="1:3">
      <c r="A40" s="360" t="s">
        <v>540</v>
      </c>
      <c r="B40" s="360" t="s">
        <v>541</v>
      </c>
    </row>
    <row r="41" spans="1:3">
      <c r="A41" s="360" t="s">
        <v>542</v>
      </c>
      <c r="B41" s="360" t="s">
        <v>543</v>
      </c>
    </row>
    <row r="42" spans="1:3">
      <c r="A42" s="360" t="s">
        <v>544</v>
      </c>
      <c r="B42" s="360" t="s">
        <v>545</v>
      </c>
    </row>
    <row r="43" spans="1:3">
      <c r="A43" s="360" t="s">
        <v>546</v>
      </c>
      <c r="B43" s="360" t="s">
        <v>547</v>
      </c>
    </row>
    <row r="44" spans="1:3">
      <c r="A44" s="360" t="s">
        <v>548</v>
      </c>
      <c r="B44" s="360" t="s">
        <v>549</v>
      </c>
    </row>
    <row r="45" spans="1:3">
      <c r="A45" s="360" t="s">
        <v>550</v>
      </c>
      <c r="B45" s="360" t="s">
        <v>551</v>
      </c>
    </row>
    <row r="46" spans="1:3">
      <c r="A46" s="360" t="s">
        <v>552</v>
      </c>
      <c r="B46" s="360" t="s">
        <v>553</v>
      </c>
    </row>
    <row r="47" spans="1:3">
      <c r="A47" s="360" t="s">
        <v>554</v>
      </c>
      <c r="B47" s="360" t="s">
        <v>555</v>
      </c>
      <c r="C47" s="360">
        <v>8</v>
      </c>
    </row>
    <row r="48" spans="1:3">
      <c r="A48" s="360" t="s">
        <v>556</v>
      </c>
      <c r="B48" s="360" t="s">
        <v>557</v>
      </c>
    </row>
    <row r="49" spans="1:3">
      <c r="A49" s="360" t="s">
        <v>558</v>
      </c>
      <c r="B49" s="360" t="s">
        <v>559</v>
      </c>
    </row>
    <row r="50" spans="1:3">
      <c r="A50" s="360" t="s">
        <v>560</v>
      </c>
      <c r="B50" s="360" t="s">
        <v>561</v>
      </c>
    </row>
    <row r="51" spans="1:3">
      <c r="A51" s="360" t="s">
        <v>562</v>
      </c>
      <c r="B51" s="360" t="s">
        <v>563</v>
      </c>
    </row>
    <row r="52" spans="1:3">
      <c r="A52" s="360" t="s">
        <v>564</v>
      </c>
      <c r="B52" s="360" t="s">
        <v>565</v>
      </c>
    </row>
    <row r="53" spans="1:3">
      <c r="A53" s="360" t="s">
        <v>566</v>
      </c>
      <c r="B53" s="360" t="s">
        <v>567</v>
      </c>
    </row>
    <row r="54" spans="1:3">
      <c r="A54" s="360" t="s">
        <v>552</v>
      </c>
      <c r="B54" s="360" t="s">
        <v>568</v>
      </c>
    </row>
    <row r="55" spans="1:3">
      <c r="A55" s="360" t="s">
        <v>569</v>
      </c>
      <c r="B55" s="360" t="s">
        <v>570</v>
      </c>
      <c r="C55" s="360">
        <v>13</v>
      </c>
    </row>
    <row r="56" spans="1:3">
      <c r="A56" s="360" t="s">
        <v>571</v>
      </c>
      <c r="B56" s="360" t="s">
        <v>572</v>
      </c>
    </row>
    <row r="57" spans="1:3">
      <c r="A57" s="360" t="s">
        <v>573</v>
      </c>
      <c r="B57" s="360" t="s">
        <v>574</v>
      </c>
    </row>
    <row r="58" spans="1:3">
      <c r="A58" s="360" t="s">
        <v>575</v>
      </c>
      <c r="B58" s="360" t="s">
        <v>576</v>
      </c>
    </row>
    <row r="59" spans="1:3">
      <c r="A59" s="360" t="s">
        <v>577</v>
      </c>
      <c r="B59" s="360" t="s">
        <v>578</v>
      </c>
    </row>
    <row r="60" spans="1:3">
      <c r="A60" s="360" t="s">
        <v>579</v>
      </c>
      <c r="B60" s="360" t="s">
        <v>580</v>
      </c>
    </row>
    <row r="61" spans="1:3">
      <c r="A61" s="360" t="s">
        <v>581</v>
      </c>
      <c r="B61" s="360" t="s">
        <v>582</v>
      </c>
    </row>
    <row r="62" spans="1:3">
      <c r="A62" s="360" t="s">
        <v>583</v>
      </c>
      <c r="B62" s="360" t="s">
        <v>584</v>
      </c>
    </row>
    <row r="63" spans="1:3">
      <c r="A63" s="360" t="s">
        <v>585</v>
      </c>
      <c r="B63" s="360" t="s">
        <v>586</v>
      </c>
    </row>
    <row r="64" spans="1:3">
      <c r="A64" s="360" t="s">
        <v>587</v>
      </c>
      <c r="B64" s="360" t="s">
        <v>588</v>
      </c>
    </row>
    <row r="65" spans="1:3">
      <c r="A65" s="360" t="s">
        <v>589</v>
      </c>
      <c r="B65" s="360" t="s">
        <v>590</v>
      </c>
    </row>
    <row r="66" spans="1:3">
      <c r="A66" s="360" t="s">
        <v>591</v>
      </c>
      <c r="B66" s="360" t="s">
        <v>592</v>
      </c>
    </row>
    <row r="67" spans="1:3">
      <c r="A67" s="360" t="s">
        <v>593</v>
      </c>
      <c r="B67" s="360" t="s">
        <v>594</v>
      </c>
    </row>
    <row r="68" spans="1:3">
      <c r="A68" s="360" t="s">
        <v>595</v>
      </c>
      <c r="B68" s="360" t="s">
        <v>596</v>
      </c>
      <c r="C68" s="360">
        <v>16</v>
      </c>
    </row>
    <row r="69" spans="1:3">
      <c r="A69" s="360" t="s">
        <v>597</v>
      </c>
      <c r="B69" s="360" t="s">
        <v>598</v>
      </c>
    </row>
    <row r="70" spans="1:3">
      <c r="A70" s="360" t="s">
        <v>599</v>
      </c>
      <c r="B70" s="360" t="s">
        <v>600</v>
      </c>
    </row>
    <row r="71" spans="1:3">
      <c r="A71" s="360" t="s">
        <v>601</v>
      </c>
      <c r="B71" s="360" t="s">
        <v>602</v>
      </c>
    </row>
    <row r="72" spans="1:3">
      <c r="A72" s="360" t="s">
        <v>603</v>
      </c>
      <c r="B72" s="360" t="s">
        <v>604</v>
      </c>
    </row>
    <row r="73" spans="1:3">
      <c r="A73" s="360" t="s">
        <v>605</v>
      </c>
      <c r="B73" s="360" t="s">
        <v>606</v>
      </c>
    </row>
    <row r="74" spans="1:3">
      <c r="A74" s="360" t="s">
        <v>607</v>
      </c>
      <c r="B74" s="360" t="s">
        <v>608</v>
      </c>
    </row>
    <row r="75" spans="1:3">
      <c r="A75" s="360" t="s">
        <v>609</v>
      </c>
      <c r="B75" s="360" t="s">
        <v>610</v>
      </c>
    </row>
    <row r="76" spans="1:3">
      <c r="A76" s="360" t="s">
        <v>611</v>
      </c>
      <c r="B76" s="360" t="s">
        <v>612</v>
      </c>
    </row>
    <row r="77" spans="1:3">
      <c r="A77" s="360" t="s">
        <v>613</v>
      </c>
      <c r="B77" s="360" t="s">
        <v>614</v>
      </c>
    </row>
    <row r="78" spans="1:3">
      <c r="A78" s="360" t="s">
        <v>615</v>
      </c>
      <c r="B78" s="360" t="s">
        <v>616</v>
      </c>
    </row>
    <row r="79" spans="1:3">
      <c r="A79" s="360" t="s">
        <v>617</v>
      </c>
      <c r="B79" s="360" t="s">
        <v>618</v>
      </c>
    </row>
    <row r="80" spans="1:3">
      <c r="A80" s="360" t="s">
        <v>619</v>
      </c>
      <c r="B80" s="360" t="s">
        <v>620</v>
      </c>
    </row>
    <row r="81" spans="1:3">
      <c r="A81" s="360" t="s">
        <v>621</v>
      </c>
      <c r="B81" s="360" t="s">
        <v>622</v>
      </c>
    </row>
    <row r="82" spans="1:3">
      <c r="A82" s="360" t="s">
        <v>623</v>
      </c>
      <c r="B82" s="360" t="s">
        <v>624</v>
      </c>
    </row>
    <row r="83" spans="1:3">
      <c r="A83" s="360" t="s">
        <v>625</v>
      </c>
      <c r="B83" s="360" t="s">
        <v>626</v>
      </c>
    </row>
    <row r="84" spans="1:3">
      <c r="A84" s="360" t="s">
        <v>627</v>
      </c>
      <c r="B84" s="360" t="s">
        <v>628</v>
      </c>
      <c r="C84" s="360">
        <v>10</v>
      </c>
    </row>
    <row r="85" spans="1:3">
      <c r="A85" s="360" t="s">
        <v>629</v>
      </c>
      <c r="B85" s="360" t="s">
        <v>630</v>
      </c>
    </row>
    <row r="86" spans="1:3">
      <c r="A86" s="360" t="s">
        <v>631</v>
      </c>
      <c r="B86" s="360" t="s">
        <v>632</v>
      </c>
    </row>
    <row r="87" spans="1:3">
      <c r="A87" s="360" t="s">
        <v>633</v>
      </c>
      <c r="B87" s="360" t="s">
        <v>634</v>
      </c>
    </row>
    <row r="88" spans="1:3">
      <c r="A88" s="360" t="s">
        <v>635</v>
      </c>
      <c r="B88" s="360" t="s">
        <v>636</v>
      </c>
    </row>
    <row r="89" spans="1:3">
      <c r="A89" s="360" t="s">
        <v>637</v>
      </c>
      <c r="B89" s="360" t="s">
        <v>638</v>
      </c>
    </row>
    <row r="90" spans="1:3">
      <c r="A90" s="360" t="s">
        <v>639</v>
      </c>
      <c r="B90" s="360" t="s">
        <v>640</v>
      </c>
    </row>
    <row r="91" spans="1:3">
      <c r="A91" s="360" t="s">
        <v>641</v>
      </c>
      <c r="B91" s="360" t="s">
        <v>642</v>
      </c>
    </row>
    <row r="92" spans="1:3">
      <c r="A92" s="360" t="s">
        <v>643</v>
      </c>
      <c r="B92" s="360" t="s">
        <v>644</v>
      </c>
    </row>
    <row r="93" spans="1:3">
      <c r="A93" s="360" t="s">
        <v>645</v>
      </c>
      <c r="B93" s="360" t="s">
        <v>646</v>
      </c>
    </row>
    <row r="94" spans="1:3">
      <c r="A94" s="360" t="s">
        <v>647</v>
      </c>
      <c r="B94" s="360" t="s">
        <v>648</v>
      </c>
      <c r="C94" s="360">
        <v>14</v>
      </c>
    </row>
    <row r="95" spans="1:3">
      <c r="A95" s="360" t="s">
        <v>649</v>
      </c>
      <c r="B95" s="360" t="s">
        <v>650</v>
      </c>
    </row>
    <row r="96" spans="1:3">
      <c r="A96" s="360" t="s">
        <v>651</v>
      </c>
      <c r="B96" s="360" t="s">
        <v>652</v>
      </c>
    </row>
    <row r="97" spans="1:5">
      <c r="A97" s="360" t="s">
        <v>653</v>
      </c>
      <c r="B97" s="360" t="s">
        <v>654</v>
      </c>
    </row>
    <row r="98" spans="1:5">
      <c r="A98" s="360" t="s">
        <v>655</v>
      </c>
      <c r="B98" s="360" t="s">
        <v>656</v>
      </c>
    </row>
    <row r="99" spans="1:5">
      <c r="A99" s="360" t="s">
        <v>657</v>
      </c>
      <c r="B99" s="360" t="s">
        <v>658</v>
      </c>
    </row>
    <row r="100" spans="1:5">
      <c r="A100" s="360" t="s">
        <v>659</v>
      </c>
      <c r="B100" s="360" t="s">
        <v>660</v>
      </c>
    </row>
    <row r="101" spans="1:5">
      <c r="A101" s="360" t="s">
        <v>661</v>
      </c>
      <c r="B101" s="360" t="s">
        <v>662</v>
      </c>
    </row>
    <row r="102" spans="1:5">
      <c r="A102" s="360" t="s">
        <v>663</v>
      </c>
      <c r="B102" s="360" t="s">
        <v>664</v>
      </c>
    </row>
    <row r="103" spans="1:5">
      <c r="A103" s="360" t="s">
        <v>665</v>
      </c>
      <c r="B103" s="360" t="s">
        <v>666</v>
      </c>
    </row>
    <row r="104" spans="1:5">
      <c r="A104" s="360" t="s">
        <v>667</v>
      </c>
      <c r="B104" s="360" t="s">
        <v>668</v>
      </c>
    </row>
    <row r="105" spans="1:5">
      <c r="A105" s="360" t="s">
        <v>669</v>
      </c>
      <c r="B105" s="360" t="s">
        <v>670</v>
      </c>
    </row>
    <row r="106" spans="1:5">
      <c r="A106" s="360" t="s">
        <v>671</v>
      </c>
      <c r="B106" s="360" t="s">
        <v>672</v>
      </c>
    </row>
    <row r="107" spans="1:5">
      <c r="A107" s="360" t="s">
        <v>673</v>
      </c>
      <c r="B107" s="360" t="s">
        <v>674</v>
      </c>
    </row>
    <row r="108" spans="1:5">
      <c r="A108" s="360" t="s">
        <v>675</v>
      </c>
      <c r="B108" s="360" t="s">
        <v>676</v>
      </c>
      <c r="C108" s="360">
        <v>12</v>
      </c>
    </row>
    <row r="109" spans="1:5">
      <c r="A109" s="360" t="s">
        <v>677</v>
      </c>
      <c r="B109" s="360" t="s">
        <v>678</v>
      </c>
      <c r="D109" s="360" t="s">
        <v>679</v>
      </c>
      <c r="E109" s="360" t="s">
        <v>680</v>
      </c>
    </row>
    <row r="110" spans="1:5">
      <c r="A110" s="360" t="s">
        <v>681</v>
      </c>
      <c r="B110" s="360" t="s">
        <v>682</v>
      </c>
    </row>
    <row r="111" spans="1:5">
      <c r="A111" s="360" t="s">
        <v>683</v>
      </c>
      <c r="B111" s="360" t="s">
        <v>684</v>
      </c>
    </row>
    <row r="112" spans="1:5">
      <c r="A112" s="360" t="s">
        <v>685</v>
      </c>
      <c r="B112" s="360" t="s">
        <v>686</v>
      </c>
    </row>
    <row r="113" spans="1:2">
      <c r="A113" s="360" t="s">
        <v>687</v>
      </c>
      <c r="B113" s="360" t="s">
        <v>688</v>
      </c>
    </row>
    <row r="114" spans="1:2">
      <c r="A114" s="360" t="s">
        <v>689</v>
      </c>
      <c r="B114" s="360" t="s">
        <v>690</v>
      </c>
    </row>
    <row r="115" spans="1:2">
      <c r="A115" s="360" t="s">
        <v>691</v>
      </c>
      <c r="B115" s="360" t="s">
        <v>692</v>
      </c>
    </row>
    <row r="116" spans="1:2">
      <c r="A116" s="360" t="s">
        <v>693</v>
      </c>
      <c r="B116" s="360" t="s">
        <v>694</v>
      </c>
    </row>
    <row r="117" spans="1:2">
      <c r="A117" s="360" t="s">
        <v>695</v>
      </c>
      <c r="B117" s="360" t="s">
        <v>696</v>
      </c>
    </row>
    <row r="118" spans="1:2">
      <c r="A118" s="360" t="s">
        <v>697</v>
      </c>
      <c r="B118" s="360" t="s">
        <v>698</v>
      </c>
    </row>
    <row r="119" spans="1:2">
      <c r="A119" s="360" t="s">
        <v>699</v>
      </c>
      <c r="B119" s="360" t="s">
        <v>700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1380"/>
  <sheetViews>
    <sheetView topLeftCell="A6" zoomScale="70" zoomScaleNormal="70" zoomScalePageLayoutView="70" workbookViewId="0">
      <selection activeCell="E34" sqref="E34:E43"/>
    </sheetView>
  </sheetViews>
  <sheetFormatPr defaultColWidth="9" defaultRowHeight="14.4"/>
  <cols>
    <col min="1" max="1" width="10" style="32" customWidth="1"/>
    <col min="2" max="2" width="5.5" style="32" customWidth="1"/>
    <col min="3" max="3" width="26" style="32" customWidth="1"/>
    <col min="4" max="4" width="18.796875" style="32" customWidth="1"/>
    <col min="5" max="5" width="10" style="32" customWidth="1"/>
    <col min="6" max="6" width="9.796875" style="32" customWidth="1"/>
    <col min="7" max="7" width="8" style="32" customWidth="1"/>
    <col min="8" max="8" width="11.5" style="32" customWidth="1"/>
    <col min="9" max="9" width="18.5" style="32" customWidth="1"/>
    <col min="10" max="10" width="16" style="32" customWidth="1"/>
    <col min="11" max="11" width="14" style="32" customWidth="1"/>
    <col min="12" max="12" width="16.5" style="32" customWidth="1"/>
    <col min="13" max="13" width="12.5" style="32" customWidth="1"/>
    <col min="14" max="14" width="13.5" style="32" customWidth="1"/>
    <col min="15" max="15" width="14" style="32" customWidth="1"/>
    <col min="16" max="16" width="15.796875" style="32" customWidth="1"/>
    <col min="17" max="17" width="12.296875" style="33" customWidth="1"/>
    <col min="18" max="18" width="14" style="33" customWidth="1"/>
    <col min="19" max="19" width="13" style="33" customWidth="1"/>
    <col min="20" max="20" width="11" style="33" customWidth="1"/>
    <col min="21" max="21" width="14.5" style="33" customWidth="1"/>
    <col min="22" max="23" width="17" style="33" customWidth="1"/>
    <col min="24" max="25" width="13.5" style="32" customWidth="1"/>
    <col min="26" max="26" width="9" style="32" customWidth="1"/>
    <col min="27" max="27" width="11.5" style="32" customWidth="1"/>
    <col min="28" max="28" width="20" style="32" customWidth="1"/>
    <col min="29" max="29" width="13.5" style="32" customWidth="1"/>
    <col min="30" max="30" width="9.5" style="32" customWidth="1"/>
    <col min="31" max="31" width="8" style="32" hidden="1" customWidth="1"/>
    <col min="32" max="32" width="10.5" style="32" customWidth="1"/>
    <col min="33" max="33" width="19.796875" style="32" customWidth="1"/>
    <col min="34" max="34" width="23.796875" style="32" customWidth="1"/>
    <col min="35" max="35" width="15.296875" style="34" customWidth="1"/>
    <col min="36" max="59" width="9" style="32" customWidth="1"/>
    <col min="60" max="16384" width="9" style="32"/>
  </cols>
  <sheetData>
    <row r="1" spans="1:35" ht="20.25" customHeight="1">
      <c r="Q1" s="32"/>
      <c r="R1" s="55" t="s">
        <v>360</v>
      </c>
      <c r="S1" s="31"/>
      <c r="T1" s="32"/>
      <c r="AI1" s="32"/>
    </row>
    <row r="2" spans="1:35" ht="18.75" customHeight="1">
      <c r="Q2" s="32"/>
      <c r="R2" s="56" t="s">
        <v>361</v>
      </c>
      <c r="S2" s="31"/>
      <c r="T2" s="32"/>
      <c r="AI2" s="32"/>
    </row>
    <row r="3" spans="1:35" ht="19.5" customHeight="1">
      <c r="Q3" s="32"/>
      <c r="R3" s="56" t="s">
        <v>362</v>
      </c>
      <c r="S3" s="31"/>
      <c r="T3" s="32"/>
    </row>
    <row r="4" spans="1:35">
      <c r="Q4" s="32"/>
      <c r="R4" s="32"/>
      <c r="S4" s="32"/>
      <c r="T4" s="32"/>
    </row>
    <row r="5" spans="1:35" ht="23.4">
      <c r="H5" s="36"/>
      <c r="I5" s="36"/>
      <c r="O5" s="88"/>
      <c r="P5" s="36"/>
      <c r="Q5" s="32"/>
      <c r="R5" s="35" t="s">
        <v>279</v>
      </c>
      <c r="S5" s="32"/>
      <c r="T5" s="31"/>
    </row>
    <row r="6" spans="1:35" ht="24.75" customHeight="1">
      <c r="B6" s="36"/>
      <c r="D6" s="37"/>
      <c r="E6" s="36"/>
      <c r="F6" s="36"/>
      <c r="H6" s="36"/>
      <c r="I6" s="36"/>
      <c r="J6" s="36"/>
      <c r="M6" s="38"/>
      <c r="N6" s="31"/>
      <c r="O6" s="88"/>
      <c r="P6" s="88"/>
    </row>
    <row r="7" spans="1:35" ht="21" customHeight="1" thickBot="1">
      <c r="B7" s="1084" t="s">
        <v>280</v>
      </c>
      <c r="C7" s="1084"/>
      <c r="D7" s="1084"/>
      <c r="F7" s="1084" t="s">
        <v>363</v>
      </c>
      <c r="G7" s="1084"/>
      <c r="H7" s="1084"/>
      <c r="I7" s="1084"/>
      <c r="J7" s="1084"/>
      <c r="K7" s="1084"/>
      <c r="L7" s="38"/>
      <c r="M7" s="1082" t="s">
        <v>364</v>
      </c>
      <c r="N7" s="1082"/>
      <c r="O7" s="1082"/>
      <c r="P7" s="1082"/>
    </row>
    <row r="8" spans="1:35" s="48" customFormat="1" ht="33" customHeight="1" thickBot="1">
      <c r="A8" s="104"/>
      <c r="B8" s="1075" t="s">
        <v>281</v>
      </c>
      <c r="C8" s="1076"/>
      <c r="D8" s="21"/>
      <c r="E8" s="47"/>
      <c r="F8" s="1075" t="s">
        <v>365</v>
      </c>
      <c r="G8" s="1077"/>
      <c r="H8" s="1077"/>
      <c r="I8" s="1077"/>
      <c r="J8" s="1078"/>
      <c r="K8" s="57" t="e">
        <f>#REF!</f>
        <v>#REF!</v>
      </c>
      <c r="M8" s="1079" t="s">
        <v>366</v>
      </c>
      <c r="N8" s="1079"/>
      <c r="O8" s="1079"/>
      <c r="P8" s="65">
        <v>5</v>
      </c>
      <c r="Q8" s="49"/>
      <c r="R8" s="49"/>
      <c r="S8" s="1082" t="s">
        <v>367</v>
      </c>
      <c r="T8" s="1082"/>
      <c r="U8" s="1082"/>
      <c r="V8" s="1082"/>
      <c r="W8" s="1082"/>
      <c r="X8" s="1082"/>
    </row>
    <row r="9" spans="1:35" s="48" customFormat="1" ht="39.75" customHeight="1" thickBot="1">
      <c r="A9" s="104"/>
      <c r="B9" s="1075" t="s">
        <v>368</v>
      </c>
      <c r="C9" s="1076"/>
      <c r="D9" s="21"/>
      <c r="E9" s="47"/>
      <c r="F9" s="1075" t="s">
        <v>369</v>
      </c>
      <c r="G9" s="1077"/>
      <c r="H9" s="1077"/>
      <c r="I9" s="1077"/>
      <c r="J9" s="1078"/>
      <c r="K9" s="58" t="e">
        <f>#REF!</f>
        <v>#REF!</v>
      </c>
      <c r="M9" s="1079" t="s">
        <v>370</v>
      </c>
      <c r="N9" s="1079"/>
      <c r="O9" s="1079"/>
      <c r="P9" s="65" t="e">
        <f>#REF!</f>
        <v>#REF!</v>
      </c>
      <c r="Q9" s="49"/>
      <c r="R9" s="49"/>
      <c r="S9" s="1079" t="s">
        <v>371</v>
      </c>
      <c r="T9" s="1079"/>
      <c r="U9" s="1079"/>
      <c r="V9" s="1079"/>
      <c r="W9" s="1079"/>
      <c r="X9" s="67">
        <v>280</v>
      </c>
      <c r="Y9" s="89"/>
      <c r="AA9" s="137" t="s">
        <v>372</v>
      </c>
      <c r="AB9" s="138" t="s">
        <v>373</v>
      </c>
      <c r="AC9" s="1083" t="s">
        <v>374</v>
      </c>
      <c r="AD9" s="1083"/>
      <c r="AE9" s="1083"/>
      <c r="AF9" s="1083"/>
      <c r="AG9" s="1083"/>
      <c r="AH9" s="139" t="s">
        <v>375</v>
      </c>
    </row>
    <row r="10" spans="1:35" s="48" customFormat="1" ht="23.25" customHeight="1" thickBot="1">
      <c r="A10" s="104"/>
      <c r="B10" s="1075" t="s">
        <v>376</v>
      </c>
      <c r="C10" s="1076" t="s">
        <v>285</v>
      </c>
      <c r="D10" s="62">
        <f>G1380</f>
        <v>10</v>
      </c>
      <c r="E10" s="47"/>
      <c r="F10" s="1075" t="s">
        <v>377</v>
      </c>
      <c r="G10" s="1077"/>
      <c r="H10" s="1077"/>
      <c r="I10" s="1077"/>
      <c r="J10" s="1078"/>
      <c r="K10" s="59" t="e">
        <f>X1380</f>
        <v>#REF!</v>
      </c>
      <c r="L10" s="16"/>
      <c r="M10" s="1079" t="s">
        <v>378</v>
      </c>
      <c r="N10" s="1079"/>
      <c r="O10" s="1079"/>
      <c r="P10" s="66">
        <f>E1378</f>
        <v>1</v>
      </c>
      <c r="Q10" s="50"/>
      <c r="R10" s="49"/>
      <c r="S10" s="1079" t="s">
        <v>379</v>
      </c>
      <c r="T10" s="1079"/>
      <c r="U10" s="1079"/>
      <c r="V10" s="1079"/>
      <c r="W10" s="1079"/>
      <c r="X10" s="67">
        <v>120</v>
      </c>
      <c r="Y10" s="89"/>
      <c r="AA10" s="128">
        <v>1</v>
      </c>
      <c r="AB10" s="134" t="s">
        <v>380</v>
      </c>
      <c r="AC10" s="1080"/>
      <c r="AD10" s="1080"/>
      <c r="AE10" s="1080"/>
      <c r="AF10" s="1080"/>
      <c r="AG10" s="1080"/>
      <c r="AH10" s="131"/>
      <c r="AI10" s="51"/>
    </row>
    <row r="11" spans="1:35" s="48" customFormat="1" ht="23.25" customHeight="1" thickBot="1">
      <c r="A11" s="104"/>
      <c r="B11" s="105" t="s">
        <v>381</v>
      </c>
      <c r="C11" s="106"/>
      <c r="D11" s="63">
        <f>I1380</f>
        <v>20000</v>
      </c>
      <c r="E11" s="52"/>
      <c r="F11" s="1075" t="s">
        <v>382</v>
      </c>
      <c r="G11" s="1077"/>
      <c r="H11" s="1077"/>
      <c r="I11" s="1077"/>
      <c r="J11" s="1078"/>
      <c r="K11" s="60" t="e">
        <f>Y1380</f>
        <v>#REF!</v>
      </c>
      <c r="L11" s="53"/>
      <c r="M11" s="1079" t="s">
        <v>383</v>
      </c>
      <c r="N11" s="1079"/>
      <c r="O11" s="1079"/>
      <c r="P11" s="66">
        <f>E1379</f>
        <v>0</v>
      </c>
      <c r="Q11" s="50"/>
      <c r="R11" s="49"/>
      <c r="S11" s="1079" t="s">
        <v>384</v>
      </c>
      <c r="T11" s="1079"/>
      <c r="U11" s="1079"/>
      <c r="V11" s="1079"/>
      <c r="W11" s="1079"/>
      <c r="X11" s="67">
        <v>60</v>
      </c>
      <c r="Y11" s="89"/>
      <c r="AA11" s="129">
        <v>2</v>
      </c>
      <c r="AB11" s="135" t="s">
        <v>385</v>
      </c>
      <c r="AC11" s="1081"/>
      <c r="AD11" s="1081"/>
      <c r="AE11" s="1081"/>
      <c r="AF11" s="1081"/>
      <c r="AG11" s="1081"/>
      <c r="AH11" s="132"/>
      <c r="AI11" s="51"/>
    </row>
    <row r="12" spans="1:35" s="48" customFormat="1" ht="23.25" customHeight="1" thickBot="1">
      <c r="A12" s="104"/>
      <c r="B12" s="107" t="s">
        <v>386</v>
      </c>
      <c r="C12" s="108"/>
      <c r="D12" s="54">
        <v>9</v>
      </c>
      <c r="E12" s="52"/>
      <c r="F12" s="1075" t="s">
        <v>387</v>
      </c>
      <c r="G12" s="1077"/>
      <c r="H12" s="1077"/>
      <c r="I12" s="1077"/>
      <c r="J12" s="1078"/>
      <c r="K12" s="61" t="e">
        <f>#REF!</f>
        <v>#REF!</v>
      </c>
      <c r="L12" s="14"/>
      <c r="M12" s="1079" t="s">
        <v>377</v>
      </c>
      <c r="N12" s="1079"/>
      <c r="O12" s="1079"/>
      <c r="P12" s="66" t="e">
        <f>P10*#REF!</f>
        <v>#REF!</v>
      </c>
      <c r="Q12" s="49"/>
      <c r="R12" s="49"/>
      <c r="S12" s="1079" t="s">
        <v>388</v>
      </c>
      <c r="T12" s="1079"/>
      <c r="U12" s="1079"/>
      <c r="V12" s="1079"/>
      <c r="W12" s="1079"/>
      <c r="X12" s="67">
        <v>35</v>
      </c>
      <c r="Y12" s="89"/>
      <c r="AA12" s="129">
        <v>3</v>
      </c>
      <c r="AB12" s="135" t="s">
        <v>389</v>
      </c>
      <c r="AC12" s="1081"/>
      <c r="AD12" s="1081"/>
      <c r="AE12" s="1081"/>
      <c r="AF12" s="1081"/>
      <c r="AG12" s="1081"/>
      <c r="AH12" s="132"/>
      <c r="AI12" s="51"/>
    </row>
    <row r="13" spans="1:35" s="48" customFormat="1" ht="18.600000000000001" thickBot="1">
      <c r="A13" s="104"/>
      <c r="B13" s="141" t="s">
        <v>287</v>
      </c>
      <c r="C13" s="142"/>
      <c r="D13" s="63">
        <f>J1380</f>
        <v>2222.2222222222222</v>
      </c>
      <c r="F13" s="1091" t="s">
        <v>390</v>
      </c>
      <c r="G13" s="1099"/>
      <c r="H13" s="1099"/>
      <c r="I13" s="1099"/>
      <c r="J13" s="1099"/>
      <c r="K13" s="59">
        <f>AB1380</f>
        <v>0</v>
      </c>
      <c r="L13" s="15"/>
      <c r="M13" s="1079" t="s">
        <v>391</v>
      </c>
      <c r="N13" s="1079"/>
      <c r="O13" s="1079"/>
      <c r="P13" s="66" t="e">
        <f>(P10)/#REF!</f>
        <v>#REF!</v>
      </c>
      <c r="Q13" s="49"/>
      <c r="R13" s="49"/>
      <c r="S13" s="1079" t="s">
        <v>392</v>
      </c>
      <c r="T13" s="1079"/>
      <c r="U13" s="1079"/>
      <c r="V13" s="1079"/>
      <c r="W13" s="1079"/>
      <c r="X13" s="68">
        <v>0.14000000000000001</v>
      </c>
      <c r="Y13" s="89"/>
      <c r="AA13" s="129">
        <v>4</v>
      </c>
      <c r="AB13" s="135" t="s">
        <v>393</v>
      </c>
      <c r="AC13" s="1081"/>
      <c r="AD13" s="1081"/>
      <c r="AE13" s="1081"/>
      <c r="AF13" s="1081"/>
      <c r="AG13" s="1081"/>
      <c r="AH13" s="132"/>
      <c r="AI13" s="51"/>
    </row>
    <row r="14" spans="1:35" s="48" customFormat="1" ht="18.600000000000001" thickBot="1">
      <c r="A14" s="104"/>
      <c r="B14" s="1075" t="s">
        <v>289</v>
      </c>
      <c r="C14" s="1076"/>
      <c r="D14" s="63">
        <f>O1380</f>
        <v>0</v>
      </c>
      <c r="L14" s="15"/>
      <c r="M14" s="1079" t="s">
        <v>394</v>
      </c>
      <c r="N14" s="1079"/>
      <c r="O14" s="1079"/>
      <c r="P14" s="66">
        <f>AC1380</f>
        <v>0</v>
      </c>
      <c r="Q14" s="49"/>
      <c r="R14" s="50"/>
      <c r="S14" s="1087" t="s">
        <v>395</v>
      </c>
      <c r="T14" s="1088"/>
      <c r="U14" s="1088"/>
      <c r="V14" s="1088"/>
      <c r="W14" s="1089"/>
      <c r="X14" s="68">
        <v>50</v>
      </c>
      <c r="Y14" s="89"/>
      <c r="AA14" s="130">
        <v>5</v>
      </c>
      <c r="AB14" s="136" t="s">
        <v>396</v>
      </c>
      <c r="AC14" s="1090"/>
      <c r="AD14" s="1090"/>
      <c r="AE14" s="1090"/>
      <c r="AF14" s="1090"/>
      <c r="AG14" s="1090"/>
      <c r="AH14" s="133"/>
      <c r="AI14" s="51"/>
    </row>
    <row r="15" spans="1:35" s="48" customFormat="1" ht="18.600000000000001" thickBot="1">
      <c r="A15" s="104"/>
      <c r="B15" s="1091" t="s">
        <v>290</v>
      </c>
      <c r="C15" s="1092"/>
      <c r="D15" s="64">
        <f>P1380</f>
        <v>0</v>
      </c>
      <c r="H15" s="52"/>
      <c r="L15" s="15"/>
      <c r="M15" s="53"/>
      <c r="Q15" s="49"/>
      <c r="R15" s="50"/>
      <c r="S15" s="49"/>
      <c r="T15" s="49"/>
      <c r="U15" s="49"/>
      <c r="V15" s="49"/>
      <c r="W15" s="49"/>
      <c r="AI15" s="51"/>
    </row>
    <row r="16" spans="1:35" ht="18" hidden="1">
      <c r="H16" s="39"/>
      <c r="L16" s="41"/>
      <c r="M16" s="10"/>
      <c r="R16" s="27"/>
    </row>
    <row r="17" spans="1:35" ht="18" hidden="1">
      <c r="H17" s="39"/>
      <c r="L17" s="40"/>
      <c r="M17" s="10"/>
      <c r="R17" s="27"/>
    </row>
    <row r="18" spans="1:35" ht="18" hidden="1">
      <c r="B18" s="11"/>
      <c r="C18" s="11"/>
      <c r="D18" s="11"/>
      <c r="E18" s="39"/>
      <c r="F18" s="10"/>
      <c r="G18" s="10"/>
      <c r="H18" s="10"/>
      <c r="I18" s="10"/>
      <c r="J18" s="10"/>
      <c r="K18" s="10"/>
      <c r="L18" s="10"/>
      <c r="M18" s="10"/>
      <c r="R18" s="27"/>
    </row>
    <row r="19" spans="1:35" ht="18.600000000000001" thickBot="1">
      <c r="B19" s="11"/>
      <c r="C19" s="17"/>
      <c r="D19" s="17"/>
      <c r="E19" s="18"/>
      <c r="F19" s="17"/>
      <c r="G19" s="17"/>
      <c r="H19" s="10"/>
      <c r="I19" s="41"/>
      <c r="J19" s="10"/>
      <c r="K19" s="10"/>
      <c r="L19" s="42"/>
      <c r="M19" s="11"/>
      <c r="N19" s="12"/>
      <c r="O19" s="11"/>
      <c r="P19" s="13"/>
      <c r="Q19" s="27"/>
      <c r="R19" s="27"/>
    </row>
    <row r="20" spans="1:35" s="93" customFormat="1" ht="31.5" customHeight="1" thickBot="1">
      <c r="A20" s="109"/>
      <c r="B20" s="1093" t="s">
        <v>291</v>
      </c>
      <c r="C20" s="1094"/>
      <c r="D20" s="1094"/>
      <c r="E20" s="1094"/>
      <c r="F20" s="1094"/>
      <c r="G20" s="1094"/>
      <c r="H20" s="1094"/>
      <c r="I20" s="1094"/>
      <c r="J20" s="1094"/>
      <c r="K20" s="1094"/>
      <c r="L20" s="1094"/>
      <c r="M20" s="1094"/>
      <c r="N20" s="1094"/>
      <c r="O20" s="1094"/>
      <c r="P20" s="1094"/>
      <c r="Q20" s="1093" t="s">
        <v>397</v>
      </c>
      <c r="R20" s="1094"/>
      <c r="S20" s="1094"/>
      <c r="T20" s="1094"/>
      <c r="U20" s="1094"/>
      <c r="V20" s="1094"/>
      <c r="W20" s="1095"/>
      <c r="X20" s="1096" t="s">
        <v>363</v>
      </c>
      <c r="Y20" s="1097"/>
      <c r="Z20" s="1097"/>
      <c r="AA20" s="1097"/>
      <c r="AB20" s="1098"/>
      <c r="AC20" s="1096" t="s">
        <v>398</v>
      </c>
      <c r="AD20" s="1097"/>
      <c r="AE20" s="1097"/>
      <c r="AF20" s="1097"/>
      <c r="AG20" s="1098"/>
      <c r="AH20" s="110"/>
      <c r="AI20" s="111"/>
    </row>
    <row r="21" spans="1:35" s="93" customFormat="1" ht="84.75" customHeight="1" thickBot="1">
      <c r="B21" s="112" t="s">
        <v>296</v>
      </c>
      <c r="C21" s="113" t="s">
        <v>399</v>
      </c>
      <c r="D21" s="114" t="s">
        <v>400</v>
      </c>
      <c r="E21" s="115" t="s">
        <v>401</v>
      </c>
      <c r="F21" s="26" t="s">
        <v>402</v>
      </c>
      <c r="G21" s="116" t="s">
        <v>298</v>
      </c>
      <c r="H21" s="115" t="s">
        <v>299</v>
      </c>
      <c r="I21" s="116" t="s">
        <v>300</v>
      </c>
      <c r="J21" s="115" t="s">
        <v>301</v>
      </c>
      <c r="K21" s="113" t="s">
        <v>403</v>
      </c>
      <c r="L21" s="113" t="s">
        <v>404</v>
      </c>
      <c r="M21" s="113" t="s">
        <v>405</v>
      </c>
      <c r="N21" s="117" t="s">
        <v>406</v>
      </c>
      <c r="O21" s="115" t="s">
        <v>407</v>
      </c>
      <c r="P21" s="118" t="s">
        <v>408</v>
      </c>
      <c r="Q21" s="118" t="s">
        <v>409</v>
      </c>
      <c r="R21" s="119" t="s">
        <v>410</v>
      </c>
      <c r="S21" s="118" t="s">
        <v>411</v>
      </c>
      <c r="T21" s="118" t="s">
        <v>412</v>
      </c>
      <c r="U21" s="118" t="s">
        <v>413</v>
      </c>
      <c r="V21" s="118" t="s">
        <v>414</v>
      </c>
      <c r="W21" s="118" t="s">
        <v>415</v>
      </c>
      <c r="X21" s="120" t="s">
        <v>416</v>
      </c>
      <c r="Y21" s="121" t="s">
        <v>417</v>
      </c>
      <c r="Z21" s="121" t="s">
        <v>418</v>
      </c>
      <c r="AA21" s="121" t="s">
        <v>419</v>
      </c>
      <c r="AB21" s="122" t="s">
        <v>420</v>
      </c>
      <c r="AC21" s="120" t="s">
        <v>421</v>
      </c>
      <c r="AD21" s="121" t="s">
        <v>366</v>
      </c>
      <c r="AE21" s="121" t="s">
        <v>422</v>
      </c>
      <c r="AF21" s="121" t="s">
        <v>423</v>
      </c>
      <c r="AG21" s="122" t="s">
        <v>424</v>
      </c>
      <c r="AH21" s="123" t="s">
        <v>333</v>
      </c>
      <c r="AI21" s="124"/>
    </row>
    <row r="22" spans="1:35">
      <c r="B22" s="823">
        <v>1</v>
      </c>
      <c r="C22" s="828" t="s">
        <v>425</v>
      </c>
      <c r="D22" s="1100" t="s">
        <v>426</v>
      </c>
      <c r="E22" s="828" t="s">
        <v>427</v>
      </c>
      <c r="F22" s="829" t="s">
        <v>428</v>
      </c>
      <c r="G22" s="25">
        <v>1</v>
      </c>
      <c r="H22" s="24" t="s">
        <v>429</v>
      </c>
      <c r="I22" s="140">
        <v>2000</v>
      </c>
      <c r="J22" s="7">
        <f>IFERROR(IF(I22/D$12=0," ",I22/D$12),"")</f>
        <v>222.22222222222223</v>
      </c>
      <c r="K22" s="1085" t="s">
        <v>430</v>
      </c>
      <c r="L22" s="1114">
        <v>20</v>
      </c>
      <c r="M22" s="1114">
        <v>10</v>
      </c>
      <c r="N22" s="143">
        <v>12</v>
      </c>
      <c r="O22" s="862" t="str">
        <f>IFERROR(ROUND(IF(I32/#REF!=0,"",I32/#REF!),0),"")</f>
        <v/>
      </c>
      <c r="P22" s="859">
        <f>IFERROR(O32/$X$14,"")</f>
        <v>0</v>
      </c>
      <c r="Q22" s="865">
        <f>IFERROR(P32*$X$13/2,"")</f>
        <v>0</v>
      </c>
      <c r="R22" s="854"/>
      <c r="S22" s="1111" t="str">
        <f>IFERROR(ROUND(IF(OR($R22="Hino Truck",$R25="Hino Truck",$R27="Hino Truck",$R29="Hino Truck"),$P32/$X$9,""),1),"NA")</f>
        <v>NA</v>
      </c>
      <c r="T22" s="834">
        <f>IFERROR(ROUND(IF(OR($R22="Mazda",$R25="Mazda",$R27="Mazda",$R29="Mazda"),$P32/$X$10,""),1),"NA")</f>
        <v>0</v>
      </c>
      <c r="U22" s="834" t="str">
        <f>IFERROR(ROUND(IF(OR($R22="Shazoor",$R25="Shazoor",$R27="Shazoor",$R29="Shazoor"),$P32/$X$11,""),1),"NA")</f>
        <v>NA</v>
      </c>
      <c r="V22" s="834" t="str">
        <f>IFERROR(ROUND(IF(OR($R22="Suzuki",$R25="Suzuki",$R27="Suzuki",$R29="Suzuki"),$P32/$X$12,""),2),"NA")</f>
        <v>NA</v>
      </c>
      <c r="W22" s="830" t="s">
        <v>431</v>
      </c>
      <c r="X22" s="855" t="e">
        <f>J32/$K$9/$K$8</f>
        <v>#REF!</v>
      </c>
      <c r="Y22" s="857" t="e">
        <f>ROUND(X32/#REF!,0)</f>
        <v>#REF!</v>
      </c>
      <c r="Z22" s="857" t="e">
        <f>O32/#REF!</f>
        <v>#REF!</v>
      </c>
      <c r="AA22" s="1103" t="s">
        <v>432</v>
      </c>
      <c r="AB22" s="1106">
        <f>IFERROR(ROUND(IF(AA22="ICT",0,(J32/10)*110%),0),"")</f>
        <v>0</v>
      </c>
      <c r="AC22" s="1107" t="str">
        <f>IFERROR(ROUNDUP(J32/$P$9/$P$8,0),"")</f>
        <v/>
      </c>
      <c r="AD22" s="1109" t="str">
        <f>IFERROR(ROUND(J32/$P$9/AC22,0),"")</f>
        <v/>
      </c>
      <c r="AE22" s="29">
        <f>IFERROR(ROUND(IF(AA22="ICT",0,(J22/25)*110%),0),"")</f>
        <v>0</v>
      </c>
      <c r="AF22" s="43"/>
      <c r="AG22" s="43"/>
      <c r="AH22" s="44"/>
      <c r="AI22" s="19"/>
    </row>
    <row r="23" spans="1:35">
      <c r="B23" s="823"/>
      <c r="C23" s="828"/>
      <c r="D23" s="1100"/>
      <c r="E23" s="828"/>
      <c r="F23" s="1102"/>
      <c r="G23" s="25">
        <v>2</v>
      </c>
      <c r="H23" s="140" t="s">
        <v>433</v>
      </c>
      <c r="I23" s="140">
        <v>2000</v>
      </c>
      <c r="J23" s="7">
        <f t="shared" ref="J23:J31" si="0">IFERROR(IF(I23/D$12=0," ",I23/D$12),"")</f>
        <v>222.22222222222223</v>
      </c>
      <c r="K23" s="1085"/>
      <c r="L23" s="1114"/>
      <c r="M23" s="1114"/>
      <c r="N23" s="143">
        <v>13</v>
      </c>
      <c r="O23" s="863"/>
      <c r="P23" s="860"/>
      <c r="Q23" s="866"/>
      <c r="R23" s="828"/>
      <c r="S23" s="1112"/>
      <c r="T23" s="835"/>
      <c r="U23" s="835"/>
      <c r="V23" s="835"/>
      <c r="W23" s="831"/>
      <c r="X23" s="855"/>
      <c r="Y23" s="857"/>
      <c r="Z23" s="857"/>
      <c r="AA23" s="1104"/>
      <c r="AB23" s="956"/>
      <c r="AC23" s="1107"/>
      <c r="AD23" s="1109"/>
      <c r="AE23" s="29">
        <f t="shared" ref="AE23:AE31" si="1">IFERROR(ROUND(IF(AA23="ICT",0,(J23/25)*110%),0),"")</f>
        <v>10</v>
      </c>
      <c r="AF23" s="45"/>
      <c r="AG23" s="45"/>
      <c r="AH23" s="46"/>
      <c r="AI23" s="19"/>
    </row>
    <row r="24" spans="1:35">
      <c r="B24" s="823"/>
      <c r="C24" s="828"/>
      <c r="D24" s="1100"/>
      <c r="E24" s="828"/>
      <c r="F24" s="1102"/>
      <c r="G24" s="25">
        <v>3</v>
      </c>
      <c r="H24" s="140" t="s">
        <v>434</v>
      </c>
      <c r="I24" s="140">
        <v>2000</v>
      </c>
      <c r="J24" s="7">
        <f t="shared" si="0"/>
        <v>222.22222222222223</v>
      </c>
      <c r="K24" s="1085"/>
      <c r="L24" s="1114"/>
      <c r="M24" s="1114"/>
      <c r="N24" s="143">
        <v>14</v>
      </c>
      <c r="O24" s="863"/>
      <c r="P24" s="860"/>
      <c r="Q24" s="866"/>
      <c r="R24" s="829"/>
      <c r="S24" s="1112"/>
      <c r="T24" s="835"/>
      <c r="U24" s="835"/>
      <c r="V24" s="835"/>
      <c r="W24" s="831"/>
      <c r="X24" s="855"/>
      <c r="Y24" s="857"/>
      <c r="Z24" s="857"/>
      <c r="AA24" s="1104"/>
      <c r="AB24" s="956"/>
      <c r="AC24" s="1107"/>
      <c r="AD24" s="1109"/>
      <c r="AE24" s="29">
        <f t="shared" si="1"/>
        <v>10</v>
      </c>
      <c r="AF24" s="45"/>
      <c r="AG24" s="45"/>
      <c r="AH24" s="46"/>
      <c r="AI24" s="19"/>
    </row>
    <row r="25" spans="1:35">
      <c r="B25" s="823"/>
      <c r="C25" s="828"/>
      <c r="D25" s="1100"/>
      <c r="E25" s="828"/>
      <c r="F25" s="1102"/>
      <c r="G25" s="25">
        <v>4</v>
      </c>
      <c r="H25" s="140" t="s">
        <v>435</v>
      </c>
      <c r="I25" s="140">
        <v>2000</v>
      </c>
      <c r="J25" s="7">
        <f t="shared" si="0"/>
        <v>222.22222222222223</v>
      </c>
      <c r="K25" s="1085"/>
      <c r="L25" s="1114"/>
      <c r="M25" s="1114"/>
      <c r="N25" s="143">
        <v>15</v>
      </c>
      <c r="O25" s="863"/>
      <c r="P25" s="860"/>
      <c r="Q25" s="866"/>
      <c r="R25" s="854" t="s">
        <v>436</v>
      </c>
      <c r="S25" s="1112"/>
      <c r="T25" s="835"/>
      <c r="U25" s="835"/>
      <c r="V25" s="835"/>
      <c r="W25" s="831"/>
      <c r="X25" s="855"/>
      <c r="Y25" s="857"/>
      <c r="Z25" s="857"/>
      <c r="AA25" s="1104"/>
      <c r="AB25" s="956"/>
      <c r="AC25" s="1107"/>
      <c r="AD25" s="1109"/>
      <c r="AE25" s="29">
        <f t="shared" si="1"/>
        <v>10</v>
      </c>
      <c r="AF25" s="45"/>
      <c r="AG25" s="45"/>
      <c r="AH25" s="46"/>
      <c r="AI25" s="19"/>
    </row>
    <row r="26" spans="1:35">
      <c r="B26" s="823"/>
      <c r="C26" s="828"/>
      <c r="D26" s="1100"/>
      <c r="E26" s="828"/>
      <c r="F26" s="1102"/>
      <c r="G26" s="25">
        <v>5</v>
      </c>
      <c r="H26" s="140" t="s">
        <v>437</v>
      </c>
      <c r="I26" s="22">
        <v>2000</v>
      </c>
      <c r="J26" s="7">
        <f t="shared" si="0"/>
        <v>222.22222222222223</v>
      </c>
      <c r="K26" s="1085"/>
      <c r="L26" s="1114"/>
      <c r="M26" s="1114"/>
      <c r="N26" s="143">
        <v>16</v>
      </c>
      <c r="O26" s="863"/>
      <c r="P26" s="860"/>
      <c r="Q26" s="866"/>
      <c r="R26" s="829"/>
      <c r="S26" s="1112"/>
      <c r="T26" s="835"/>
      <c r="U26" s="835"/>
      <c r="V26" s="835"/>
      <c r="W26" s="831"/>
      <c r="X26" s="855"/>
      <c r="Y26" s="857"/>
      <c r="Z26" s="857"/>
      <c r="AA26" s="1104"/>
      <c r="AB26" s="956"/>
      <c r="AC26" s="1107"/>
      <c r="AD26" s="1109"/>
      <c r="AE26" s="29"/>
      <c r="AF26" s="45"/>
      <c r="AG26" s="45"/>
      <c r="AH26" s="46"/>
      <c r="AI26" s="19"/>
    </row>
    <row r="27" spans="1:35">
      <c r="B27" s="823"/>
      <c r="C27" s="828"/>
      <c r="D27" s="1100"/>
      <c r="E27" s="828"/>
      <c r="F27" s="1102"/>
      <c r="G27" s="25">
        <v>6</v>
      </c>
      <c r="H27" s="140" t="s">
        <v>438</v>
      </c>
      <c r="I27" s="22">
        <v>2000</v>
      </c>
      <c r="J27" s="7">
        <f t="shared" si="0"/>
        <v>222.22222222222223</v>
      </c>
      <c r="K27" s="1085"/>
      <c r="L27" s="1114"/>
      <c r="M27" s="1114"/>
      <c r="N27" s="143">
        <v>17</v>
      </c>
      <c r="O27" s="863"/>
      <c r="P27" s="860"/>
      <c r="Q27" s="866"/>
      <c r="R27" s="854"/>
      <c r="S27" s="1112"/>
      <c r="T27" s="835"/>
      <c r="U27" s="835"/>
      <c r="V27" s="835"/>
      <c r="W27" s="831"/>
      <c r="X27" s="855"/>
      <c r="Y27" s="857"/>
      <c r="Z27" s="857"/>
      <c r="AA27" s="1104"/>
      <c r="AB27" s="956"/>
      <c r="AC27" s="1107"/>
      <c r="AD27" s="1109"/>
      <c r="AE27" s="29"/>
      <c r="AF27" s="45"/>
      <c r="AG27" s="45"/>
      <c r="AH27" s="46"/>
      <c r="AI27" s="19"/>
    </row>
    <row r="28" spans="1:35">
      <c r="B28" s="823"/>
      <c r="C28" s="828"/>
      <c r="D28" s="1100"/>
      <c r="E28" s="828"/>
      <c r="F28" s="1102"/>
      <c r="G28" s="25">
        <v>7</v>
      </c>
      <c r="H28" s="140" t="s">
        <v>439</v>
      </c>
      <c r="I28" s="22">
        <v>2000</v>
      </c>
      <c r="J28" s="7">
        <f t="shared" si="0"/>
        <v>222.22222222222223</v>
      </c>
      <c r="K28" s="1085"/>
      <c r="L28" s="1114"/>
      <c r="M28" s="1114"/>
      <c r="N28" s="143">
        <v>18</v>
      </c>
      <c r="O28" s="863"/>
      <c r="P28" s="860"/>
      <c r="Q28" s="866"/>
      <c r="R28" s="829"/>
      <c r="S28" s="1112"/>
      <c r="T28" s="835"/>
      <c r="U28" s="835"/>
      <c r="V28" s="835"/>
      <c r="W28" s="831"/>
      <c r="X28" s="855"/>
      <c r="Y28" s="857"/>
      <c r="Z28" s="857"/>
      <c r="AA28" s="1104"/>
      <c r="AB28" s="956"/>
      <c r="AC28" s="1107"/>
      <c r="AD28" s="1109"/>
      <c r="AE28" s="29"/>
      <c r="AF28" s="45"/>
      <c r="AG28" s="45"/>
      <c r="AH28" s="46"/>
      <c r="AI28" s="19"/>
    </row>
    <row r="29" spans="1:35">
      <c r="B29" s="823"/>
      <c r="C29" s="828"/>
      <c r="D29" s="1100"/>
      <c r="E29" s="828"/>
      <c r="F29" s="1102"/>
      <c r="G29" s="25">
        <v>8</v>
      </c>
      <c r="H29" s="140" t="s">
        <v>440</v>
      </c>
      <c r="I29" s="22">
        <v>2000</v>
      </c>
      <c r="J29" s="7">
        <f t="shared" si="0"/>
        <v>222.22222222222223</v>
      </c>
      <c r="K29" s="1085"/>
      <c r="L29" s="1114"/>
      <c r="M29" s="1114"/>
      <c r="N29" s="143">
        <v>19</v>
      </c>
      <c r="O29" s="863"/>
      <c r="P29" s="860"/>
      <c r="Q29" s="866"/>
      <c r="R29" s="854"/>
      <c r="S29" s="1112"/>
      <c r="T29" s="835"/>
      <c r="U29" s="835"/>
      <c r="V29" s="835"/>
      <c r="W29" s="831"/>
      <c r="X29" s="855"/>
      <c r="Y29" s="857"/>
      <c r="Z29" s="857"/>
      <c r="AA29" s="1104"/>
      <c r="AB29" s="956"/>
      <c r="AC29" s="1107"/>
      <c r="AD29" s="1109"/>
      <c r="AE29" s="29"/>
      <c r="AF29" s="45"/>
      <c r="AG29" s="45"/>
      <c r="AH29" s="46"/>
      <c r="AI29" s="19"/>
    </row>
    <row r="30" spans="1:35">
      <c r="B30" s="823"/>
      <c r="C30" s="828"/>
      <c r="D30" s="1100"/>
      <c r="E30" s="828"/>
      <c r="F30" s="1102"/>
      <c r="G30" s="25">
        <v>9</v>
      </c>
      <c r="H30" s="140" t="s">
        <v>441</v>
      </c>
      <c r="I30" s="22">
        <v>2000</v>
      </c>
      <c r="J30" s="7">
        <f t="shared" si="0"/>
        <v>222.22222222222223</v>
      </c>
      <c r="K30" s="1085"/>
      <c r="L30" s="1114"/>
      <c r="M30" s="1114"/>
      <c r="N30" s="143">
        <v>20</v>
      </c>
      <c r="O30" s="863"/>
      <c r="P30" s="860"/>
      <c r="Q30" s="866"/>
      <c r="R30" s="828"/>
      <c r="S30" s="1112"/>
      <c r="T30" s="835"/>
      <c r="U30" s="835"/>
      <c r="V30" s="835"/>
      <c r="W30" s="831"/>
      <c r="X30" s="855"/>
      <c r="Y30" s="857"/>
      <c r="Z30" s="857"/>
      <c r="AA30" s="1104"/>
      <c r="AB30" s="956"/>
      <c r="AC30" s="1107"/>
      <c r="AD30" s="1109"/>
      <c r="AE30" s="29"/>
      <c r="AF30" s="45"/>
      <c r="AG30" s="45"/>
      <c r="AH30" s="46"/>
      <c r="AI30" s="19"/>
    </row>
    <row r="31" spans="1:35">
      <c r="B31" s="822"/>
      <c r="C31" s="829"/>
      <c r="D31" s="1101"/>
      <c r="E31" s="829"/>
      <c r="F31" s="1102"/>
      <c r="G31" s="25">
        <v>10</v>
      </c>
      <c r="H31" s="140" t="s">
        <v>442</v>
      </c>
      <c r="I31" s="22">
        <v>2000</v>
      </c>
      <c r="J31" s="7">
        <f t="shared" si="0"/>
        <v>222.22222222222223</v>
      </c>
      <c r="K31" s="1086"/>
      <c r="L31" s="1115"/>
      <c r="M31" s="1115"/>
      <c r="N31" s="143">
        <v>21</v>
      </c>
      <c r="O31" s="864"/>
      <c r="P31" s="861"/>
      <c r="Q31" s="867"/>
      <c r="R31" s="829"/>
      <c r="S31" s="1113"/>
      <c r="T31" s="836"/>
      <c r="U31" s="836"/>
      <c r="V31" s="836"/>
      <c r="W31" s="832"/>
      <c r="X31" s="856"/>
      <c r="Y31" s="858"/>
      <c r="Z31" s="858"/>
      <c r="AA31" s="1105"/>
      <c r="AB31" s="957"/>
      <c r="AC31" s="1108"/>
      <c r="AD31" s="1110"/>
      <c r="AE31" s="29">
        <f t="shared" si="1"/>
        <v>10</v>
      </c>
      <c r="AF31" s="45"/>
      <c r="AG31" s="45"/>
      <c r="AH31" s="46"/>
      <c r="AI31" s="19"/>
    </row>
    <row r="32" spans="1:35" s="90" customFormat="1" ht="16.5" customHeight="1">
      <c r="B32" s="821"/>
      <c r="C32" s="78" t="s">
        <v>348</v>
      </c>
      <c r="D32" s="78"/>
      <c r="E32" s="78">
        <f>COUNTA(E22)</f>
        <v>1</v>
      </c>
      <c r="F32" s="78">
        <f>COUNTA(F22)</f>
        <v>1</v>
      </c>
      <c r="G32" s="78">
        <f>COUNTA(G22:G31)</f>
        <v>10</v>
      </c>
      <c r="H32" s="78"/>
      <c r="I32" s="69">
        <f>SUM(I22:I31)</f>
        <v>20000</v>
      </c>
      <c r="J32" s="69">
        <f>SUM(J22:J31)</f>
        <v>2222.2222222222222</v>
      </c>
      <c r="K32" s="79"/>
      <c r="L32" s="79"/>
      <c r="M32" s="79"/>
      <c r="N32" s="70">
        <f>SUM(N22:N31)</f>
        <v>165</v>
      </c>
      <c r="O32" s="70">
        <f>SUM(O22:O31)</f>
        <v>0</v>
      </c>
      <c r="P32" s="71">
        <f>SUM(P22:P31)</f>
        <v>0</v>
      </c>
      <c r="Q32" s="71">
        <f>SUM(Q22:Q31)</f>
        <v>0</v>
      </c>
      <c r="R32" s="71"/>
      <c r="S32" s="74">
        <f>SUM(S22:S31)</f>
        <v>0</v>
      </c>
      <c r="T32" s="74">
        <f>SUM(T22:T31)</f>
        <v>0</v>
      </c>
      <c r="U32" s="74">
        <f t="shared" ref="U32:Z32" si="2">SUM(U22:U31)</f>
        <v>0</v>
      </c>
      <c r="V32" s="74">
        <f>SUM(V22:V31)</f>
        <v>0</v>
      </c>
      <c r="W32" s="71"/>
      <c r="X32" s="71" t="e">
        <f>SUM(X22:X31)</f>
        <v>#REF!</v>
      </c>
      <c r="Y32" s="71" t="e">
        <f t="shared" si="2"/>
        <v>#REF!</v>
      </c>
      <c r="Z32" s="71" t="e">
        <f t="shared" si="2"/>
        <v>#REF!</v>
      </c>
      <c r="AA32" s="71"/>
      <c r="AB32" s="75">
        <f>SUM(AB22:AB31)</f>
        <v>0</v>
      </c>
      <c r="AC32" s="71">
        <f>SUM(AC22:AC31)</f>
        <v>0</v>
      </c>
      <c r="AD32" s="76">
        <f>SUM(AD22:AD31)</f>
        <v>0</v>
      </c>
      <c r="AE32" s="76">
        <f>SUM(AE22:AE31)</f>
        <v>40</v>
      </c>
      <c r="AF32" s="79">
        <f>COUNTA(AF22:AF31)</f>
        <v>0</v>
      </c>
      <c r="AG32" s="80"/>
      <c r="AH32" s="81"/>
      <c r="AI32" s="91"/>
    </row>
    <row r="33" spans="2:35" s="93" customFormat="1" ht="15" thickBot="1">
      <c r="B33" s="822"/>
      <c r="C33" s="82"/>
      <c r="D33" s="82"/>
      <c r="E33" s="82"/>
      <c r="F33" s="82"/>
      <c r="G33" s="83"/>
      <c r="H33" s="84"/>
      <c r="I33" s="84"/>
      <c r="J33" s="28" t="str">
        <f t="shared" ref="J33" si="3">IFERROR(IF(I33/D$12=0," ",I33/D$12),"")</f>
        <v xml:space="preserve"> </v>
      </c>
      <c r="K33" s="84"/>
      <c r="L33" s="84"/>
      <c r="M33" s="84"/>
      <c r="N33" s="85"/>
      <c r="O33" s="72"/>
      <c r="P33" s="73"/>
      <c r="Q33" s="73"/>
      <c r="R33" s="73"/>
      <c r="S33" s="73"/>
      <c r="T33" s="73"/>
      <c r="U33" s="73"/>
      <c r="V33" s="73"/>
      <c r="W33" s="73"/>
      <c r="X33" s="73"/>
      <c r="Y33" s="73"/>
      <c r="Z33" s="73"/>
      <c r="AA33" s="73"/>
      <c r="AB33" s="73"/>
      <c r="AC33" s="73"/>
      <c r="AD33" s="77"/>
      <c r="AE33" s="77"/>
      <c r="AF33" s="84"/>
      <c r="AG33" s="86"/>
      <c r="AH33" s="87"/>
      <c r="AI33" s="92"/>
    </row>
    <row r="34" spans="2:35">
      <c r="B34" s="823">
        <f>B22+1</f>
        <v>2</v>
      </c>
      <c r="C34" s="828"/>
      <c r="D34" s="1100"/>
      <c r="E34" s="828"/>
      <c r="F34" s="829"/>
      <c r="G34" s="25"/>
      <c r="H34" s="24"/>
      <c r="I34" s="140"/>
      <c r="J34" s="7" t="str">
        <f>IFERROR(IF(I34/D$12=0," ",I34/D$12),"")</f>
        <v xml:space="preserve"> </v>
      </c>
      <c r="K34" s="1116"/>
      <c r="L34" s="1118"/>
      <c r="M34" s="1118"/>
      <c r="N34" s="23"/>
      <c r="O34" s="862" t="str">
        <f>IFERROR(ROUND(IF(I44/#REF!=0,"",I44/#REF!),0),"")</f>
        <v/>
      </c>
      <c r="P34" s="859">
        <f>IFERROR(O44/$X$14,"")</f>
        <v>0</v>
      </c>
      <c r="Q34" s="865">
        <f>IFERROR(P44*$X$13/2,"")</f>
        <v>0</v>
      </c>
      <c r="R34" s="854"/>
      <c r="S34" s="834" t="str">
        <f>IFERROR(ROUND(IF(OR($R34="Hino Truck",$R37="Hino Truck",$R39="Hino Truck",$R41="Hino Truck"),$P44/$X$9,""),1),"NA")</f>
        <v>NA</v>
      </c>
      <c r="T34" s="834" t="str">
        <f>IFERROR(ROUND(IF(OR($R34="Mazda",$R37="Mazda",$R39="Mazda",$R41="Mazda"),$P44/$X$10,""),1),"NA")</f>
        <v>NA</v>
      </c>
      <c r="U34" s="834" t="str">
        <f>IFERROR(ROUND(IF(OR($R34="Shazoor",$R37="Shazoor",$R39="Shazoor",$R41="Shazoor"),$P44/$X$11,""),1),"NA")</f>
        <v>NA</v>
      </c>
      <c r="V34" s="834" t="str">
        <f>IFERROR(ROUND(IF(OR($R34="Suzuki",$R37="Suzuki",$R39="Suzuki",$R41="Suzuki"),$P44/$X$12,""),1),"NA")</f>
        <v>NA</v>
      </c>
      <c r="W34" s="830"/>
      <c r="X34" s="855" t="e">
        <f>J44/$K$9/$K$8</f>
        <v>#REF!</v>
      </c>
      <c r="Y34" s="857" t="e">
        <f>ROUND(X44/#REF!,0)</f>
        <v>#REF!</v>
      </c>
      <c r="Z34" s="857" t="e">
        <f>O44/#REF!</f>
        <v>#REF!</v>
      </c>
      <c r="AA34" s="1103"/>
      <c r="AB34" s="1106">
        <f>IFERROR(ROUND(IF(AA34="ICT",0,(J44/10)*110%),0),"")</f>
        <v>0</v>
      </c>
      <c r="AC34" s="1107" t="str">
        <f>IFERROR(ROUNDUP(J44/$P$9/$P$8,0),"")</f>
        <v/>
      </c>
      <c r="AD34" s="1109" t="str">
        <f>IFERROR(ROUND(J44/$P$9/AC34,0),"")</f>
        <v/>
      </c>
      <c r="AE34" s="29" t="str">
        <f>IFERROR(ROUND(IF(AA34="ICT",0,(J34/25)*110%),0),"")</f>
        <v/>
      </c>
      <c r="AF34" s="43"/>
      <c r="AG34" s="43"/>
      <c r="AH34" s="44"/>
      <c r="AI34" s="19"/>
    </row>
    <row r="35" spans="2:35">
      <c r="B35" s="823"/>
      <c r="C35" s="828"/>
      <c r="D35" s="1100"/>
      <c r="E35" s="828"/>
      <c r="F35" s="1102"/>
      <c r="G35" s="25"/>
      <c r="H35" s="140"/>
      <c r="I35" s="140"/>
      <c r="J35" s="7" t="str">
        <f t="shared" ref="J35:J43" si="4">IFERROR(IF(I35/D$12=0," ",I35/D$12),"")</f>
        <v xml:space="preserve"> </v>
      </c>
      <c r="K35" s="1116"/>
      <c r="L35" s="1118"/>
      <c r="M35" s="1118"/>
      <c r="N35" s="23"/>
      <c r="O35" s="863"/>
      <c r="P35" s="860"/>
      <c r="Q35" s="866"/>
      <c r="R35" s="828"/>
      <c r="S35" s="835"/>
      <c r="T35" s="835"/>
      <c r="U35" s="835"/>
      <c r="V35" s="835"/>
      <c r="W35" s="831"/>
      <c r="X35" s="855"/>
      <c r="Y35" s="857"/>
      <c r="Z35" s="857"/>
      <c r="AA35" s="1104"/>
      <c r="AB35" s="956"/>
      <c r="AC35" s="1107"/>
      <c r="AD35" s="1109"/>
      <c r="AE35" s="29" t="str">
        <f t="shared" ref="AE35:AE37" si="5">IFERROR(ROUND(IF(AA35="ICT",0,(J35/25)*110%),0),"")</f>
        <v/>
      </c>
      <c r="AF35" s="45"/>
      <c r="AG35" s="45"/>
      <c r="AH35" s="46"/>
      <c r="AI35" s="19"/>
    </row>
    <row r="36" spans="2:35">
      <c r="B36" s="823"/>
      <c r="C36" s="828"/>
      <c r="D36" s="1100"/>
      <c r="E36" s="828"/>
      <c r="F36" s="1102"/>
      <c r="G36" s="25"/>
      <c r="H36" s="140"/>
      <c r="I36" s="140"/>
      <c r="J36" s="7" t="str">
        <f t="shared" si="4"/>
        <v xml:space="preserve"> </v>
      </c>
      <c r="K36" s="1116"/>
      <c r="L36" s="1118"/>
      <c r="M36" s="1118"/>
      <c r="N36" s="23"/>
      <c r="O36" s="863"/>
      <c r="P36" s="860"/>
      <c r="Q36" s="866"/>
      <c r="R36" s="829"/>
      <c r="S36" s="835"/>
      <c r="T36" s="835"/>
      <c r="U36" s="835"/>
      <c r="V36" s="835"/>
      <c r="W36" s="831"/>
      <c r="X36" s="855"/>
      <c r="Y36" s="857"/>
      <c r="Z36" s="857"/>
      <c r="AA36" s="1104"/>
      <c r="AB36" s="956"/>
      <c r="AC36" s="1107"/>
      <c r="AD36" s="1109"/>
      <c r="AE36" s="29" t="str">
        <f t="shared" si="5"/>
        <v/>
      </c>
      <c r="AF36" s="45"/>
      <c r="AG36" s="45"/>
      <c r="AH36" s="46"/>
      <c r="AI36" s="19"/>
    </row>
    <row r="37" spans="2:35">
      <c r="B37" s="823"/>
      <c r="C37" s="828"/>
      <c r="D37" s="1100"/>
      <c r="E37" s="828"/>
      <c r="F37" s="1102"/>
      <c r="G37" s="25"/>
      <c r="H37" s="140"/>
      <c r="I37" s="140"/>
      <c r="J37" s="7" t="str">
        <f t="shared" si="4"/>
        <v xml:space="preserve"> </v>
      </c>
      <c r="K37" s="1116"/>
      <c r="L37" s="1118"/>
      <c r="M37" s="1118"/>
      <c r="N37" s="23"/>
      <c r="O37" s="863"/>
      <c r="P37" s="860"/>
      <c r="Q37" s="866"/>
      <c r="R37" s="854"/>
      <c r="S37" s="835"/>
      <c r="T37" s="835"/>
      <c r="U37" s="835"/>
      <c r="V37" s="835"/>
      <c r="W37" s="831"/>
      <c r="X37" s="855"/>
      <c r="Y37" s="857"/>
      <c r="Z37" s="857"/>
      <c r="AA37" s="1104"/>
      <c r="AB37" s="956"/>
      <c r="AC37" s="1107"/>
      <c r="AD37" s="1109"/>
      <c r="AE37" s="29" t="str">
        <f t="shared" si="5"/>
        <v/>
      </c>
      <c r="AF37" s="45"/>
      <c r="AG37" s="45"/>
      <c r="AH37" s="46"/>
      <c r="AI37" s="19"/>
    </row>
    <row r="38" spans="2:35">
      <c r="B38" s="823"/>
      <c r="C38" s="828"/>
      <c r="D38" s="1100"/>
      <c r="E38" s="828"/>
      <c r="F38" s="1102"/>
      <c r="G38" s="25"/>
      <c r="H38" s="140"/>
      <c r="I38" s="22"/>
      <c r="J38" s="7" t="str">
        <f t="shared" si="4"/>
        <v xml:space="preserve"> </v>
      </c>
      <c r="K38" s="1116"/>
      <c r="L38" s="1118"/>
      <c r="M38" s="1118"/>
      <c r="N38" s="23"/>
      <c r="O38" s="863"/>
      <c r="P38" s="860"/>
      <c r="Q38" s="866"/>
      <c r="R38" s="829"/>
      <c r="S38" s="835"/>
      <c r="T38" s="835"/>
      <c r="U38" s="835"/>
      <c r="V38" s="835"/>
      <c r="W38" s="831"/>
      <c r="X38" s="855"/>
      <c r="Y38" s="857"/>
      <c r="Z38" s="857"/>
      <c r="AA38" s="1104"/>
      <c r="AB38" s="956"/>
      <c r="AC38" s="1107"/>
      <c r="AD38" s="1109"/>
      <c r="AE38" s="29"/>
      <c r="AF38" s="45"/>
      <c r="AG38" s="45"/>
      <c r="AH38" s="46"/>
      <c r="AI38" s="19"/>
    </row>
    <row r="39" spans="2:35">
      <c r="B39" s="823"/>
      <c r="C39" s="828"/>
      <c r="D39" s="1100"/>
      <c r="E39" s="828"/>
      <c r="F39" s="1102"/>
      <c r="G39" s="25"/>
      <c r="H39" s="140"/>
      <c r="I39" s="22"/>
      <c r="J39" s="7" t="str">
        <f t="shared" si="4"/>
        <v xml:space="preserve"> </v>
      </c>
      <c r="K39" s="1116"/>
      <c r="L39" s="1118"/>
      <c r="M39" s="1118"/>
      <c r="N39" s="23"/>
      <c r="O39" s="863"/>
      <c r="P39" s="860"/>
      <c r="Q39" s="866"/>
      <c r="R39" s="854"/>
      <c r="S39" s="835"/>
      <c r="T39" s="835"/>
      <c r="U39" s="835"/>
      <c r="V39" s="835"/>
      <c r="W39" s="831"/>
      <c r="X39" s="855"/>
      <c r="Y39" s="857"/>
      <c r="Z39" s="857"/>
      <c r="AA39" s="1104"/>
      <c r="AB39" s="956"/>
      <c r="AC39" s="1107"/>
      <c r="AD39" s="1109"/>
      <c r="AE39" s="29"/>
      <c r="AF39" s="45"/>
      <c r="AG39" s="45"/>
      <c r="AH39" s="46"/>
      <c r="AI39" s="19"/>
    </row>
    <row r="40" spans="2:35">
      <c r="B40" s="823"/>
      <c r="C40" s="828"/>
      <c r="D40" s="1100"/>
      <c r="E40" s="828"/>
      <c r="F40" s="1102"/>
      <c r="G40" s="25"/>
      <c r="H40" s="140"/>
      <c r="I40" s="22"/>
      <c r="J40" s="7" t="str">
        <f t="shared" si="4"/>
        <v xml:space="preserve"> </v>
      </c>
      <c r="K40" s="1116"/>
      <c r="L40" s="1118"/>
      <c r="M40" s="1118"/>
      <c r="N40" s="23"/>
      <c r="O40" s="863"/>
      <c r="P40" s="860"/>
      <c r="Q40" s="866"/>
      <c r="R40" s="829"/>
      <c r="S40" s="835"/>
      <c r="T40" s="835"/>
      <c r="U40" s="835"/>
      <c r="V40" s="835"/>
      <c r="W40" s="831"/>
      <c r="X40" s="855"/>
      <c r="Y40" s="857"/>
      <c r="Z40" s="857"/>
      <c r="AA40" s="1104"/>
      <c r="AB40" s="956"/>
      <c r="AC40" s="1107"/>
      <c r="AD40" s="1109"/>
      <c r="AE40" s="29"/>
      <c r="AF40" s="45"/>
      <c r="AG40" s="45"/>
      <c r="AH40" s="46"/>
      <c r="AI40" s="19"/>
    </row>
    <row r="41" spans="2:35">
      <c r="B41" s="823"/>
      <c r="C41" s="828"/>
      <c r="D41" s="1100"/>
      <c r="E41" s="828"/>
      <c r="F41" s="1102"/>
      <c r="G41" s="25"/>
      <c r="H41" s="140"/>
      <c r="I41" s="22"/>
      <c r="J41" s="7" t="str">
        <f t="shared" si="4"/>
        <v xml:space="preserve"> </v>
      </c>
      <c r="K41" s="1116"/>
      <c r="L41" s="1118"/>
      <c r="M41" s="1118"/>
      <c r="N41" s="23"/>
      <c r="O41" s="863"/>
      <c r="P41" s="860"/>
      <c r="Q41" s="866"/>
      <c r="R41" s="854"/>
      <c r="S41" s="835"/>
      <c r="T41" s="835"/>
      <c r="U41" s="835"/>
      <c r="V41" s="835"/>
      <c r="W41" s="831"/>
      <c r="X41" s="855"/>
      <c r="Y41" s="857"/>
      <c r="Z41" s="857"/>
      <c r="AA41" s="1104"/>
      <c r="AB41" s="956"/>
      <c r="AC41" s="1107"/>
      <c r="AD41" s="1109"/>
      <c r="AE41" s="29"/>
      <c r="AF41" s="45"/>
      <c r="AG41" s="45"/>
      <c r="AH41" s="46"/>
      <c r="AI41" s="19"/>
    </row>
    <row r="42" spans="2:35">
      <c r="B42" s="823"/>
      <c r="C42" s="828"/>
      <c r="D42" s="1100"/>
      <c r="E42" s="828"/>
      <c r="F42" s="1102"/>
      <c r="G42" s="25"/>
      <c r="H42" s="140"/>
      <c r="I42" s="22"/>
      <c r="J42" s="7" t="str">
        <f t="shared" si="4"/>
        <v xml:space="preserve"> </v>
      </c>
      <c r="K42" s="1116"/>
      <c r="L42" s="1118"/>
      <c r="M42" s="1118"/>
      <c r="N42" s="23"/>
      <c r="O42" s="863"/>
      <c r="P42" s="860"/>
      <c r="Q42" s="866"/>
      <c r="R42" s="828"/>
      <c r="S42" s="835"/>
      <c r="T42" s="835"/>
      <c r="U42" s="835"/>
      <c r="V42" s="835"/>
      <c r="W42" s="831"/>
      <c r="X42" s="855"/>
      <c r="Y42" s="857"/>
      <c r="Z42" s="857"/>
      <c r="AA42" s="1104"/>
      <c r="AB42" s="956"/>
      <c r="AC42" s="1107"/>
      <c r="AD42" s="1109"/>
      <c r="AE42" s="29"/>
      <c r="AF42" s="45"/>
      <c r="AG42" s="45"/>
      <c r="AH42" s="46"/>
      <c r="AI42" s="19"/>
    </row>
    <row r="43" spans="2:35">
      <c r="B43" s="822"/>
      <c r="C43" s="829"/>
      <c r="D43" s="1101"/>
      <c r="E43" s="829"/>
      <c r="F43" s="1102"/>
      <c r="G43" s="25"/>
      <c r="H43" s="140"/>
      <c r="I43" s="22"/>
      <c r="J43" s="7" t="str">
        <f t="shared" si="4"/>
        <v xml:space="preserve"> </v>
      </c>
      <c r="K43" s="1117"/>
      <c r="L43" s="1119"/>
      <c r="M43" s="1119"/>
      <c r="N43" s="23"/>
      <c r="O43" s="864"/>
      <c r="P43" s="861"/>
      <c r="Q43" s="867"/>
      <c r="R43" s="829"/>
      <c r="S43" s="836"/>
      <c r="T43" s="836"/>
      <c r="U43" s="836"/>
      <c r="V43" s="836"/>
      <c r="W43" s="832"/>
      <c r="X43" s="856"/>
      <c r="Y43" s="858"/>
      <c r="Z43" s="858"/>
      <c r="AA43" s="1105"/>
      <c r="AB43" s="957"/>
      <c r="AC43" s="1108"/>
      <c r="AD43" s="1110"/>
      <c r="AE43" s="29" t="str">
        <f t="shared" ref="AE43" si="6">IFERROR(ROUND(IF(AA43="ICT",0,(J43/25)*110%),0),"")</f>
        <v/>
      </c>
      <c r="AF43" s="45"/>
      <c r="AG43" s="45"/>
      <c r="AH43" s="46"/>
      <c r="AI43" s="19"/>
    </row>
    <row r="44" spans="2:35" s="90" customFormat="1" ht="16.5" customHeight="1">
      <c r="B44" s="821"/>
      <c r="C44" s="78" t="s">
        <v>348</v>
      </c>
      <c r="D44" s="78"/>
      <c r="E44" s="78">
        <f>COUNTA(E34)</f>
        <v>0</v>
      </c>
      <c r="F44" s="78">
        <f>COUNTA(F34)</f>
        <v>0</v>
      </c>
      <c r="G44" s="78">
        <f>COUNTA(G34:G43)</f>
        <v>0</v>
      </c>
      <c r="H44" s="78"/>
      <c r="I44" s="69">
        <f>SUM(I34:I43)</f>
        <v>0</v>
      </c>
      <c r="J44" s="69">
        <f>SUM(J34:J43)</f>
        <v>0</v>
      </c>
      <c r="K44" s="79"/>
      <c r="L44" s="79"/>
      <c r="M44" s="79"/>
      <c r="N44" s="70">
        <f>SUM(N34:N43)</f>
        <v>0</v>
      </c>
      <c r="O44" s="70">
        <f>SUM(O34:O43)</f>
        <v>0</v>
      </c>
      <c r="P44" s="71">
        <f>SUM(P34:P43)</f>
        <v>0</v>
      </c>
      <c r="Q44" s="71">
        <f>SUM(Q34:Q43)</f>
        <v>0</v>
      </c>
      <c r="R44" s="71"/>
      <c r="S44" s="74">
        <f>SUM(S34:S43)</f>
        <v>0</v>
      </c>
      <c r="T44" s="74">
        <f>SUM(T34:T43)</f>
        <v>0</v>
      </c>
      <c r="U44" s="74">
        <f t="shared" ref="U44" si="7">SUM(U34:U43)</f>
        <v>0</v>
      </c>
      <c r="V44" s="74">
        <f>SUM(V34:V43)</f>
        <v>0</v>
      </c>
      <c r="W44" s="71"/>
      <c r="X44" s="71" t="e">
        <f>SUM(X34:X43)</f>
        <v>#REF!</v>
      </c>
      <c r="Y44" s="71" t="e">
        <f t="shared" ref="Y44:Z44" si="8">SUM(Y34:Y43)</f>
        <v>#REF!</v>
      </c>
      <c r="Z44" s="71" t="e">
        <f t="shared" si="8"/>
        <v>#REF!</v>
      </c>
      <c r="AA44" s="71"/>
      <c r="AB44" s="75">
        <f>SUM(AB34:AB43)</f>
        <v>0</v>
      </c>
      <c r="AC44" s="71">
        <f>SUM(AC34:AC43)</f>
        <v>0</v>
      </c>
      <c r="AD44" s="76">
        <f>SUM(AD34:AD43)</f>
        <v>0</v>
      </c>
      <c r="AE44" s="76">
        <f>SUM(AE34:AE43)</f>
        <v>0</v>
      </c>
      <c r="AF44" s="79">
        <f>COUNTA(AF34:AF43)</f>
        <v>0</v>
      </c>
      <c r="AG44" s="80"/>
      <c r="AH44" s="81"/>
      <c r="AI44" s="91"/>
    </row>
    <row r="45" spans="2:35" s="93" customFormat="1" ht="15" thickBot="1">
      <c r="B45" s="822"/>
      <c r="C45" s="82"/>
      <c r="D45" s="82"/>
      <c r="E45" s="82"/>
      <c r="F45" s="82"/>
      <c r="G45" s="83"/>
      <c r="H45" s="84"/>
      <c r="I45" s="84"/>
      <c r="J45" s="28" t="str">
        <f t="shared" ref="J45" si="9">IFERROR(IF(I45/D$12=0," ",I45/D$12),"")</f>
        <v xml:space="preserve"> </v>
      </c>
      <c r="K45" s="84"/>
      <c r="L45" s="84"/>
      <c r="M45" s="84"/>
      <c r="N45" s="85"/>
      <c r="O45" s="72"/>
      <c r="P45" s="73"/>
      <c r="Q45" s="73"/>
      <c r="R45" s="73"/>
      <c r="S45" s="73"/>
      <c r="T45" s="73"/>
      <c r="U45" s="73"/>
      <c r="V45" s="73"/>
      <c r="W45" s="73"/>
      <c r="X45" s="73"/>
      <c r="Y45" s="73"/>
      <c r="Z45" s="73"/>
      <c r="AA45" s="73"/>
      <c r="AB45" s="73"/>
      <c r="AC45" s="73"/>
      <c r="AD45" s="77"/>
      <c r="AE45" s="77"/>
      <c r="AF45" s="84"/>
      <c r="AG45" s="86"/>
      <c r="AH45" s="87"/>
      <c r="AI45" s="92"/>
    </row>
    <row r="46" spans="2:35">
      <c r="B46" s="823">
        <f>B34+1</f>
        <v>3</v>
      </c>
      <c r="C46" s="828"/>
      <c r="D46" s="1100"/>
      <c r="E46" s="828"/>
      <c r="F46" s="829"/>
      <c r="G46" s="25"/>
      <c r="H46" s="24"/>
      <c r="I46" s="140"/>
      <c r="J46" s="7" t="str">
        <f>IFERROR(IF(I46/D$12=0," ",I46/D$12),"")</f>
        <v xml:space="preserve"> </v>
      </c>
      <c r="K46" s="1116"/>
      <c r="L46" s="1118"/>
      <c r="M46" s="1118"/>
      <c r="N46" s="23"/>
      <c r="O46" s="862" t="str">
        <f>IFERROR(ROUND(IF(I56/#REF!=0,"",I56/#REF!),0),"")</f>
        <v/>
      </c>
      <c r="P46" s="859">
        <f>IFERROR(O56/$X$14,"")</f>
        <v>0</v>
      </c>
      <c r="Q46" s="865">
        <f>IFERROR(P56*$X$13/2,"")</f>
        <v>0</v>
      </c>
      <c r="R46" s="854"/>
      <c r="S46" s="834" t="str">
        <f>IFERROR(ROUND(IF(OR($R46="Hino Truck",$R49="Hino Truck",$R51="Hino Truck",$R53="Hino Truck"),$P56/$X$9,""),1),"NA")</f>
        <v>NA</v>
      </c>
      <c r="T46" s="834" t="str">
        <f>IFERROR(ROUND(IF(OR($R46="Mazda",$R49="Mazda",$R51="Mazda",$R53="Mazda"),$P56/$X$10,""),1),"NA")</f>
        <v>NA</v>
      </c>
      <c r="U46" s="834" t="str">
        <f>IFERROR(ROUND(IF(OR($R46="Shazoor",$R49="Shazoor",$R51="Shazoor",$R53="Shazoor"),$P56/$X$11,""),1),"NA")</f>
        <v>NA</v>
      </c>
      <c r="V46" s="834" t="str">
        <f>IFERROR(ROUND(IF(OR($R46="Suzuki",$R49="Suzuki",$R51="Suzuki",$R53="Suzuki"),$P56/$X$12,""),1),"NA")</f>
        <v>NA</v>
      </c>
      <c r="W46" s="830"/>
      <c r="X46" s="855" t="e">
        <f>J56/$K$9/$K$8</f>
        <v>#REF!</v>
      </c>
      <c r="Y46" s="857" t="e">
        <f>ROUND(X56/#REF!,0)</f>
        <v>#REF!</v>
      </c>
      <c r="Z46" s="857" t="e">
        <f>O56/#REF!</f>
        <v>#REF!</v>
      </c>
      <c r="AA46" s="1103"/>
      <c r="AB46" s="1106">
        <f>IFERROR(ROUND(IF(AA46="ICT",0,(J56/10)*110%),0),"")</f>
        <v>0</v>
      </c>
      <c r="AC46" s="1107" t="str">
        <f>IFERROR(ROUNDUP(J56/$P$9/$P$8,0),"")</f>
        <v/>
      </c>
      <c r="AD46" s="1109" t="str">
        <f>IFERROR(ROUND(J56/$P$9/AC46,0),"")</f>
        <v/>
      </c>
      <c r="AE46" s="29" t="str">
        <f>IFERROR(ROUND(IF(AA46="ICT",0,(J46/25)*110%),0),"")</f>
        <v/>
      </c>
      <c r="AF46" s="43"/>
      <c r="AG46" s="43"/>
      <c r="AH46" s="44"/>
      <c r="AI46" s="19"/>
    </row>
    <row r="47" spans="2:35">
      <c r="B47" s="823"/>
      <c r="C47" s="828"/>
      <c r="D47" s="1100"/>
      <c r="E47" s="828"/>
      <c r="F47" s="1102"/>
      <c r="G47" s="25"/>
      <c r="H47" s="140"/>
      <c r="I47" s="140"/>
      <c r="J47" s="7" t="str">
        <f t="shared" ref="J47:J55" si="10">IFERROR(IF(I47/D$12=0," ",I47/D$12),"")</f>
        <v xml:space="preserve"> </v>
      </c>
      <c r="K47" s="1116"/>
      <c r="L47" s="1118"/>
      <c r="M47" s="1118"/>
      <c r="N47" s="23"/>
      <c r="O47" s="863"/>
      <c r="P47" s="860"/>
      <c r="Q47" s="866"/>
      <c r="R47" s="828"/>
      <c r="S47" s="835"/>
      <c r="T47" s="835"/>
      <c r="U47" s="835"/>
      <c r="V47" s="835"/>
      <c r="W47" s="831"/>
      <c r="X47" s="855"/>
      <c r="Y47" s="857"/>
      <c r="Z47" s="857"/>
      <c r="AA47" s="1104"/>
      <c r="AB47" s="956"/>
      <c r="AC47" s="1107"/>
      <c r="AD47" s="1109"/>
      <c r="AE47" s="29" t="str">
        <f t="shared" ref="AE47:AE49" si="11">IFERROR(ROUND(IF(AA47="ICT",0,(J47/25)*110%),0),"")</f>
        <v/>
      </c>
      <c r="AF47" s="45"/>
      <c r="AG47" s="45"/>
      <c r="AH47" s="46"/>
      <c r="AI47" s="19"/>
    </row>
    <row r="48" spans="2:35">
      <c r="B48" s="823"/>
      <c r="C48" s="828"/>
      <c r="D48" s="1100"/>
      <c r="E48" s="828"/>
      <c r="F48" s="1102"/>
      <c r="G48" s="25"/>
      <c r="H48" s="140"/>
      <c r="I48" s="140"/>
      <c r="J48" s="7" t="str">
        <f t="shared" si="10"/>
        <v xml:space="preserve"> </v>
      </c>
      <c r="K48" s="1116"/>
      <c r="L48" s="1118"/>
      <c r="M48" s="1118"/>
      <c r="N48" s="23"/>
      <c r="O48" s="863"/>
      <c r="P48" s="860"/>
      <c r="Q48" s="866"/>
      <c r="R48" s="829"/>
      <c r="S48" s="835"/>
      <c r="T48" s="835"/>
      <c r="U48" s="835"/>
      <c r="V48" s="835"/>
      <c r="W48" s="831"/>
      <c r="X48" s="855"/>
      <c r="Y48" s="857"/>
      <c r="Z48" s="857"/>
      <c r="AA48" s="1104"/>
      <c r="AB48" s="956"/>
      <c r="AC48" s="1107"/>
      <c r="AD48" s="1109"/>
      <c r="AE48" s="29" t="str">
        <f t="shared" si="11"/>
        <v/>
      </c>
      <c r="AF48" s="45"/>
      <c r="AG48" s="45"/>
      <c r="AH48" s="46"/>
      <c r="AI48" s="19"/>
    </row>
    <row r="49" spans="2:35">
      <c r="B49" s="823"/>
      <c r="C49" s="828"/>
      <c r="D49" s="1100"/>
      <c r="E49" s="828"/>
      <c r="F49" s="1102"/>
      <c r="G49" s="25"/>
      <c r="H49" s="140"/>
      <c r="I49" s="140"/>
      <c r="J49" s="7" t="str">
        <f t="shared" si="10"/>
        <v xml:space="preserve"> </v>
      </c>
      <c r="K49" s="1116"/>
      <c r="L49" s="1118"/>
      <c r="M49" s="1118"/>
      <c r="N49" s="23"/>
      <c r="O49" s="863"/>
      <c r="P49" s="860"/>
      <c r="Q49" s="866"/>
      <c r="R49" s="854"/>
      <c r="S49" s="835"/>
      <c r="T49" s="835"/>
      <c r="U49" s="835"/>
      <c r="V49" s="835"/>
      <c r="W49" s="831"/>
      <c r="X49" s="855"/>
      <c r="Y49" s="857"/>
      <c r="Z49" s="857"/>
      <c r="AA49" s="1104"/>
      <c r="AB49" s="956"/>
      <c r="AC49" s="1107"/>
      <c r="AD49" s="1109"/>
      <c r="AE49" s="29" t="str">
        <f t="shared" si="11"/>
        <v/>
      </c>
      <c r="AF49" s="45"/>
      <c r="AG49" s="45"/>
      <c r="AH49" s="46"/>
      <c r="AI49" s="19"/>
    </row>
    <row r="50" spans="2:35">
      <c r="B50" s="823"/>
      <c r="C50" s="828"/>
      <c r="D50" s="1100"/>
      <c r="E50" s="828"/>
      <c r="F50" s="1102"/>
      <c r="G50" s="25"/>
      <c r="H50" s="140"/>
      <c r="I50" s="140"/>
      <c r="J50" s="7" t="str">
        <f t="shared" si="10"/>
        <v xml:space="preserve"> </v>
      </c>
      <c r="K50" s="1116"/>
      <c r="L50" s="1118"/>
      <c r="M50" s="1118"/>
      <c r="N50" s="23"/>
      <c r="O50" s="863"/>
      <c r="P50" s="860"/>
      <c r="Q50" s="866"/>
      <c r="R50" s="829"/>
      <c r="S50" s="835"/>
      <c r="T50" s="835"/>
      <c r="U50" s="835"/>
      <c r="V50" s="835"/>
      <c r="W50" s="831"/>
      <c r="X50" s="855"/>
      <c r="Y50" s="857"/>
      <c r="Z50" s="857"/>
      <c r="AA50" s="1104"/>
      <c r="AB50" s="956"/>
      <c r="AC50" s="1107"/>
      <c r="AD50" s="1109"/>
      <c r="AE50" s="29"/>
      <c r="AF50" s="45"/>
      <c r="AG50" s="45"/>
      <c r="AH50" s="46"/>
      <c r="AI50" s="19"/>
    </row>
    <row r="51" spans="2:35">
      <c r="B51" s="823"/>
      <c r="C51" s="828"/>
      <c r="D51" s="1100"/>
      <c r="E51" s="828"/>
      <c r="F51" s="1102"/>
      <c r="G51" s="25"/>
      <c r="H51" s="140"/>
      <c r="I51" s="140"/>
      <c r="J51" s="7" t="str">
        <f t="shared" si="10"/>
        <v xml:space="preserve"> </v>
      </c>
      <c r="K51" s="1116"/>
      <c r="L51" s="1118"/>
      <c r="M51" s="1118"/>
      <c r="N51" s="23"/>
      <c r="O51" s="863"/>
      <c r="P51" s="860"/>
      <c r="Q51" s="866"/>
      <c r="R51" s="854"/>
      <c r="S51" s="835"/>
      <c r="T51" s="835"/>
      <c r="U51" s="835"/>
      <c r="V51" s="835"/>
      <c r="W51" s="831"/>
      <c r="X51" s="855"/>
      <c r="Y51" s="857"/>
      <c r="Z51" s="857"/>
      <c r="AA51" s="1104"/>
      <c r="AB51" s="956"/>
      <c r="AC51" s="1107"/>
      <c r="AD51" s="1109"/>
      <c r="AE51" s="29"/>
      <c r="AF51" s="45"/>
      <c r="AG51" s="45"/>
      <c r="AH51" s="46"/>
      <c r="AI51" s="19"/>
    </row>
    <row r="52" spans="2:35">
      <c r="B52" s="823"/>
      <c r="C52" s="828"/>
      <c r="D52" s="1100"/>
      <c r="E52" s="828"/>
      <c r="F52" s="1102"/>
      <c r="G52" s="25"/>
      <c r="H52" s="140"/>
      <c r="I52" s="140"/>
      <c r="J52" s="7" t="str">
        <f t="shared" si="10"/>
        <v xml:space="preserve"> </v>
      </c>
      <c r="K52" s="1116"/>
      <c r="L52" s="1118"/>
      <c r="M52" s="1118"/>
      <c r="N52" s="23"/>
      <c r="O52" s="863"/>
      <c r="P52" s="860"/>
      <c r="Q52" s="866"/>
      <c r="R52" s="829"/>
      <c r="S52" s="835"/>
      <c r="T52" s="835"/>
      <c r="U52" s="835"/>
      <c r="V52" s="835"/>
      <c r="W52" s="831"/>
      <c r="X52" s="855"/>
      <c r="Y52" s="857"/>
      <c r="Z52" s="857"/>
      <c r="AA52" s="1104"/>
      <c r="AB52" s="956"/>
      <c r="AC52" s="1107"/>
      <c r="AD52" s="1109"/>
      <c r="AE52" s="29"/>
      <c r="AF52" s="45"/>
      <c r="AG52" s="45"/>
      <c r="AH52" s="46"/>
      <c r="AI52" s="19"/>
    </row>
    <row r="53" spans="2:35">
      <c r="B53" s="823"/>
      <c r="C53" s="828"/>
      <c r="D53" s="1100"/>
      <c r="E53" s="828"/>
      <c r="F53" s="1102"/>
      <c r="G53" s="25"/>
      <c r="H53" s="140"/>
      <c r="I53" s="140"/>
      <c r="J53" s="7" t="str">
        <f t="shared" si="10"/>
        <v xml:space="preserve"> </v>
      </c>
      <c r="K53" s="1116"/>
      <c r="L53" s="1118"/>
      <c r="M53" s="1118"/>
      <c r="N53" s="23"/>
      <c r="O53" s="863"/>
      <c r="P53" s="860"/>
      <c r="Q53" s="866"/>
      <c r="R53" s="854"/>
      <c r="S53" s="835"/>
      <c r="T53" s="835"/>
      <c r="U53" s="835"/>
      <c r="V53" s="835"/>
      <c r="W53" s="831"/>
      <c r="X53" s="855"/>
      <c r="Y53" s="857"/>
      <c r="Z53" s="857"/>
      <c r="AA53" s="1104"/>
      <c r="AB53" s="956"/>
      <c r="AC53" s="1107"/>
      <c r="AD53" s="1109"/>
      <c r="AE53" s="29"/>
      <c r="AF53" s="45"/>
      <c r="AG53" s="45"/>
      <c r="AH53" s="46"/>
      <c r="AI53" s="19"/>
    </row>
    <row r="54" spans="2:35">
      <c r="B54" s="823"/>
      <c r="C54" s="828"/>
      <c r="D54" s="1100"/>
      <c r="E54" s="828"/>
      <c r="F54" s="1102"/>
      <c r="G54" s="25"/>
      <c r="H54" s="140"/>
      <c r="I54" s="140"/>
      <c r="J54" s="7" t="str">
        <f t="shared" si="10"/>
        <v xml:space="preserve"> </v>
      </c>
      <c r="K54" s="1116"/>
      <c r="L54" s="1118"/>
      <c r="M54" s="1118"/>
      <c r="N54" s="23"/>
      <c r="O54" s="863"/>
      <c r="P54" s="860"/>
      <c r="Q54" s="866"/>
      <c r="R54" s="828"/>
      <c r="S54" s="835"/>
      <c r="T54" s="835"/>
      <c r="U54" s="835"/>
      <c r="V54" s="835"/>
      <c r="W54" s="831"/>
      <c r="X54" s="855"/>
      <c r="Y54" s="857"/>
      <c r="Z54" s="857"/>
      <c r="AA54" s="1104"/>
      <c r="AB54" s="956"/>
      <c r="AC54" s="1107"/>
      <c r="AD54" s="1109"/>
      <c r="AE54" s="29"/>
      <c r="AF54" s="45"/>
      <c r="AG54" s="45"/>
      <c r="AH54" s="46"/>
      <c r="AI54" s="19"/>
    </row>
    <row r="55" spans="2:35">
      <c r="B55" s="822"/>
      <c r="C55" s="829"/>
      <c r="D55" s="1101"/>
      <c r="E55" s="829"/>
      <c r="F55" s="1102"/>
      <c r="G55" s="25"/>
      <c r="H55" s="140"/>
      <c r="I55" s="140"/>
      <c r="J55" s="7" t="str">
        <f t="shared" si="10"/>
        <v xml:space="preserve"> </v>
      </c>
      <c r="K55" s="1117"/>
      <c r="L55" s="1119"/>
      <c r="M55" s="1119"/>
      <c r="N55" s="23"/>
      <c r="O55" s="864"/>
      <c r="P55" s="861"/>
      <c r="Q55" s="867"/>
      <c r="R55" s="829"/>
      <c r="S55" s="836"/>
      <c r="T55" s="836"/>
      <c r="U55" s="836"/>
      <c r="V55" s="836"/>
      <c r="W55" s="832"/>
      <c r="X55" s="856"/>
      <c r="Y55" s="858"/>
      <c r="Z55" s="858"/>
      <c r="AA55" s="1105"/>
      <c r="AB55" s="957"/>
      <c r="AC55" s="1108"/>
      <c r="AD55" s="1110"/>
      <c r="AE55" s="29" t="str">
        <f t="shared" ref="AE55" si="12">IFERROR(ROUND(IF(AA55="ICT",0,(J55/25)*110%),0),"")</f>
        <v/>
      </c>
      <c r="AF55" s="45"/>
      <c r="AG55" s="45"/>
      <c r="AH55" s="46"/>
      <c r="AI55" s="19"/>
    </row>
    <row r="56" spans="2:35" s="90" customFormat="1" ht="16.5" customHeight="1">
      <c r="B56" s="821"/>
      <c r="C56" s="78" t="s">
        <v>348</v>
      </c>
      <c r="D56" s="78"/>
      <c r="E56" s="78">
        <f>COUNTA(E46)</f>
        <v>0</v>
      </c>
      <c r="F56" s="78">
        <f>COUNTA(F46)</f>
        <v>0</v>
      </c>
      <c r="G56" s="78">
        <f>COUNTA(G46:G55)</f>
        <v>0</v>
      </c>
      <c r="H56" s="78"/>
      <c r="I56" s="69">
        <f>SUM(I46:I55)</f>
        <v>0</v>
      </c>
      <c r="J56" s="69">
        <f>SUM(J46:J55)</f>
        <v>0</v>
      </c>
      <c r="K56" s="79"/>
      <c r="L56" s="79"/>
      <c r="M56" s="79"/>
      <c r="N56" s="70">
        <f>SUM(N46:N55)</f>
        <v>0</v>
      </c>
      <c r="O56" s="70">
        <f>SUM(O46:O55)</f>
        <v>0</v>
      </c>
      <c r="P56" s="71">
        <f>SUM(P46:P55)</f>
        <v>0</v>
      </c>
      <c r="Q56" s="71">
        <f>SUM(Q46:Q55)</f>
        <v>0</v>
      </c>
      <c r="R56" s="71"/>
      <c r="S56" s="74">
        <f>SUM(S46:S55)</f>
        <v>0</v>
      </c>
      <c r="T56" s="74">
        <f>SUM(T46:T55)</f>
        <v>0</v>
      </c>
      <c r="U56" s="74">
        <f t="shared" ref="U56" si="13">SUM(U46:U55)</f>
        <v>0</v>
      </c>
      <c r="V56" s="74">
        <f>SUM(V46:V55)</f>
        <v>0</v>
      </c>
      <c r="W56" s="71"/>
      <c r="X56" s="71" t="e">
        <f>SUM(X46:X55)</f>
        <v>#REF!</v>
      </c>
      <c r="Y56" s="71" t="e">
        <f t="shared" ref="Y56:Z56" si="14">SUM(Y46:Y55)</f>
        <v>#REF!</v>
      </c>
      <c r="Z56" s="71" t="e">
        <f t="shared" si="14"/>
        <v>#REF!</v>
      </c>
      <c r="AA56" s="71"/>
      <c r="AB56" s="75">
        <f>SUM(AB46:AB55)</f>
        <v>0</v>
      </c>
      <c r="AC56" s="71">
        <f>SUM(AC46:AC55)</f>
        <v>0</v>
      </c>
      <c r="AD56" s="76">
        <f>SUM(AD46:AD55)</f>
        <v>0</v>
      </c>
      <c r="AE56" s="76">
        <f>SUM(AE46:AE55)</f>
        <v>0</v>
      </c>
      <c r="AF56" s="79">
        <f>COUNTA(AF46:AF55)</f>
        <v>0</v>
      </c>
      <c r="AG56" s="80"/>
      <c r="AH56" s="81"/>
      <c r="AI56" s="91"/>
    </row>
    <row r="57" spans="2:35" s="93" customFormat="1" ht="15" thickBot="1">
      <c r="B57" s="822"/>
      <c r="C57" s="82"/>
      <c r="D57" s="82"/>
      <c r="E57" s="82"/>
      <c r="F57" s="82"/>
      <c r="G57" s="83"/>
      <c r="H57" s="84"/>
      <c r="I57" s="84"/>
      <c r="J57" s="28" t="str">
        <f t="shared" ref="J57" si="15">IFERROR(IF(I57/D$12=0," ",I57/D$12),"")</f>
        <v xml:space="preserve"> </v>
      </c>
      <c r="K57" s="84"/>
      <c r="L57" s="84"/>
      <c r="M57" s="84"/>
      <c r="N57" s="85"/>
      <c r="O57" s="72"/>
      <c r="P57" s="73"/>
      <c r="Q57" s="73"/>
      <c r="R57" s="73"/>
      <c r="S57" s="73"/>
      <c r="T57" s="73"/>
      <c r="U57" s="73"/>
      <c r="V57" s="73"/>
      <c r="W57" s="73"/>
      <c r="X57" s="73"/>
      <c r="Y57" s="73"/>
      <c r="Z57" s="73"/>
      <c r="AA57" s="73"/>
      <c r="AB57" s="73"/>
      <c r="AC57" s="73"/>
      <c r="AD57" s="77"/>
      <c r="AE57" s="77"/>
      <c r="AF57" s="84"/>
      <c r="AG57" s="86"/>
      <c r="AH57" s="87"/>
      <c r="AI57" s="92"/>
    </row>
    <row r="58" spans="2:35">
      <c r="B58" s="823">
        <f>B46+1</f>
        <v>4</v>
      </c>
      <c r="C58" s="828"/>
      <c r="D58" s="1100"/>
      <c r="E58" s="828"/>
      <c r="F58" s="829"/>
      <c r="G58" s="25"/>
      <c r="H58" s="24"/>
      <c r="I58" s="140"/>
      <c r="J58" s="7" t="str">
        <f>IFERROR(IF(I58/D$12=0," ",I58/D$12),"")</f>
        <v xml:space="preserve"> </v>
      </c>
      <c r="K58" s="1116"/>
      <c r="L58" s="1118"/>
      <c r="M58" s="1118"/>
      <c r="N58" s="23"/>
      <c r="O58" s="862" t="str">
        <f>IFERROR(ROUND(IF(I68/#REF!=0,"",I68/#REF!),0),"")</f>
        <v/>
      </c>
      <c r="P58" s="859">
        <f>IFERROR(O68/$X$14,"")</f>
        <v>0</v>
      </c>
      <c r="Q58" s="865">
        <f>IFERROR(P68*$X$13/2,"")</f>
        <v>0</v>
      </c>
      <c r="R58" s="854"/>
      <c r="S58" s="834" t="str">
        <f>IFERROR(ROUND(IF(OR($R58="Hino Truck",$R61="Hino Truck",$R63="Hino Truck",$R65="Hino Truck"),$P68/$X$9,""),1),"NA")</f>
        <v>NA</v>
      </c>
      <c r="T58" s="834" t="str">
        <f>IFERROR(ROUND(IF(OR($R58="Mazda",$R61="Mazda",$R63="Mazda",$R65="Mazda"),$P68/$X$10,""),1),"NA")</f>
        <v>NA</v>
      </c>
      <c r="U58" s="834" t="str">
        <f>IFERROR(ROUND(IF(OR($R58="Shazoor",$R61="Shazoor",$R63="Shazoor",$R65="Shazoor"),$P68/$X$11,""),1),"NA")</f>
        <v>NA</v>
      </c>
      <c r="V58" s="834" t="str">
        <f>IFERROR(ROUND(IF(OR($R58="Suzuki",$R61="Suzuki",$R63="Suzuki",$R65="Suzuki"),$P68/$X$12,""),1),"NA")</f>
        <v>NA</v>
      </c>
      <c r="W58" s="830"/>
      <c r="X58" s="855" t="e">
        <f>J68/$K$9/$K$8</f>
        <v>#REF!</v>
      </c>
      <c r="Y58" s="857" t="e">
        <f>ROUND(X68/#REF!,0)</f>
        <v>#REF!</v>
      </c>
      <c r="Z58" s="857" t="e">
        <f>O68/#REF!</f>
        <v>#REF!</v>
      </c>
      <c r="AA58" s="1103"/>
      <c r="AB58" s="1106">
        <f>IFERROR(ROUND(IF(AA58="ICT",0,(J68/10)*110%),0),"")</f>
        <v>0</v>
      </c>
      <c r="AC58" s="1107" t="str">
        <f>IFERROR(ROUNDUP(J68/$P$9/$P$8,0),"")</f>
        <v/>
      </c>
      <c r="AD58" s="1109" t="str">
        <f>IFERROR(ROUND(J68/$P$9/AC58,0),"")</f>
        <v/>
      </c>
      <c r="AE58" s="29" t="str">
        <f>IFERROR(ROUND(IF(AA58="ICT",0,(J58/25)*110%),0),"")</f>
        <v/>
      </c>
      <c r="AF58" s="43"/>
      <c r="AG58" s="43"/>
      <c r="AH58" s="44"/>
      <c r="AI58" s="19"/>
    </row>
    <row r="59" spans="2:35">
      <c r="B59" s="823"/>
      <c r="C59" s="828"/>
      <c r="D59" s="1100"/>
      <c r="E59" s="828"/>
      <c r="F59" s="1102"/>
      <c r="G59" s="25"/>
      <c r="H59" s="140"/>
      <c r="I59" s="140"/>
      <c r="J59" s="7" t="str">
        <f t="shared" ref="J59:J67" si="16">IFERROR(IF(I59/D$12=0," ",I59/D$12),"")</f>
        <v xml:space="preserve"> </v>
      </c>
      <c r="K59" s="1116"/>
      <c r="L59" s="1118"/>
      <c r="M59" s="1118"/>
      <c r="N59" s="23"/>
      <c r="O59" s="863"/>
      <c r="P59" s="860"/>
      <c r="Q59" s="866"/>
      <c r="R59" s="828"/>
      <c r="S59" s="835"/>
      <c r="T59" s="835"/>
      <c r="U59" s="835"/>
      <c r="V59" s="835"/>
      <c r="W59" s="831"/>
      <c r="X59" s="855"/>
      <c r="Y59" s="857"/>
      <c r="Z59" s="857"/>
      <c r="AA59" s="1104"/>
      <c r="AB59" s="956"/>
      <c r="AC59" s="1107"/>
      <c r="AD59" s="1109"/>
      <c r="AE59" s="29" t="str">
        <f t="shared" ref="AE59:AE61" si="17">IFERROR(ROUND(IF(AA59="ICT",0,(J59/25)*110%),0),"")</f>
        <v/>
      </c>
      <c r="AF59" s="45"/>
      <c r="AG59" s="45"/>
      <c r="AH59" s="46"/>
      <c r="AI59" s="19"/>
    </row>
    <row r="60" spans="2:35">
      <c r="B60" s="823"/>
      <c r="C60" s="828"/>
      <c r="D60" s="1100"/>
      <c r="E60" s="828"/>
      <c r="F60" s="1102"/>
      <c r="G60" s="25"/>
      <c r="H60" s="140"/>
      <c r="I60" s="140"/>
      <c r="J60" s="7" t="str">
        <f t="shared" si="16"/>
        <v xml:space="preserve"> </v>
      </c>
      <c r="K60" s="1116"/>
      <c r="L60" s="1118"/>
      <c r="M60" s="1118"/>
      <c r="N60" s="23"/>
      <c r="O60" s="863"/>
      <c r="P60" s="860"/>
      <c r="Q60" s="866"/>
      <c r="R60" s="829"/>
      <c r="S60" s="835"/>
      <c r="T60" s="835"/>
      <c r="U60" s="835"/>
      <c r="V60" s="835"/>
      <c r="W60" s="831"/>
      <c r="X60" s="855"/>
      <c r="Y60" s="857"/>
      <c r="Z60" s="857"/>
      <c r="AA60" s="1104"/>
      <c r="AB60" s="956"/>
      <c r="AC60" s="1107"/>
      <c r="AD60" s="1109"/>
      <c r="AE60" s="29" t="str">
        <f t="shared" si="17"/>
        <v/>
      </c>
      <c r="AF60" s="45"/>
      <c r="AG60" s="45"/>
      <c r="AH60" s="46"/>
      <c r="AI60" s="19"/>
    </row>
    <row r="61" spans="2:35">
      <c r="B61" s="823"/>
      <c r="C61" s="828"/>
      <c r="D61" s="1100"/>
      <c r="E61" s="828"/>
      <c r="F61" s="1102"/>
      <c r="G61" s="25"/>
      <c r="H61" s="140"/>
      <c r="I61" s="140"/>
      <c r="J61" s="7" t="str">
        <f t="shared" si="16"/>
        <v xml:space="preserve"> </v>
      </c>
      <c r="K61" s="1116"/>
      <c r="L61" s="1118"/>
      <c r="M61" s="1118"/>
      <c r="N61" s="23"/>
      <c r="O61" s="863"/>
      <c r="P61" s="860"/>
      <c r="Q61" s="866"/>
      <c r="R61" s="854"/>
      <c r="S61" s="835"/>
      <c r="T61" s="835"/>
      <c r="U61" s="835"/>
      <c r="V61" s="835"/>
      <c r="W61" s="831"/>
      <c r="X61" s="855"/>
      <c r="Y61" s="857"/>
      <c r="Z61" s="857"/>
      <c r="AA61" s="1104"/>
      <c r="AB61" s="956"/>
      <c r="AC61" s="1107"/>
      <c r="AD61" s="1109"/>
      <c r="AE61" s="29" t="str">
        <f t="shared" si="17"/>
        <v/>
      </c>
      <c r="AF61" s="45"/>
      <c r="AG61" s="45"/>
      <c r="AH61" s="46"/>
      <c r="AI61" s="19"/>
    </row>
    <row r="62" spans="2:35">
      <c r="B62" s="823"/>
      <c r="C62" s="828"/>
      <c r="D62" s="1100"/>
      <c r="E62" s="828"/>
      <c r="F62" s="1102"/>
      <c r="G62" s="25"/>
      <c r="H62" s="140"/>
      <c r="I62" s="140"/>
      <c r="J62" s="7" t="str">
        <f t="shared" si="16"/>
        <v xml:space="preserve"> </v>
      </c>
      <c r="K62" s="1116"/>
      <c r="L62" s="1118"/>
      <c r="M62" s="1118"/>
      <c r="N62" s="23"/>
      <c r="O62" s="863"/>
      <c r="P62" s="860"/>
      <c r="Q62" s="866"/>
      <c r="R62" s="829"/>
      <c r="S62" s="835"/>
      <c r="T62" s="835"/>
      <c r="U62" s="835"/>
      <c r="V62" s="835"/>
      <c r="W62" s="831"/>
      <c r="X62" s="855"/>
      <c r="Y62" s="857"/>
      <c r="Z62" s="857"/>
      <c r="AA62" s="1104"/>
      <c r="AB62" s="956"/>
      <c r="AC62" s="1107"/>
      <c r="AD62" s="1109"/>
      <c r="AE62" s="29"/>
      <c r="AF62" s="45"/>
      <c r="AG62" s="45"/>
      <c r="AH62" s="46"/>
      <c r="AI62" s="19"/>
    </row>
    <row r="63" spans="2:35">
      <c r="B63" s="823"/>
      <c r="C63" s="828"/>
      <c r="D63" s="1100"/>
      <c r="E63" s="828"/>
      <c r="F63" s="1102"/>
      <c r="G63" s="25"/>
      <c r="H63" s="140"/>
      <c r="I63" s="140"/>
      <c r="J63" s="7" t="str">
        <f t="shared" si="16"/>
        <v xml:space="preserve"> </v>
      </c>
      <c r="K63" s="1116"/>
      <c r="L63" s="1118"/>
      <c r="M63" s="1118"/>
      <c r="N63" s="23"/>
      <c r="O63" s="863"/>
      <c r="P63" s="860"/>
      <c r="Q63" s="866"/>
      <c r="R63" s="854"/>
      <c r="S63" s="835"/>
      <c r="T63" s="835"/>
      <c r="U63" s="835"/>
      <c r="V63" s="835"/>
      <c r="W63" s="831"/>
      <c r="X63" s="855"/>
      <c r="Y63" s="857"/>
      <c r="Z63" s="857"/>
      <c r="AA63" s="1104"/>
      <c r="AB63" s="956"/>
      <c r="AC63" s="1107"/>
      <c r="AD63" s="1109"/>
      <c r="AE63" s="29"/>
      <c r="AF63" s="45"/>
      <c r="AG63" s="45"/>
      <c r="AH63" s="46"/>
      <c r="AI63" s="19"/>
    </row>
    <row r="64" spans="2:35">
      <c r="B64" s="823"/>
      <c r="C64" s="828"/>
      <c r="D64" s="1100"/>
      <c r="E64" s="828"/>
      <c r="F64" s="1102"/>
      <c r="G64" s="25"/>
      <c r="H64" s="140"/>
      <c r="I64" s="140"/>
      <c r="J64" s="7" t="str">
        <f t="shared" si="16"/>
        <v xml:space="preserve"> </v>
      </c>
      <c r="K64" s="1116"/>
      <c r="L64" s="1118"/>
      <c r="M64" s="1118"/>
      <c r="N64" s="23"/>
      <c r="O64" s="863"/>
      <c r="P64" s="860"/>
      <c r="Q64" s="866"/>
      <c r="R64" s="829"/>
      <c r="S64" s="835"/>
      <c r="T64" s="835"/>
      <c r="U64" s="835"/>
      <c r="V64" s="835"/>
      <c r="W64" s="831"/>
      <c r="X64" s="855"/>
      <c r="Y64" s="857"/>
      <c r="Z64" s="857"/>
      <c r="AA64" s="1104"/>
      <c r="AB64" s="956"/>
      <c r="AC64" s="1107"/>
      <c r="AD64" s="1109"/>
      <c r="AE64" s="29"/>
      <c r="AF64" s="45"/>
      <c r="AG64" s="45"/>
      <c r="AH64" s="46"/>
      <c r="AI64" s="19"/>
    </row>
    <row r="65" spans="2:35">
      <c r="B65" s="823"/>
      <c r="C65" s="828"/>
      <c r="D65" s="1100"/>
      <c r="E65" s="828"/>
      <c r="F65" s="1102"/>
      <c r="G65" s="25"/>
      <c r="H65" s="140"/>
      <c r="I65" s="140"/>
      <c r="J65" s="7" t="str">
        <f t="shared" si="16"/>
        <v xml:space="preserve"> </v>
      </c>
      <c r="K65" s="1116"/>
      <c r="L65" s="1118"/>
      <c r="M65" s="1118"/>
      <c r="N65" s="23"/>
      <c r="O65" s="863"/>
      <c r="P65" s="860"/>
      <c r="Q65" s="866"/>
      <c r="R65" s="854"/>
      <c r="S65" s="835"/>
      <c r="T65" s="835"/>
      <c r="U65" s="835"/>
      <c r="V65" s="835"/>
      <c r="W65" s="831"/>
      <c r="X65" s="855"/>
      <c r="Y65" s="857"/>
      <c r="Z65" s="857"/>
      <c r="AA65" s="1104"/>
      <c r="AB65" s="956"/>
      <c r="AC65" s="1107"/>
      <c r="AD65" s="1109"/>
      <c r="AE65" s="29"/>
      <c r="AF65" s="45"/>
      <c r="AG65" s="45"/>
      <c r="AH65" s="46"/>
      <c r="AI65" s="19"/>
    </row>
    <row r="66" spans="2:35">
      <c r="B66" s="823"/>
      <c r="C66" s="828"/>
      <c r="D66" s="1100"/>
      <c r="E66" s="828"/>
      <c r="F66" s="1102"/>
      <c r="G66" s="25"/>
      <c r="H66" s="140"/>
      <c r="I66" s="140"/>
      <c r="J66" s="7" t="str">
        <f t="shared" si="16"/>
        <v xml:space="preserve"> </v>
      </c>
      <c r="K66" s="1116"/>
      <c r="L66" s="1118"/>
      <c r="M66" s="1118"/>
      <c r="N66" s="23"/>
      <c r="O66" s="863"/>
      <c r="P66" s="860"/>
      <c r="Q66" s="866"/>
      <c r="R66" s="828"/>
      <c r="S66" s="835"/>
      <c r="T66" s="835"/>
      <c r="U66" s="835"/>
      <c r="V66" s="835"/>
      <c r="W66" s="831"/>
      <c r="X66" s="855"/>
      <c r="Y66" s="857"/>
      <c r="Z66" s="857"/>
      <c r="AA66" s="1104"/>
      <c r="AB66" s="956"/>
      <c r="AC66" s="1107"/>
      <c r="AD66" s="1109"/>
      <c r="AE66" s="29"/>
      <c r="AF66" s="45"/>
      <c r="AG66" s="45"/>
      <c r="AH66" s="46"/>
      <c r="AI66" s="19"/>
    </row>
    <row r="67" spans="2:35">
      <c r="B67" s="822"/>
      <c r="C67" s="829"/>
      <c r="D67" s="1101"/>
      <c r="E67" s="829"/>
      <c r="F67" s="1102"/>
      <c r="G67" s="25"/>
      <c r="H67" s="140"/>
      <c r="I67" s="140"/>
      <c r="J67" s="7" t="str">
        <f t="shared" si="16"/>
        <v xml:space="preserve"> </v>
      </c>
      <c r="K67" s="1117"/>
      <c r="L67" s="1119"/>
      <c r="M67" s="1119"/>
      <c r="N67" s="23"/>
      <c r="O67" s="864"/>
      <c r="P67" s="861"/>
      <c r="Q67" s="867"/>
      <c r="R67" s="829"/>
      <c r="S67" s="836"/>
      <c r="T67" s="836"/>
      <c r="U67" s="836"/>
      <c r="V67" s="836"/>
      <c r="W67" s="832"/>
      <c r="X67" s="856"/>
      <c r="Y67" s="858"/>
      <c r="Z67" s="858"/>
      <c r="AA67" s="1105"/>
      <c r="AB67" s="957"/>
      <c r="AC67" s="1108"/>
      <c r="AD67" s="1110"/>
      <c r="AE67" s="29" t="str">
        <f t="shared" ref="AE67" si="18">IFERROR(ROUND(IF(AA67="ICT",0,(J67/25)*110%),0),"")</f>
        <v/>
      </c>
      <c r="AF67" s="45"/>
      <c r="AG67" s="45"/>
      <c r="AH67" s="46"/>
      <c r="AI67" s="19"/>
    </row>
    <row r="68" spans="2:35" s="90" customFormat="1" ht="16.5" customHeight="1">
      <c r="B68" s="821"/>
      <c r="C68" s="78" t="s">
        <v>348</v>
      </c>
      <c r="D68" s="78"/>
      <c r="E68" s="78">
        <f>COUNTA(E58)</f>
        <v>0</v>
      </c>
      <c r="F68" s="78">
        <f>COUNTA(F58)</f>
        <v>0</v>
      </c>
      <c r="G68" s="78">
        <f>COUNTA(G58:G67)</f>
        <v>0</v>
      </c>
      <c r="H68" s="78"/>
      <c r="I68" s="69">
        <f>SUM(I58:I67)</f>
        <v>0</v>
      </c>
      <c r="J68" s="69">
        <f>SUM(J58:J67)</f>
        <v>0</v>
      </c>
      <c r="K68" s="79"/>
      <c r="L68" s="79"/>
      <c r="M68" s="79"/>
      <c r="N68" s="70">
        <f>SUM(N58:N67)</f>
        <v>0</v>
      </c>
      <c r="O68" s="70">
        <f>SUM(O58:O67)</f>
        <v>0</v>
      </c>
      <c r="P68" s="71">
        <f>SUM(P58:P67)</f>
        <v>0</v>
      </c>
      <c r="Q68" s="71">
        <f>SUM(Q58:Q67)</f>
        <v>0</v>
      </c>
      <c r="R68" s="71"/>
      <c r="S68" s="74">
        <f>SUM(S58:S67)</f>
        <v>0</v>
      </c>
      <c r="T68" s="74">
        <f>SUM(T58:T67)</f>
        <v>0</v>
      </c>
      <c r="U68" s="74">
        <f t="shared" ref="U68" si="19">SUM(U58:U67)</f>
        <v>0</v>
      </c>
      <c r="V68" s="74">
        <f>SUM(V58:V67)</f>
        <v>0</v>
      </c>
      <c r="W68" s="71"/>
      <c r="X68" s="71" t="e">
        <f>SUM(X58:X67)</f>
        <v>#REF!</v>
      </c>
      <c r="Y68" s="71" t="e">
        <f t="shared" ref="Y68:Z68" si="20">SUM(Y58:Y67)</f>
        <v>#REF!</v>
      </c>
      <c r="Z68" s="71" t="e">
        <f t="shared" si="20"/>
        <v>#REF!</v>
      </c>
      <c r="AA68" s="71"/>
      <c r="AB68" s="75">
        <f>SUM(AB58:AB67)</f>
        <v>0</v>
      </c>
      <c r="AC68" s="71">
        <f>SUM(AC58:AC67)</f>
        <v>0</v>
      </c>
      <c r="AD68" s="76">
        <f>SUM(AD58:AD67)</f>
        <v>0</v>
      </c>
      <c r="AE68" s="76">
        <f>SUM(AE58:AE67)</f>
        <v>0</v>
      </c>
      <c r="AF68" s="79">
        <f>COUNTA(AF58:AF67)</f>
        <v>0</v>
      </c>
      <c r="AG68" s="80"/>
      <c r="AH68" s="81"/>
      <c r="AI68" s="91"/>
    </row>
    <row r="69" spans="2:35" s="93" customFormat="1" ht="15" thickBot="1">
      <c r="B69" s="822"/>
      <c r="C69" s="82"/>
      <c r="D69" s="82"/>
      <c r="E69" s="82"/>
      <c r="F69" s="82"/>
      <c r="G69" s="83"/>
      <c r="H69" s="84"/>
      <c r="I69" s="84"/>
      <c r="J69" s="28" t="str">
        <f t="shared" ref="J69" si="21">IFERROR(IF(I69/D$12=0," ",I69/D$12),"")</f>
        <v xml:space="preserve"> </v>
      </c>
      <c r="K69" s="84"/>
      <c r="L69" s="84"/>
      <c r="M69" s="84"/>
      <c r="N69" s="85"/>
      <c r="O69" s="72"/>
      <c r="P69" s="73"/>
      <c r="Q69" s="73"/>
      <c r="R69" s="73"/>
      <c r="S69" s="73"/>
      <c r="T69" s="73"/>
      <c r="U69" s="73"/>
      <c r="V69" s="73"/>
      <c r="W69" s="73"/>
      <c r="X69" s="73"/>
      <c r="Y69" s="73"/>
      <c r="Z69" s="73"/>
      <c r="AA69" s="73"/>
      <c r="AB69" s="73"/>
      <c r="AC69" s="73"/>
      <c r="AD69" s="77"/>
      <c r="AE69" s="77"/>
      <c r="AF69" s="84"/>
      <c r="AG69" s="86"/>
      <c r="AH69" s="87"/>
      <c r="AI69" s="92"/>
    </row>
    <row r="70" spans="2:35">
      <c r="B70" s="823">
        <f>B58+1</f>
        <v>5</v>
      </c>
      <c r="C70" s="828"/>
      <c r="D70" s="1100"/>
      <c r="E70" s="828"/>
      <c r="F70" s="829"/>
      <c r="G70" s="25"/>
      <c r="H70" s="24"/>
      <c r="I70" s="140"/>
      <c r="J70" s="7" t="str">
        <f>IFERROR(IF(I70/D$12=0," ",I70/D$12),"")</f>
        <v xml:space="preserve"> </v>
      </c>
      <c r="K70" s="1116"/>
      <c r="L70" s="1118"/>
      <c r="M70" s="1118"/>
      <c r="N70" s="23"/>
      <c r="O70" s="862" t="str">
        <f>IFERROR(ROUND(IF(I80/#REF!=0,"",I80/#REF!),0),"")</f>
        <v/>
      </c>
      <c r="P70" s="859">
        <f>IFERROR(O80/$X$14,"")</f>
        <v>0</v>
      </c>
      <c r="Q70" s="865">
        <f>IFERROR(P80*$X$13/2,"")</f>
        <v>0</v>
      </c>
      <c r="R70" s="854"/>
      <c r="S70" s="834" t="str">
        <f>IFERROR(ROUND(IF(OR($R70="Hino Truck",$R73="Hino Truck",$R75="Hino Truck",$R77="Hino Truck"),$P80/$X$9,""),1),"NA")</f>
        <v>NA</v>
      </c>
      <c r="T70" s="834" t="str">
        <f>IFERROR(ROUND(IF(OR($R70="Mazda",$R73="Mazda",$R75="Mazda",$R77="Mazda"),$P80/$X$10,""),1),"NA")</f>
        <v>NA</v>
      </c>
      <c r="U70" s="834" t="str">
        <f>IFERROR(ROUND(IF(OR($R70="Shazoor",$R73="Shazoor",$R75="Shazoor",$R77="Shazoor"),$P80/$X$11,""),1),"NA")</f>
        <v>NA</v>
      </c>
      <c r="V70" s="834" t="str">
        <f>IFERROR(ROUND(IF(OR($R70="Suzuki",$R73="Suzuki",$R75="Suzuki",$R77="Suzuki"),$P80/$X$12,""),1),"NA")</f>
        <v>NA</v>
      </c>
      <c r="W70" s="830"/>
      <c r="X70" s="855" t="e">
        <f>J80/$K$9/$K$8</f>
        <v>#REF!</v>
      </c>
      <c r="Y70" s="857" t="e">
        <f>ROUND(X80/#REF!,0)</f>
        <v>#REF!</v>
      </c>
      <c r="Z70" s="857" t="e">
        <f>O80/#REF!</f>
        <v>#REF!</v>
      </c>
      <c r="AA70" s="1103"/>
      <c r="AB70" s="1106">
        <f>IFERROR(ROUND(IF(AA70="ICT",0,(J80/10)*110%),0),"")</f>
        <v>0</v>
      </c>
      <c r="AC70" s="1107" t="str">
        <f>IFERROR(ROUNDUP(J80/$P$9/$P$8,0),"")</f>
        <v/>
      </c>
      <c r="AD70" s="1109" t="str">
        <f>IFERROR(ROUND(J80/$P$9/AC70,0),"")</f>
        <v/>
      </c>
      <c r="AE70" s="29" t="str">
        <f>IFERROR(ROUND(IF(AA70="ICT",0,(J70/25)*110%),0),"")</f>
        <v/>
      </c>
      <c r="AF70" s="43"/>
      <c r="AG70" s="43"/>
      <c r="AH70" s="44"/>
      <c r="AI70" s="19"/>
    </row>
    <row r="71" spans="2:35">
      <c r="B71" s="823"/>
      <c r="C71" s="828"/>
      <c r="D71" s="1100"/>
      <c r="E71" s="828"/>
      <c r="F71" s="1102"/>
      <c r="G71" s="25"/>
      <c r="H71" s="140"/>
      <c r="I71" s="140"/>
      <c r="J71" s="7" t="str">
        <f t="shared" ref="J71:J79" si="22">IFERROR(IF(I71/D$12=0," ",I71/D$12),"")</f>
        <v xml:space="preserve"> </v>
      </c>
      <c r="K71" s="1116"/>
      <c r="L71" s="1118"/>
      <c r="M71" s="1118"/>
      <c r="N71" s="23"/>
      <c r="O71" s="863"/>
      <c r="P71" s="860"/>
      <c r="Q71" s="866"/>
      <c r="R71" s="828"/>
      <c r="S71" s="835"/>
      <c r="T71" s="835"/>
      <c r="U71" s="835"/>
      <c r="V71" s="835"/>
      <c r="W71" s="831"/>
      <c r="X71" s="855"/>
      <c r="Y71" s="857"/>
      <c r="Z71" s="857"/>
      <c r="AA71" s="1104"/>
      <c r="AB71" s="956"/>
      <c r="AC71" s="1107"/>
      <c r="AD71" s="1109"/>
      <c r="AE71" s="29" t="str">
        <f t="shared" ref="AE71:AE73" si="23">IFERROR(ROUND(IF(AA71="ICT",0,(J71/25)*110%),0),"")</f>
        <v/>
      </c>
      <c r="AF71" s="45"/>
      <c r="AG71" s="45"/>
      <c r="AH71" s="46"/>
      <c r="AI71" s="19"/>
    </row>
    <row r="72" spans="2:35">
      <c r="B72" s="823"/>
      <c r="C72" s="828"/>
      <c r="D72" s="1100"/>
      <c r="E72" s="828"/>
      <c r="F72" s="1102"/>
      <c r="G72" s="25"/>
      <c r="H72" s="140"/>
      <c r="I72" s="140"/>
      <c r="J72" s="7" t="str">
        <f t="shared" si="22"/>
        <v xml:space="preserve"> </v>
      </c>
      <c r="K72" s="1116"/>
      <c r="L72" s="1118"/>
      <c r="M72" s="1118"/>
      <c r="N72" s="23"/>
      <c r="O72" s="863"/>
      <c r="P72" s="860"/>
      <c r="Q72" s="866"/>
      <c r="R72" s="829"/>
      <c r="S72" s="835"/>
      <c r="T72" s="835"/>
      <c r="U72" s="835"/>
      <c r="V72" s="835"/>
      <c r="W72" s="831"/>
      <c r="X72" s="855"/>
      <c r="Y72" s="857"/>
      <c r="Z72" s="857"/>
      <c r="AA72" s="1104"/>
      <c r="AB72" s="956"/>
      <c r="AC72" s="1107"/>
      <c r="AD72" s="1109"/>
      <c r="AE72" s="29" t="str">
        <f t="shared" si="23"/>
        <v/>
      </c>
      <c r="AF72" s="45"/>
      <c r="AG72" s="45"/>
      <c r="AH72" s="46"/>
      <c r="AI72" s="19"/>
    </row>
    <row r="73" spans="2:35">
      <c r="B73" s="823"/>
      <c r="C73" s="828"/>
      <c r="D73" s="1100"/>
      <c r="E73" s="828"/>
      <c r="F73" s="1102"/>
      <c r="G73" s="25"/>
      <c r="H73" s="140"/>
      <c r="I73" s="140"/>
      <c r="J73" s="7" t="str">
        <f t="shared" si="22"/>
        <v xml:space="preserve"> </v>
      </c>
      <c r="K73" s="1116"/>
      <c r="L73" s="1118"/>
      <c r="M73" s="1118"/>
      <c r="N73" s="23"/>
      <c r="O73" s="863"/>
      <c r="P73" s="860"/>
      <c r="Q73" s="866"/>
      <c r="R73" s="854"/>
      <c r="S73" s="835"/>
      <c r="T73" s="835"/>
      <c r="U73" s="835"/>
      <c r="V73" s="835"/>
      <c r="W73" s="831"/>
      <c r="X73" s="855"/>
      <c r="Y73" s="857"/>
      <c r="Z73" s="857"/>
      <c r="AA73" s="1104"/>
      <c r="AB73" s="956"/>
      <c r="AC73" s="1107"/>
      <c r="AD73" s="1109"/>
      <c r="AE73" s="29" t="str">
        <f t="shared" si="23"/>
        <v/>
      </c>
      <c r="AF73" s="45"/>
      <c r="AG73" s="45"/>
      <c r="AH73" s="46"/>
      <c r="AI73" s="19"/>
    </row>
    <row r="74" spans="2:35">
      <c r="B74" s="823"/>
      <c r="C74" s="828"/>
      <c r="D74" s="1100"/>
      <c r="E74" s="828"/>
      <c r="F74" s="1102"/>
      <c r="G74" s="25"/>
      <c r="H74" s="140"/>
      <c r="I74" s="22"/>
      <c r="J74" s="7" t="str">
        <f t="shared" si="22"/>
        <v xml:space="preserve"> </v>
      </c>
      <c r="K74" s="1116"/>
      <c r="L74" s="1118"/>
      <c r="M74" s="1118"/>
      <c r="N74" s="23"/>
      <c r="O74" s="863"/>
      <c r="P74" s="860"/>
      <c r="Q74" s="866"/>
      <c r="R74" s="829"/>
      <c r="S74" s="835"/>
      <c r="T74" s="835"/>
      <c r="U74" s="835"/>
      <c r="V74" s="835"/>
      <c r="W74" s="831"/>
      <c r="X74" s="855"/>
      <c r="Y74" s="857"/>
      <c r="Z74" s="857"/>
      <c r="AA74" s="1104"/>
      <c r="AB74" s="956"/>
      <c r="AC74" s="1107"/>
      <c r="AD74" s="1109"/>
      <c r="AE74" s="29"/>
      <c r="AF74" s="45"/>
      <c r="AG74" s="45"/>
      <c r="AH74" s="46"/>
      <c r="AI74" s="19"/>
    </row>
    <row r="75" spans="2:35">
      <c r="B75" s="823"/>
      <c r="C75" s="828"/>
      <c r="D75" s="1100"/>
      <c r="E75" s="828"/>
      <c r="F75" s="1102"/>
      <c r="G75" s="25"/>
      <c r="H75" s="140"/>
      <c r="I75" s="22"/>
      <c r="J75" s="7" t="str">
        <f t="shared" si="22"/>
        <v xml:space="preserve"> </v>
      </c>
      <c r="K75" s="1116"/>
      <c r="L75" s="1118"/>
      <c r="M75" s="1118"/>
      <c r="N75" s="23"/>
      <c r="O75" s="863"/>
      <c r="P75" s="860"/>
      <c r="Q75" s="866"/>
      <c r="R75" s="854"/>
      <c r="S75" s="835"/>
      <c r="T75" s="835"/>
      <c r="U75" s="835"/>
      <c r="V75" s="835"/>
      <c r="W75" s="831"/>
      <c r="X75" s="855"/>
      <c r="Y75" s="857"/>
      <c r="Z75" s="857"/>
      <c r="AA75" s="1104"/>
      <c r="AB75" s="956"/>
      <c r="AC75" s="1107"/>
      <c r="AD75" s="1109"/>
      <c r="AE75" s="29"/>
      <c r="AF75" s="45"/>
      <c r="AG75" s="45"/>
      <c r="AH75" s="46"/>
      <c r="AI75" s="19"/>
    </row>
    <row r="76" spans="2:35">
      <c r="B76" s="823"/>
      <c r="C76" s="828"/>
      <c r="D76" s="1100"/>
      <c r="E76" s="828"/>
      <c r="F76" s="1102"/>
      <c r="G76" s="25"/>
      <c r="H76" s="140"/>
      <c r="I76" s="22"/>
      <c r="J76" s="7" t="str">
        <f t="shared" si="22"/>
        <v xml:space="preserve"> </v>
      </c>
      <c r="K76" s="1116"/>
      <c r="L76" s="1118"/>
      <c r="M76" s="1118"/>
      <c r="N76" s="23"/>
      <c r="O76" s="863"/>
      <c r="P76" s="860"/>
      <c r="Q76" s="866"/>
      <c r="R76" s="829"/>
      <c r="S76" s="835"/>
      <c r="T76" s="835"/>
      <c r="U76" s="835"/>
      <c r="V76" s="835"/>
      <c r="W76" s="831"/>
      <c r="X76" s="855"/>
      <c r="Y76" s="857"/>
      <c r="Z76" s="857"/>
      <c r="AA76" s="1104"/>
      <c r="AB76" s="956"/>
      <c r="AC76" s="1107"/>
      <c r="AD76" s="1109"/>
      <c r="AE76" s="29"/>
      <c r="AF76" s="45"/>
      <c r="AG76" s="45"/>
      <c r="AH76" s="46"/>
      <c r="AI76" s="19"/>
    </row>
    <row r="77" spans="2:35">
      <c r="B77" s="823"/>
      <c r="C77" s="828"/>
      <c r="D77" s="1100"/>
      <c r="E77" s="828"/>
      <c r="F77" s="1102"/>
      <c r="G77" s="25"/>
      <c r="H77" s="140"/>
      <c r="I77" s="22"/>
      <c r="J77" s="7" t="str">
        <f t="shared" si="22"/>
        <v xml:space="preserve"> </v>
      </c>
      <c r="K77" s="1116"/>
      <c r="L77" s="1118"/>
      <c r="M77" s="1118"/>
      <c r="N77" s="23"/>
      <c r="O77" s="863"/>
      <c r="P77" s="860"/>
      <c r="Q77" s="866"/>
      <c r="R77" s="854"/>
      <c r="S77" s="835"/>
      <c r="T77" s="835"/>
      <c r="U77" s="835"/>
      <c r="V77" s="835"/>
      <c r="W77" s="831"/>
      <c r="X77" s="855"/>
      <c r="Y77" s="857"/>
      <c r="Z77" s="857"/>
      <c r="AA77" s="1104"/>
      <c r="AB77" s="956"/>
      <c r="AC77" s="1107"/>
      <c r="AD77" s="1109"/>
      <c r="AE77" s="29"/>
      <c r="AF77" s="45"/>
      <c r="AG77" s="45"/>
      <c r="AH77" s="46"/>
      <c r="AI77" s="19"/>
    </row>
    <row r="78" spans="2:35">
      <c r="B78" s="823"/>
      <c r="C78" s="828"/>
      <c r="D78" s="1100"/>
      <c r="E78" s="828"/>
      <c r="F78" s="1102"/>
      <c r="G78" s="25"/>
      <c r="H78" s="140"/>
      <c r="I78" s="22"/>
      <c r="J78" s="7" t="str">
        <f t="shared" si="22"/>
        <v xml:space="preserve"> </v>
      </c>
      <c r="K78" s="1116"/>
      <c r="L78" s="1118"/>
      <c r="M78" s="1118"/>
      <c r="N78" s="23"/>
      <c r="O78" s="863"/>
      <c r="P78" s="860"/>
      <c r="Q78" s="866"/>
      <c r="R78" s="828"/>
      <c r="S78" s="835"/>
      <c r="T78" s="835"/>
      <c r="U78" s="835"/>
      <c r="V78" s="835"/>
      <c r="W78" s="831"/>
      <c r="X78" s="855"/>
      <c r="Y78" s="857"/>
      <c r="Z78" s="857"/>
      <c r="AA78" s="1104"/>
      <c r="AB78" s="956"/>
      <c r="AC78" s="1107"/>
      <c r="AD78" s="1109"/>
      <c r="AE78" s="29"/>
      <c r="AF78" s="45"/>
      <c r="AG78" s="45"/>
      <c r="AH78" s="46"/>
      <c r="AI78" s="19"/>
    </row>
    <row r="79" spans="2:35">
      <c r="B79" s="822"/>
      <c r="C79" s="829"/>
      <c r="D79" s="1101"/>
      <c r="E79" s="829"/>
      <c r="F79" s="1102"/>
      <c r="G79" s="25"/>
      <c r="H79" s="140"/>
      <c r="I79" s="22"/>
      <c r="J79" s="7" t="str">
        <f t="shared" si="22"/>
        <v xml:space="preserve"> </v>
      </c>
      <c r="K79" s="1117"/>
      <c r="L79" s="1119"/>
      <c r="M79" s="1119"/>
      <c r="N79" s="23"/>
      <c r="O79" s="864"/>
      <c r="P79" s="861"/>
      <c r="Q79" s="867"/>
      <c r="R79" s="829"/>
      <c r="S79" s="836"/>
      <c r="T79" s="836"/>
      <c r="U79" s="836"/>
      <c r="V79" s="836"/>
      <c r="W79" s="832"/>
      <c r="X79" s="856"/>
      <c r="Y79" s="858"/>
      <c r="Z79" s="858"/>
      <c r="AA79" s="1105"/>
      <c r="AB79" s="957"/>
      <c r="AC79" s="1108"/>
      <c r="AD79" s="1110"/>
      <c r="AE79" s="29" t="str">
        <f t="shared" ref="AE79" si="24">IFERROR(ROUND(IF(AA79="ICT",0,(J79/25)*110%),0),"")</f>
        <v/>
      </c>
      <c r="AF79" s="45"/>
      <c r="AG79" s="45"/>
      <c r="AH79" s="46"/>
      <c r="AI79" s="19"/>
    </row>
    <row r="80" spans="2:35" s="90" customFormat="1" ht="16.5" customHeight="1">
      <c r="B80" s="821"/>
      <c r="C80" s="78" t="s">
        <v>348</v>
      </c>
      <c r="D80" s="78"/>
      <c r="E80" s="78">
        <f>COUNTA(E70)</f>
        <v>0</v>
      </c>
      <c r="F80" s="78">
        <f>COUNTA(F70)</f>
        <v>0</v>
      </c>
      <c r="G80" s="78">
        <f>COUNTA(G70:G79)</f>
        <v>0</v>
      </c>
      <c r="H80" s="78"/>
      <c r="I80" s="69">
        <f>SUM(I70:I79)</f>
        <v>0</v>
      </c>
      <c r="J80" s="69">
        <f>SUM(J70:J79)</f>
        <v>0</v>
      </c>
      <c r="K80" s="79"/>
      <c r="L80" s="79"/>
      <c r="M80" s="79"/>
      <c r="N80" s="70">
        <f>SUM(N70:N79)</f>
        <v>0</v>
      </c>
      <c r="O80" s="70">
        <f>SUM(O70:O79)</f>
        <v>0</v>
      </c>
      <c r="P80" s="71">
        <f>SUM(P70:P79)</f>
        <v>0</v>
      </c>
      <c r="Q80" s="71">
        <f>SUM(Q70:Q79)</f>
        <v>0</v>
      </c>
      <c r="R80" s="71"/>
      <c r="S80" s="74">
        <f>SUM(S70:S79)</f>
        <v>0</v>
      </c>
      <c r="T80" s="74">
        <f>SUM(T70:T79)</f>
        <v>0</v>
      </c>
      <c r="U80" s="74">
        <f t="shared" ref="U80" si="25">SUM(U70:U79)</f>
        <v>0</v>
      </c>
      <c r="V80" s="74">
        <f>SUM(V70:V79)</f>
        <v>0</v>
      </c>
      <c r="W80" s="71"/>
      <c r="X80" s="71" t="e">
        <f>SUM(X70:X79)</f>
        <v>#REF!</v>
      </c>
      <c r="Y80" s="71" t="e">
        <f t="shared" ref="Y80:Z80" si="26">SUM(Y70:Y79)</f>
        <v>#REF!</v>
      </c>
      <c r="Z80" s="71" t="e">
        <f t="shared" si="26"/>
        <v>#REF!</v>
      </c>
      <c r="AA80" s="71"/>
      <c r="AB80" s="75">
        <f>SUM(AB70:AB79)</f>
        <v>0</v>
      </c>
      <c r="AC80" s="71">
        <f>SUM(AC70:AC79)</f>
        <v>0</v>
      </c>
      <c r="AD80" s="76">
        <f>SUM(AD70:AD79)</f>
        <v>0</v>
      </c>
      <c r="AE80" s="76">
        <f>SUM(AE70:AE79)</f>
        <v>0</v>
      </c>
      <c r="AF80" s="79">
        <f>COUNTA(AF70:AF79)</f>
        <v>0</v>
      </c>
      <c r="AG80" s="80"/>
      <c r="AH80" s="81"/>
      <c r="AI80" s="91"/>
    </row>
    <row r="81" spans="2:35" s="93" customFormat="1" ht="15" thickBot="1">
      <c r="B81" s="822"/>
      <c r="C81" s="82"/>
      <c r="D81" s="82"/>
      <c r="E81" s="82"/>
      <c r="F81" s="82"/>
      <c r="G81" s="83"/>
      <c r="H81" s="84"/>
      <c r="I81" s="84"/>
      <c r="J81" s="28" t="str">
        <f t="shared" ref="J81" si="27">IFERROR(IF(I81/D$12=0," ",I81/D$12),"")</f>
        <v xml:space="preserve"> </v>
      </c>
      <c r="K81" s="84"/>
      <c r="L81" s="84"/>
      <c r="M81" s="84"/>
      <c r="N81" s="85"/>
      <c r="O81" s="72"/>
      <c r="P81" s="73"/>
      <c r="Q81" s="73"/>
      <c r="R81" s="73"/>
      <c r="S81" s="73"/>
      <c r="T81" s="73"/>
      <c r="U81" s="73"/>
      <c r="V81" s="73"/>
      <c r="W81" s="73"/>
      <c r="X81" s="73"/>
      <c r="Y81" s="73"/>
      <c r="Z81" s="73"/>
      <c r="AA81" s="73"/>
      <c r="AB81" s="73"/>
      <c r="AC81" s="73"/>
      <c r="AD81" s="77"/>
      <c r="AE81" s="77"/>
      <c r="AF81" s="84"/>
      <c r="AG81" s="86"/>
      <c r="AH81" s="87"/>
      <c r="AI81" s="92"/>
    </row>
    <row r="82" spans="2:35">
      <c r="B82" s="823">
        <f>B70+1</f>
        <v>6</v>
      </c>
      <c r="C82" s="828"/>
      <c r="D82" s="1100"/>
      <c r="E82" s="828"/>
      <c r="F82" s="829"/>
      <c r="G82" s="25"/>
      <c r="H82" s="24"/>
      <c r="I82" s="140"/>
      <c r="J82" s="7" t="str">
        <f>IFERROR(IF(I82/D$12=0," ",I82/D$12),"")</f>
        <v xml:space="preserve"> </v>
      </c>
      <c r="K82" s="1116"/>
      <c r="L82" s="1118"/>
      <c r="M82" s="1118"/>
      <c r="N82" s="23"/>
      <c r="O82" s="862" t="str">
        <f>IFERROR(ROUND(IF(I92/#REF!=0,"",I92/#REF!),0),"")</f>
        <v/>
      </c>
      <c r="P82" s="859">
        <f>IFERROR(O92/$X$14,"")</f>
        <v>0</v>
      </c>
      <c r="Q82" s="865">
        <f>IFERROR(P92*$X$13/2,"")</f>
        <v>0</v>
      </c>
      <c r="R82" s="854"/>
      <c r="S82" s="834" t="str">
        <f>IFERROR(ROUND(IF(OR($R82="Hino Truck",$R85="Hino Truck",$R87="Hino Truck",$R89="Hino Truck"),$P92/$X$9,""),1),"NA")</f>
        <v>NA</v>
      </c>
      <c r="T82" s="834" t="str">
        <f>IFERROR(ROUND(IF(OR($R82="Mazda",$R85="Mazda",$R87="Mazda",$R89="Mazda"),$P92/$X$10,""),1),"NA")</f>
        <v>NA</v>
      </c>
      <c r="U82" s="834" t="str">
        <f>IFERROR(ROUND(IF(OR($R82="Shazoor",$R85="Shazoor",$R87="Shazoor",$R89="Shazoor"),$P92/$X$11,""),1),"NA")</f>
        <v>NA</v>
      </c>
      <c r="V82" s="834" t="str">
        <f>IFERROR(ROUND(IF(OR($R82="Suzuki",$R85="Suzuki",$R87="Suzuki",$R89="Suzuki"),$P92/$X$12,""),1),"NA")</f>
        <v>NA</v>
      </c>
      <c r="W82" s="830"/>
      <c r="X82" s="855" t="e">
        <f>J92/$K$9/$K$8</f>
        <v>#REF!</v>
      </c>
      <c r="Y82" s="857" t="e">
        <f>ROUND(X92/#REF!,0)</f>
        <v>#REF!</v>
      </c>
      <c r="Z82" s="857" t="e">
        <f>O92/#REF!</f>
        <v>#REF!</v>
      </c>
      <c r="AA82" s="1103"/>
      <c r="AB82" s="1106">
        <f>IFERROR(ROUND(IF(AA82="ICT",0,(J92/10)*110%),0),"")</f>
        <v>0</v>
      </c>
      <c r="AC82" s="1107" t="str">
        <f>IFERROR(ROUNDUP(J92/$P$9/$P$8,0),"")</f>
        <v/>
      </c>
      <c r="AD82" s="1109" t="str">
        <f>IFERROR(ROUND(J92/$P$9/AC82,0),"")</f>
        <v/>
      </c>
      <c r="AE82" s="29" t="str">
        <f>IFERROR(ROUND(IF(AA82="ICT",0,(J82/25)*110%),0),"")</f>
        <v/>
      </c>
      <c r="AF82" s="43"/>
      <c r="AG82" s="43"/>
      <c r="AH82" s="44"/>
      <c r="AI82" s="19"/>
    </row>
    <row r="83" spans="2:35">
      <c r="B83" s="823"/>
      <c r="C83" s="828"/>
      <c r="D83" s="1100"/>
      <c r="E83" s="828"/>
      <c r="F83" s="1102"/>
      <c r="G83" s="25"/>
      <c r="H83" s="140"/>
      <c r="I83" s="140"/>
      <c r="J83" s="7" t="str">
        <f t="shared" ref="J83:J91" si="28">IFERROR(IF(I83/D$12=0," ",I83/D$12),"")</f>
        <v xml:space="preserve"> </v>
      </c>
      <c r="K83" s="1116"/>
      <c r="L83" s="1118"/>
      <c r="M83" s="1118"/>
      <c r="N83" s="23"/>
      <c r="O83" s="863"/>
      <c r="P83" s="860"/>
      <c r="Q83" s="866"/>
      <c r="R83" s="828"/>
      <c r="S83" s="835"/>
      <c r="T83" s="835"/>
      <c r="U83" s="835"/>
      <c r="V83" s="835"/>
      <c r="W83" s="831"/>
      <c r="X83" s="855"/>
      <c r="Y83" s="857"/>
      <c r="Z83" s="857"/>
      <c r="AA83" s="1104"/>
      <c r="AB83" s="956"/>
      <c r="AC83" s="1107"/>
      <c r="AD83" s="1109"/>
      <c r="AE83" s="29" t="str">
        <f t="shared" ref="AE83:AE85" si="29">IFERROR(ROUND(IF(AA83="ICT",0,(J83/25)*110%),0),"")</f>
        <v/>
      </c>
      <c r="AF83" s="45"/>
      <c r="AG83" s="45"/>
      <c r="AH83" s="46"/>
      <c r="AI83" s="19"/>
    </row>
    <row r="84" spans="2:35">
      <c r="B84" s="823"/>
      <c r="C84" s="828"/>
      <c r="D84" s="1100"/>
      <c r="E84" s="828"/>
      <c r="F84" s="1102"/>
      <c r="G84" s="25"/>
      <c r="H84" s="140"/>
      <c r="I84" s="140"/>
      <c r="J84" s="7" t="str">
        <f t="shared" si="28"/>
        <v xml:space="preserve"> </v>
      </c>
      <c r="K84" s="1116"/>
      <c r="L84" s="1118"/>
      <c r="M84" s="1118"/>
      <c r="N84" s="23"/>
      <c r="O84" s="863"/>
      <c r="P84" s="860"/>
      <c r="Q84" s="866"/>
      <c r="R84" s="829"/>
      <c r="S84" s="835"/>
      <c r="T84" s="835"/>
      <c r="U84" s="835"/>
      <c r="V84" s="835"/>
      <c r="W84" s="831"/>
      <c r="X84" s="855"/>
      <c r="Y84" s="857"/>
      <c r="Z84" s="857"/>
      <c r="AA84" s="1104"/>
      <c r="AB84" s="956"/>
      <c r="AC84" s="1107"/>
      <c r="AD84" s="1109"/>
      <c r="AE84" s="29" t="str">
        <f t="shared" si="29"/>
        <v/>
      </c>
      <c r="AF84" s="45"/>
      <c r="AG84" s="45"/>
      <c r="AH84" s="46"/>
      <c r="AI84" s="19"/>
    </row>
    <row r="85" spans="2:35">
      <c r="B85" s="823"/>
      <c r="C85" s="828"/>
      <c r="D85" s="1100"/>
      <c r="E85" s="828"/>
      <c r="F85" s="1102"/>
      <c r="G85" s="25"/>
      <c r="H85" s="140"/>
      <c r="I85" s="140"/>
      <c r="J85" s="7" t="str">
        <f t="shared" si="28"/>
        <v xml:space="preserve"> </v>
      </c>
      <c r="K85" s="1116"/>
      <c r="L85" s="1118"/>
      <c r="M85" s="1118"/>
      <c r="N85" s="23"/>
      <c r="O85" s="863"/>
      <c r="P85" s="860"/>
      <c r="Q85" s="866"/>
      <c r="R85" s="854"/>
      <c r="S85" s="835"/>
      <c r="T85" s="835"/>
      <c r="U85" s="835"/>
      <c r="V85" s="835"/>
      <c r="W85" s="831"/>
      <c r="X85" s="855"/>
      <c r="Y85" s="857"/>
      <c r="Z85" s="857"/>
      <c r="AA85" s="1104"/>
      <c r="AB85" s="956"/>
      <c r="AC85" s="1107"/>
      <c r="AD85" s="1109"/>
      <c r="AE85" s="29" t="str">
        <f t="shared" si="29"/>
        <v/>
      </c>
      <c r="AF85" s="45"/>
      <c r="AG85" s="45"/>
      <c r="AH85" s="46"/>
      <c r="AI85" s="19"/>
    </row>
    <row r="86" spans="2:35">
      <c r="B86" s="823"/>
      <c r="C86" s="828"/>
      <c r="D86" s="1100"/>
      <c r="E86" s="828"/>
      <c r="F86" s="1102"/>
      <c r="G86" s="25"/>
      <c r="H86" s="140"/>
      <c r="I86" s="22"/>
      <c r="J86" s="7" t="str">
        <f t="shared" si="28"/>
        <v xml:space="preserve"> </v>
      </c>
      <c r="K86" s="1116"/>
      <c r="L86" s="1118"/>
      <c r="M86" s="1118"/>
      <c r="N86" s="23"/>
      <c r="O86" s="863"/>
      <c r="P86" s="860"/>
      <c r="Q86" s="866"/>
      <c r="R86" s="829"/>
      <c r="S86" s="835"/>
      <c r="T86" s="835"/>
      <c r="U86" s="835"/>
      <c r="V86" s="835"/>
      <c r="W86" s="831"/>
      <c r="X86" s="855"/>
      <c r="Y86" s="857"/>
      <c r="Z86" s="857"/>
      <c r="AA86" s="1104"/>
      <c r="AB86" s="956"/>
      <c r="AC86" s="1107"/>
      <c r="AD86" s="1109"/>
      <c r="AE86" s="29"/>
      <c r="AF86" s="45"/>
      <c r="AG86" s="45"/>
      <c r="AH86" s="46"/>
      <c r="AI86" s="19"/>
    </row>
    <row r="87" spans="2:35">
      <c r="B87" s="823"/>
      <c r="C87" s="828"/>
      <c r="D87" s="1100"/>
      <c r="E87" s="828"/>
      <c r="F87" s="1102"/>
      <c r="G87" s="25"/>
      <c r="H87" s="140"/>
      <c r="I87" s="22"/>
      <c r="J87" s="7" t="str">
        <f t="shared" si="28"/>
        <v xml:space="preserve"> </v>
      </c>
      <c r="K87" s="1116"/>
      <c r="L87" s="1118"/>
      <c r="M87" s="1118"/>
      <c r="N87" s="23"/>
      <c r="O87" s="863"/>
      <c r="P87" s="860"/>
      <c r="Q87" s="866"/>
      <c r="R87" s="854"/>
      <c r="S87" s="835"/>
      <c r="T87" s="835"/>
      <c r="U87" s="835"/>
      <c r="V87" s="835"/>
      <c r="W87" s="831"/>
      <c r="X87" s="855"/>
      <c r="Y87" s="857"/>
      <c r="Z87" s="857"/>
      <c r="AA87" s="1104"/>
      <c r="AB87" s="956"/>
      <c r="AC87" s="1107"/>
      <c r="AD87" s="1109"/>
      <c r="AE87" s="29"/>
      <c r="AF87" s="45"/>
      <c r="AG87" s="45"/>
      <c r="AH87" s="46"/>
      <c r="AI87" s="19"/>
    </row>
    <row r="88" spans="2:35">
      <c r="B88" s="823"/>
      <c r="C88" s="828"/>
      <c r="D88" s="1100"/>
      <c r="E88" s="828"/>
      <c r="F88" s="1102"/>
      <c r="G88" s="25"/>
      <c r="H88" s="140"/>
      <c r="I88" s="22"/>
      <c r="J88" s="7" t="str">
        <f t="shared" si="28"/>
        <v xml:space="preserve"> </v>
      </c>
      <c r="K88" s="1116"/>
      <c r="L88" s="1118"/>
      <c r="M88" s="1118"/>
      <c r="N88" s="23"/>
      <c r="O88" s="863"/>
      <c r="P88" s="860"/>
      <c r="Q88" s="866"/>
      <c r="R88" s="829"/>
      <c r="S88" s="835"/>
      <c r="T88" s="835"/>
      <c r="U88" s="835"/>
      <c r="V88" s="835"/>
      <c r="W88" s="831"/>
      <c r="X88" s="855"/>
      <c r="Y88" s="857"/>
      <c r="Z88" s="857"/>
      <c r="AA88" s="1104"/>
      <c r="AB88" s="956"/>
      <c r="AC88" s="1107"/>
      <c r="AD88" s="1109"/>
      <c r="AE88" s="29"/>
      <c r="AF88" s="45"/>
      <c r="AG88" s="45"/>
      <c r="AH88" s="46"/>
      <c r="AI88" s="125" t="s">
        <v>402</v>
      </c>
    </row>
    <row r="89" spans="2:35">
      <c r="B89" s="823"/>
      <c r="C89" s="828"/>
      <c r="D89" s="1100"/>
      <c r="E89" s="828"/>
      <c r="F89" s="1102"/>
      <c r="G89" s="25"/>
      <c r="H89" s="140"/>
      <c r="I89" s="22"/>
      <c r="J89" s="7" t="str">
        <f t="shared" si="28"/>
        <v xml:space="preserve"> </v>
      </c>
      <c r="K89" s="1116"/>
      <c r="L89" s="1118"/>
      <c r="M89" s="1118"/>
      <c r="N89" s="23"/>
      <c r="O89" s="863"/>
      <c r="P89" s="860"/>
      <c r="Q89" s="866"/>
      <c r="R89" s="854"/>
      <c r="S89" s="835"/>
      <c r="T89" s="835"/>
      <c r="U89" s="835"/>
      <c r="V89" s="835"/>
      <c r="W89" s="831"/>
      <c r="X89" s="855"/>
      <c r="Y89" s="857"/>
      <c r="Z89" s="857"/>
      <c r="AA89" s="1104"/>
      <c r="AB89" s="956"/>
      <c r="AC89" s="1107"/>
      <c r="AD89" s="1109"/>
      <c r="AE89" s="29"/>
      <c r="AF89" s="45"/>
      <c r="AG89" s="45"/>
      <c r="AH89" s="46"/>
      <c r="AI89" s="126" t="s">
        <v>443</v>
      </c>
    </row>
    <row r="90" spans="2:35">
      <c r="B90" s="823"/>
      <c r="C90" s="828"/>
      <c r="D90" s="1100"/>
      <c r="E90" s="828"/>
      <c r="F90" s="1102"/>
      <c r="G90" s="25"/>
      <c r="H90" s="140"/>
      <c r="I90" s="22"/>
      <c r="J90" s="7" t="str">
        <f t="shared" si="28"/>
        <v xml:space="preserve"> </v>
      </c>
      <c r="K90" s="1116"/>
      <c r="L90" s="1118"/>
      <c r="M90" s="1118"/>
      <c r="N90" s="23"/>
      <c r="O90" s="863"/>
      <c r="P90" s="860"/>
      <c r="Q90" s="866"/>
      <c r="R90" s="828"/>
      <c r="S90" s="835"/>
      <c r="T90" s="835"/>
      <c r="U90" s="835"/>
      <c r="V90" s="835"/>
      <c r="W90" s="831"/>
      <c r="X90" s="855"/>
      <c r="Y90" s="857"/>
      <c r="Z90" s="857"/>
      <c r="AA90" s="1104"/>
      <c r="AB90" s="956"/>
      <c r="AC90" s="1107"/>
      <c r="AD90" s="1109"/>
      <c r="AE90" s="29"/>
      <c r="AF90" s="45"/>
      <c r="AG90" s="45"/>
      <c r="AH90" s="46"/>
      <c r="AI90" s="19"/>
    </row>
    <row r="91" spans="2:35">
      <c r="B91" s="822"/>
      <c r="C91" s="829"/>
      <c r="D91" s="1101"/>
      <c r="E91" s="829"/>
      <c r="F91" s="1102"/>
      <c r="G91" s="25"/>
      <c r="H91" s="140"/>
      <c r="I91" s="22"/>
      <c r="J91" s="7" t="str">
        <f t="shared" si="28"/>
        <v xml:space="preserve"> </v>
      </c>
      <c r="K91" s="1117"/>
      <c r="L91" s="1119"/>
      <c r="M91" s="1119"/>
      <c r="N91" s="23"/>
      <c r="O91" s="864"/>
      <c r="P91" s="861"/>
      <c r="Q91" s="867"/>
      <c r="R91" s="829"/>
      <c r="S91" s="836"/>
      <c r="T91" s="836"/>
      <c r="U91" s="836"/>
      <c r="V91" s="836"/>
      <c r="W91" s="832"/>
      <c r="X91" s="856"/>
      <c r="Y91" s="858"/>
      <c r="Z91" s="858"/>
      <c r="AA91" s="1105"/>
      <c r="AB91" s="957"/>
      <c r="AC91" s="1108"/>
      <c r="AD91" s="1110"/>
      <c r="AE91" s="29" t="str">
        <f t="shared" ref="AE91" si="30">IFERROR(ROUND(IF(AA91="ICT",0,(J91/25)*110%),0),"")</f>
        <v/>
      </c>
      <c r="AF91" s="45"/>
      <c r="AG91" s="45"/>
      <c r="AH91" s="46"/>
      <c r="AI91" s="19"/>
    </row>
    <row r="92" spans="2:35" s="90" customFormat="1" ht="16.5" customHeight="1">
      <c r="B92" s="821"/>
      <c r="C92" s="78" t="s">
        <v>348</v>
      </c>
      <c r="D92" s="78"/>
      <c r="E92" s="78">
        <f>COUNTA(E82)</f>
        <v>0</v>
      </c>
      <c r="F92" s="78">
        <f>COUNTA(F82)</f>
        <v>0</v>
      </c>
      <c r="G92" s="78">
        <f>COUNTA(G82:G91)</f>
        <v>0</v>
      </c>
      <c r="H92" s="78"/>
      <c r="I92" s="69">
        <f>SUM(I82:I91)</f>
        <v>0</v>
      </c>
      <c r="J92" s="69">
        <f>SUM(J82:J91)</f>
        <v>0</v>
      </c>
      <c r="K92" s="79"/>
      <c r="L92" s="79"/>
      <c r="M92" s="79"/>
      <c r="N92" s="70">
        <f>SUM(N82:N91)</f>
        <v>0</v>
      </c>
      <c r="O92" s="70">
        <f>SUM(O82:O91)</f>
        <v>0</v>
      </c>
      <c r="P92" s="71">
        <f>SUM(P82:P91)</f>
        <v>0</v>
      </c>
      <c r="Q92" s="71">
        <f>SUM(Q82:Q91)</f>
        <v>0</v>
      </c>
      <c r="R92" s="71"/>
      <c r="S92" s="74">
        <f>SUM(S82:S91)</f>
        <v>0</v>
      </c>
      <c r="T92" s="74">
        <f>SUM(T82:T91)</f>
        <v>0</v>
      </c>
      <c r="U92" s="74">
        <f t="shared" ref="U92" si="31">SUM(U82:U91)</f>
        <v>0</v>
      </c>
      <c r="V92" s="74">
        <f>SUM(V82:V91)</f>
        <v>0</v>
      </c>
      <c r="W92" s="71"/>
      <c r="X92" s="71" t="e">
        <f>SUM(X82:X91)</f>
        <v>#REF!</v>
      </c>
      <c r="Y92" s="71" t="e">
        <f t="shared" ref="Y92:Z92" si="32">SUM(Y82:Y91)</f>
        <v>#REF!</v>
      </c>
      <c r="Z92" s="71" t="e">
        <f t="shared" si="32"/>
        <v>#REF!</v>
      </c>
      <c r="AA92" s="71"/>
      <c r="AB92" s="75">
        <f>SUM(AB82:AB91)</f>
        <v>0</v>
      </c>
      <c r="AC92" s="71">
        <f>SUM(AC82:AC91)</f>
        <v>0</v>
      </c>
      <c r="AD92" s="76">
        <f>SUM(AD82:AD91)</f>
        <v>0</v>
      </c>
      <c r="AE92" s="76">
        <f>SUM(AE82:AE91)</f>
        <v>0</v>
      </c>
      <c r="AF92" s="79">
        <f>COUNTA(AF82:AF91)</f>
        <v>0</v>
      </c>
      <c r="AG92" s="80"/>
      <c r="AH92" s="81"/>
      <c r="AI92" s="91"/>
    </row>
    <row r="93" spans="2:35" s="93" customFormat="1" ht="15" thickBot="1">
      <c r="B93" s="822"/>
      <c r="C93" s="82"/>
      <c r="D93" s="82"/>
      <c r="E93" s="82"/>
      <c r="F93" s="82"/>
      <c r="G93" s="83"/>
      <c r="H93" s="84"/>
      <c r="I93" s="84"/>
      <c r="J93" s="28" t="str">
        <f t="shared" ref="J93" si="33">IFERROR(IF(I93/D$12=0," ",I93/D$12),"")</f>
        <v xml:space="preserve"> </v>
      </c>
      <c r="K93" s="84"/>
      <c r="L93" s="84"/>
      <c r="M93" s="84"/>
      <c r="N93" s="85"/>
      <c r="O93" s="72"/>
      <c r="P93" s="73"/>
      <c r="Q93" s="73"/>
      <c r="R93" s="73"/>
      <c r="S93" s="73"/>
      <c r="T93" s="73"/>
      <c r="U93" s="73"/>
      <c r="V93" s="73"/>
      <c r="W93" s="73"/>
      <c r="X93" s="73"/>
      <c r="Y93" s="73"/>
      <c r="Z93" s="73"/>
      <c r="AA93" s="73"/>
      <c r="AB93" s="73"/>
      <c r="AC93" s="73"/>
      <c r="AD93" s="77"/>
      <c r="AE93" s="77"/>
      <c r="AF93" s="84"/>
      <c r="AG93" s="86"/>
      <c r="AH93" s="87"/>
      <c r="AI93" s="92"/>
    </row>
    <row r="94" spans="2:35">
      <c r="B94" s="823">
        <f>B82+1</f>
        <v>7</v>
      </c>
      <c r="C94" s="828"/>
      <c r="D94" s="1100"/>
      <c r="E94" s="828"/>
      <c r="F94" s="829"/>
      <c r="G94" s="25"/>
      <c r="H94" s="24"/>
      <c r="I94" s="140"/>
      <c r="J94" s="7" t="str">
        <f>IFERROR(IF(I94/D$12=0," ",I94/D$12),"")</f>
        <v xml:space="preserve"> </v>
      </c>
      <c r="K94" s="1116"/>
      <c r="L94" s="1118"/>
      <c r="M94" s="1118"/>
      <c r="N94" s="23"/>
      <c r="O94" s="862" t="str">
        <f>IFERROR(ROUND(IF(I104/#REF!=0,"",I104/#REF!),0),"")</f>
        <v/>
      </c>
      <c r="P94" s="859">
        <f>IFERROR(O104/$X$14,"")</f>
        <v>0</v>
      </c>
      <c r="Q94" s="865">
        <f>IFERROR(P104*$X$13/2,"")</f>
        <v>0</v>
      </c>
      <c r="R94" s="854"/>
      <c r="S94" s="834" t="str">
        <f>IFERROR(ROUND(IF(OR($R94="Hino Truck",$R97="Hino Truck",$R99="Hino Truck",$R101="Hino Truck"),$P104/$X$9,""),1),"NA")</f>
        <v>NA</v>
      </c>
      <c r="T94" s="834" t="str">
        <f>IFERROR(ROUND(IF(OR($R94="Mazda",$R97="Mazda",$R99="Mazda",$R101="Mazda"),$P104/$X$10,""),1),"NA")</f>
        <v>NA</v>
      </c>
      <c r="U94" s="834" t="str">
        <f>IFERROR(ROUND(IF(OR($R94="Shazoor",$R97="Shazoor",$R99="Shazoor",$R101="Shazoor"),$P104/$X$11,""),1),"NA")</f>
        <v>NA</v>
      </c>
      <c r="V94" s="834" t="str">
        <f>IFERROR(ROUND(IF(OR($R94="Suzuki",$R97="Suzuki",$R99="Suzuki",$R101="Suzuki"),$P104/$X$12,""),1),"NA")</f>
        <v>NA</v>
      </c>
      <c r="W94" s="830"/>
      <c r="X94" s="855" t="e">
        <f>J104/$K$9/$K$8</f>
        <v>#REF!</v>
      </c>
      <c r="Y94" s="857" t="e">
        <f>ROUND(X104/#REF!,0)</f>
        <v>#REF!</v>
      </c>
      <c r="Z94" s="857" t="e">
        <f>O104/#REF!</f>
        <v>#REF!</v>
      </c>
      <c r="AA94" s="1103"/>
      <c r="AB94" s="1106">
        <f>IFERROR(ROUND(IF(AA94="ICT",0,(J104/10)*110%),0),"")</f>
        <v>0</v>
      </c>
      <c r="AC94" s="1107" t="str">
        <f>IFERROR(ROUNDUP(J104/$P$9/$P$8,0),"")</f>
        <v/>
      </c>
      <c r="AD94" s="1109" t="str">
        <f>IFERROR(ROUND(J104/$P$9/AC94,0),"")</f>
        <v/>
      </c>
      <c r="AE94" s="29" t="str">
        <f>IFERROR(ROUND(IF(AA94="ICT",0,(J94/25)*110%),0),"")</f>
        <v/>
      </c>
      <c r="AF94" s="43"/>
      <c r="AG94" s="43"/>
      <c r="AH94" s="44"/>
      <c r="AI94" s="19"/>
    </row>
    <row r="95" spans="2:35">
      <c r="B95" s="823"/>
      <c r="C95" s="828"/>
      <c r="D95" s="1100"/>
      <c r="E95" s="828"/>
      <c r="F95" s="1102"/>
      <c r="G95" s="25"/>
      <c r="H95" s="140"/>
      <c r="I95" s="140"/>
      <c r="J95" s="7" t="str">
        <f t="shared" ref="J95:J103" si="34">IFERROR(IF(I95/D$12=0," ",I95/D$12),"")</f>
        <v xml:space="preserve"> </v>
      </c>
      <c r="K95" s="1116"/>
      <c r="L95" s="1118"/>
      <c r="M95" s="1118"/>
      <c r="N95" s="23"/>
      <c r="O95" s="863"/>
      <c r="P95" s="860"/>
      <c r="Q95" s="866"/>
      <c r="R95" s="828"/>
      <c r="S95" s="835"/>
      <c r="T95" s="835"/>
      <c r="U95" s="835"/>
      <c r="V95" s="835"/>
      <c r="W95" s="831"/>
      <c r="X95" s="855"/>
      <c r="Y95" s="857"/>
      <c r="Z95" s="857"/>
      <c r="AA95" s="1104"/>
      <c r="AB95" s="956"/>
      <c r="AC95" s="1107"/>
      <c r="AD95" s="1109"/>
      <c r="AE95" s="29" t="str">
        <f t="shared" ref="AE95:AE97" si="35">IFERROR(ROUND(IF(AA95="ICT",0,(J95/25)*110%),0),"")</f>
        <v/>
      </c>
      <c r="AF95" s="45"/>
      <c r="AG95" s="45"/>
      <c r="AH95" s="46"/>
      <c r="AI95" s="19"/>
    </row>
    <row r="96" spans="2:35">
      <c r="B96" s="823"/>
      <c r="C96" s="828"/>
      <c r="D96" s="1100"/>
      <c r="E96" s="828"/>
      <c r="F96" s="1102"/>
      <c r="G96" s="25"/>
      <c r="H96" s="140"/>
      <c r="I96" s="140"/>
      <c r="J96" s="7" t="str">
        <f t="shared" si="34"/>
        <v xml:space="preserve"> </v>
      </c>
      <c r="K96" s="1116"/>
      <c r="L96" s="1118"/>
      <c r="M96" s="1118"/>
      <c r="N96" s="23"/>
      <c r="O96" s="863"/>
      <c r="P96" s="860"/>
      <c r="Q96" s="866"/>
      <c r="R96" s="829"/>
      <c r="S96" s="835"/>
      <c r="T96" s="835"/>
      <c r="U96" s="835"/>
      <c r="V96" s="835"/>
      <c r="W96" s="831"/>
      <c r="X96" s="855"/>
      <c r="Y96" s="857"/>
      <c r="Z96" s="857"/>
      <c r="AA96" s="1104"/>
      <c r="AB96" s="956"/>
      <c r="AC96" s="1107"/>
      <c r="AD96" s="1109"/>
      <c r="AE96" s="29" t="str">
        <f t="shared" si="35"/>
        <v/>
      </c>
      <c r="AF96" s="45"/>
      <c r="AG96" s="45"/>
      <c r="AH96" s="46"/>
      <c r="AI96" s="19"/>
    </row>
    <row r="97" spans="2:35">
      <c r="B97" s="823"/>
      <c r="C97" s="828"/>
      <c r="D97" s="1100"/>
      <c r="E97" s="828"/>
      <c r="F97" s="1102"/>
      <c r="G97" s="25"/>
      <c r="H97" s="140"/>
      <c r="I97" s="140"/>
      <c r="J97" s="7" t="str">
        <f t="shared" si="34"/>
        <v xml:space="preserve"> </v>
      </c>
      <c r="K97" s="1116"/>
      <c r="L97" s="1118"/>
      <c r="M97" s="1118"/>
      <c r="N97" s="23"/>
      <c r="O97" s="863"/>
      <c r="P97" s="860"/>
      <c r="Q97" s="866"/>
      <c r="R97" s="854"/>
      <c r="S97" s="835"/>
      <c r="T97" s="835"/>
      <c r="U97" s="835"/>
      <c r="V97" s="835"/>
      <c r="W97" s="831"/>
      <c r="X97" s="855"/>
      <c r="Y97" s="857"/>
      <c r="Z97" s="857"/>
      <c r="AA97" s="1104"/>
      <c r="AB97" s="956"/>
      <c r="AC97" s="1107"/>
      <c r="AD97" s="1109"/>
      <c r="AE97" s="29" t="str">
        <f t="shared" si="35"/>
        <v/>
      </c>
      <c r="AF97" s="45"/>
      <c r="AG97" s="45"/>
      <c r="AH97" s="46"/>
      <c r="AI97" s="19"/>
    </row>
    <row r="98" spans="2:35">
      <c r="B98" s="823"/>
      <c r="C98" s="828"/>
      <c r="D98" s="1100"/>
      <c r="E98" s="828"/>
      <c r="F98" s="1102"/>
      <c r="G98" s="25"/>
      <c r="H98" s="140"/>
      <c r="I98" s="22"/>
      <c r="J98" s="7" t="str">
        <f t="shared" si="34"/>
        <v xml:space="preserve"> </v>
      </c>
      <c r="K98" s="1116"/>
      <c r="L98" s="1118"/>
      <c r="M98" s="1118"/>
      <c r="N98" s="23"/>
      <c r="O98" s="863"/>
      <c r="P98" s="860"/>
      <c r="Q98" s="866"/>
      <c r="R98" s="829"/>
      <c r="S98" s="835"/>
      <c r="T98" s="835"/>
      <c r="U98" s="835"/>
      <c r="V98" s="835"/>
      <c r="W98" s="831"/>
      <c r="X98" s="855"/>
      <c r="Y98" s="857"/>
      <c r="Z98" s="857"/>
      <c r="AA98" s="1104"/>
      <c r="AB98" s="956"/>
      <c r="AC98" s="1107"/>
      <c r="AD98" s="1109"/>
      <c r="AE98" s="29"/>
      <c r="AF98" s="45"/>
      <c r="AG98" s="45"/>
      <c r="AH98" s="46"/>
      <c r="AI98" s="19"/>
    </row>
    <row r="99" spans="2:35">
      <c r="B99" s="823"/>
      <c r="C99" s="828"/>
      <c r="D99" s="1100"/>
      <c r="E99" s="828"/>
      <c r="F99" s="1102"/>
      <c r="G99" s="25"/>
      <c r="H99" s="140"/>
      <c r="I99" s="22"/>
      <c r="J99" s="7" t="str">
        <f t="shared" si="34"/>
        <v xml:space="preserve"> </v>
      </c>
      <c r="K99" s="1116"/>
      <c r="L99" s="1118"/>
      <c r="M99" s="1118"/>
      <c r="N99" s="23"/>
      <c r="O99" s="863"/>
      <c r="P99" s="860"/>
      <c r="Q99" s="866"/>
      <c r="R99" s="854"/>
      <c r="S99" s="835"/>
      <c r="T99" s="835"/>
      <c r="U99" s="835"/>
      <c r="V99" s="835"/>
      <c r="W99" s="831"/>
      <c r="X99" s="855"/>
      <c r="Y99" s="857"/>
      <c r="Z99" s="857"/>
      <c r="AA99" s="1104"/>
      <c r="AB99" s="956"/>
      <c r="AC99" s="1107"/>
      <c r="AD99" s="1109"/>
      <c r="AE99" s="29"/>
      <c r="AF99" s="45"/>
      <c r="AG99" s="45"/>
      <c r="AH99" s="46"/>
      <c r="AI99" s="19"/>
    </row>
    <row r="100" spans="2:35">
      <c r="B100" s="823"/>
      <c r="C100" s="828"/>
      <c r="D100" s="1100"/>
      <c r="E100" s="828"/>
      <c r="F100" s="1102"/>
      <c r="G100" s="25"/>
      <c r="H100" s="140"/>
      <c r="I100" s="22"/>
      <c r="J100" s="7" t="str">
        <f t="shared" si="34"/>
        <v xml:space="preserve"> </v>
      </c>
      <c r="K100" s="1116"/>
      <c r="L100" s="1118"/>
      <c r="M100" s="1118"/>
      <c r="N100" s="23"/>
      <c r="O100" s="863"/>
      <c r="P100" s="860"/>
      <c r="Q100" s="866"/>
      <c r="R100" s="829"/>
      <c r="S100" s="835"/>
      <c r="T100" s="835"/>
      <c r="U100" s="835"/>
      <c r="V100" s="835"/>
      <c r="W100" s="831"/>
      <c r="X100" s="855"/>
      <c r="Y100" s="857"/>
      <c r="Z100" s="857"/>
      <c r="AA100" s="1104"/>
      <c r="AB100" s="956"/>
      <c r="AC100" s="1107"/>
      <c r="AD100" s="1109"/>
      <c r="AE100" s="29"/>
      <c r="AF100" s="45"/>
      <c r="AG100" s="45"/>
      <c r="AH100" s="46"/>
      <c r="AI100" s="19"/>
    </row>
    <row r="101" spans="2:35">
      <c r="B101" s="823"/>
      <c r="C101" s="828"/>
      <c r="D101" s="1100"/>
      <c r="E101" s="828"/>
      <c r="F101" s="1102"/>
      <c r="G101" s="25"/>
      <c r="H101" s="140"/>
      <c r="I101" s="22"/>
      <c r="J101" s="7" t="str">
        <f t="shared" si="34"/>
        <v xml:space="preserve"> </v>
      </c>
      <c r="K101" s="1116"/>
      <c r="L101" s="1118"/>
      <c r="M101" s="1118"/>
      <c r="N101" s="23"/>
      <c r="O101" s="863"/>
      <c r="P101" s="860"/>
      <c r="Q101" s="866"/>
      <c r="R101" s="854"/>
      <c r="S101" s="835"/>
      <c r="T101" s="835"/>
      <c r="U101" s="835"/>
      <c r="V101" s="835"/>
      <c r="W101" s="831"/>
      <c r="X101" s="855"/>
      <c r="Y101" s="857"/>
      <c r="Z101" s="857"/>
      <c r="AA101" s="1104"/>
      <c r="AB101" s="956"/>
      <c r="AC101" s="1107"/>
      <c r="AD101" s="1109"/>
      <c r="AE101" s="29"/>
      <c r="AF101" s="45"/>
      <c r="AG101" s="45"/>
      <c r="AH101" s="46"/>
      <c r="AI101" s="19"/>
    </row>
    <row r="102" spans="2:35">
      <c r="B102" s="823"/>
      <c r="C102" s="828"/>
      <c r="D102" s="1100"/>
      <c r="E102" s="828"/>
      <c r="F102" s="1102"/>
      <c r="G102" s="25"/>
      <c r="H102" s="140"/>
      <c r="I102" s="22"/>
      <c r="J102" s="7" t="str">
        <f t="shared" si="34"/>
        <v xml:space="preserve"> </v>
      </c>
      <c r="K102" s="1116"/>
      <c r="L102" s="1118"/>
      <c r="M102" s="1118"/>
      <c r="N102" s="23"/>
      <c r="O102" s="863"/>
      <c r="P102" s="860"/>
      <c r="Q102" s="866"/>
      <c r="R102" s="828"/>
      <c r="S102" s="835"/>
      <c r="T102" s="835"/>
      <c r="U102" s="835"/>
      <c r="V102" s="835"/>
      <c r="W102" s="831"/>
      <c r="X102" s="855"/>
      <c r="Y102" s="857"/>
      <c r="Z102" s="857"/>
      <c r="AA102" s="1104"/>
      <c r="AB102" s="956"/>
      <c r="AC102" s="1107"/>
      <c r="AD102" s="1109"/>
      <c r="AE102" s="29"/>
      <c r="AF102" s="45"/>
      <c r="AG102" s="45"/>
      <c r="AH102" s="46"/>
      <c r="AI102" s="19"/>
    </row>
    <row r="103" spans="2:35">
      <c r="B103" s="822"/>
      <c r="C103" s="829"/>
      <c r="D103" s="1101"/>
      <c r="E103" s="829"/>
      <c r="F103" s="1102"/>
      <c r="G103" s="25"/>
      <c r="H103" s="140"/>
      <c r="I103" s="22"/>
      <c r="J103" s="7" t="str">
        <f t="shared" si="34"/>
        <v xml:space="preserve"> </v>
      </c>
      <c r="K103" s="1117"/>
      <c r="L103" s="1119"/>
      <c r="M103" s="1119"/>
      <c r="N103" s="23"/>
      <c r="O103" s="864"/>
      <c r="P103" s="861"/>
      <c r="Q103" s="867"/>
      <c r="R103" s="829"/>
      <c r="S103" s="836"/>
      <c r="T103" s="836"/>
      <c r="U103" s="836"/>
      <c r="V103" s="836"/>
      <c r="W103" s="832"/>
      <c r="X103" s="856"/>
      <c r="Y103" s="858"/>
      <c r="Z103" s="858"/>
      <c r="AA103" s="1105"/>
      <c r="AB103" s="957"/>
      <c r="AC103" s="1108"/>
      <c r="AD103" s="1110"/>
      <c r="AE103" s="29" t="str">
        <f t="shared" ref="AE103" si="36">IFERROR(ROUND(IF(AA103="ICT",0,(J103/25)*110%),0),"")</f>
        <v/>
      </c>
      <c r="AF103" s="45"/>
      <c r="AG103" s="45"/>
      <c r="AH103" s="46"/>
      <c r="AI103" s="19"/>
    </row>
    <row r="104" spans="2:35" s="90" customFormat="1" ht="16.5" customHeight="1">
      <c r="B104" s="821"/>
      <c r="C104" s="78" t="s">
        <v>348</v>
      </c>
      <c r="D104" s="78"/>
      <c r="E104" s="78">
        <f>COUNTA(E94)</f>
        <v>0</v>
      </c>
      <c r="F104" s="78">
        <f>COUNTA(F94)</f>
        <v>0</v>
      </c>
      <c r="G104" s="78">
        <f>COUNTA(G94:G103)</f>
        <v>0</v>
      </c>
      <c r="H104" s="78"/>
      <c r="I104" s="69">
        <f>SUM(I94:I103)</f>
        <v>0</v>
      </c>
      <c r="J104" s="69">
        <f>SUM(J94:J103)</f>
        <v>0</v>
      </c>
      <c r="K104" s="79"/>
      <c r="L104" s="79"/>
      <c r="M104" s="79"/>
      <c r="N104" s="70">
        <f>SUM(N94:N103)</f>
        <v>0</v>
      </c>
      <c r="O104" s="70">
        <f>SUM(O94:O103)</f>
        <v>0</v>
      </c>
      <c r="P104" s="71">
        <f>SUM(P94:P103)</f>
        <v>0</v>
      </c>
      <c r="Q104" s="71">
        <f>SUM(Q94:Q103)</f>
        <v>0</v>
      </c>
      <c r="R104" s="71"/>
      <c r="S104" s="74">
        <f>SUM(S94:S103)</f>
        <v>0</v>
      </c>
      <c r="T104" s="74">
        <f>SUM(T94:T103)</f>
        <v>0</v>
      </c>
      <c r="U104" s="74">
        <f t="shared" ref="U104" si="37">SUM(U94:U103)</f>
        <v>0</v>
      </c>
      <c r="V104" s="74">
        <f>SUM(V94:V103)</f>
        <v>0</v>
      </c>
      <c r="W104" s="71"/>
      <c r="X104" s="71" t="e">
        <f>SUM(X94:X103)</f>
        <v>#REF!</v>
      </c>
      <c r="Y104" s="71" t="e">
        <f t="shared" ref="Y104:Z104" si="38">SUM(Y94:Y103)</f>
        <v>#REF!</v>
      </c>
      <c r="Z104" s="71" t="e">
        <f t="shared" si="38"/>
        <v>#REF!</v>
      </c>
      <c r="AA104" s="71"/>
      <c r="AB104" s="75">
        <f>SUM(AB94:AB103)</f>
        <v>0</v>
      </c>
      <c r="AC104" s="71">
        <f>SUM(AC94:AC103)</f>
        <v>0</v>
      </c>
      <c r="AD104" s="76">
        <f>SUM(AD94:AD103)</f>
        <v>0</v>
      </c>
      <c r="AE104" s="76">
        <f>SUM(AE94:AE103)</f>
        <v>0</v>
      </c>
      <c r="AF104" s="79">
        <f>COUNTA(AF94:AF103)</f>
        <v>0</v>
      </c>
      <c r="AG104" s="80"/>
      <c r="AH104" s="81"/>
      <c r="AI104" s="91"/>
    </row>
    <row r="105" spans="2:35" s="93" customFormat="1" ht="15" thickBot="1">
      <c r="B105" s="822"/>
      <c r="C105" s="82"/>
      <c r="D105" s="82"/>
      <c r="E105" s="82"/>
      <c r="F105" s="82"/>
      <c r="G105" s="83"/>
      <c r="H105" s="84"/>
      <c r="I105" s="84"/>
      <c r="J105" s="28" t="str">
        <f t="shared" ref="J105" si="39">IFERROR(IF(I105/D$12=0," ",I105/D$12),"")</f>
        <v xml:space="preserve"> </v>
      </c>
      <c r="K105" s="84"/>
      <c r="L105" s="84"/>
      <c r="M105" s="84"/>
      <c r="N105" s="85"/>
      <c r="O105" s="72"/>
      <c r="P105" s="73"/>
      <c r="Q105" s="73"/>
      <c r="R105" s="73"/>
      <c r="S105" s="73"/>
      <c r="T105" s="73"/>
      <c r="U105" s="73"/>
      <c r="V105" s="73"/>
      <c r="W105" s="73"/>
      <c r="X105" s="73"/>
      <c r="Y105" s="73"/>
      <c r="Z105" s="73"/>
      <c r="AA105" s="73"/>
      <c r="AB105" s="73"/>
      <c r="AC105" s="73"/>
      <c r="AD105" s="77"/>
      <c r="AE105" s="77"/>
      <c r="AF105" s="84"/>
      <c r="AG105" s="86"/>
      <c r="AH105" s="87"/>
      <c r="AI105" s="92"/>
    </row>
    <row r="106" spans="2:35">
      <c r="B106" s="823">
        <f>B94+1</f>
        <v>8</v>
      </c>
      <c r="C106" s="828"/>
      <c r="D106" s="1100"/>
      <c r="E106" s="828"/>
      <c r="F106" s="829"/>
      <c r="G106" s="25"/>
      <c r="H106" s="24"/>
      <c r="I106" s="140"/>
      <c r="J106" s="7" t="str">
        <f>IFERROR(IF(I106/D$12=0," ",I106/D$12),"")</f>
        <v xml:space="preserve"> </v>
      </c>
      <c r="K106" s="1116"/>
      <c r="L106" s="1118"/>
      <c r="M106" s="1118"/>
      <c r="N106" s="23"/>
      <c r="O106" s="862" t="str">
        <f>IFERROR(ROUND(IF(I116/#REF!=0,"",I116/#REF!),0),"")</f>
        <v/>
      </c>
      <c r="P106" s="859">
        <f>IFERROR(O116/$X$14,"")</f>
        <v>0</v>
      </c>
      <c r="Q106" s="865">
        <f>IFERROR(P116*$X$13/2,"")</f>
        <v>0</v>
      </c>
      <c r="R106" s="854"/>
      <c r="S106" s="834" t="str">
        <f>IFERROR(ROUND(IF(OR($R106="Hino Truck",$R109="Hino Truck",$R111="Hino Truck",$R113="Hino Truck"),$P116/$X$9,""),1),"NA")</f>
        <v>NA</v>
      </c>
      <c r="T106" s="834" t="str">
        <f>IFERROR(ROUND(IF(OR($R106="Mazda",$R109="Mazda",$R111="Mazda",$R113="Mazda"),$P116/$X$10,""),1),"NA")</f>
        <v>NA</v>
      </c>
      <c r="U106" s="834" t="str">
        <f>IFERROR(ROUND(IF(OR($R106="Shazoor",$R109="Shazoor",$R111="Shazoor",$R113="Shazoor"),$P116/$X$11,""),1),"NA")</f>
        <v>NA</v>
      </c>
      <c r="V106" s="834" t="str">
        <f>IFERROR(ROUND(IF(OR($R106="Suzuki",$R109="Suzuki",$R111="Suzuki",$R113="Suzuki"),$P116/$X$12,""),1),"NA")</f>
        <v>NA</v>
      </c>
      <c r="W106" s="830"/>
      <c r="X106" s="855" t="e">
        <f>J116/$K$9/$K$8</f>
        <v>#REF!</v>
      </c>
      <c r="Y106" s="857" t="e">
        <f>ROUND(X116/#REF!,0)</f>
        <v>#REF!</v>
      </c>
      <c r="Z106" s="857" t="e">
        <f>O116/#REF!</f>
        <v>#REF!</v>
      </c>
      <c r="AA106" s="1103"/>
      <c r="AB106" s="1106">
        <f>IFERROR(ROUND(IF(AA106="ICT",0,(J116/10)*110%),0),"")</f>
        <v>0</v>
      </c>
      <c r="AC106" s="1107" t="str">
        <f>IFERROR(ROUNDUP(J116/$P$9/$P$8,0),"")</f>
        <v/>
      </c>
      <c r="AD106" s="1109" t="str">
        <f>IFERROR(ROUND(J116/$P$9/AC106,0),"")</f>
        <v/>
      </c>
      <c r="AE106" s="29" t="str">
        <f>IFERROR(ROUND(IF(AA106="ICT",0,(J106/25)*110%),0),"")</f>
        <v/>
      </c>
      <c r="AF106" s="43"/>
      <c r="AG106" s="43"/>
      <c r="AH106" s="44"/>
      <c r="AI106" s="19"/>
    </row>
    <row r="107" spans="2:35">
      <c r="B107" s="823"/>
      <c r="C107" s="828"/>
      <c r="D107" s="1100"/>
      <c r="E107" s="828"/>
      <c r="F107" s="1102"/>
      <c r="G107" s="25"/>
      <c r="H107" s="140"/>
      <c r="I107" s="140"/>
      <c r="J107" s="7" t="str">
        <f t="shared" ref="J107:J115" si="40">IFERROR(IF(I107/D$12=0," ",I107/D$12),"")</f>
        <v xml:space="preserve"> </v>
      </c>
      <c r="K107" s="1116"/>
      <c r="L107" s="1118"/>
      <c r="M107" s="1118"/>
      <c r="N107" s="23"/>
      <c r="O107" s="863"/>
      <c r="P107" s="860"/>
      <c r="Q107" s="866"/>
      <c r="R107" s="828"/>
      <c r="S107" s="835"/>
      <c r="T107" s="835"/>
      <c r="U107" s="835"/>
      <c r="V107" s="835"/>
      <c r="W107" s="831"/>
      <c r="X107" s="855"/>
      <c r="Y107" s="857"/>
      <c r="Z107" s="857"/>
      <c r="AA107" s="1104"/>
      <c r="AB107" s="956"/>
      <c r="AC107" s="1107"/>
      <c r="AD107" s="1109"/>
      <c r="AE107" s="29" t="str">
        <f t="shared" ref="AE107:AE109" si="41">IFERROR(ROUND(IF(AA107="ICT",0,(J107/25)*110%),0),"")</f>
        <v/>
      </c>
      <c r="AF107" s="45"/>
      <c r="AG107" s="45"/>
      <c r="AH107" s="46"/>
      <c r="AI107" s="19"/>
    </row>
    <row r="108" spans="2:35">
      <c r="B108" s="823"/>
      <c r="C108" s="828"/>
      <c r="D108" s="1100"/>
      <c r="E108" s="828"/>
      <c r="F108" s="1102"/>
      <c r="G108" s="25"/>
      <c r="H108" s="140"/>
      <c r="I108" s="140"/>
      <c r="J108" s="7" t="str">
        <f t="shared" si="40"/>
        <v xml:space="preserve"> </v>
      </c>
      <c r="K108" s="1116"/>
      <c r="L108" s="1118"/>
      <c r="M108" s="1118"/>
      <c r="N108" s="23"/>
      <c r="O108" s="863"/>
      <c r="P108" s="860"/>
      <c r="Q108" s="866"/>
      <c r="R108" s="829"/>
      <c r="S108" s="835"/>
      <c r="T108" s="835"/>
      <c r="U108" s="835"/>
      <c r="V108" s="835"/>
      <c r="W108" s="831"/>
      <c r="X108" s="855"/>
      <c r="Y108" s="857"/>
      <c r="Z108" s="857"/>
      <c r="AA108" s="1104"/>
      <c r="AB108" s="956"/>
      <c r="AC108" s="1107"/>
      <c r="AD108" s="1109"/>
      <c r="AE108" s="29" t="str">
        <f t="shared" si="41"/>
        <v/>
      </c>
      <c r="AF108" s="45"/>
      <c r="AG108" s="45"/>
      <c r="AH108" s="46"/>
      <c r="AI108" s="19"/>
    </row>
    <row r="109" spans="2:35">
      <c r="B109" s="823"/>
      <c r="C109" s="828"/>
      <c r="D109" s="1100"/>
      <c r="E109" s="828"/>
      <c r="F109" s="1102"/>
      <c r="G109" s="25"/>
      <c r="H109" s="140"/>
      <c r="I109" s="140"/>
      <c r="J109" s="7" t="str">
        <f t="shared" si="40"/>
        <v xml:space="preserve"> </v>
      </c>
      <c r="K109" s="1116"/>
      <c r="L109" s="1118"/>
      <c r="M109" s="1118"/>
      <c r="N109" s="23"/>
      <c r="O109" s="863"/>
      <c r="P109" s="860"/>
      <c r="Q109" s="866"/>
      <c r="R109" s="854"/>
      <c r="S109" s="835"/>
      <c r="T109" s="835"/>
      <c r="U109" s="835"/>
      <c r="V109" s="835"/>
      <c r="W109" s="831"/>
      <c r="X109" s="855"/>
      <c r="Y109" s="857"/>
      <c r="Z109" s="857"/>
      <c r="AA109" s="1104"/>
      <c r="AB109" s="956"/>
      <c r="AC109" s="1107"/>
      <c r="AD109" s="1109"/>
      <c r="AE109" s="29" t="str">
        <f t="shared" si="41"/>
        <v/>
      </c>
      <c r="AF109" s="45"/>
      <c r="AG109" s="45"/>
      <c r="AH109" s="46"/>
      <c r="AI109" s="19"/>
    </row>
    <row r="110" spans="2:35">
      <c r="B110" s="823"/>
      <c r="C110" s="828"/>
      <c r="D110" s="1100"/>
      <c r="E110" s="828"/>
      <c r="F110" s="1102"/>
      <c r="G110" s="25"/>
      <c r="H110" s="140"/>
      <c r="I110" s="22"/>
      <c r="J110" s="7" t="str">
        <f t="shared" si="40"/>
        <v xml:space="preserve"> </v>
      </c>
      <c r="K110" s="1116"/>
      <c r="L110" s="1118"/>
      <c r="M110" s="1118"/>
      <c r="N110" s="23"/>
      <c r="O110" s="863"/>
      <c r="P110" s="860"/>
      <c r="Q110" s="866"/>
      <c r="R110" s="829"/>
      <c r="S110" s="835"/>
      <c r="T110" s="835"/>
      <c r="U110" s="835"/>
      <c r="V110" s="835"/>
      <c r="W110" s="831"/>
      <c r="X110" s="855"/>
      <c r="Y110" s="857"/>
      <c r="Z110" s="857"/>
      <c r="AA110" s="1104"/>
      <c r="AB110" s="956"/>
      <c r="AC110" s="1107"/>
      <c r="AD110" s="1109"/>
      <c r="AE110" s="29"/>
      <c r="AF110" s="45"/>
      <c r="AG110" s="45"/>
      <c r="AH110" s="46"/>
      <c r="AI110" s="19"/>
    </row>
    <row r="111" spans="2:35">
      <c r="B111" s="823"/>
      <c r="C111" s="828"/>
      <c r="D111" s="1100"/>
      <c r="E111" s="828"/>
      <c r="F111" s="1102"/>
      <c r="G111" s="25"/>
      <c r="H111" s="140"/>
      <c r="I111" s="22"/>
      <c r="J111" s="7" t="str">
        <f t="shared" si="40"/>
        <v xml:space="preserve"> </v>
      </c>
      <c r="K111" s="1116"/>
      <c r="L111" s="1118"/>
      <c r="M111" s="1118"/>
      <c r="N111" s="23"/>
      <c r="O111" s="863"/>
      <c r="P111" s="860"/>
      <c r="Q111" s="866"/>
      <c r="R111" s="854"/>
      <c r="S111" s="835"/>
      <c r="T111" s="835"/>
      <c r="U111" s="835"/>
      <c r="V111" s="835"/>
      <c r="W111" s="831"/>
      <c r="X111" s="855"/>
      <c r="Y111" s="857"/>
      <c r="Z111" s="857"/>
      <c r="AA111" s="1104"/>
      <c r="AB111" s="956"/>
      <c r="AC111" s="1107"/>
      <c r="AD111" s="1109"/>
      <c r="AE111" s="29"/>
      <c r="AF111" s="45"/>
      <c r="AG111" s="45"/>
      <c r="AH111" s="46"/>
      <c r="AI111" s="19"/>
    </row>
    <row r="112" spans="2:35">
      <c r="B112" s="823"/>
      <c r="C112" s="828"/>
      <c r="D112" s="1100"/>
      <c r="E112" s="828"/>
      <c r="F112" s="1102"/>
      <c r="G112" s="25"/>
      <c r="H112" s="140"/>
      <c r="I112" s="22"/>
      <c r="J112" s="7" t="str">
        <f t="shared" si="40"/>
        <v xml:space="preserve"> </v>
      </c>
      <c r="K112" s="1116"/>
      <c r="L112" s="1118"/>
      <c r="M112" s="1118"/>
      <c r="N112" s="23"/>
      <c r="O112" s="863"/>
      <c r="P112" s="860"/>
      <c r="Q112" s="866"/>
      <c r="R112" s="829"/>
      <c r="S112" s="835"/>
      <c r="T112" s="835"/>
      <c r="U112" s="835"/>
      <c r="V112" s="835"/>
      <c r="W112" s="831"/>
      <c r="X112" s="855"/>
      <c r="Y112" s="857"/>
      <c r="Z112" s="857"/>
      <c r="AA112" s="1104"/>
      <c r="AB112" s="956"/>
      <c r="AC112" s="1107"/>
      <c r="AD112" s="1109"/>
      <c r="AE112" s="29"/>
      <c r="AF112" s="45"/>
      <c r="AG112" s="45"/>
      <c r="AH112" s="46"/>
      <c r="AI112" s="19"/>
    </row>
    <row r="113" spans="2:35">
      <c r="B113" s="823"/>
      <c r="C113" s="828"/>
      <c r="D113" s="1100"/>
      <c r="E113" s="828"/>
      <c r="F113" s="1102"/>
      <c r="G113" s="25"/>
      <c r="H113" s="140"/>
      <c r="I113" s="22"/>
      <c r="J113" s="7" t="str">
        <f t="shared" si="40"/>
        <v xml:space="preserve"> </v>
      </c>
      <c r="K113" s="1116"/>
      <c r="L113" s="1118"/>
      <c r="M113" s="1118"/>
      <c r="N113" s="23"/>
      <c r="O113" s="863"/>
      <c r="P113" s="860"/>
      <c r="Q113" s="866"/>
      <c r="R113" s="854"/>
      <c r="S113" s="835"/>
      <c r="T113" s="835"/>
      <c r="U113" s="835"/>
      <c r="V113" s="835"/>
      <c r="W113" s="831"/>
      <c r="X113" s="855"/>
      <c r="Y113" s="857"/>
      <c r="Z113" s="857"/>
      <c r="AA113" s="1104"/>
      <c r="AB113" s="956"/>
      <c r="AC113" s="1107"/>
      <c r="AD113" s="1109"/>
      <c r="AE113" s="29"/>
      <c r="AF113" s="45"/>
      <c r="AG113" s="45"/>
      <c r="AH113" s="46"/>
      <c r="AI113" s="19"/>
    </row>
    <row r="114" spans="2:35">
      <c r="B114" s="823"/>
      <c r="C114" s="828"/>
      <c r="D114" s="1100"/>
      <c r="E114" s="828"/>
      <c r="F114" s="1102"/>
      <c r="G114" s="25"/>
      <c r="H114" s="140"/>
      <c r="I114" s="22"/>
      <c r="J114" s="7" t="str">
        <f t="shared" si="40"/>
        <v xml:space="preserve"> </v>
      </c>
      <c r="K114" s="1116"/>
      <c r="L114" s="1118"/>
      <c r="M114" s="1118"/>
      <c r="N114" s="23"/>
      <c r="O114" s="863"/>
      <c r="P114" s="860"/>
      <c r="Q114" s="866"/>
      <c r="R114" s="828"/>
      <c r="S114" s="835"/>
      <c r="T114" s="835"/>
      <c r="U114" s="835"/>
      <c r="V114" s="835"/>
      <c r="W114" s="831"/>
      <c r="X114" s="855"/>
      <c r="Y114" s="857"/>
      <c r="Z114" s="857"/>
      <c r="AA114" s="1104"/>
      <c r="AB114" s="956"/>
      <c r="AC114" s="1107"/>
      <c r="AD114" s="1109"/>
      <c r="AE114" s="29"/>
      <c r="AF114" s="45"/>
      <c r="AG114" s="45"/>
      <c r="AH114" s="46"/>
      <c r="AI114" s="19"/>
    </row>
    <row r="115" spans="2:35">
      <c r="B115" s="822"/>
      <c r="C115" s="829"/>
      <c r="D115" s="1101"/>
      <c r="E115" s="829"/>
      <c r="F115" s="1102"/>
      <c r="G115" s="25"/>
      <c r="H115" s="140"/>
      <c r="I115" s="22"/>
      <c r="J115" s="7" t="str">
        <f t="shared" si="40"/>
        <v xml:space="preserve"> </v>
      </c>
      <c r="K115" s="1117"/>
      <c r="L115" s="1119"/>
      <c r="M115" s="1119"/>
      <c r="N115" s="23"/>
      <c r="O115" s="864"/>
      <c r="P115" s="861"/>
      <c r="Q115" s="867"/>
      <c r="R115" s="829"/>
      <c r="S115" s="836"/>
      <c r="T115" s="836"/>
      <c r="U115" s="836"/>
      <c r="V115" s="836"/>
      <c r="W115" s="832"/>
      <c r="X115" s="856"/>
      <c r="Y115" s="858"/>
      <c r="Z115" s="858"/>
      <c r="AA115" s="1105"/>
      <c r="AB115" s="957"/>
      <c r="AC115" s="1108"/>
      <c r="AD115" s="1110"/>
      <c r="AE115" s="29" t="str">
        <f t="shared" ref="AE115" si="42">IFERROR(ROUND(IF(AA115="ICT",0,(J115/25)*110%),0),"")</f>
        <v/>
      </c>
      <c r="AF115" s="45"/>
      <c r="AG115" s="45"/>
      <c r="AH115" s="46"/>
      <c r="AI115" s="19"/>
    </row>
    <row r="116" spans="2:35" s="90" customFormat="1" ht="16.5" customHeight="1">
      <c r="B116" s="821"/>
      <c r="C116" s="78" t="s">
        <v>348</v>
      </c>
      <c r="D116" s="78"/>
      <c r="E116" s="78">
        <f>COUNTA(E106)</f>
        <v>0</v>
      </c>
      <c r="F116" s="78">
        <f>COUNTA(F106)</f>
        <v>0</v>
      </c>
      <c r="G116" s="78">
        <f>COUNTA(G106:G115)</f>
        <v>0</v>
      </c>
      <c r="H116" s="78"/>
      <c r="I116" s="69">
        <f>SUM(I106:I115)</f>
        <v>0</v>
      </c>
      <c r="J116" s="69">
        <f>SUM(J106:J115)</f>
        <v>0</v>
      </c>
      <c r="K116" s="79"/>
      <c r="L116" s="79"/>
      <c r="M116" s="79"/>
      <c r="N116" s="70">
        <f>SUM(N106:N115)</f>
        <v>0</v>
      </c>
      <c r="O116" s="70">
        <f>SUM(O106:O115)</f>
        <v>0</v>
      </c>
      <c r="P116" s="71">
        <f>SUM(P106:P115)</f>
        <v>0</v>
      </c>
      <c r="Q116" s="71">
        <f>SUM(Q106:Q115)</f>
        <v>0</v>
      </c>
      <c r="R116" s="71"/>
      <c r="S116" s="74">
        <f>SUM(S106:S115)</f>
        <v>0</v>
      </c>
      <c r="T116" s="74">
        <f>SUM(T106:T115)</f>
        <v>0</v>
      </c>
      <c r="U116" s="74">
        <f t="shared" ref="U116" si="43">SUM(U106:U115)</f>
        <v>0</v>
      </c>
      <c r="V116" s="74">
        <f>SUM(V106:V115)</f>
        <v>0</v>
      </c>
      <c r="W116" s="71"/>
      <c r="X116" s="71" t="e">
        <f>SUM(X106:X115)</f>
        <v>#REF!</v>
      </c>
      <c r="Y116" s="71" t="e">
        <f t="shared" ref="Y116:Z116" si="44">SUM(Y106:Y115)</f>
        <v>#REF!</v>
      </c>
      <c r="Z116" s="71" t="e">
        <f t="shared" si="44"/>
        <v>#REF!</v>
      </c>
      <c r="AA116" s="71"/>
      <c r="AB116" s="75">
        <f>SUM(AB106:AB115)</f>
        <v>0</v>
      </c>
      <c r="AC116" s="71">
        <f>SUM(AC106:AC115)</f>
        <v>0</v>
      </c>
      <c r="AD116" s="76">
        <f>SUM(AD106:AD115)</f>
        <v>0</v>
      </c>
      <c r="AE116" s="76">
        <f>SUM(AE106:AE115)</f>
        <v>0</v>
      </c>
      <c r="AF116" s="79">
        <f>COUNTA(AF106:AF115)</f>
        <v>0</v>
      </c>
      <c r="AG116" s="80"/>
      <c r="AH116" s="81"/>
      <c r="AI116" s="91"/>
    </row>
    <row r="117" spans="2:35" s="93" customFormat="1" ht="15" thickBot="1">
      <c r="B117" s="822"/>
      <c r="C117" s="82"/>
      <c r="D117" s="82"/>
      <c r="E117" s="82"/>
      <c r="F117" s="82"/>
      <c r="G117" s="83"/>
      <c r="H117" s="84"/>
      <c r="I117" s="84"/>
      <c r="J117" s="28" t="str">
        <f t="shared" ref="J117" si="45">IFERROR(IF(I117/D$12=0," ",I117/D$12),"")</f>
        <v xml:space="preserve"> </v>
      </c>
      <c r="K117" s="84"/>
      <c r="L117" s="84"/>
      <c r="M117" s="84"/>
      <c r="N117" s="85"/>
      <c r="O117" s="72"/>
      <c r="P117" s="73"/>
      <c r="Q117" s="73"/>
      <c r="R117" s="73"/>
      <c r="S117" s="73"/>
      <c r="T117" s="73"/>
      <c r="U117" s="73"/>
      <c r="V117" s="73"/>
      <c r="W117" s="73"/>
      <c r="X117" s="73"/>
      <c r="Y117" s="73"/>
      <c r="Z117" s="73"/>
      <c r="AA117" s="73"/>
      <c r="AB117" s="73"/>
      <c r="AC117" s="73"/>
      <c r="AD117" s="77"/>
      <c r="AE117" s="77"/>
      <c r="AF117" s="84"/>
      <c r="AG117" s="86"/>
      <c r="AH117" s="87"/>
      <c r="AI117" s="92"/>
    </row>
    <row r="118" spans="2:35">
      <c r="B118" s="823">
        <f>B106+1</f>
        <v>9</v>
      </c>
      <c r="C118" s="828"/>
      <c r="D118" s="1100"/>
      <c r="E118" s="828"/>
      <c r="F118" s="829"/>
      <c r="G118" s="25"/>
      <c r="H118" s="24"/>
      <c r="I118" s="140"/>
      <c r="J118" s="7" t="str">
        <f>IFERROR(IF(I118/D$12=0," ",I118/D$12),"")</f>
        <v xml:space="preserve"> </v>
      </c>
      <c r="K118" s="1116"/>
      <c r="L118" s="1118"/>
      <c r="M118" s="1118"/>
      <c r="N118" s="23"/>
      <c r="O118" s="862" t="str">
        <f>IFERROR(ROUND(IF(I128/#REF!=0,"",I128/#REF!),0),"")</f>
        <v/>
      </c>
      <c r="P118" s="859">
        <f>IFERROR(O128/$X$14,"")</f>
        <v>0</v>
      </c>
      <c r="Q118" s="865">
        <f>IFERROR(P128*$X$13/2,"")</f>
        <v>0</v>
      </c>
      <c r="R118" s="854"/>
      <c r="S118" s="834" t="str">
        <f>IFERROR(ROUND(IF(OR($R118="Hino Truck",$R121="Hino Truck",$R123="Hino Truck",$R125="Hino Truck"),$P128/$X$9,""),1),"NA")</f>
        <v>NA</v>
      </c>
      <c r="T118" s="834" t="str">
        <f>IFERROR(ROUND(IF(OR($R118="Mazda",$R121="Mazda",$R123="Mazda",$R125="Mazda"),$P128/$X$10,""),1),"NA")</f>
        <v>NA</v>
      </c>
      <c r="U118" s="834" t="str">
        <f>IFERROR(ROUND(IF(OR($R118="Shazoor",$R121="Shazoor",$R123="Shazoor",$R125="Shazoor"),$P128/$X$11,""),1),"NA")</f>
        <v>NA</v>
      </c>
      <c r="V118" s="834" t="str">
        <f>IFERROR(ROUND(IF(OR($R118="Suzuki",$R121="Suzuki",$R123="Suzuki",$R125="Suzuki"),$P128/$X$12,""),1),"NA")</f>
        <v>NA</v>
      </c>
      <c r="W118" s="830"/>
      <c r="X118" s="855" t="e">
        <f>J128/$K$9/$K$8</f>
        <v>#REF!</v>
      </c>
      <c r="Y118" s="857" t="e">
        <f>ROUND(X128/#REF!,0)</f>
        <v>#REF!</v>
      </c>
      <c r="Z118" s="857" t="e">
        <f>O128/#REF!</f>
        <v>#REF!</v>
      </c>
      <c r="AA118" s="1103"/>
      <c r="AB118" s="1106">
        <f>IFERROR(ROUND(IF(AA118="ICT",0,(J128/10)*110%),0),"")</f>
        <v>0</v>
      </c>
      <c r="AC118" s="1107" t="str">
        <f>IFERROR(ROUNDUP(J128/$P$9/$P$8,0),"")</f>
        <v/>
      </c>
      <c r="AD118" s="1109" t="str">
        <f>IFERROR(ROUND(J128/$P$9/AC118,0),"")</f>
        <v/>
      </c>
      <c r="AE118" s="29" t="str">
        <f>IFERROR(ROUND(IF(AA118="ICT",0,(J118/25)*110%),0),"")</f>
        <v/>
      </c>
      <c r="AF118" s="43"/>
      <c r="AG118" s="43"/>
      <c r="AH118" s="44"/>
      <c r="AI118" s="19"/>
    </row>
    <row r="119" spans="2:35">
      <c r="B119" s="823"/>
      <c r="C119" s="828"/>
      <c r="D119" s="1100"/>
      <c r="E119" s="828"/>
      <c r="F119" s="1102"/>
      <c r="G119" s="25"/>
      <c r="H119" s="140"/>
      <c r="I119" s="140"/>
      <c r="J119" s="7" t="str">
        <f t="shared" ref="J119:J127" si="46">IFERROR(IF(I119/D$12=0," ",I119/D$12),"")</f>
        <v xml:space="preserve"> </v>
      </c>
      <c r="K119" s="1116"/>
      <c r="L119" s="1118"/>
      <c r="M119" s="1118"/>
      <c r="N119" s="23"/>
      <c r="O119" s="863"/>
      <c r="P119" s="860"/>
      <c r="Q119" s="866"/>
      <c r="R119" s="828"/>
      <c r="S119" s="835"/>
      <c r="T119" s="835"/>
      <c r="U119" s="835"/>
      <c r="V119" s="835"/>
      <c r="W119" s="831"/>
      <c r="X119" s="855"/>
      <c r="Y119" s="857"/>
      <c r="Z119" s="857"/>
      <c r="AA119" s="1104"/>
      <c r="AB119" s="956"/>
      <c r="AC119" s="1107"/>
      <c r="AD119" s="1109"/>
      <c r="AE119" s="29" t="str">
        <f t="shared" ref="AE119:AE121" si="47">IFERROR(ROUND(IF(AA119="ICT",0,(J119/25)*110%),0),"")</f>
        <v/>
      </c>
      <c r="AF119" s="45"/>
      <c r="AG119" s="45"/>
      <c r="AH119" s="46"/>
      <c r="AI119" s="19"/>
    </row>
    <row r="120" spans="2:35">
      <c r="B120" s="823"/>
      <c r="C120" s="828"/>
      <c r="D120" s="1100"/>
      <c r="E120" s="828"/>
      <c r="F120" s="1102"/>
      <c r="G120" s="25"/>
      <c r="H120" s="140"/>
      <c r="I120" s="140"/>
      <c r="J120" s="7" t="str">
        <f t="shared" si="46"/>
        <v xml:space="preserve"> </v>
      </c>
      <c r="K120" s="1116"/>
      <c r="L120" s="1118"/>
      <c r="M120" s="1118"/>
      <c r="N120" s="23"/>
      <c r="O120" s="863"/>
      <c r="P120" s="860"/>
      <c r="Q120" s="866"/>
      <c r="R120" s="829"/>
      <c r="S120" s="835"/>
      <c r="T120" s="835"/>
      <c r="U120" s="835"/>
      <c r="V120" s="835"/>
      <c r="W120" s="831"/>
      <c r="X120" s="855"/>
      <c r="Y120" s="857"/>
      <c r="Z120" s="857"/>
      <c r="AA120" s="1104"/>
      <c r="AB120" s="956"/>
      <c r="AC120" s="1107"/>
      <c r="AD120" s="1109"/>
      <c r="AE120" s="29" t="str">
        <f t="shared" si="47"/>
        <v/>
      </c>
      <c r="AF120" s="45"/>
      <c r="AG120" s="45"/>
      <c r="AH120" s="46"/>
      <c r="AI120" s="19"/>
    </row>
    <row r="121" spans="2:35">
      <c r="B121" s="823"/>
      <c r="C121" s="828"/>
      <c r="D121" s="1100"/>
      <c r="E121" s="828"/>
      <c r="F121" s="1102"/>
      <c r="G121" s="25"/>
      <c r="H121" s="140"/>
      <c r="I121" s="140"/>
      <c r="J121" s="7" t="str">
        <f t="shared" si="46"/>
        <v xml:space="preserve"> </v>
      </c>
      <c r="K121" s="1116"/>
      <c r="L121" s="1118"/>
      <c r="M121" s="1118"/>
      <c r="N121" s="23"/>
      <c r="O121" s="863"/>
      <c r="P121" s="860"/>
      <c r="Q121" s="866"/>
      <c r="R121" s="854"/>
      <c r="S121" s="835"/>
      <c r="T121" s="835"/>
      <c r="U121" s="835"/>
      <c r="V121" s="835"/>
      <c r="W121" s="831"/>
      <c r="X121" s="855"/>
      <c r="Y121" s="857"/>
      <c r="Z121" s="857"/>
      <c r="AA121" s="1104"/>
      <c r="AB121" s="956"/>
      <c r="AC121" s="1107"/>
      <c r="AD121" s="1109"/>
      <c r="AE121" s="29" t="str">
        <f t="shared" si="47"/>
        <v/>
      </c>
      <c r="AF121" s="45"/>
      <c r="AG121" s="45"/>
      <c r="AH121" s="46"/>
      <c r="AI121" s="19"/>
    </row>
    <row r="122" spans="2:35">
      <c r="B122" s="823"/>
      <c r="C122" s="828"/>
      <c r="D122" s="1100"/>
      <c r="E122" s="828"/>
      <c r="F122" s="1102"/>
      <c r="G122" s="25"/>
      <c r="H122" s="140"/>
      <c r="I122" s="22"/>
      <c r="J122" s="7" t="str">
        <f t="shared" si="46"/>
        <v xml:space="preserve"> </v>
      </c>
      <c r="K122" s="1116"/>
      <c r="L122" s="1118"/>
      <c r="M122" s="1118"/>
      <c r="N122" s="23"/>
      <c r="O122" s="863"/>
      <c r="P122" s="860"/>
      <c r="Q122" s="866"/>
      <c r="R122" s="829"/>
      <c r="S122" s="835"/>
      <c r="T122" s="835"/>
      <c r="U122" s="835"/>
      <c r="V122" s="835"/>
      <c r="W122" s="831"/>
      <c r="X122" s="855"/>
      <c r="Y122" s="857"/>
      <c r="Z122" s="857"/>
      <c r="AA122" s="1104"/>
      <c r="AB122" s="956"/>
      <c r="AC122" s="1107"/>
      <c r="AD122" s="1109"/>
      <c r="AE122" s="29"/>
      <c r="AF122" s="45"/>
      <c r="AG122" s="45"/>
      <c r="AH122" s="46"/>
      <c r="AI122" s="19"/>
    </row>
    <row r="123" spans="2:35">
      <c r="B123" s="823"/>
      <c r="C123" s="828"/>
      <c r="D123" s="1100"/>
      <c r="E123" s="828"/>
      <c r="F123" s="1102"/>
      <c r="G123" s="25"/>
      <c r="H123" s="140"/>
      <c r="I123" s="22"/>
      <c r="J123" s="7" t="str">
        <f t="shared" si="46"/>
        <v xml:space="preserve"> </v>
      </c>
      <c r="K123" s="1116"/>
      <c r="L123" s="1118"/>
      <c r="M123" s="1118"/>
      <c r="N123" s="23"/>
      <c r="O123" s="863"/>
      <c r="P123" s="860"/>
      <c r="Q123" s="866"/>
      <c r="R123" s="854"/>
      <c r="S123" s="835"/>
      <c r="T123" s="835"/>
      <c r="U123" s="835"/>
      <c r="V123" s="835"/>
      <c r="W123" s="831"/>
      <c r="X123" s="855"/>
      <c r="Y123" s="857"/>
      <c r="Z123" s="857"/>
      <c r="AA123" s="1104"/>
      <c r="AB123" s="956"/>
      <c r="AC123" s="1107"/>
      <c r="AD123" s="1109"/>
      <c r="AE123" s="29"/>
      <c r="AF123" s="45"/>
      <c r="AG123" s="45"/>
      <c r="AH123" s="46"/>
      <c r="AI123" s="19"/>
    </row>
    <row r="124" spans="2:35">
      <c r="B124" s="823"/>
      <c r="C124" s="828"/>
      <c r="D124" s="1100"/>
      <c r="E124" s="828"/>
      <c r="F124" s="1102"/>
      <c r="G124" s="25"/>
      <c r="H124" s="140"/>
      <c r="I124" s="22"/>
      <c r="J124" s="7" t="str">
        <f t="shared" si="46"/>
        <v xml:space="preserve"> </v>
      </c>
      <c r="K124" s="1116"/>
      <c r="L124" s="1118"/>
      <c r="M124" s="1118"/>
      <c r="N124" s="23"/>
      <c r="O124" s="863"/>
      <c r="P124" s="860"/>
      <c r="Q124" s="866"/>
      <c r="R124" s="829"/>
      <c r="S124" s="835"/>
      <c r="T124" s="835"/>
      <c r="U124" s="835"/>
      <c r="V124" s="835"/>
      <c r="W124" s="831"/>
      <c r="X124" s="855"/>
      <c r="Y124" s="857"/>
      <c r="Z124" s="857"/>
      <c r="AA124" s="1104"/>
      <c r="AB124" s="956"/>
      <c r="AC124" s="1107"/>
      <c r="AD124" s="1109"/>
      <c r="AE124" s="29"/>
      <c r="AF124" s="45"/>
      <c r="AG124" s="45"/>
      <c r="AH124" s="46"/>
      <c r="AI124" s="19"/>
    </row>
    <row r="125" spans="2:35">
      <c r="B125" s="823"/>
      <c r="C125" s="828"/>
      <c r="D125" s="1100"/>
      <c r="E125" s="828"/>
      <c r="F125" s="1102"/>
      <c r="G125" s="25"/>
      <c r="H125" s="140"/>
      <c r="I125" s="22"/>
      <c r="J125" s="7" t="str">
        <f t="shared" si="46"/>
        <v xml:space="preserve"> </v>
      </c>
      <c r="K125" s="1116"/>
      <c r="L125" s="1118"/>
      <c r="M125" s="1118"/>
      <c r="N125" s="23"/>
      <c r="O125" s="863"/>
      <c r="P125" s="860"/>
      <c r="Q125" s="866"/>
      <c r="R125" s="854"/>
      <c r="S125" s="835"/>
      <c r="T125" s="835"/>
      <c r="U125" s="835"/>
      <c r="V125" s="835"/>
      <c r="W125" s="831"/>
      <c r="X125" s="855"/>
      <c r="Y125" s="857"/>
      <c r="Z125" s="857"/>
      <c r="AA125" s="1104"/>
      <c r="AB125" s="956"/>
      <c r="AC125" s="1107"/>
      <c r="AD125" s="1109"/>
      <c r="AE125" s="29"/>
      <c r="AF125" s="45"/>
      <c r="AG125" s="45"/>
      <c r="AH125" s="46"/>
      <c r="AI125" s="19"/>
    </row>
    <row r="126" spans="2:35">
      <c r="B126" s="823"/>
      <c r="C126" s="828"/>
      <c r="D126" s="1100"/>
      <c r="E126" s="828"/>
      <c r="F126" s="1102"/>
      <c r="G126" s="25"/>
      <c r="H126" s="140"/>
      <c r="I126" s="22"/>
      <c r="J126" s="7" t="str">
        <f t="shared" si="46"/>
        <v xml:space="preserve"> </v>
      </c>
      <c r="K126" s="1116"/>
      <c r="L126" s="1118"/>
      <c r="M126" s="1118"/>
      <c r="N126" s="23"/>
      <c r="O126" s="863"/>
      <c r="P126" s="860"/>
      <c r="Q126" s="866"/>
      <c r="R126" s="828"/>
      <c r="S126" s="835"/>
      <c r="T126" s="835"/>
      <c r="U126" s="835"/>
      <c r="V126" s="835"/>
      <c r="W126" s="831"/>
      <c r="X126" s="855"/>
      <c r="Y126" s="857"/>
      <c r="Z126" s="857"/>
      <c r="AA126" s="1104"/>
      <c r="AB126" s="956"/>
      <c r="AC126" s="1107"/>
      <c r="AD126" s="1109"/>
      <c r="AE126" s="29"/>
      <c r="AF126" s="45"/>
      <c r="AG126" s="45"/>
      <c r="AH126" s="46"/>
      <c r="AI126" s="19"/>
    </row>
    <row r="127" spans="2:35">
      <c r="B127" s="822"/>
      <c r="C127" s="829"/>
      <c r="D127" s="1101"/>
      <c r="E127" s="829"/>
      <c r="F127" s="1102"/>
      <c r="G127" s="25"/>
      <c r="H127" s="140"/>
      <c r="I127" s="22"/>
      <c r="J127" s="7" t="str">
        <f t="shared" si="46"/>
        <v xml:space="preserve"> </v>
      </c>
      <c r="K127" s="1117"/>
      <c r="L127" s="1119"/>
      <c r="M127" s="1119"/>
      <c r="N127" s="23"/>
      <c r="O127" s="864"/>
      <c r="P127" s="861"/>
      <c r="Q127" s="867"/>
      <c r="R127" s="829"/>
      <c r="S127" s="836"/>
      <c r="T127" s="836"/>
      <c r="U127" s="836"/>
      <c r="V127" s="836"/>
      <c r="W127" s="832"/>
      <c r="X127" s="856"/>
      <c r="Y127" s="858"/>
      <c r="Z127" s="858"/>
      <c r="AA127" s="1105"/>
      <c r="AB127" s="957"/>
      <c r="AC127" s="1108"/>
      <c r="AD127" s="1110"/>
      <c r="AE127" s="29" t="str">
        <f t="shared" ref="AE127" si="48">IFERROR(ROUND(IF(AA127="ICT",0,(J127/25)*110%),0),"")</f>
        <v/>
      </c>
      <c r="AF127" s="45"/>
      <c r="AG127" s="45"/>
      <c r="AH127" s="46"/>
      <c r="AI127" s="19"/>
    </row>
    <row r="128" spans="2:35" s="90" customFormat="1" ht="16.5" customHeight="1">
      <c r="B128" s="821"/>
      <c r="C128" s="78" t="s">
        <v>348</v>
      </c>
      <c r="D128" s="78"/>
      <c r="E128" s="78">
        <f>COUNTA(E118)</f>
        <v>0</v>
      </c>
      <c r="F128" s="78">
        <f>COUNTA(F118)</f>
        <v>0</v>
      </c>
      <c r="G128" s="78">
        <f>COUNTA(G118:G127)</f>
        <v>0</v>
      </c>
      <c r="H128" s="78"/>
      <c r="I128" s="69">
        <f>SUM(I118:I127)</f>
        <v>0</v>
      </c>
      <c r="J128" s="69">
        <f>SUM(J118:J127)</f>
        <v>0</v>
      </c>
      <c r="K128" s="79"/>
      <c r="L128" s="79"/>
      <c r="M128" s="79"/>
      <c r="N128" s="70">
        <f>SUM(N118:N127)</f>
        <v>0</v>
      </c>
      <c r="O128" s="70">
        <f>SUM(O118:O127)</f>
        <v>0</v>
      </c>
      <c r="P128" s="71">
        <f>SUM(P118:P127)</f>
        <v>0</v>
      </c>
      <c r="Q128" s="71">
        <f>SUM(Q118:Q127)</f>
        <v>0</v>
      </c>
      <c r="R128" s="71"/>
      <c r="S128" s="74">
        <f>SUM(S118:S127)</f>
        <v>0</v>
      </c>
      <c r="T128" s="74">
        <f>SUM(T118:T127)</f>
        <v>0</v>
      </c>
      <c r="U128" s="74">
        <f t="shared" ref="U128" si="49">SUM(U118:U127)</f>
        <v>0</v>
      </c>
      <c r="V128" s="74">
        <f>SUM(V118:V127)</f>
        <v>0</v>
      </c>
      <c r="W128" s="71"/>
      <c r="X128" s="71" t="e">
        <f>SUM(X118:X127)</f>
        <v>#REF!</v>
      </c>
      <c r="Y128" s="71" t="e">
        <f t="shared" ref="Y128:Z128" si="50">SUM(Y118:Y127)</f>
        <v>#REF!</v>
      </c>
      <c r="Z128" s="71" t="e">
        <f t="shared" si="50"/>
        <v>#REF!</v>
      </c>
      <c r="AA128" s="71"/>
      <c r="AB128" s="75">
        <f>SUM(AB118:AB127)</f>
        <v>0</v>
      </c>
      <c r="AC128" s="71">
        <f>SUM(AC118:AC127)</f>
        <v>0</v>
      </c>
      <c r="AD128" s="76">
        <f>SUM(AD118:AD127)</f>
        <v>0</v>
      </c>
      <c r="AE128" s="76">
        <f>SUM(AE118:AE127)</f>
        <v>0</v>
      </c>
      <c r="AF128" s="79">
        <f>COUNTA(AF118:AF127)</f>
        <v>0</v>
      </c>
      <c r="AG128" s="80"/>
      <c r="AH128" s="81"/>
      <c r="AI128" s="91"/>
    </row>
    <row r="129" spans="2:35" s="93" customFormat="1" ht="15" thickBot="1">
      <c r="B129" s="822"/>
      <c r="C129" s="82"/>
      <c r="D129" s="82"/>
      <c r="E129" s="82"/>
      <c r="F129" s="82"/>
      <c r="G129" s="83"/>
      <c r="H129" s="84"/>
      <c r="I129" s="84"/>
      <c r="J129" s="28" t="str">
        <f t="shared" ref="J129" si="51">IFERROR(IF(I129/D$12=0," ",I129/D$12),"")</f>
        <v xml:space="preserve"> </v>
      </c>
      <c r="K129" s="84"/>
      <c r="L129" s="84"/>
      <c r="M129" s="84"/>
      <c r="N129" s="85"/>
      <c r="O129" s="72"/>
      <c r="P129" s="73"/>
      <c r="Q129" s="73"/>
      <c r="R129" s="73"/>
      <c r="S129" s="73"/>
      <c r="T129" s="73"/>
      <c r="U129" s="73"/>
      <c r="V129" s="73"/>
      <c r="W129" s="73"/>
      <c r="X129" s="73"/>
      <c r="Y129" s="73"/>
      <c r="Z129" s="73"/>
      <c r="AA129" s="73"/>
      <c r="AB129" s="73"/>
      <c r="AC129" s="73"/>
      <c r="AD129" s="77"/>
      <c r="AE129" s="77"/>
      <c r="AF129" s="84"/>
      <c r="AG129" s="86"/>
      <c r="AH129" s="87"/>
      <c r="AI129" s="92"/>
    </row>
    <row r="130" spans="2:35">
      <c r="B130" s="823">
        <f>B118+1</f>
        <v>10</v>
      </c>
      <c r="C130" s="828"/>
      <c r="D130" s="1100"/>
      <c r="E130" s="828"/>
      <c r="F130" s="829"/>
      <c r="G130" s="25"/>
      <c r="H130" s="24"/>
      <c r="I130" s="140"/>
      <c r="J130" s="7" t="str">
        <f>IFERROR(IF(I130/D$12=0," ",I130/D$12),"")</f>
        <v xml:space="preserve"> </v>
      </c>
      <c r="K130" s="1116"/>
      <c r="L130" s="1118"/>
      <c r="M130" s="1118"/>
      <c r="N130" s="23"/>
      <c r="O130" s="862" t="str">
        <f>IFERROR(ROUND(IF(I140/#REF!=0,"",I140/#REF!),0),"")</f>
        <v/>
      </c>
      <c r="P130" s="859">
        <f>IFERROR(O140/$X$14,"")</f>
        <v>0</v>
      </c>
      <c r="Q130" s="865">
        <f>IFERROR(P140*$X$13/2,"")</f>
        <v>0</v>
      </c>
      <c r="R130" s="854"/>
      <c r="S130" s="834" t="str">
        <f>IFERROR(ROUND(IF(OR($R130="Hino Truck",$R133="Hino Truck",$R135="Hino Truck",$R137="Hino Truck"),$P140/$X$9,""),1),"NA")</f>
        <v>NA</v>
      </c>
      <c r="T130" s="834" t="str">
        <f>IFERROR(ROUND(IF(OR($R130="Mazda",$R133="Mazda",$R135="Mazda",$R137="Mazda"),$P140/$X$10,""),1),"NA")</f>
        <v>NA</v>
      </c>
      <c r="U130" s="834" t="str">
        <f>IFERROR(ROUND(IF(OR($R130="Shazoor",$R133="Shazoor",$R135="Shazoor",$R137="Shazoor"),$P140/$X$11,""),1),"NA")</f>
        <v>NA</v>
      </c>
      <c r="V130" s="834" t="str">
        <f>IFERROR(ROUND(IF(OR($R130="Suzuki",$R133="Suzuki",$R135="Suzuki",$R137="Suzuki"),$P140/$X$12,""),1),"NA")</f>
        <v>NA</v>
      </c>
      <c r="W130" s="830"/>
      <c r="X130" s="855" t="e">
        <f>J140/$K$9/$K$8</f>
        <v>#REF!</v>
      </c>
      <c r="Y130" s="857" t="e">
        <f>ROUND(X140/#REF!,0)</f>
        <v>#REF!</v>
      </c>
      <c r="Z130" s="857" t="e">
        <f>O140/#REF!</f>
        <v>#REF!</v>
      </c>
      <c r="AA130" s="1103"/>
      <c r="AB130" s="1106">
        <f>IFERROR(ROUND(IF(AA130="ICT",0,(J140/10)*110%),0),"")</f>
        <v>0</v>
      </c>
      <c r="AC130" s="1107" t="str">
        <f>IFERROR(ROUNDUP(J140/$P$9/$P$8,0),"")</f>
        <v/>
      </c>
      <c r="AD130" s="1109" t="str">
        <f>IFERROR(ROUND(J140/$P$9/AC130,0),"")</f>
        <v/>
      </c>
      <c r="AE130" s="29" t="str">
        <f>IFERROR(ROUND(IF(AA130="ICT",0,(J130/25)*110%),0),"")</f>
        <v/>
      </c>
      <c r="AF130" s="43"/>
      <c r="AG130" s="43"/>
      <c r="AH130" s="44"/>
      <c r="AI130" s="19"/>
    </row>
    <row r="131" spans="2:35">
      <c r="B131" s="823"/>
      <c r="C131" s="828"/>
      <c r="D131" s="1100"/>
      <c r="E131" s="828"/>
      <c r="F131" s="1102"/>
      <c r="G131" s="25"/>
      <c r="H131" s="140"/>
      <c r="I131" s="140"/>
      <c r="J131" s="7" t="str">
        <f t="shared" ref="J131:J139" si="52">IFERROR(IF(I131/D$12=0," ",I131/D$12),"")</f>
        <v xml:space="preserve"> </v>
      </c>
      <c r="K131" s="1116"/>
      <c r="L131" s="1118"/>
      <c r="M131" s="1118"/>
      <c r="N131" s="23"/>
      <c r="O131" s="863"/>
      <c r="P131" s="860"/>
      <c r="Q131" s="866"/>
      <c r="R131" s="828"/>
      <c r="S131" s="835"/>
      <c r="T131" s="835"/>
      <c r="U131" s="835"/>
      <c r="V131" s="835"/>
      <c r="W131" s="831"/>
      <c r="X131" s="855"/>
      <c r="Y131" s="857"/>
      <c r="Z131" s="857"/>
      <c r="AA131" s="1104"/>
      <c r="AB131" s="956"/>
      <c r="AC131" s="1107"/>
      <c r="AD131" s="1109"/>
      <c r="AE131" s="29" t="str">
        <f t="shared" ref="AE131:AE133" si="53">IFERROR(ROUND(IF(AA131="ICT",0,(J131/25)*110%),0),"")</f>
        <v/>
      </c>
      <c r="AF131" s="45"/>
      <c r="AG131" s="45"/>
      <c r="AH131" s="46"/>
      <c r="AI131" s="19"/>
    </row>
    <row r="132" spans="2:35">
      <c r="B132" s="823"/>
      <c r="C132" s="828"/>
      <c r="D132" s="1100"/>
      <c r="E132" s="828"/>
      <c r="F132" s="1102"/>
      <c r="G132" s="25"/>
      <c r="H132" s="140"/>
      <c r="I132" s="140"/>
      <c r="J132" s="7" t="str">
        <f t="shared" si="52"/>
        <v xml:space="preserve"> </v>
      </c>
      <c r="K132" s="1116"/>
      <c r="L132" s="1118"/>
      <c r="M132" s="1118"/>
      <c r="N132" s="23"/>
      <c r="O132" s="863"/>
      <c r="P132" s="860"/>
      <c r="Q132" s="866"/>
      <c r="R132" s="829"/>
      <c r="S132" s="835"/>
      <c r="T132" s="835"/>
      <c r="U132" s="835"/>
      <c r="V132" s="835"/>
      <c r="W132" s="831"/>
      <c r="X132" s="855"/>
      <c r="Y132" s="857"/>
      <c r="Z132" s="857"/>
      <c r="AA132" s="1104"/>
      <c r="AB132" s="956"/>
      <c r="AC132" s="1107"/>
      <c r="AD132" s="1109"/>
      <c r="AE132" s="29" t="str">
        <f t="shared" si="53"/>
        <v/>
      </c>
      <c r="AF132" s="45"/>
      <c r="AG132" s="45"/>
      <c r="AH132" s="46"/>
      <c r="AI132" s="19"/>
    </row>
    <row r="133" spans="2:35">
      <c r="B133" s="823"/>
      <c r="C133" s="828"/>
      <c r="D133" s="1100"/>
      <c r="E133" s="828"/>
      <c r="F133" s="1102"/>
      <c r="G133" s="25"/>
      <c r="H133" s="140"/>
      <c r="I133" s="140"/>
      <c r="J133" s="7" t="str">
        <f t="shared" si="52"/>
        <v xml:space="preserve"> </v>
      </c>
      <c r="K133" s="1116"/>
      <c r="L133" s="1118"/>
      <c r="M133" s="1118"/>
      <c r="N133" s="23"/>
      <c r="O133" s="863"/>
      <c r="P133" s="860"/>
      <c r="Q133" s="866"/>
      <c r="R133" s="854"/>
      <c r="S133" s="835"/>
      <c r="T133" s="835"/>
      <c r="U133" s="835"/>
      <c r="V133" s="835"/>
      <c r="W133" s="831"/>
      <c r="X133" s="855"/>
      <c r="Y133" s="857"/>
      <c r="Z133" s="857"/>
      <c r="AA133" s="1104"/>
      <c r="AB133" s="956"/>
      <c r="AC133" s="1107"/>
      <c r="AD133" s="1109"/>
      <c r="AE133" s="29" t="str">
        <f t="shared" si="53"/>
        <v/>
      </c>
      <c r="AF133" s="45"/>
      <c r="AG133" s="45"/>
      <c r="AH133" s="46"/>
      <c r="AI133" s="19"/>
    </row>
    <row r="134" spans="2:35">
      <c r="B134" s="823"/>
      <c r="C134" s="828"/>
      <c r="D134" s="1100"/>
      <c r="E134" s="828"/>
      <c r="F134" s="1102"/>
      <c r="G134" s="25"/>
      <c r="H134" s="140"/>
      <c r="I134" s="22"/>
      <c r="J134" s="7" t="str">
        <f t="shared" si="52"/>
        <v xml:space="preserve"> </v>
      </c>
      <c r="K134" s="1116"/>
      <c r="L134" s="1118"/>
      <c r="M134" s="1118"/>
      <c r="N134" s="23"/>
      <c r="O134" s="863"/>
      <c r="P134" s="860"/>
      <c r="Q134" s="866"/>
      <c r="R134" s="829"/>
      <c r="S134" s="835"/>
      <c r="T134" s="835"/>
      <c r="U134" s="835"/>
      <c r="V134" s="835"/>
      <c r="W134" s="831"/>
      <c r="X134" s="855"/>
      <c r="Y134" s="857"/>
      <c r="Z134" s="857"/>
      <c r="AA134" s="1104"/>
      <c r="AB134" s="956"/>
      <c r="AC134" s="1107"/>
      <c r="AD134" s="1109"/>
      <c r="AE134" s="29"/>
      <c r="AF134" s="45"/>
      <c r="AG134" s="45"/>
      <c r="AH134" s="46"/>
      <c r="AI134" s="19"/>
    </row>
    <row r="135" spans="2:35">
      <c r="B135" s="823"/>
      <c r="C135" s="828"/>
      <c r="D135" s="1100"/>
      <c r="E135" s="828"/>
      <c r="F135" s="1102"/>
      <c r="G135" s="25"/>
      <c r="H135" s="140"/>
      <c r="I135" s="22"/>
      <c r="J135" s="7" t="str">
        <f t="shared" si="52"/>
        <v xml:space="preserve"> </v>
      </c>
      <c r="K135" s="1116"/>
      <c r="L135" s="1118"/>
      <c r="M135" s="1118"/>
      <c r="N135" s="23"/>
      <c r="O135" s="863"/>
      <c r="P135" s="860"/>
      <c r="Q135" s="866"/>
      <c r="R135" s="854"/>
      <c r="S135" s="835"/>
      <c r="T135" s="835"/>
      <c r="U135" s="835"/>
      <c r="V135" s="835"/>
      <c r="W135" s="831"/>
      <c r="X135" s="855"/>
      <c r="Y135" s="857"/>
      <c r="Z135" s="857"/>
      <c r="AA135" s="1104"/>
      <c r="AB135" s="956"/>
      <c r="AC135" s="1107"/>
      <c r="AD135" s="1109"/>
      <c r="AE135" s="29"/>
      <c r="AF135" s="45"/>
      <c r="AG135" s="45"/>
      <c r="AH135" s="46"/>
      <c r="AI135" s="19"/>
    </row>
    <row r="136" spans="2:35">
      <c r="B136" s="823"/>
      <c r="C136" s="828"/>
      <c r="D136" s="1100"/>
      <c r="E136" s="828"/>
      <c r="F136" s="1102"/>
      <c r="G136" s="25"/>
      <c r="H136" s="140"/>
      <c r="I136" s="22"/>
      <c r="J136" s="7" t="str">
        <f t="shared" si="52"/>
        <v xml:space="preserve"> </v>
      </c>
      <c r="K136" s="1116"/>
      <c r="L136" s="1118"/>
      <c r="M136" s="1118"/>
      <c r="N136" s="23"/>
      <c r="O136" s="863"/>
      <c r="P136" s="860"/>
      <c r="Q136" s="866"/>
      <c r="R136" s="829"/>
      <c r="S136" s="835"/>
      <c r="T136" s="835"/>
      <c r="U136" s="835"/>
      <c r="V136" s="835"/>
      <c r="W136" s="831"/>
      <c r="X136" s="855"/>
      <c r="Y136" s="857"/>
      <c r="Z136" s="857"/>
      <c r="AA136" s="1104"/>
      <c r="AB136" s="956"/>
      <c r="AC136" s="1107"/>
      <c r="AD136" s="1109"/>
      <c r="AE136" s="29"/>
      <c r="AF136" s="45"/>
      <c r="AG136" s="45"/>
      <c r="AH136" s="46"/>
      <c r="AI136" s="19"/>
    </row>
    <row r="137" spans="2:35">
      <c r="B137" s="823"/>
      <c r="C137" s="828"/>
      <c r="D137" s="1100"/>
      <c r="E137" s="828"/>
      <c r="F137" s="1102"/>
      <c r="G137" s="25"/>
      <c r="H137" s="140"/>
      <c r="I137" s="22"/>
      <c r="J137" s="7" t="str">
        <f t="shared" si="52"/>
        <v xml:space="preserve"> </v>
      </c>
      <c r="K137" s="1116"/>
      <c r="L137" s="1118"/>
      <c r="M137" s="1118"/>
      <c r="N137" s="23"/>
      <c r="O137" s="863"/>
      <c r="P137" s="860"/>
      <c r="Q137" s="866"/>
      <c r="R137" s="854"/>
      <c r="S137" s="835"/>
      <c r="T137" s="835"/>
      <c r="U137" s="835"/>
      <c r="V137" s="835"/>
      <c r="W137" s="831"/>
      <c r="X137" s="855"/>
      <c r="Y137" s="857"/>
      <c r="Z137" s="857"/>
      <c r="AA137" s="1104"/>
      <c r="AB137" s="956"/>
      <c r="AC137" s="1107"/>
      <c r="AD137" s="1109"/>
      <c r="AE137" s="29"/>
      <c r="AF137" s="45"/>
      <c r="AG137" s="45"/>
      <c r="AH137" s="46"/>
      <c r="AI137" s="19"/>
    </row>
    <row r="138" spans="2:35">
      <c r="B138" s="823"/>
      <c r="C138" s="828"/>
      <c r="D138" s="1100"/>
      <c r="E138" s="828"/>
      <c r="F138" s="1102"/>
      <c r="G138" s="25"/>
      <c r="H138" s="140"/>
      <c r="I138" s="22"/>
      <c r="J138" s="7" t="str">
        <f t="shared" si="52"/>
        <v xml:space="preserve"> </v>
      </c>
      <c r="K138" s="1116"/>
      <c r="L138" s="1118"/>
      <c r="M138" s="1118"/>
      <c r="N138" s="23"/>
      <c r="O138" s="863"/>
      <c r="P138" s="860"/>
      <c r="Q138" s="866"/>
      <c r="R138" s="828"/>
      <c r="S138" s="835"/>
      <c r="T138" s="835"/>
      <c r="U138" s="835"/>
      <c r="V138" s="835"/>
      <c r="W138" s="831"/>
      <c r="X138" s="855"/>
      <c r="Y138" s="857"/>
      <c r="Z138" s="857"/>
      <c r="AA138" s="1104"/>
      <c r="AB138" s="956"/>
      <c r="AC138" s="1107"/>
      <c r="AD138" s="1109"/>
      <c r="AE138" s="29"/>
      <c r="AF138" s="45"/>
      <c r="AG138" s="45"/>
      <c r="AH138" s="46"/>
      <c r="AI138" s="19"/>
    </row>
    <row r="139" spans="2:35">
      <c r="B139" s="822"/>
      <c r="C139" s="829"/>
      <c r="D139" s="1101"/>
      <c r="E139" s="829"/>
      <c r="F139" s="1102"/>
      <c r="G139" s="25"/>
      <c r="H139" s="140"/>
      <c r="I139" s="22"/>
      <c r="J139" s="7" t="str">
        <f t="shared" si="52"/>
        <v xml:space="preserve"> </v>
      </c>
      <c r="K139" s="1117"/>
      <c r="L139" s="1119"/>
      <c r="M139" s="1119"/>
      <c r="N139" s="23"/>
      <c r="O139" s="864"/>
      <c r="P139" s="861"/>
      <c r="Q139" s="867"/>
      <c r="R139" s="829"/>
      <c r="S139" s="836"/>
      <c r="T139" s="836"/>
      <c r="U139" s="836"/>
      <c r="V139" s="836"/>
      <c r="W139" s="832"/>
      <c r="X139" s="856"/>
      <c r="Y139" s="858"/>
      <c r="Z139" s="858"/>
      <c r="AA139" s="1105"/>
      <c r="AB139" s="957"/>
      <c r="AC139" s="1108"/>
      <c r="AD139" s="1110"/>
      <c r="AE139" s="29" t="str">
        <f t="shared" ref="AE139" si="54">IFERROR(ROUND(IF(AA139="ICT",0,(J139/25)*110%),0),"")</f>
        <v/>
      </c>
      <c r="AF139" s="45"/>
      <c r="AG139" s="45"/>
      <c r="AH139" s="46"/>
      <c r="AI139" s="19"/>
    </row>
    <row r="140" spans="2:35" s="90" customFormat="1" ht="16.5" customHeight="1">
      <c r="B140" s="821"/>
      <c r="C140" s="78" t="s">
        <v>348</v>
      </c>
      <c r="D140" s="78"/>
      <c r="E140" s="78">
        <f>COUNTA(E130)</f>
        <v>0</v>
      </c>
      <c r="F140" s="78">
        <f>COUNTA(F130)</f>
        <v>0</v>
      </c>
      <c r="G140" s="78">
        <f>COUNTA(G130:G139)</f>
        <v>0</v>
      </c>
      <c r="H140" s="78"/>
      <c r="I140" s="69">
        <f>SUM(I130:I139)</f>
        <v>0</v>
      </c>
      <c r="J140" s="69">
        <f>SUM(J130:J139)</f>
        <v>0</v>
      </c>
      <c r="K140" s="79"/>
      <c r="L140" s="79"/>
      <c r="M140" s="79"/>
      <c r="N140" s="70">
        <f>SUM(N130:N139)</f>
        <v>0</v>
      </c>
      <c r="O140" s="70">
        <f>SUM(O130:O139)</f>
        <v>0</v>
      </c>
      <c r="P140" s="71">
        <f>SUM(P130:P139)</f>
        <v>0</v>
      </c>
      <c r="Q140" s="71">
        <f>SUM(Q130:Q139)</f>
        <v>0</v>
      </c>
      <c r="R140" s="71"/>
      <c r="S140" s="74">
        <f>SUM(S130:S139)</f>
        <v>0</v>
      </c>
      <c r="T140" s="74">
        <f>SUM(T130:T139)</f>
        <v>0</v>
      </c>
      <c r="U140" s="74">
        <f t="shared" ref="U140" si="55">SUM(U130:U139)</f>
        <v>0</v>
      </c>
      <c r="V140" s="74">
        <f>SUM(V130:V139)</f>
        <v>0</v>
      </c>
      <c r="W140" s="71"/>
      <c r="X140" s="71" t="e">
        <f>SUM(X130:X139)</f>
        <v>#REF!</v>
      </c>
      <c r="Y140" s="71" t="e">
        <f t="shared" ref="Y140:Z140" si="56">SUM(Y130:Y139)</f>
        <v>#REF!</v>
      </c>
      <c r="Z140" s="71" t="e">
        <f t="shared" si="56"/>
        <v>#REF!</v>
      </c>
      <c r="AA140" s="71"/>
      <c r="AB140" s="75">
        <f>SUM(AB130:AB139)</f>
        <v>0</v>
      </c>
      <c r="AC140" s="71">
        <f>SUM(AC130:AC139)</f>
        <v>0</v>
      </c>
      <c r="AD140" s="76">
        <f>SUM(AD130:AD139)</f>
        <v>0</v>
      </c>
      <c r="AE140" s="76">
        <f>SUM(AE130:AE139)</f>
        <v>0</v>
      </c>
      <c r="AF140" s="79">
        <f>COUNTA(AF130:AF139)</f>
        <v>0</v>
      </c>
      <c r="AG140" s="80"/>
      <c r="AH140" s="81"/>
      <c r="AI140" s="91"/>
    </row>
    <row r="141" spans="2:35" s="93" customFormat="1" ht="15" thickBot="1">
      <c r="B141" s="822"/>
      <c r="C141" s="82"/>
      <c r="D141" s="82"/>
      <c r="E141" s="82"/>
      <c r="F141" s="82"/>
      <c r="G141" s="83"/>
      <c r="H141" s="84"/>
      <c r="I141" s="84"/>
      <c r="J141" s="28" t="str">
        <f t="shared" ref="J141" si="57">IFERROR(IF(I141/D$12=0," ",I141/D$12),"")</f>
        <v xml:space="preserve"> </v>
      </c>
      <c r="K141" s="84"/>
      <c r="L141" s="84"/>
      <c r="M141" s="84"/>
      <c r="N141" s="85"/>
      <c r="O141" s="72"/>
      <c r="P141" s="73"/>
      <c r="Q141" s="73"/>
      <c r="R141" s="73"/>
      <c r="S141" s="73"/>
      <c r="T141" s="73"/>
      <c r="U141" s="73"/>
      <c r="V141" s="73"/>
      <c r="W141" s="73"/>
      <c r="X141" s="73"/>
      <c r="Y141" s="73"/>
      <c r="Z141" s="73"/>
      <c r="AA141" s="73"/>
      <c r="AB141" s="73"/>
      <c r="AC141" s="73"/>
      <c r="AD141" s="77"/>
      <c r="AE141" s="77"/>
      <c r="AF141" s="84"/>
      <c r="AG141" s="86"/>
      <c r="AH141" s="87"/>
      <c r="AI141" s="92"/>
    </row>
    <row r="142" spans="2:35">
      <c r="B142" s="823">
        <f>B130+1</f>
        <v>11</v>
      </c>
      <c r="C142" s="828"/>
      <c r="D142" s="1100"/>
      <c r="E142" s="828"/>
      <c r="F142" s="829"/>
      <c r="G142" s="25"/>
      <c r="H142" s="24"/>
      <c r="I142" s="140"/>
      <c r="J142" s="7" t="str">
        <f>IFERROR(IF(I142/D$12=0," ",I142/D$12),"")</f>
        <v xml:space="preserve"> </v>
      </c>
      <c r="K142" s="1116"/>
      <c r="L142" s="1118"/>
      <c r="M142" s="1118"/>
      <c r="N142" s="23"/>
      <c r="O142" s="862" t="str">
        <f>IFERROR(ROUND(IF(I152/#REF!=0,"",I152/#REF!),0),"")</f>
        <v/>
      </c>
      <c r="P142" s="859">
        <f>IFERROR(O152/$X$14,"")</f>
        <v>0</v>
      </c>
      <c r="Q142" s="865">
        <f>IFERROR(P152*$X$13/2,"")</f>
        <v>0</v>
      </c>
      <c r="R142" s="854"/>
      <c r="S142" s="834" t="str">
        <f>IFERROR(ROUND(IF(OR($R142="Hino Truck",$R145="Hino Truck",$R147="Hino Truck",$R149="Hino Truck"),$P152/$X$9,""),1),"NA")</f>
        <v>NA</v>
      </c>
      <c r="T142" s="834" t="str">
        <f>IFERROR(ROUND(IF(OR($R142="Mazda",$R145="Mazda",$R147="Mazda",$R149="Mazda"),$P152/$X$10,""),1),"NA")</f>
        <v>NA</v>
      </c>
      <c r="U142" s="834" t="str">
        <f>IFERROR(ROUND(IF(OR($R142="Shazoor",$R145="Shazoor",$R147="Shazoor",$R149="Shazoor"),$P152/$X$11,""),1),"NA")</f>
        <v>NA</v>
      </c>
      <c r="V142" s="834" t="str">
        <f>IFERROR(ROUND(IF(OR($R142="Suzuki",$R145="Suzuki",$R147="Suzuki",$R149="Suzuki"),$P152/$X$12,""),1),"NA")</f>
        <v>NA</v>
      </c>
      <c r="W142" s="830"/>
      <c r="X142" s="855" t="e">
        <f>J152/$K$9/$K$8</f>
        <v>#REF!</v>
      </c>
      <c r="Y142" s="857" t="e">
        <f>ROUND(X152/#REF!,0)</f>
        <v>#REF!</v>
      </c>
      <c r="Z142" s="857" t="e">
        <f>O152/#REF!</f>
        <v>#REF!</v>
      </c>
      <c r="AA142" s="1103"/>
      <c r="AB142" s="1106">
        <f>IFERROR(ROUND(IF(AA142="ICT",0,(J152/10)*110%),0),"")</f>
        <v>0</v>
      </c>
      <c r="AC142" s="1107" t="str">
        <f>IFERROR(ROUNDUP(J152/$P$9/$P$8,0),"")</f>
        <v/>
      </c>
      <c r="AD142" s="1109" t="str">
        <f>IFERROR(ROUND(J152/$P$9/AC142,0),"")</f>
        <v/>
      </c>
      <c r="AE142" s="29" t="str">
        <f>IFERROR(ROUND(IF(AA142="ICT",0,(J142/25)*110%),0),"")</f>
        <v/>
      </c>
      <c r="AF142" s="43"/>
      <c r="AG142" s="43"/>
      <c r="AH142" s="44"/>
      <c r="AI142" s="19"/>
    </row>
    <row r="143" spans="2:35">
      <c r="B143" s="823"/>
      <c r="C143" s="828"/>
      <c r="D143" s="1100"/>
      <c r="E143" s="828"/>
      <c r="F143" s="1102"/>
      <c r="G143" s="25"/>
      <c r="H143" s="140"/>
      <c r="I143" s="140"/>
      <c r="J143" s="7" t="str">
        <f t="shared" ref="J143:J151" si="58">IFERROR(IF(I143/D$12=0," ",I143/D$12),"")</f>
        <v xml:space="preserve"> </v>
      </c>
      <c r="K143" s="1116"/>
      <c r="L143" s="1118"/>
      <c r="M143" s="1118"/>
      <c r="N143" s="23"/>
      <c r="O143" s="863"/>
      <c r="P143" s="860"/>
      <c r="Q143" s="866"/>
      <c r="R143" s="828"/>
      <c r="S143" s="835"/>
      <c r="T143" s="835"/>
      <c r="U143" s="835"/>
      <c r="V143" s="835"/>
      <c r="W143" s="831"/>
      <c r="X143" s="855"/>
      <c r="Y143" s="857"/>
      <c r="Z143" s="857"/>
      <c r="AA143" s="1104"/>
      <c r="AB143" s="956"/>
      <c r="AC143" s="1107"/>
      <c r="AD143" s="1109"/>
      <c r="AE143" s="29" t="str">
        <f t="shared" ref="AE143:AE145" si="59">IFERROR(ROUND(IF(AA143="ICT",0,(J143/25)*110%),0),"")</f>
        <v/>
      </c>
      <c r="AF143" s="45"/>
      <c r="AG143" s="45"/>
      <c r="AH143" s="46"/>
      <c r="AI143" s="19"/>
    </row>
    <row r="144" spans="2:35">
      <c r="B144" s="823"/>
      <c r="C144" s="828"/>
      <c r="D144" s="1100"/>
      <c r="E144" s="828"/>
      <c r="F144" s="1102"/>
      <c r="G144" s="25"/>
      <c r="H144" s="140"/>
      <c r="I144" s="140"/>
      <c r="J144" s="7" t="str">
        <f t="shared" si="58"/>
        <v xml:space="preserve"> </v>
      </c>
      <c r="K144" s="1116"/>
      <c r="L144" s="1118"/>
      <c r="M144" s="1118"/>
      <c r="N144" s="23"/>
      <c r="O144" s="863"/>
      <c r="P144" s="860"/>
      <c r="Q144" s="866"/>
      <c r="R144" s="829"/>
      <c r="S144" s="835"/>
      <c r="T144" s="835"/>
      <c r="U144" s="835"/>
      <c r="V144" s="835"/>
      <c r="W144" s="831"/>
      <c r="X144" s="855"/>
      <c r="Y144" s="857"/>
      <c r="Z144" s="857"/>
      <c r="AA144" s="1104"/>
      <c r="AB144" s="956"/>
      <c r="AC144" s="1107"/>
      <c r="AD144" s="1109"/>
      <c r="AE144" s="29" t="str">
        <f t="shared" si="59"/>
        <v/>
      </c>
      <c r="AF144" s="45"/>
      <c r="AG144" s="45"/>
      <c r="AH144" s="46"/>
      <c r="AI144" s="19"/>
    </row>
    <row r="145" spans="2:35">
      <c r="B145" s="823"/>
      <c r="C145" s="828"/>
      <c r="D145" s="1100"/>
      <c r="E145" s="828"/>
      <c r="F145" s="1102"/>
      <c r="G145" s="25"/>
      <c r="H145" s="140"/>
      <c r="I145" s="140"/>
      <c r="J145" s="7" t="str">
        <f t="shared" si="58"/>
        <v xml:space="preserve"> </v>
      </c>
      <c r="K145" s="1116"/>
      <c r="L145" s="1118"/>
      <c r="M145" s="1118"/>
      <c r="N145" s="23"/>
      <c r="O145" s="863"/>
      <c r="P145" s="860"/>
      <c r="Q145" s="866"/>
      <c r="R145" s="854"/>
      <c r="S145" s="835"/>
      <c r="T145" s="835"/>
      <c r="U145" s="835"/>
      <c r="V145" s="835"/>
      <c r="W145" s="831"/>
      <c r="X145" s="855"/>
      <c r="Y145" s="857"/>
      <c r="Z145" s="857"/>
      <c r="AA145" s="1104"/>
      <c r="AB145" s="956"/>
      <c r="AC145" s="1107"/>
      <c r="AD145" s="1109"/>
      <c r="AE145" s="29" t="str">
        <f t="shared" si="59"/>
        <v/>
      </c>
      <c r="AF145" s="45"/>
      <c r="AG145" s="45"/>
      <c r="AH145" s="46"/>
      <c r="AI145" s="19"/>
    </row>
    <row r="146" spans="2:35">
      <c r="B146" s="823"/>
      <c r="C146" s="828"/>
      <c r="D146" s="1100"/>
      <c r="E146" s="828"/>
      <c r="F146" s="1102"/>
      <c r="G146" s="25"/>
      <c r="H146" s="140"/>
      <c r="I146" s="22"/>
      <c r="J146" s="7" t="str">
        <f t="shared" si="58"/>
        <v xml:space="preserve"> </v>
      </c>
      <c r="K146" s="1116"/>
      <c r="L146" s="1118"/>
      <c r="M146" s="1118"/>
      <c r="N146" s="23"/>
      <c r="O146" s="863"/>
      <c r="P146" s="860"/>
      <c r="Q146" s="866"/>
      <c r="R146" s="829"/>
      <c r="S146" s="835"/>
      <c r="T146" s="835"/>
      <c r="U146" s="835"/>
      <c r="V146" s="835"/>
      <c r="W146" s="831"/>
      <c r="X146" s="855"/>
      <c r="Y146" s="857"/>
      <c r="Z146" s="857"/>
      <c r="AA146" s="1104"/>
      <c r="AB146" s="956"/>
      <c r="AC146" s="1107"/>
      <c r="AD146" s="1109"/>
      <c r="AE146" s="29"/>
      <c r="AF146" s="45"/>
      <c r="AG146" s="45"/>
      <c r="AH146" s="46"/>
      <c r="AI146" s="19"/>
    </row>
    <row r="147" spans="2:35">
      <c r="B147" s="823"/>
      <c r="C147" s="828"/>
      <c r="D147" s="1100"/>
      <c r="E147" s="828"/>
      <c r="F147" s="1102"/>
      <c r="G147" s="25"/>
      <c r="H147" s="140"/>
      <c r="I147" s="22"/>
      <c r="J147" s="7" t="str">
        <f t="shared" si="58"/>
        <v xml:space="preserve"> </v>
      </c>
      <c r="K147" s="1116"/>
      <c r="L147" s="1118"/>
      <c r="M147" s="1118"/>
      <c r="N147" s="23"/>
      <c r="O147" s="863"/>
      <c r="P147" s="860"/>
      <c r="Q147" s="866"/>
      <c r="R147" s="854"/>
      <c r="S147" s="835"/>
      <c r="T147" s="835"/>
      <c r="U147" s="835"/>
      <c r="V147" s="835"/>
      <c r="W147" s="831"/>
      <c r="X147" s="855"/>
      <c r="Y147" s="857"/>
      <c r="Z147" s="857"/>
      <c r="AA147" s="1104"/>
      <c r="AB147" s="956"/>
      <c r="AC147" s="1107"/>
      <c r="AD147" s="1109"/>
      <c r="AE147" s="29"/>
      <c r="AF147" s="45"/>
      <c r="AG147" s="45"/>
      <c r="AH147" s="46"/>
      <c r="AI147" s="19"/>
    </row>
    <row r="148" spans="2:35">
      <c r="B148" s="823"/>
      <c r="C148" s="828"/>
      <c r="D148" s="1100"/>
      <c r="E148" s="828"/>
      <c r="F148" s="1102"/>
      <c r="G148" s="25"/>
      <c r="H148" s="140"/>
      <c r="I148" s="22"/>
      <c r="J148" s="7" t="str">
        <f t="shared" si="58"/>
        <v xml:space="preserve"> </v>
      </c>
      <c r="K148" s="1116"/>
      <c r="L148" s="1118"/>
      <c r="M148" s="1118"/>
      <c r="N148" s="23"/>
      <c r="O148" s="863"/>
      <c r="P148" s="860"/>
      <c r="Q148" s="866"/>
      <c r="R148" s="829"/>
      <c r="S148" s="835"/>
      <c r="T148" s="835"/>
      <c r="U148" s="835"/>
      <c r="V148" s="835"/>
      <c r="W148" s="831"/>
      <c r="X148" s="855"/>
      <c r="Y148" s="857"/>
      <c r="Z148" s="857"/>
      <c r="AA148" s="1104"/>
      <c r="AB148" s="956"/>
      <c r="AC148" s="1107"/>
      <c r="AD148" s="1109"/>
      <c r="AE148" s="29"/>
      <c r="AF148" s="45"/>
      <c r="AG148" s="45"/>
      <c r="AH148" s="46"/>
      <c r="AI148" s="19"/>
    </row>
    <row r="149" spans="2:35">
      <c r="B149" s="823"/>
      <c r="C149" s="828"/>
      <c r="D149" s="1100"/>
      <c r="E149" s="828"/>
      <c r="F149" s="1102"/>
      <c r="G149" s="25"/>
      <c r="H149" s="140"/>
      <c r="I149" s="22"/>
      <c r="J149" s="7" t="str">
        <f t="shared" si="58"/>
        <v xml:space="preserve"> </v>
      </c>
      <c r="K149" s="1116"/>
      <c r="L149" s="1118"/>
      <c r="M149" s="1118"/>
      <c r="N149" s="23"/>
      <c r="O149" s="863"/>
      <c r="P149" s="860"/>
      <c r="Q149" s="866"/>
      <c r="R149" s="854"/>
      <c r="S149" s="835"/>
      <c r="T149" s="835"/>
      <c r="U149" s="835"/>
      <c r="V149" s="835"/>
      <c r="W149" s="831"/>
      <c r="X149" s="855"/>
      <c r="Y149" s="857"/>
      <c r="Z149" s="857"/>
      <c r="AA149" s="1104"/>
      <c r="AB149" s="956"/>
      <c r="AC149" s="1107"/>
      <c r="AD149" s="1109"/>
      <c r="AE149" s="29"/>
      <c r="AF149" s="45"/>
      <c r="AG149" s="45"/>
      <c r="AH149" s="46"/>
      <c r="AI149" s="19"/>
    </row>
    <row r="150" spans="2:35">
      <c r="B150" s="823"/>
      <c r="C150" s="828"/>
      <c r="D150" s="1100"/>
      <c r="E150" s="828"/>
      <c r="F150" s="1102"/>
      <c r="G150" s="25"/>
      <c r="H150" s="140"/>
      <c r="I150" s="22"/>
      <c r="J150" s="7" t="str">
        <f t="shared" si="58"/>
        <v xml:space="preserve"> </v>
      </c>
      <c r="K150" s="1116"/>
      <c r="L150" s="1118"/>
      <c r="M150" s="1118"/>
      <c r="N150" s="23"/>
      <c r="O150" s="863"/>
      <c r="P150" s="860"/>
      <c r="Q150" s="866"/>
      <c r="R150" s="828"/>
      <c r="S150" s="835"/>
      <c r="T150" s="835"/>
      <c r="U150" s="835"/>
      <c r="V150" s="835"/>
      <c r="W150" s="831"/>
      <c r="X150" s="855"/>
      <c r="Y150" s="857"/>
      <c r="Z150" s="857"/>
      <c r="AA150" s="1104"/>
      <c r="AB150" s="956"/>
      <c r="AC150" s="1107"/>
      <c r="AD150" s="1109"/>
      <c r="AE150" s="29"/>
      <c r="AF150" s="45"/>
      <c r="AG150" s="45"/>
      <c r="AH150" s="46"/>
      <c r="AI150" s="19"/>
    </row>
    <row r="151" spans="2:35">
      <c r="B151" s="822"/>
      <c r="C151" s="829"/>
      <c r="D151" s="1101"/>
      <c r="E151" s="829"/>
      <c r="F151" s="1102"/>
      <c r="G151" s="25"/>
      <c r="H151" s="140"/>
      <c r="I151" s="22"/>
      <c r="J151" s="7" t="str">
        <f t="shared" si="58"/>
        <v xml:space="preserve"> </v>
      </c>
      <c r="K151" s="1117"/>
      <c r="L151" s="1119"/>
      <c r="M151" s="1119"/>
      <c r="N151" s="23"/>
      <c r="O151" s="864"/>
      <c r="P151" s="861"/>
      <c r="Q151" s="867"/>
      <c r="R151" s="829"/>
      <c r="S151" s="836"/>
      <c r="T151" s="836"/>
      <c r="U151" s="836"/>
      <c r="V151" s="836"/>
      <c r="W151" s="832"/>
      <c r="X151" s="856"/>
      <c r="Y151" s="858"/>
      <c r="Z151" s="858"/>
      <c r="AA151" s="1105"/>
      <c r="AB151" s="957"/>
      <c r="AC151" s="1108"/>
      <c r="AD151" s="1110"/>
      <c r="AE151" s="29" t="str">
        <f t="shared" ref="AE151" si="60">IFERROR(ROUND(IF(AA151="ICT",0,(J151/25)*110%),0),"")</f>
        <v/>
      </c>
      <c r="AF151" s="45"/>
      <c r="AG151" s="45"/>
      <c r="AH151" s="46"/>
      <c r="AI151" s="19"/>
    </row>
    <row r="152" spans="2:35" s="90" customFormat="1" ht="16.5" customHeight="1">
      <c r="B152" s="821"/>
      <c r="C152" s="78" t="s">
        <v>348</v>
      </c>
      <c r="D152" s="78"/>
      <c r="E152" s="78">
        <f>COUNTA(E142)</f>
        <v>0</v>
      </c>
      <c r="F152" s="78">
        <f>COUNTA(F142)</f>
        <v>0</v>
      </c>
      <c r="G152" s="78">
        <f>COUNTA(G142:G151)</f>
        <v>0</v>
      </c>
      <c r="H152" s="78"/>
      <c r="I152" s="69">
        <f>SUM(I142:I151)</f>
        <v>0</v>
      </c>
      <c r="J152" s="69">
        <f>SUM(J142:J151)</f>
        <v>0</v>
      </c>
      <c r="K152" s="79"/>
      <c r="L152" s="79"/>
      <c r="M152" s="79"/>
      <c r="N152" s="70">
        <f>SUM(N142:N151)</f>
        <v>0</v>
      </c>
      <c r="O152" s="70">
        <f>SUM(O142:O151)</f>
        <v>0</v>
      </c>
      <c r="P152" s="71">
        <f>SUM(P142:P151)</f>
        <v>0</v>
      </c>
      <c r="Q152" s="71">
        <f>SUM(Q142:Q151)</f>
        <v>0</v>
      </c>
      <c r="R152" s="71"/>
      <c r="S152" s="74">
        <f>SUM(S142:S151)</f>
        <v>0</v>
      </c>
      <c r="T152" s="74">
        <f>SUM(T142:T151)</f>
        <v>0</v>
      </c>
      <c r="U152" s="74">
        <f t="shared" ref="U152" si="61">SUM(U142:U151)</f>
        <v>0</v>
      </c>
      <c r="V152" s="74">
        <f>SUM(V142:V151)</f>
        <v>0</v>
      </c>
      <c r="W152" s="71"/>
      <c r="X152" s="71" t="e">
        <f>SUM(X142:X151)</f>
        <v>#REF!</v>
      </c>
      <c r="Y152" s="71" t="e">
        <f t="shared" ref="Y152:Z152" si="62">SUM(Y142:Y151)</f>
        <v>#REF!</v>
      </c>
      <c r="Z152" s="71" t="e">
        <f t="shared" si="62"/>
        <v>#REF!</v>
      </c>
      <c r="AA152" s="71"/>
      <c r="AB152" s="75">
        <f>SUM(AB142:AB151)</f>
        <v>0</v>
      </c>
      <c r="AC152" s="71">
        <f>SUM(AC142:AC151)</f>
        <v>0</v>
      </c>
      <c r="AD152" s="76">
        <f>SUM(AD142:AD151)</f>
        <v>0</v>
      </c>
      <c r="AE152" s="76">
        <f>SUM(AE142:AE151)</f>
        <v>0</v>
      </c>
      <c r="AF152" s="79">
        <f>COUNTA(AF142:AF151)</f>
        <v>0</v>
      </c>
      <c r="AG152" s="80"/>
      <c r="AH152" s="81"/>
      <c r="AI152" s="91"/>
    </row>
    <row r="153" spans="2:35" s="93" customFormat="1" ht="15" thickBot="1">
      <c r="B153" s="822"/>
      <c r="C153" s="82"/>
      <c r="D153" s="82"/>
      <c r="E153" s="82"/>
      <c r="F153" s="82"/>
      <c r="G153" s="83"/>
      <c r="H153" s="84"/>
      <c r="I153" s="84"/>
      <c r="J153" s="28" t="str">
        <f t="shared" ref="J153" si="63">IFERROR(IF(I153/D$12=0," ",I153/D$12),"")</f>
        <v xml:space="preserve"> </v>
      </c>
      <c r="K153" s="84"/>
      <c r="L153" s="84"/>
      <c r="M153" s="84"/>
      <c r="N153" s="85"/>
      <c r="O153" s="72"/>
      <c r="P153" s="73"/>
      <c r="Q153" s="73"/>
      <c r="R153" s="73"/>
      <c r="S153" s="73"/>
      <c r="T153" s="73"/>
      <c r="U153" s="73"/>
      <c r="V153" s="73"/>
      <c r="W153" s="73"/>
      <c r="X153" s="73"/>
      <c r="Y153" s="73"/>
      <c r="Z153" s="73"/>
      <c r="AA153" s="73"/>
      <c r="AB153" s="73"/>
      <c r="AC153" s="73"/>
      <c r="AD153" s="77"/>
      <c r="AE153" s="77"/>
      <c r="AF153" s="84"/>
      <c r="AG153" s="86"/>
      <c r="AH153" s="87"/>
      <c r="AI153" s="92"/>
    </row>
    <row r="154" spans="2:35">
      <c r="B154" s="823">
        <f>B142+1</f>
        <v>12</v>
      </c>
      <c r="C154" s="828"/>
      <c r="D154" s="1100"/>
      <c r="E154" s="828"/>
      <c r="F154" s="829"/>
      <c r="G154" s="25"/>
      <c r="H154" s="24"/>
      <c r="I154" s="140"/>
      <c r="J154" s="7" t="str">
        <f>IFERROR(IF(I154/D$12=0," ",I154/D$12),"")</f>
        <v xml:space="preserve"> </v>
      </c>
      <c r="K154" s="1116"/>
      <c r="L154" s="1118"/>
      <c r="M154" s="1118"/>
      <c r="N154" s="23"/>
      <c r="O154" s="862" t="str">
        <f>IFERROR(ROUND(IF(I164/#REF!=0,"",I164/#REF!),0),"")</f>
        <v/>
      </c>
      <c r="P154" s="859">
        <f>IFERROR(O164/$X$14,"")</f>
        <v>0</v>
      </c>
      <c r="Q154" s="865">
        <f>IFERROR(P164*$X$13/2,"")</f>
        <v>0</v>
      </c>
      <c r="R154" s="854"/>
      <c r="S154" s="834" t="str">
        <f>IFERROR(ROUND(IF(OR($R154="Hino Truck",$R157="Hino Truck",$R159="Hino Truck",$R161="Hino Truck"),$P164/$X$9,""),1),"NA")</f>
        <v>NA</v>
      </c>
      <c r="T154" s="834" t="str">
        <f>IFERROR(ROUND(IF(OR($R154="Mazda",$R157="Mazda",$R159="Mazda",$R161="Mazda"),$P164/$X$10,""),1),"NA")</f>
        <v>NA</v>
      </c>
      <c r="U154" s="834" t="str">
        <f>IFERROR(ROUND(IF(OR($R154="Shazoor",$R157="Shazoor",$R159="Shazoor",$R161="Shazoor"),$P164/$X$11,""),1),"NA")</f>
        <v>NA</v>
      </c>
      <c r="V154" s="834" t="str">
        <f>IFERROR(ROUND(IF(OR($R154="Suzuki",$R157="Suzuki",$R159="Suzuki",$R161="Suzuki"),$P164/$X$12,""),1),"NA")</f>
        <v>NA</v>
      </c>
      <c r="W154" s="830"/>
      <c r="X154" s="855" t="e">
        <f>J164/$K$9/$K$8</f>
        <v>#REF!</v>
      </c>
      <c r="Y154" s="857" t="e">
        <f>ROUND(X164/#REF!,0)</f>
        <v>#REF!</v>
      </c>
      <c r="Z154" s="857" t="e">
        <f>O164/#REF!</f>
        <v>#REF!</v>
      </c>
      <c r="AA154" s="1103"/>
      <c r="AB154" s="1106">
        <f>IFERROR(ROUND(IF(AA154="ICT",0,(J164/10)*110%),0),"")</f>
        <v>0</v>
      </c>
      <c r="AC154" s="1107" t="str">
        <f>IFERROR(ROUNDUP(J164/$P$9/$P$8,0),"")</f>
        <v/>
      </c>
      <c r="AD154" s="1109" t="str">
        <f>IFERROR(ROUND(J164/$P$9/AC154,0),"")</f>
        <v/>
      </c>
      <c r="AE154" s="29" t="str">
        <f>IFERROR(ROUND(IF(AA154="ICT",0,(J154/25)*110%),0),"")</f>
        <v/>
      </c>
      <c r="AF154" s="43"/>
      <c r="AG154" s="43"/>
      <c r="AH154" s="44"/>
      <c r="AI154" s="19"/>
    </row>
    <row r="155" spans="2:35">
      <c r="B155" s="823"/>
      <c r="C155" s="828"/>
      <c r="D155" s="1100"/>
      <c r="E155" s="828"/>
      <c r="F155" s="1102"/>
      <c r="G155" s="25"/>
      <c r="H155" s="140"/>
      <c r="I155" s="140"/>
      <c r="J155" s="7" t="str">
        <f t="shared" ref="J155:J163" si="64">IFERROR(IF(I155/D$12=0," ",I155/D$12),"")</f>
        <v xml:space="preserve"> </v>
      </c>
      <c r="K155" s="1116"/>
      <c r="L155" s="1118"/>
      <c r="M155" s="1118"/>
      <c r="N155" s="23"/>
      <c r="O155" s="863"/>
      <c r="P155" s="860"/>
      <c r="Q155" s="866"/>
      <c r="R155" s="828"/>
      <c r="S155" s="835"/>
      <c r="T155" s="835"/>
      <c r="U155" s="835"/>
      <c r="V155" s="835"/>
      <c r="W155" s="831"/>
      <c r="X155" s="855"/>
      <c r="Y155" s="857"/>
      <c r="Z155" s="857"/>
      <c r="AA155" s="1104"/>
      <c r="AB155" s="956"/>
      <c r="AC155" s="1107"/>
      <c r="AD155" s="1109"/>
      <c r="AE155" s="29" t="str">
        <f t="shared" ref="AE155:AE157" si="65">IFERROR(ROUND(IF(AA155="ICT",0,(J155/25)*110%),0),"")</f>
        <v/>
      </c>
      <c r="AF155" s="45"/>
      <c r="AG155" s="45"/>
      <c r="AH155" s="46"/>
      <c r="AI155" s="19"/>
    </row>
    <row r="156" spans="2:35">
      <c r="B156" s="823"/>
      <c r="C156" s="828"/>
      <c r="D156" s="1100"/>
      <c r="E156" s="828"/>
      <c r="F156" s="1102"/>
      <c r="G156" s="25"/>
      <c r="H156" s="140"/>
      <c r="I156" s="140"/>
      <c r="J156" s="7" t="str">
        <f t="shared" si="64"/>
        <v xml:space="preserve"> </v>
      </c>
      <c r="K156" s="1116"/>
      <c r="L156" s="1118"/>
      <c r="M156" s="1118"/>
      <c r="N156" s="23"/>
      <c r="O156" s="863"/>
      <c r="P156" s="860"/>
      <c r="Q156" s="866"/>
      <c r="R156" s="829"/>
      <c r="S156" s="835"/>
      <c r="T156" s="835"/>
      <c r="U156" s="835"/>
      <c r="V156" s="835"/>
      <c r="W156" s="831"/>
      <c r="X156" s="855"/>
      <c r="Y156" s="857"/>
      <c r="Z156" s="857"/>
      <c r="AA156" s="1104"/>
      <c r="AB156" s="956"/>
      <c r="AC156" s="1107"/>
      <c r="AD156" s="1109"/>
      <c r="AE156" s="29" t="str">
        <f t="shared" si="65"/>
        <v/>
      </c>
      <c r="AF156" s="45"/>
      <c r="AG156" s="45"/>
      <c r="AH156" s="46"/>
      <c r="AI156" s="19"/>
    </row>
    <row r="157" spans="2:35">
      <c r="B157" s="823"/>
      <c r="C157" s="828"/>
      <c r="D157" s="1100"/>
      <c r="E157" s="828"/>
      <c r="F157" s="1102"/>
      <c r="G157" s="25"/>
      <c r="H157" s="140"/>
      <c r="I157" s="140"/>
      <c r="J157" s="7" t="str">
        <f t="shared" si="64"/>
        <v xml:space="preserve"> </v>
      </c>
      <c r="K157" s="1116"/>
      <c r="L157" s="1118"/>
      <c r="M157" s="1118"/>
      <c r="N157" s="23"/>
      <c r="O157" s="863"/>
      <c r="P157" s="860"/>
      <c r="Q157" s="866"/>
      <c r="R157" s="854"/>
      <c r="S157" s="835"/>
      <c r="T157" s="835"/>
      <c r="U157" s="835"/>
      <c r="V157" s="835"/>
      <c r="W157" s="831"/>
      <c r="X157" s="855"/>
      <c r="Y157" s="857"/>
      <c r="Z157" s="857"/>
      <c r="AA157" s="1104"/>
      <c r="AB157" s="956"/>
      <c r="AC157" s="1107"/>
      <c r="AD157" s="1109"/>
      <c r="AE157" s="29" t="str">
        <f t="shared" si="65"/>
        <v/>
      </c>
      <c r="AF157" s="45"/>
      <c r="AG157" s="45"/>
      <c r="AH157" s="46"/>
      <c r="AI157" s="19"/>
    </row>
    <row r="158" spans="2:35">
      <c r="B158" s="823"/>
      <c r="C158" s="828"/>
      <c r="D158" s="1100"/>
      <c r="E158" s="828"/>
      <c r="F158" s="1102"/>
      <c r="G158" s="25"/>
      <c r="H158" s="140"/>
      <c r="I158" s="22"/>
      <c r="J158" s="7" t="str">
        <f t="shared" si="64"/>
        <v xml:space="preserve"> </v>
      </c>
      <c r="K158" s="1116"/>
      <c r="L158" s="1118"/>
      <c r="M158" s="1118"/>
      <c r="N158" s="23"/>
      <c r="O158" s="863"/>
      <c r="P158" s="860"/>
      <c r="Q158" s="866"/>
      <c r="R158" s="829"/>
      <c r="S158" s="835"/>
      <c r="T158" s="835"/>
      <c r="U158" s="835"/>
      <c r="V158" s="835"/>
      <c r="W158" s="831"/>
      <c r="X158" s="855"/>
      <c r="Y158" s="857"/>
      <c r="Z158" s="857"/>
      <c r="AA158" s="1104"/>
      <c r="AB158" s="956"/>
      <c r="AC158" s="1107"/>
      <c r="AD158" s="1109"/>
      <c r="AE158" s="29"/>
      <c r="AF158" s="45"/>
      <c r="AG158" s="45"/>
      <c r="AH158" s="46"/>
      <c r="AI158" s="19"/>
    </row>
    <row r="159" spans="2:35">
      <c r="B159" s="823"/>
      <c r="C159" s="828"/>
      <c r="D159" s="1100"/>
      <c r="E159" s="828"/>
      <c r="F159" s="1102"/>
      <c r="G159" s="25"/>
      <c r="H159" s="140"/>
      <c r="I159" s="22"/>
      <c r="J159" s="7" t="str">
        <f t="shared" si="64"/>
        <v xml:space="preserve"> </v>
      </c>
      <c r="K159" s="1116"/>
      <c r="L159" s="1118"/>
      <c r="M159" s="1118"/>
      <c r="N159" s="23"/>
      <c r="O159" s="863"/>
      <c r="P159" s="860"/>
      <c r="Q159" s="866"/>
      <c r="R159" s="854"/>
      <c r="S159" s="835"/>
      <c r="T159" s="835"/>
      <c r="U159" s="835"/>
      <c r="V159" s="835"/>
      <c r="W159" s="831"/>
      <c r="X159" s="855"/>
      <c r="Y159" s="857"/>
      <c r="Z159" s="857"/>
      <c r="AA159" s="1104"/>
      <c r="AB159" s="956"/>
      <c r="AC159" s="1107"/>
      <c r="AD159" s="1109"/>
      <c r="AE159" s="29"/>
      <c r="AF159" s="45"/>
      <c r="AG159" s="45"/>
      <c r="AH159" s="46"/>
      <c r="AI159" s="19"/>
    </row>
    <row r="160" spans="2:35">
      <c r="B160" s="823"/>
      <c r="C160" s="828"/>
      <c r="D160" s="1100"/>
      <c r="E160" s="828"/>
      <c r="F160" s="1102"/>
      <c r="G160" s="25"/>
      <c r="H160" s="140"/>
      <c r="I160" s="22"/>
      <c r="J160" s="7" t="str">
        <f t="shared" si="64"/>
        <v xml:space="preserve"> </v>
      </c>
      <c r="K160" s="1116"/>
      <c r="L160" s="1118"/>
      <c r="M160" s="1118"/>
      <c r="N160" s="23"/>
      <c r="O160" s="863"/>
      <c r="P160" s="860"/>
      <c r="Q160" s="866"/>
      <c r="R160" s="829"/>
      <c r="S160" s="835"/>
      <c r="T160" s="835"/>
      <c r="U160" s="835"/>
      <c r="V160" s="835"/>
      <c r="W160" s="831"/>
      <c r="X160" s="855"/>
      <c r="Y160" s="857"/>
      <c r="Z160" s="857"/>
      <c r="AA160" s="1104"/>
      <c r="AB160" s="956"/>
      <c r="AC160" s="1107"/>
      <c r="AD160" s="1109"/>
      <c r="AE160" s="29"/>
      <c r="AF160" s="45"/>
      <c r="AG160" s="45"/>
      <c r="AH160" s="46"/>
      <c r="AI160" s="19"/>
    </row>
    <row r="161" spans="2:35">
      <c r="B161" s="823"/>
      <c r="C161" s="828"/>
      <c r="D161" s="1100"/>
      <c r="E161" s="828"/>
      <c r="F161" s="1102"/>
      <c r="G161" s="25"/>
      <c r="H161" s="140"/>
      <c r="I161" s="22"/>
      <c r="J161" s="7" t="str">
        <f t="shared" si="64"/>
        <v xml:space="preserve"> </v>
      </c>
      <c r="K161" s="1116"/>
      <c r="L161" s="1118"/>
      <c r="M161" s="1118"/>
      <c r="N161" s="23"/>
      <c r="O161" s="863"/>
      <c r="P161" s="860"/>
      <c r="Q161" s="866"/>
      <c r="R161" s="854"/>
      <c r="S161" s="835"/>
      <c r="T161" s="835"/>
      <c r="U161" s="835"/>
      <c r="V161" s="835"/>
      <c r="W161" s="831"/>
      <c r="X161" s="855"/>
      <c r="Y161" s="857"/>
      <c r="Z161" s="857"/>
      <c r="AA161" s="1104"/>
      <c r="AB161" s="956"/>
      <c r="AC161" s="1107"/>
      <c r="AD161" s="1109"/>
      <c r="AE161" s="29"/>
      <c r="AF161" s="45"/>
      <c r="AG161" s="45"/>
      <c r="AH161" s="46"/>
      <c r="AI161" s="19"/>
    </row>
    <row r="162" spans="2:35">
      <c r="B162" s="823"/>
      <c r="C162" s="828"/>
      <c r="D162" s="1100"/>
      <c r="E162" s="828"/>
      <c r="F162" s="1102"/>
      <c r="G162" s="25"/>
      <c r="H162" s="140"/>
      <c r="I162" s="22"/>
      <c r="J162" s="7" t="str">
        <f t="shared" si="64"/>
        <v xml:space="preserve"> </v>
      </c>
      <c r="K162" s="1116"/>
      <c r="L162" s="1118"/>
      <c r="M162" s="1118"/>
      <c r="N162" s="23"/>
      <c r="O162" s="863"/>
      <c r="P162" s="860"/>
      <c r="Q162" s="866"/>
      <c r="R162" s="828"/>
      <c r="S162" s="835"/>
      <c r="T162" s="835"/>
      <c r="U162" s="835"/>
      <c r="V162" s="835"/>
      <c r="W162" s="831"/>
      <c r="X162" s="855"/>
      <c r="Y162" s="857"/>
      <c r="Z162" s="857"/>
      <c r="AA162" s="1104"/>
      <c r="AB162" s="956"/>
      <c r="AC162" s="1107"/>
      <c r="AD162" s="1109"/>
      <c r="AE162" s="29"/>
      <c r="AF162" s="45"/>
      <c r="AG162" s="45"/>
      <c r="AH162" s="46"/>
      <c r="AI162" s="19"/>
    </row>
    <row r="163" spans="2:35">
      <c r="B163" s="822"/>
      <c r="C163" s="829"/>
      <c r="D163" s="1101"/>
      <c r="E163" s="829"/>
      <c r="F163" s="1102"/>
      <c r="G163" s="25"/>
      <c r="H163" s="140"/>
      <c r="I163" s="22"/>
      <c r="J163" s="7" t="str">
        <f t="shared" si="64"/>
        <v xml:space="preserve"> </v>
      </c>
      <c r="K163" s="1117"/>
      <c r="L163" s="1119"/>
      <c r="M163" s="1119"/>
      <c r="N163" s="23"/>
      <c r="O163" s="864"/>
      <c r="P163" s="861"/>
      <c r="Q163" s="867"/>
      <c r="R163" s="829"/>
      <c r="S163" s="836"/>
      <c r="T163" s="836"/>
      <c r="U163" s="836"/>
      <c r="V163" s="836"/>
      <c r="W163" s="832"/>
      <c r="X163" s="856"/>
      <c r="Y163" s="858"/>
      <c r="Z163" s="858"/>
      <c r="AA163" s="1105"/>
      <c r="AB163" s="957"/>
      <c r="AC163" s="1108"/>
      <c r="AD163" s="1110"/>
      <c r="AE163" s="29" t="str">
        <f t="shared" ref="AE163" si="66">IFERROR(ROUND(IF(AA163="ICT",0,(J163/25)*110%),0),"")</f>
        <v/>
      </c>
      <c r="AF163" s="45"/>
      <c r="AG163" s="45"/>
      <c r="AH163" s="46"/>
      <c r="AI163" s="19"/>
    </row>
    <row r="164" spans="2:35" s="90" customFormat="1" ht="16.5" customHeight="1">
      <c r="B164" s="821"/>
      <c r="C164" s="78" t="s">
        <v>348</v>
      </c>
      <c r="D164" s="78"/>
      <c r="E164" s="78">
        <f>COUNTA(E154)</f>
        <v>0</v>
      </c>
      <c r="F164" s="78">
        <f>COUNTA(F154)</f>
        <v>0</v>
      </c>
      <c r="G164" s="78">
        <f>COUNTA(G154:G163)</f>
        <v>0</v>
      </c>
      <c r="H164" s="78"/>
      <c r="I164" s="69">
        <f>SUM(I154:I163)</f>
        <v>0</v>
      </c>
      <c r="J164" s="69">
        <f>SUM(J154:J163)</f>
        <v>0</v>
      </c>
      <c r="K164" s="79"/>
      <c r="L164" s="79"/>
      <c r="M164" s="79"/>
      <c r="N164" s="70">
        <f>SUM(N154:N163)</f>
        <v>0</v>
      </c>
      <c r="O164" s="70">
        <f>SUM(O154:O163)</f>
        <v>0</v>
      </c>
      <c r="P164" s="71">
        <f>SUM(P154:P163)</f>
        <v>0</v>
      </c>
      <c r="Q164" s="71">
        <f>SUM(Q154:Q163)</f>
        <v>0</v>
      </c>
      <c r="R164" s="71"/>
      <c r="S164" s="74">
        <f>SUM(S154:S163)</f>
        <v>0</v>
      </c>
      <c r="T164" s="74">
        <f>SUM(T154:T163)</f>
        <v>0</v>
      </c>
      <c r="U164" s="74">
        <f t="shared" ref="U164" si="67">SUM(U154:U163)</f>
        <v>0</v>
      </c>
      <c r="V164" s="74">
        <f>SUM(V154:V163)</f>
        <v>0</v>
      </c>
      <c r="W164" s="71"/>
      <c r="X164" s="71" t="e">
        <f>SUM(X154:X163)</f>
        <v>#REF!</v>
      </c>
      <c r="Y164" s="71" t="e">
        <f t="shared" ref="Y164:Z164" si="68">SUM(Y154:Y163)</f>
        <v>#REF!</v>
      </c>
      <c r="Z164" s="71" t="e">
        <f t="shared" si="68"/>
        <v>#REF!</v>
      </c>
      <c r="AA164" s="71"/>
      <c r="AB164" s="75">
        <f>SUM(AB154:AB163)</f>
        <v>0</v>
      </c>
      <c r="AC164" s="71">
        <f>SUM(AC154:AC163)</f>
        <v>0</v>
      </c>
      <c r="AD164" s="76">
        <f>SUM(AD154:AD163)</f>
        <v>0</v>
      </c>
      <c r="AE164" s="76">
        <f>SUM(AE154:AE163)</f>
        <v>0</v>
      </c>
      <c r="AF164" s="79">
        <f>COUNTA(AF154:AF163)</f>
        <v>0</v>
      </c>
      <c r="AG164" s="80"/>
      <c r="AH164" s="81"/>
      <c r="AI164" s="91"/>
    </row>
    <row r="165" spans="2:35" s="93" customFormat="1" ht="15" thickBot="1">
      <c r="B165" s="822"/>
      <c r="C165" s="82"/>
      <c r="D165" s="82"/>
      <c r="E165" s="82"/>
      <c r="F165" s="82"/>
      <c r="G165" s="83"/>
      <c r="H165" s="84"/>
      <c r="I165" s="84"/>
      <c r="J165" s="28" t="str">
        <f t="shared" ref="J165" si="69">IFERROR(IF(I165/D$12=0," ",I165/D$12),"")</f>
        <v xml:space="preserve"> </v>
      </c>
      <c r="K165" s="84"/>
      <c r="L165" s="84"/>
      <c r="M165" s="84"/>
      <c r="N165" s="85"/>
      <c r="O165" s="72"/>
      <c r="P165" s="73"/>
      <c r="Q165" s="73"/>
      <c r="R165" s="73"/>
      <c r="S165" s="73"/>
      <c r="T165" s="73"/>
      <c r="U165" s="73"/>
      <c r="V165" s="73"/>
      <c r="W165" s="73"/>
      <c r="X165" s="73"/>
      <c r="Y165" s="73"/>
      <c r="Z165" s="73"/>
      <c r="AA165" s="73"/>
      <c r="AB165" s="73"/>
      <c r="AC165" s="73"/>
      <c r="AD165" s="77"/>
      <c r="AE165" s="77"/>
      <c r="AF165" s="84"/>
      <c r="AG165" s="86"/>
      <c r="AH165" s="87"/>
      <c r="AI165" s="92"/>
    </row>
    <row r="166" spans="2:35">
      <c r="B166" s="823">
        <f>B154+1</f>
        <v>13</v>
      </c>
      <c r="C166" s="828"/>
      <c r="D166" s="1100"/>
      <c r="E166" s="828"/>
      <c r="F166" s="829"/>
      <c r="G166" s="25"/>
      <c r="H166" s="24"/>
      <c r="I166" s="140"/>
      <c r="J166" s="7" t="str">
        <f>IFERROR(IF(I166/D$12=0," ",I166/D$12),"")</f>
        <v xml:space="preserve"> </v>
      </c>
      <c r="K166" s="1116"/>
      <c r="L166" s="1118"/>
      <c r="M166" s="1118"/>
      <c r="N166" s="23"/>
      <c r="O166" s="862" t="str">
        <f>IFERROR(ROUND(IF(I176/#REF!=0,"",I176/#REF!),0),"")</f>
        <v/>
      </c>
      <c r="P166" s="859">
        <f>IFERROR(O176/$X$14,"")</f>
        <v>0</v>
      </c>
      <c r="Q166" s="865">
        <f>IFERROR(P176*$X$13/2,"")</f>
        <v>0</v>
      </c>
      <c r="R166" s="854"/>
      <c r="S166" s="834" t="str">
        <f>IFERROR(ROUND(IF(OR($R166="Hino Truck",$R169="Hino Truck",$R171="Hino Truck",$R173="Hino Truck"),$P176/$X$9,""),1),"NA")</f>
        <v>NA</v>
      </c>
      <c r="T166" s="834" t="str">
        <f>IFERROR(ROUND(IF(OR($R166="Mazda",$R169="Mazda",$R171="Mazda",$R173="Mazda"),$P176/$X$10,""),1),"NA")</f>
        <v>NA</v>
      </c>
      <c r="U166" s="834" t="str">
        <f>IFERROR(ROUND(IF(OR($R166="Shazoor",$R169="Shazoor",$R171="Shazoor",$R173="Shazoor"),$P176/$X$11,""),1),"NA")</f>
        <v>NA</v>
      </c>
      <c r="V166" s="834" t="str">
        <f>IFERROR(ROUND(IF(OR($R166="Suzuki",$R169="Suzuki",$R171="Suzuki",$R173="Suzuki"),$P176/$X$12,""),1),"NA")</f>
        <v>NA</v>
      </c>
      <c r="W166" s="830"/>
      <c r="X166" s="855" t="e">
        <f>J176/$K$9/$K$8</f>
        <v>#REF!</v>
      </c>
      <c r="Y166" s="857" t="e">
        <f>ROUND(X176/#REF!,0)</f>
        <v>#REF!</v>
      </c>
      <c r="Z166" s="857" t="e">
        <f>O176/#REF!</f>
        <v>#REF!</v>
      </c>
      <c r="AA166" s="1103"/>
      <c r="AB166" s="1106">
        <f>IFERROR(ROUND(IF(AA166="ICT",0,(J176/10)*110%),0),"")</f>
        <v>0</v>
      </c>
      <c r="AC166" s="1107" t="str">
        <f>IFERROR(ROUNDUP(J176/$P$9/$P$8,0),"")</f>
        <v/>
      </c>
      <c r="AD166" s="1109" t="str">
        <f>IFERROR(ROUND(J176/$P$9/AC166,0),"")</f>
        <v/>
      </c>
      <c r="AE166" s="29" t="str">
        <f>IFERROR(ROUND(IF(AA166="ICT",0,(J166/25)*110%),0),"")</f>
        <v/>
      </c>
      <c r="AF166" s="43"/>
      <c r="AG166" s="43"/>
      <c r="AH166" s="44"/>
      <c r="AI166" s="19"/>
    </row>
    <row r="167" spans="2:35">
      <c r="B167" s="823"/>
      <c r="C167" s="828"/>
      <c r="D167" s="1100"/>
      <c r="E167" s="828"/>
      <c r="F167" s="1102"/>
      <c r="G167" s="25"/>
      <c r="H167" s="140"/>
      <c r="I167" s="140"/>
      <c r="J167" s="7" t="str">
        <f t="shared" ref="J167:J175" si="70">IFERROR(IF(I167/D$12=0," ",I167/D$12),"")</f>
        <v xml:space="preserve"> </v>
      </c>
      <c r="K167" s="1116"/>
      <c r="L167" s="1118"/>
      <c r="M167" s="1118"/>
      <c r="N167" s="23"/>
      <c r="O167" s="863"/>
      <c r="P167" s="860"/>
      <c r="Q167" s="866"/>
      <c r="R167" s="828"/>
      <c r="S167" s="835"/>
      <c r="T167" s="835"/>
      <c r="U167" s="835"/>
      <c r="V167" s="835"/>
      <c r="W167" s="831"/>
      <c r="X167" s="855"/>
      <c r="Y167" s="857"/>
      <c r="Z167" s="857"/>
      <c r="AA167" s="1104"/>
      <c r="AB167" s="956"/>
      <c r="AC167" s="1107"/>
      <c r="AD167" s="1109"/>
      <c r="AE167" s="29" t="str">
        <f t="shared" ref="AE167:AE169" si="71">IFERROR(ROUND(IF(AA167="ICT",0,(J167/25)*110%),0),"")</f>
        <v/>
      </c>
      <c r="AF167" s="45"/>
      <c r="AG167" s="45"/>
      <c r="AH167" s="46"/>
      <c r="AI167" s="19"/>
    </row>
    <row r="168" spans="2:35">
      <c r="B168" s="823"/>
      <c r="C168" s="828"/>
      <c r="D168" s="1100"/>
      <c r="E168" s="828"/>
      <c r="F168" s="1102"/>
      <c r="G168" s="25"/>
      <c r="H168" s="140"/>
      <c r="I168" s="140"/>
      <c r="J168" s="7" t="str">
        <f t="shared" si="70"/>
        <v xml:space="preserve"> </v>
      </c>
      <c r="K168" s="1116"/>
      <c r="L168" s="1118"/>
      <c r="M168" s="1118"/>
      <c r="N168" s="23"/>
      <c r="O168" s="863"/>
      <c r="P168" s="860"/>
      <c r="Q168" s="866"/>
      <c r="R168" s="829"/>
      <c r="S168" s="835"/>
      <c r="T168" s="835"/>
      <c r="U168" s="835"/>
      <c r="V168" s="835"/>
      <c r="W168" s="831"/>
      <c r="X168" s="855"/>
      <c r="Y168" s="857"/>
      <c r="Z168" s="857"/>
      <c r="AA168" s="1104"/>
      <c r="AB168" s="956"/>
      <c r="AC168" s="1107"/>
      <c r="AD168" s="1109"/>
      <c r="AE168" s="29" t="str">
        <f t="shared" si="71"/>
        <v/>
      </c>
      <c r="AF168" s="45"/>
      <c r="AG168" s="45"/>
      <c r="AH168" s="46"/>
      <c r="AI168" s="19"/>
    </row>
    <row r="169" spans="2:35">
      <c r="B169" s="823"/>
      <c r="C169" s="828"/>
      <c r="D169" s="1100"/>
      <c r="E169" s="828"/>
      <c r="F169" s="1102"/>
      <c r="G169" s="25"/>
      <c r="H169" s="140"/>
      <c r="I169" s="140"/>
      <c r="J169" s="7" t="str">
        <f t="shared" si="70"/>
        <v xml:space="preserve"> </v>
      </c>
      <c r="K169" s="1116"/>
      <c r="L169" s="1118"/>
      <c r="M169" s="1118"/>
      <c r="N169" s="23"/>
      <c r="O169" s="863"/>
      <c r="P169" s="860"/>
      <c r="Q169" s="866"/>
      <c r="R169" s="854"/>
      <c r="S169" s="835"/>
      <c r="T169" s="835"/>
      <c r="U169" s="835"/>
      <c r="V169" s="835"/>
      <c r="W169" s="831"/>
      <c r="X169" s="855"/>
      <c r="Y169" s="857"/>
      <c r="Z169" s="857"/>
      <c r="AA169" s="1104"/>
      <c r="AB169" s="956"/>
      <c r="AC169" s="1107"/>
      <c r="AD169" s="1109"/>
      <c r="AE169" s="29" t="str">
        <f t="shared" si="71"/>
        <v/>
      </c>
      <c r="AF169" s="45"/>
      <c r="AG169" s="45"/>
      <c r="AH169" s="46"/>
      <c r="AI169" s="19"/>
    </row>
    <row r="170" spans="2:35">
      <c r="B170" s="823"/>
      <c r="C170" s="828"/>
      <c r="D170" s="1100"/>
      <c r="E170" s="828"/>
      <c r="F170" s="1102"/>
      <c r="G170" s="25"/>
      <c r="H170" s="140"/>
      <c r="I170" s="22"/>
      <c r="J170" s="7" t="str">
        <f t="shared" si="70"/>
        <v xml:space="preserve"> </v>
      </c>
      <c r="K170" s="1116"/>
      <c r="L170" s="1118"/>
      <c r="M170" s="1118"/>
      <c r="N170" s="23"/>
      <c r="O170" s="863"/>
      <c r="P170" s="860"/>
      <c r="Q170" s="866"/>
      <c r="R170" s="829"/>
      <c r="S170" s="835"/>
      <c r="T170" s="835"/>
      <c r="U170" s="835"/>
      <c r="V170" s="835"/>
      <c r="W170" s="831"/>
      <c r="X170" s="855"/>
      <c r="Y170" s="857"/>
      <c r="Z170" s="857"/>
      <c r="AA170" s="1104"/>
      <c r="AB170" s="956"/>
      <c r="AC170" s="1107"/>
      <c r="AD170" s="1109"/>
      <c r="AE170" s="29"/>
      <c r="AF170" s="45"/>
      <c r="AG170" s="45"/>
      <c r="AH170" s="46"/>
      <c r="AI170" s="19"/>
    </row>
    <row r="171" spans="2:35">
      <c r="B171" s="823"/>
      <c r="C171" s="828"/>
      <c r="D171" s="1100"/>
      <c r="E171" s="828"/>
      <c r="F171" s="1102"/>
      <c r="G171" s="25"/>
      <c r="H171" s="140"/>
      <c r="I171" s="22"/>
      <c r="J171" s="7" t="str">
        <f t="shared" si="70"/>
        <v xml:space="preserve"> </v>
      </c>
      <c r="K171" s="1116"/>
      <c r="L171" s="1118"/>
      <c r="M171" s="1118"/>
      <c r="N171" s="23"/>
      <c r="O171" s="863"/>
      <c r="P171" s="860"/>
      <c r="Q171" s="866"/>
      <c r="R171" s="854"/>
      <c r="S171" s="835"/>
      <c r="T171" s="835"/>
      <c r="U171" s="835"/>
      <c r="V171" s="835"/>
      <c r="W171" s="831"/>
      <c r="X171" s="855"/>
      <c r="Y171" s="857"/>
      <c r="Z171" s="857"/>
      <c r="AA171" s="1104"/>
      <c r="AB171" s="956"/>
      <c r="AC171" s="1107"/>
      <c r="AD171" s="1109"/>
      <c r="AE171" s="29"/>
      <c r="AF171" s="45"/>
      <c r="AG171" s="45"/>
      <c r="AH171" s="46"/>
      <c r="AI171" s="19"/>
    </row>
    <row r="172" spans="2:35">
      <c r="B172" s="823"/>
      <c r="C172" s="828"/>
      <c r="D172" s="1100"/>
      <c r="E172" s="828"/>
      <c r="F172" s="1102"/>
      <c r="G172" s="25"/>
      <c r="H172" s="140"/>
      <c r="I172" s="22"/>
      <c r="J172" s="7" t="str">
        <f t="shared" si="70"/>
        <v xml:space="preserve"> </v>
      </c>
      <c r="K172" s="1116"/>
      <c r="L172" s="1118"/>
      <c r="M172" s="1118"/>
      <c r="N172" s="23"/>
      <c r="O172" s="863"/>
      <c r="P172" s="860"/>
      <c r="Q172" s="866"/>
      <c r="R172" s="829"/>
      <c r="S172" s="835"/>
      <c r="T172" s="835"/>
      <c r="U172" s="835"/>
      <c r="V172" s="835"/>
      <c r="W172" s="831"/>
      <c r="X172" s="855"/>
      <c r="Y172" s="857"/>
      <c r="Z172" s="857"/>
      <c r="AA172" s="1104"/>
      <c r="AB172" s="956"/>
      <c r="AC172" s="1107"/>
      <c r="AD172" s="1109"/>
      <c r="AE172" s="29"/>
      <c r="AF172" s="45"/>
      <c r="AG172" s="45"/>
      <c r="AH172" s="46"/>
      <c r="AI172" s="19"/>
    </row>
    <row r="173" spans="2:35">
      <c r="B173" s="823"/>
      <c r="C173" s="828"/>
      <c r="D173" s="1100"/>
      <c r="E173" s="828"/>
      <c r="F173" s="1102"/>
      <c r="G173" s="25"/>
      <c r="H173" s="140"/>
      <c r="I173" s="22"/>
      <c r="J173" s="7" t="str">
        <f t="shared" si="70"/>
        <v xml:space="preserve"> </v>
      </c>
      <c r="K173" s="1116"/>
      <c r="L173" s="1118"/>
      <c r="M173" s="1118"/>
      <c r="N173" s="23"/>
      <c r="O173" s="863"/>
      <c r="P173" s="860"/>
      <c r="Q173" s="866"/>
      <c r="R173" s="854"/>
      <c r="S173" s="835"/>
      <c r="T173" s="835"/>
      <c r="U173" s="835"/>
      <c r="V173" s="835"/>
      <c r="W173" s="831"/>
      <c r="X173" s="855"/>
      <c r="Y173" s="857"/>
      <c r="Z173" s="857"/>
      <c r="AA173" s="1104"/>
      <c r="AB173" s="956"/>
      <c r="AC173" s="1107"/>
      <c r="AD173" s="1109"/>
      <c r="AE173" s="29"/>
      <c r="AF173" s="45"/>
      <c r="AG173" s="45"/>
      <c r="AH173" s="46"/>
      <c r="AI173" s="19"/>
    </row>
    <row r="174" spans="2:35">
      <c r="B174" s="823"/>
      <c r="C174" s="828"/>
      <c r="D174" s="1100"/>
      <c r="E174" s="828"/>
      <c r="F174" s="1102"/>
      <c r="G174" s="25"/>
      <c r="H174" s="140"/>
      <c r="I174" s="22"/>
      <c r="J174" s="7" t="str">
        <f t="shared" si="70"/>
        <v xml:space="preserve"> </v>
      </c>
      <c r="K174" s="1116"/>
      <c r="L174" s="1118"/>
      <c r="M174" s="1118"/>
      <c r="N174" s="23"/>
      <c r="O174" s="863"/>
      <c r="P174" s="860"/>
      <c r="Q174" s="866"/>
      <c r="R174" s="828"/>
      <c r="S174" s="835"/>
      <c r="T174" s="835"/>
      <c r="U174" s="835"/>
      <c r="V174" s="835"/>
      <c r="W174" s="831"/>
      <c r="X174" s="855"/>
      <c r="Y174" s="857"/>
      <c r="Z174" s="857"/>
      <c r="AA174" s="1104"/>
      <c r="AB174" s="956"/>
      <c r="AC174" s="1107"/>
      <c r="AD174" s="1109"/>
      <c r="AE174" s="29"/>
      <c r="AF174" s="45"/>
      <c r="AG174" s="45"/>
      <c r="AH174" s="46"/>
      <c r="AI174" s="19"/>
    </row>
    <row r="175" spans="2:35">
      <c r="B175" s="822"/>
      <c r="C175" s="829"/>
      <c r="D175" s="1101"/>
      <c r="E175" s="829"/>
      <c r="F175" s="1102"/>
      <c r="G175" s="25"/>
      <c r="H175" s="140"/>
      <c r="I175" s="22"/>
      <c r="J175" s="7" t="str">
        <f t="shared" si="70"/>
        <v xml:space="preserve"> </v>
      </c>
      <c r="K175" s="1117"/>
      <c r="L175" s="1119"/>
      <c r="M175" s="1119"/>
      <c r="N175" s="23"/>
      <c r="O175" s="864"/>
      <c r="P175" s="861"/>
      <c r="Q175" s="867"/>
      <c r="R175" s="829"/>
      <c r="S175" s="836"/>
      <c r="T175" s="836"/>
      <c r="U175" s="836"/>
      <c r="V175" s="836"/>
      <c r="W175" s="832"/>
      <c r="X175" s="856"/>
      <c r="Y175" s="858"/>
      <c r="Z175" s="858"/>
      <c r="AA175" s="1105"/>
      <c r="AB175" s="957"/>
      <c r="AC175" s="1108"/>
      <c r="AD175" s="1110"/>
      <c r="AE175" s="29" t="str">
        <f t="shared" ref="AE175" si="72">IFERROR(ROUND(IF(AA175="ICT",0,(J175/25)*110%),0),"")</f>
        <v/>
      </c>
      <c r="AF175" s="45"/>
      <c r="AG175" s="45"/>
      <c r="AH175" s="46"/>
      <c r="AI175" s="19"/>
    </row>
    <row r="176" spans="2:35" s="90" customFormat="1" ht="16.5" customHeight="1">
      <c r="B176" s="821"/>
      <c r="C176" s="78" t="s">
        <v>348</v>
      </c>
      <c r="D176" s="78"/>
      <c r="E176" s="78">
        <f>COUNTA(E166)</f>
        <v>0</v>
      </c>
      <c r="F176" s="78">
        <f>COUNTA(F166)</f>
        <v>0</v>
      </c>
      <c r="G176" s="78">
        <f>COUNTA(G166:G175)</f>
        <v>0</v>
      </c>
      <c r="H176" s="78"/>
      <c r="I176" s="69">
        <f>SUM(I166:I175)</f>
        <v>0</v>
      </c>
      <c r="J176" s="69">
        <f>SUM(J166:J175)</f>
        <v>0</v>
      </c>
      <c r="K176" s="79"/>
      <c r="L176" s="79"/>
      <c r="M176" s="79"/>
      <c r="N176" s="70">
        <f>SUM(N166:N175)</f>
        <v>0</v>
      </c>
      <c r="O176" s="70">
        <f>SUM(O166:O175)</f>
        <v>0</v>
      </c>
      <c r="P176" s="71">
        <f>SUM(P166:P175)</f>
        <v>0</v>
      </c>
      <c r="Q176" s="71">
        <f>SUM(Q166:Q175)</f>
        <v>0</v>
      </c>
      <c r="R176" s="71"/>
      <c r="S176" s="74">
        <f>SUM(S166:S175)</f>
        <v>0</v>
      </c>
      <c r="T176" s="74">
        <f>SUM(T166:T175)</f>
        <v>0</v>
      </c>
      <c r="U176" s="74">
        <f t="shared" ref="U176" si="73">SUM(U166:U175)</f>
        <v>0</v>
      </c>
      <c r="V176" s="74">
        <f>SUM(V166:V175)</f>
        <v>0</v>
      </c>
      <c r="W176" s="71"/>
      <c r="X176" s="71" t="e">
        <f>SUM(X166:X175)</f>
        <v>#REF!</v>
      </c>
      <c r="Y176" s="71" t="e">
        <f t="shared" ref="Y176:Z176" si="74">SUM(Y166:Y175)</f>
        <v>#REF!</v>
      </c>
      <c r="Z176" s="71" t="e">
        <f t="shared" si="74"/>
        <v>#REF!</v>
      </c>
      <c r="AA176" s="71"/>
      <c r="AB176" s="75">
        <f>SUM(AB166:AB175)</f>
        <v>0</v>
      </c>
      <c r="AC176" s="71">
        <f>SUM(AC166:AC175)</f>
        <v>0</v>
      </c>
      <c r="AD176" s="76">
        <f>SUM(AD166:AD175)</f>
        <v>0</v>
      </c>
      <c r="AE176" s="76">
        <f>SUM(AE166:AE175)</f>
        <v>0</v>
      </c>
      <c r="AF176" s="79">
        <f>COUNTA(AF166:AF175)</f>
        <v>0</v>
      </c>
      <c r="AG176" s="80"/>
      <c r="AH176" s="81"/>
      <c r="AI176" s="91"/>
    </row>
    <row r="177" spans="2:35" s="93" customFormat="1" ht="15" thickBot="1">
      <c r="B177" s="822"/>
      <c r="C177" s="82"/>
      <c r="D177" s="82"/>
      <c r="E177" s="82"/>
      <c r="F177" s="82"/>
      <c r="G177" s="83"/>
      <c r="H177" s="84"/>
      <c r="I177" s="84"/>
      <c r="J177" s="28" t="str">
        <f t="shared" ref="J177" si="75">IFERROR(IF(I177/D$12=0," ",I177/D$12),"")</f>
        <v xml:space="preserve"> </v>
      </c>
      <c r="K177" s="84"/>
      <c r="L177" s="84"/>
      <c r="M177" s="84"/>
      <c r="N177" s="85"/>
      <c r="O177" s="72"/>
      <c r="P177" s="73"/>
      <c r="Q177" s="73"/>
      <c r="R177" s="73"/>
      <c r="S177" s="73"/>
      <c r="T177" s="73"/>
      <c r="U177" s="73"/>
      <c r="V177" s="73"/>
      <c r="W177" s="73"/>
      <c r="X177" s="73"/>
      <c r="Y177" s="73"/>
      <c r="Z177" s="73"/>
      <c r="AA177" s="73"/>
      <c r="AB177" s="73"/>
      <c r="AC177" s="73"/>
      <c r="AD177" s="77"/>
      <c r="AE177" s="77"/>
      <c r="AF177" s="84"/>
      <c r="AG177" s="86"/>
      <c r="AH177" s="87"/>
      <c r="AI177" s="92"/>
    </row>
    <row r="178" spans="2:35">
      <c r="B178" s="823">
        <f>B166+1</f>
        <v>14</v>
      </c>
      <c r="C178" s="828"/>
      <c r="D178" s="1100"/>
      <c r="E178" s="828"/>
      <c r="F178" s="829"/>
      <c r="G178" s="25"/>
      <c r="H178" s="24"/>
      <c r="I178" s="140"/>
      <c r="J178" s="7" t="str">
        <f>IFERROR(IF(I178/D$12=0," ",I178/D$12),"")</f>
        <v xml:space="preserve"> </v>
      </c>
      <c r="K178" s="1116"/>
      <c r="L178" s="1118"/>
      <c r="M178" s="1118"/>
      <c r="N178" s="23"/>
      <c r="O178" s="862" t="str">
        <f>IFERROR(ROUND(IF(I188/#REF!=0,"",I188/#REF!),0),"")</f>
        <v/>
      </c>
      <c r="P178" s="859">
        <f>IFERROR(O188/$X$14,"")</f>
        <v>0</v>
      </c>
      <c r="Q178" s="865">
        <f>IFERROR(P188*$X$13/2,"")</f>
        <v>0</v>
      </c>
      <c r="R178" s="854"/>
      <c r="S178" s="834" t="str">
        <f>IFERROR(ROUND(IF(OR($R178="Hino Truck",$R181="Hino Truck",$R183="Hino Truck",$R185="Hino Truck"),$P188/$X$9,""),1),"NA")</f>
        <v>NA</v>
      </c>
      <c r="T178" s="834" t="str">
        <f>IFERROR(ROUND(IF(OR($R178="Mazda",$R181="Mazda",$R183="Mazda",$R185="Mazda"),$P188/$X$10,""),1),"NA")</f>
        <v>NA</v>
      </c>
      <c r="U178" s="834" t="str">
        <f>IFERROR(ROUND(IF(OR($R178="Shazoor",$R181="Shazoor",$R183="Shazoor",$R185="Shazoor"),$P188/$X$11,""),1),"NA")</f>
        <v>NA</v>
      </c>
      <c r="V178" s="834" t="str">
        <f>IFERROR(ROUND(IF(OR($R178="Suzuki",$R181="Suzuki",$R183="Suzuki",$R185="Suzuki"),$P188/$X$12,""),1),"NA")</f>
        <v>NA</v>
      </c>
      <c r="W178" s="830"/>
      <c r="X178" s="855" t="e">
        <f>J188/$K$9/$K$8</f>
        <v>#REF!</v>
      </c>
      <c r="Y178" s="857" t="e">
        <f>ROUND(X188/#REF!,0)</f>
        <v>#REF!</v>
      </c>
      <c r="Z178" s="857" t="e">
        <f>O188/#REF!</f>
        <v>#REF!</v>
      </c>
      <c r="AA178" s="1103"/>
      <c r="AB178" s="1106">
        <f>IFERROR(ROUND(IF(AA178="ICT",0,(J188/10)*110%),0),"")</f>
        <v>0</v>
      </c>
      <c r="AC178" s="1107" t="str">
        <f>IFERROR(ROUNDUP(J188/$P$9/$P$8,0),"")</f>
        <v/>
      </c>
      <c r="AD178" s="1109" t="str">
        <f>IFERROR(ROUND(J188/$P$9/AC178,0),"")</f>
        <v/>
      </c>
      <c r="AE178" s="29" t="str">
        <f>IFERROR(ROUND(IF(AA178="ICT",0,(J178/25)*110%),0),"")</f>
        <v/>
      </c>
      <c r="AF178" s="43"/>
      <c r="AG178" s="43"/>
      <c r="AH178" s="44"/>
      <c r="AI178" s="19"/>
    </row>
    <row r="179" spans="2:35">
      <c r="B179" s="823"/>
      <c r="C179" s="828"/>
      <c r="D179" s="1100"/>
      <c r="E179" s="828"/>
      <c r="F179" s="1102"/>
      <c r="G179" s="25"/>
      <c r="H179" s="140"/>
      <c r="I179" s="140"/>
      <c r="J179" s="7" t="str">
        <f t="shared" ref="J179:J187" si="76">IFERROR(IF(I179/D$12=0," ",I179/D$12),"")</f>
        <v xml:space="preserve"> </v>
      </c>
      <c r="K179" s="1116"/>
      <c r="L179" s="1118"/>
      <c r="M179" s="1118"/>
      <c r="N179" s="23"/>
      <c r="O179" s="863"/>
      <c r="P179" s="860"/>
      <c r="Q179" s="866"/>
      <c r="R179" s="828"/>
      <c r="S179" s="835"/>
      <c r="T179" s="835"/>
      <c r="U179" s="835"/>
      <c r="V179" s="835"/>
      <c r="W179" s="831"/>
      <c r="X179" s="855"/>
      <c r="Y179" s="857"/>
      <c r="Z179" s="857"/>
      <c r="AA179" s="1104"/>
      <c r="AB179" s="956"/>
      <c r="AC179" s="1107"/>
      <c r="AD179" s="1109"/>
      <c r="AE179" s="29" t="str">
        <f t="shared" ref="AE179:AE181" si="77">IFERROR(ROUND(IF(AA179="ICT",0,(J179/25)*110%),0),"")</f>
        <v/>
      </c>
      <c r="AF179" s="45"/>
      <c r="AG179" s="45"/>
      <c r="AH179" s="46"/>
      <c r="AI179" s="19"/>
    </row>
    <row r="180" spans="2:35">
      <c r="B180" s="823"/>
      <c r="C180" s="828"/>
      <c r="D180" s="1100"/>
      <c r="E180" s="828"/>
      <c r="F180" s="1102"/>
      <c r="G180" s="25"/>
      <c r="H180" s="140"/>
      <c r="I180" s="140"/>
      <c r="J180" s="7" t="str">
        <f t="shared" si="76"/>
        <v xml:space="preserve"> </v>
      </c>
      <c r="K180" s="1116"/>
      <c r="L180" s="1118"/>
      <c r="M180" s="1118"/>
      <c r="N180" s="23"/>
      <c r="O180" s="863"/>
      <c r="P180" s="860"/>
      <c r="Q180" s="866"/>
      <c r="R180" s="829"/>
      <c r="S180" s="835"/>
      <c r="T180" s="835"/>
      <c r="U180" s="835"/>
      <c r="V180" s="835"/>
      <c r="W180" s="831"/>
      <c r="X180" s="855"/>
      <c r="Y180" s="857"/>
      <c r="Z180" s="857"/>
      <c r="AA180" s="1104"/>
      <c r="AB180" s="956"/>
      <c r="AC180" s="1107"/>
      <c r="AD180" s="1109"/>
      <c r="AE180" s="29" t="str">
        <f t="shared" si="77"/>
        <v/>
      </c>
      <c r="AF180" s="45"/>
      <c r="AG180" s="45"/>
      <c r="AH180" s="46"/>
      <c r="AI180" s="19"/>
    </row>
    <row r="181" spans="2:35">
      <c r="B181" s="823"/>
      <c r="C181" s="828"/>
      <c r="D181" s="1100"/>
      <c r="E181" s="828"/>
      <c r="F181" s="1102"/>
      <c r="G181" s="25"/>
      <c r="H181" s="140"/>
      <c r="I181" s="140"/>
      <c r="J181" s="7" t="str">
        <f t="shared" si="76"/>
        <v xml:space="preserve"> </v>
      </c>
      <c r="K181" s="1116"/>
      <c r="L181" s="1118"/>
      <c r="M181" s="1118"/>
      <c r="N181" s="23"/>
      <c r="O181" s="863"/>
      <c r="P181" s="860"/>
      <c r="Q181" s="866"/>
      <c r="R181" s="854"/>
      <c r="S181" s="835"/>
      <c r="T181" s="835"/>
      <c r="U181" s="835"/>
      <c r="V181" s="835"/>
      <c r="W181" s="831"/>
      <c r="X181" s="855"/>
      <c r="Y181" s="857"/>
      <c r="Z181" s="857"/>
      <c r="AA181" s="1104"/>
      <c r="AB181" s="956"/>
      <c r="AC181" s="1107"/>
      <c r="AD181" s="1109"/>
      <c r="AE181" s="29" t="str">
        <f t="shared" si="77"/>
        <v/>
      </c>
      <c r="AF181" s="45"/>
      <c r="AG181" s="45"/>
      <c r="AH181" s="46"/>
      <c r="AI181" s="19"/>
    </row>
    <row r="182" spans="2:35">
      <c r="B182" s="823"/>
      <c r="C182" s="828"/>
      <c r="D182" s="1100"/>
      <c r="E182" s="828"/>
      <c r="F182" s="1102"/>
      <c r="G182" s="25"/>
      <c r="H182" s="140"/>
      <c r="I182" s="22"/>
      <c r="J182" s="7" t="str">
        <f t="shared" si="76"/>
        <v xml:space="preserve"> </v>
      </c>
      <c r="K182" s="1116"/>
      <c r="L182" s="1118"/>
      <c r="M182" s="1118"/>
      <c r="N182" s="23"/>
      <c r="O182" s="863"/>
      <c r="P182" s="860"/>
      <c r="Q182" s="866"/>
      <c r="R182" s="829"/>
      <c r="S182" s="835"/>
      <c r="T182" s="835"/>
      <c r="U182" s="835"/>
      <c r="V182" s="835"/>
      <c r="W182" s="831"/>
      <c r="X182" s="855"/>
      <c r="Y182" s="857"/>
      <c r="Z182" s="857"/>
      <c r="AA182" s="1104"/>
      <c r="AB182" s="956"/>
      <c r="AC182" s="1107"/>
      <c r="AD182" s="1109"/>
      <c r="AE182" s="29"/>
      <c r="AF182" s="45"/>
      <c r="AG182" s="45"/>
      <c r="AH182" s="46"/>
      <c r="AI182" s="19"/>
    </row>
    <row r="183" spans="2:35">
      <c r="B183" s="823"/>
      <c r="C183" s="828"/>
      <c r="D183" s="1100"/>
      <c r="E183" s="828"/>
      <c r="F183" s="1102"/>
      <c r="G183" s="25"/>
      <c r="H183" s="140"/>
      <c r="I183" s="22"/>
      <c r="J183" s="7" t="str">
        <f t="shared" si="76"/>
        <v xml:space="preserve"> </v>
      </c>
      <c r="K183" s="1116"/>
      <c r="L183" s="1118"/>
      <c r="M183" s="1118"/>
      <c r="N183" s="23"/>
      <c r="O183" s="863"/>
      <c r="P183" s="860"/>
      <c r="Q183" s="866"/>
      <c r="R183" s="854"/>
      <c r="S183" s="835"/>
      <c r="T183" s="835"/>
      <c r="U183" s="835"/>
      <c r="V183" s="835"/>
      <c r="W183" s="831"/>
      <c r="X183" s="855"/>
      <c r="Y183" s="857"/>
      <c r="Z183" s="857"/>
      <c r="AA183" s="1104"/>
      <c r="AB183" s="956"/>
      <c r="AC183" s="1107"/>
      <c r="AD183" s="1109"/>
      <c r="AE183" s="29"/>
      <c r="AF183" s="45"/>
      <c r="AG183" s="45"/>
      <c r="AH183" s="46"/>
      <c r="AI183" s="19"/>
    </row>
    <row r="184" spans="2:35">
      <c r="B184" s="823"/>
      <c r="C184" s="828"/>
      <c r="D184" s="1100"/>
      <c r="E184" s="828"/>
      <c r="F184" s="1102"/>
      <c r="G184" s="25"/>
      <c r="H184" s="140"/>
      <c r="I184" s="22"/>
      <c r="J184" s="7" t="str">
        <f t="shared" si="76"/>
        <v xml:space="preserve"> </v>
      </c>
      <c r="K184" s="1116"/>
      <c r="L184" s="1118"/>
      <c r="M184" s="1118"/>
      <c r="N184" s="23"/>
      <c r="O184" s="863"/>
      <c r="P184" s="860"/>
      <c r="Q184" s="866"/>
      <c r="R184" s="829"/>
      <c r="S184" s="835"/>
      <c r="T184" s="835"/>
      <c r="U184" s="835"/>
      <c r="V184" s="835"/>
      <c r="W184" s="831"/>
      <c r="X184" s="855"/>
      <c r="Y184" s="857"/>
      <c r="Z184" s="857"/>
      <c r="AA184" s="1104"/>
      <c r="AB184" s="956"/>
      <c r="AC184" s="1107"/>
      <c r="AD184" s="1109"/>
      <c r="AE184" s="29"/>
      <c r="AF184" s="45"/>
      <c r="AG184" s="45"/>
      <c r="AH184" s="46"/>
      <c r="AI184" s="19"/>
    </row>
    <row r="185" spans="2:35">
      <c r="B185" s="823"/>
      <c r="C185" s="828"/>
      <c r="D185" s="1100"/>
      <c r="E185" s="828"/>
      <c r="F185" s="1102"/>
      <c r="G185" s="25"/>
      <c r="H185" s="140"/>
      <c r="I185" s="22"/>
      <c r="J185" s="7" t="str">
        <f t="shared" si="76"/>
        <v xml:space="preserve"> </v>
      </c>
      <c r="K185" s="1116"/>
      <c r="L185" s="1118"/>
      <c r="M185" s="1118"/>
      <c r="N185" s="23"/>
      <c r="O185" s="863"/>
      <c r="P185" s="860"/>
      <c r="Q185" s="866"/>
      <c r="R185" s="854"/>
      <c r="S185" s="835"/>
      <c r="T185" s="835"/>
      <c r="U185" s="835"/>
      <c r="V185" s="835"/>
      <c r="W185" s="831"/>
      <c r="X185" s="855"/>
      <c r="Y185" s="857"/>
      <c r="Z185" s="857"/>
      <c r="AA185" s="1104"/>
      <c r="AB185" s="956"/>
      <c r="AC185" s="1107"/>
      <c r="AD185" s="1109"/>
      <c r="AE185" s="29"/>
      <c r="AF185" s="45"/>
      <c r="AG185" s="45"/>
      <c r="AH185" s="46"/>
      <c r="AI185" s="19"/>
    </row>
    <row r="186" spans="2:35">
      <c r="B186" s="823"/>
      <c r="C186" s="828"/>
      <c r="D186" s="1100"/>
      <c r="E186" s="828"/>
      <c r="F186" s="1102"/>
      <c r="G186" s="25"/>
      <c r="H186" s="140"/>
      <c r="I186" s="22"/>
      <c r="J186" s="7" t="str">
        <f t="shared" si="76"/>
        <v xml:space="preserve"> </v>
      </c>
      <c r="K186" s="1116"/>
      <c r="L186" s="1118"/>
      <c r="M186" s="1118"/>
      <c r="N186" s="23"/>
      <c r="O186" s="863"/>
      <c r="P186" s="860"/>
      <c r="Q186" s="866"/>
      <c r="R186" s="828"/>
      <c r="S186" s="835"/>
      <c r="T186" s="835"/>
      <c r="U186" s="835"/>
      <c r="V186" s="835"/>
      <c r="W186" s="831"/>
      <c r="X186" s="855"/>
      <c r="Y186" s="857"/>
      <c r="Z186" s="857"/>
      <c r="AA186" s="1104"/>
      <c r="AB186" s="956"/>
      <c r="AC186" s="1107"/>
      <c r="AD186" s="1109"/>
      <c r="AE186" s="29"/>
      <c r="AF186" s="45"/>
      <c r="AG186" s="45"/>
      <c r="AH186" s="46"/>
      <c r="AI186" s="19"/>
    </row>
    <row r="187" spans="2:35">
      <c r="B187" s="822"/>
      <c r="C187" s="829"/>
      <c r="D187" s="1101"/>
      <c r="E187" s="829"/>
      <c r="F187" s="1102"/>
      <c r="G187" s="25"/>
      <c r="H187" s="140"/>
      <c r="I187" s="22"/>
      <c r="J187" s="7" t="str">
        <f t="shared" si="76"/>
        <v xml:space="preserve"> </v>
      </c>
      <c r="K187" s="1117"/>
      <c r="L187" s="1119"/>
      <c r="M187" s="1119"/>
      <c r="N187" s="23"/>
      <c r="O187" s="864"/>
      <c r="P187" s="861"/>
      <c r="Q187" s="867"/>
      <c r="R187" s="829"/>
      <c r="S187" s="836"/>
      <c r="T187" s="836"/>
      <c r="U187" s="836"/>
      <c r="V187" s="836"/>
      <c r="W187" s="832"/>
      <c r="X187" s="856"/>
      <c r="Y187" s="858"/>
      <c r="Z187" s="858"/>
      <c r="AA187" s="1105"/>
      <c r="AB187" s="957"/>
      <c r="AC187" s="1108"/>
      <c r="AD187" s="1110"/>
      <c r="AE187" s="29" t="str">
        <f t="shared" ref="AE187" si="78">IFERROR(ROUND(IF(AA187="ICT",0,(J187/25)*110%),0),"")</f>
        <v/>
      </c>
      <c r="AF187" s="45"/>
      <c r="AG187" s="45"/>
      <c r="AH187" s="46"/>
      <c r="AI187" s="19"/>
    </row>
    <row r="188" spans="2:35" s="90" customFormat="1" ht="16.5" customHeight="1">
      <c r="B188" s="821"/>
      <c r="C188" s="78" t="s">
        <v>348</v>
      </c>
      <c r="D188" s="78"/>
      <c r="E188" s="78">
        <f>COUNTA(E178)</f>
        <v>0</v>
      </c>
      <c r="F188" s="78">
        <f>COUNTA(F178)</f>
        <v>0</v>
      </c>
      <c r="G188" s="78">
        <f>COUNTA(G178:G187)</f>
        <v>0</v>
      </c>
      <c r="H188" s="78"/>
      <c r="I188" s="69">
        <f>SUM(I178:I187)</f>
        <v>0</v>
      </c>
      <c r="J188" s="69">
        <f>SUM(J178:J187)</f>
        <v>0</v>
      </c>
      <c r="K188" s="79"/>
      <c r="L188" s="79"/>
      <c r="M188" s="79"/>
      <c r="N188" s="70">
        <f>SUM(N178:N187)</f>
        <v>0</v>
      </c>
      <c r="O188" s="70">
        <f>SUM(O178:O187)</f>
        <v>0</v>
      </c>
      <c r="P188" s="71">
        <f>SUM(P178:P187)</f>
        <v>0</v>
      </c>
      <c r="Q188" s="71">
        <f>SUM(Q178:Q187)</f>
        <v>0</v>
      </c>
      <c r="R188" s="71"/>
      <c r="S188" s="74">
        <f>SUM(S178:S187)</f>
        <v>0</v>
      </c>
      <c r="T188" s="74">
        <f>SUM(T178:T187)</f>
        <v>0</v>
      </c>
      <c r="U188" s="74">
        <f t="shared" ref="U188" si="79">SUM(U178:U187)</f>
        <v>0</v>
      </c>
      <c r="V188" s="74">
        <f>SUM(V178:V187)</f>
        <v>0</v>
      </c>
      <c r="W188" s="71"/>
      <c r="X188" s="71" t="e">
        <f>SUM(X178:X187)</f>
        <v>#REF!</v>
      </c>
      <c r="Y188" s="71" t="e">
        <f t="shared" ref="Y188:Z188" si="80">SUM(Y178:Y187)</f>
        <v>#REF!</v>
      </c>
      <c r="Z188" s="71" t="e">
        <f t="shared" si="80"/>
        <v>#REF!</v>
      </c>
      <c r="AA188" s="71"/>
      <c r="AB188" s="75">
        <f>SUM(AB178:AB187)</f>
        <v>0</v>
      </c>
      <c r="AC188" s="71">
        <f>SUM(AC178:AC187)</f>
        <v>0</v>
      </c>
      <c r="AD188" s="76">
        <f>SUM(AD178:AD187)</f>
        <v>0</v>
      </c>
      <c r="AE188" s="76">
        <f>SUM(AE178:AE187)</f>
        <v>0</v>
      </c>
      <c r="AF188" s="79">
        <f>COUNTA(AF178:AF187)</f>
        <v>0</v>
      </c>
      <c r="AG188" s="80"/>
      <c r="AH188" s="81"/>
    </row>
    <row r="189" spans="2:35" s="93" customFormat="1" ht="15" thickBot="1">
      <c r="B189" s="822"/>
      <c r="C189" s="82"/>
      <c r="D189" s="82"/>
      <c r="E189" s="82"/>
      <c r="F189" s="82"/>
      <c r="G189" s="83"/>
      <c r="H189" s="84"/>
      <c r="I189" s="84"/>
      <c r="J189" s="28" t="str">
        <f t="shared" ref="J189" si="81">IFERROR(IF(I189/D$12=0," ",I189/D$12),"")</f>
        <v xml:space="preserve"> </v>
      </c>
      <c r="K189" s="84"/>
      <c r="L189" s="84"/>
      <c r="M189" s="84"/>
      <c r="N189" s="85"/>
      <c r="O189" s="72"/>
      <c r="P189" s="73"/>
      <c r="Q189" s="73"/>
      <c r="R189" s="73"/>
      <c r="S189" s="73"/>
      <c r="T189" s="73"/>
      <c r="U189" s="73"/>
      <c r="V189" s="73"/>
      <c r="W189" s="73"/>
      <c r="X189" s="73"/>
      <c r="Y189" s="73"/>
      <c r="Z189" s="73"/>
      <c r="AA189" s="73"/>
      <c r="AB189" s="73"/>
      <c r="AC189" s="73"/>
      <c r="AD189" s="77"/>
      <c r="AE189" s="77"/>
      <c r="AF189" s="84"/>
      <c r="AG189" s="86"/>
      <c r="AH189" s="87"/>
    </row>
    <row r="190" spans="2:35">
      <c r="B190" s="823">
        <f>B178+1</f>
        <v>15</v>
      </c>
      <c r="C190" s="828"/>
      <c r="D190" s="1100"/>
      <c r="E190" s="828"/>
      <c r="F190" s="829"/>
      <c r="G190" s="25"/>
      <c r="H190" s="24"/>
      <c r="I190" s="140"/>
      <c r="J190" s="7" t="str">
        <f>IFERROR(IF(I190/D$12=0," ",I190/D$12),"")</f>
        <v xml:space="preserve"> </v>
      </c>
      <c r="K190" s="1116"/>
      <c r="L190" s="1118"/>
      <c r="M190" s="1118"/>
      <c r="N190" s="23"/>
      <c r="O190" s="862" t="str">
        <f>IFERROR(ROUND(IF(I200/#REF!=0,"",I200/#REF!),0),"")</f>
        <v/>
      </c>
      <c r="P190" s="859">
        <f>IFERROR(O200/$X$14,"")</f>
        <v>0</v>
      </c>
      <c r="Q190" s="865">
        <f>IFERROR(P200*$X$13/2,"")</f>
        <v>0</v>
      </c>
      <c r="R190" s="854"/>
      <c r="S190" s="834" t="str">
        <f>IFERROR(ROUND(IF(OR($R190="Hino Truck",$R193="Hino Truck",$R195="Hino Truck",$R197="Hino Truck"),$P200/$X$9,""),1),"NA")</f>
        <v>NA</v>
      </c>
      <c r="T190" s="834" t="str">
        <f>IFERROR(ROUND(IF(OR($R190="Mazda",$R193="Mazda",$R195="Mazda",$R197="Mazda"),$P200/$X$10,""),1),"NA")</f>
        <v>NA</v>
      </c>
      <c r="U190" s="834" t="str">
        <f>IFERROR(ROUND(IF(OR($R190="Shazoor",$R193="Shazoor",$R195="Shazoor",$R197="Shazoor"),$P200/$X$11,""),1),"NA")</f>
        <v>NA</v>
      </c>
      <c r="V190" s="834" t="str">
        <f>IFERROR(ROUND(IF(OR($R190="Suzuki",$R193="Suzuki",$R195="Suzuki",$R197="Suzuki"),$P200/$X$12,""),1),"NA")</f>
        <v>NA</v>
      </c>
      <c r="W190" s="830"/>
      <c r="X190" s="855" t="e">
        <f>J200/$K$9/$K$8</f>
        <v>#REF!</v>
      </c>
      <c r="Y190" s="857" t="e">
        <f>ROUND(X200/#REF!,0)</f>
        <v>#REF!</v>
      </c>
      <c r="Z190" s="857" t="e">
        <f>O200/#REF!</f>
        <v>#REF!</v>
      </c>
      <c r="AA190" s="1103"/>
      <c r="AB190" s="1106">
        <f>IFERROR(ROUND(IF(AA190="ICT",0,(J200/10)*110%),0),"")</f>
        <v>0</v>
      </c>
      <c r="AC190" s="1107" t="str">
        <f>IFERROR(ROUNDUP(J200/$P$9/$P$8,0),"")</f>
        <v/>
      </c>
      <c r="AD190" s="1109" t="str">
        <f>IFERROR(ROUND(J200/$P$9/AC190,0),"")</f>
        <v/>
      </c>
      <c r="AE190" s="29" t="str">
        <f>IFERROR(ROUND(IF(AA190="ICT",0,(J190/25)*110%),0),"")</f>
        <v/>
      </c>
      <c r="AF190" s="43"/>
      <c r="AG190" s="43"/>
      <c r="AH190" s="44"/>
      <c r="AI190" s="19"/>
    </row>
    <row r="191" spans="2:35">
      <c r="B191" s="823"/>
      <c r="C191" s="828"/>
      <c r="D191" s="1100"/>
      <c r="E191" s="828"/>
      <c r="F191" s="1102"/>
      <c r="G191" s="25"/>
      <c r="H191" s="140"/>
      <c r="I191" s="140"/>
      <c r="J191" s="7" t="str">
        <f t="shared" ref="J191:J199" si="82">IFERROR(IF(I191/D$12=0," ",I191/D$12),"")</f>
        <v xml:space="preserve"> </v>
      </c>
      <c r="K191" s="1116"/>
      <c r="L191" s="1118"/>
      <c r="M191" s="1118"/>
      <c r="N191" s="23"/>
      <c r="O191" s="863"/>
      <c r="P191" s="860"/>
      <c r="Q191" s="866"/>
      <c r="R191" s="828"/>
      <c r="S191" s="835"/>
      <c r="T191" s="835"/>
      <c r="U191" s="835"/>
      <c r="V191" s="835"/>
      <c r="W191" s="831"/>
      <c r="X191" s="855"/>
      <c r="Y191" s="857"/>
      <c r="Z191" s="857"/>
      <c r="AA191" s="1104"/>
      <c r="AB191" s="956"/>
      <c r="AC191" s="1107"/>
      <c r="AD191" s="1109"/>
      <c r="AE191" s="29" t="str">
        <f t="shared" ref="AE191:AE193" si="83">IFERROR(ROUND(IF(AA191="ICT",0,(J191/25)*110%),0),"")</f>
        <v/>
      </c>
      <c r="AF191" s="45"/>
      <c r="AG191" s="45"/>
      <c r="AH191" s="46"/>
      <c r="AI191" s="19"/>
    </row>
    <row r="192" spans="2:35">
      <c r="B192" s="823"/>
      <c r="C192" s="828"/>
      <c r="D192" s="1100"/>
      <c r="E192" s="828"/>
      <c r="F192" s="1102"/>
      <c r="G192" s="25"/>
      <c r="H192" s="140"/>
      <c r="I192" s="140"/>
      <c r="J192" s="7" t="str">
        <f t="shared" si="82"/>
        <v xml:space="preserve"> </v>
      </c>
      <c r="K192" s="1116"/>
      <c r="L192" s="1118"/>
      <c r="M192" s="1118"/>
      <c r="N192" s="23"/>
      <c r="O192" s="863"/>
      <c r="P192" s="860"/>
      <c r="Q192" s="866"/>
      <c r="R192" s="829"/>
      <c r="S192" s="835"/>
      <c r="T192" s="835"/>
      <c r="U192" s="835"/>
      <c r="V192" s="835"/>
      <c r="W192" s="831"/>
      <c r="X192" s="855"/>
      <c r="Y192" s="857"/>
      <c r="Z192" s="857"/>
      <c r="AA192" s="1104"/>
      <c r="AB192" s="956"/>
      <c r="AC192" s="1107"/>
      <c r="AD192" s="1109"/>
      <c r="AE192" s="29" t="str">
        <f t="shared" si="83"/>
        <v/>
      </c>
      <c r="AF192" s="45"/>
      <c r="AG192" s="45"/>
      <c r="AH192" s="46"/>
      <c r="AI192" s="19"/>
    </row>
    <row r="193" spans="2:35">
      <c r="B193" s="823"/>
      <c r="C193" s="828"/>
      <c r="D193" s="1100"/>
      <c r="E193" s="828"/>
      <c r="F193" s="1102"/>
      <c r="G193" s="25"/>
      <c r="H193" s="140"/>
      <c r="I193" s="140"/>
      <c r="J193" s="7" t="str">
        <f t="shared" si="82"/>
        <v xml:space="preserve"> </v>
      </c>
      <c r="K193" s="1116"/>
      <c r="L193" s="1118"/>
      <c r="M193" s="1118"/>
      <c r="N193" s="23"/>
      <c r="O193" s="863"/>
      <c r="P193" s="860"/>
      <c r="Q193" s="866"/>
      <c r="R193" s="854"/>
      <c r="S193" s="835"/>
      <c r="T193" s="835"/>
      <c r="U193" s="835"/>
      <c r="V193" s="835"/>
      <c r="W193" s="831"/>
      <c r="X193" s="855"/>
      <c r="Y193" s="857"/>
      <c r="Z193" s="857"/>
      <c r="AA193" s="1104"/>
      <c r="AB193" s="956"/>
      <c r="AC193" s="1107"/>
      <c r="AD193" s="1109"/>
      <c r="AE193" s="29" t="str">
        <f t="shared" si="83"/>
        <v/>
      </c>
      <c r="AF193" s="45"/>
      <c r="AG193" s="45"/>
      <c r="AH193" s="46"/>
      <c r="AI193" s="19"/>
    </row>
    <row r="194" spans="2:35">
      <c r="B194" s="823"/>
      <c r="C194" s="828"/>
      <c r="D194" s="1100"/>
      <c r="E194" s="828"/>
      <c r="F194" s="1102"/>
      <c r="G194" s="25"/>
      <c r="H194" s="140"/>
      <c r="I194" s="22"/>
      <c r="J194" s="7" t="str">
        <f t="shared" si="82"/>
        <v xml:space="preserve"> </v>
      </c>
      <c r="K194" s="1116"/>
      <c r="L194" s="1118"/>
      <c r="M194" s="1118"/>
      <c r="N194" s="23"/>
      <c r="O194" s="863"/>
      <c r="P194" s="860"/>
      <c r="Q194" s="866"/>
      <c r="R194" s="829"/>
      <c r="S194" s="835"/>
      <c r="T194" s="835"/>
      <c r="U194" s="835"/>
      <c r="V194" s="835"/>
      <c r="W194" s="831"/>
      <c r="X194" s="855"/>
      <c r="Y194" s="857"/>
      <c r="Z194" s="857"/>
      <c r="AA194" s="1104"/>
      <c r="AB194" s="956"/>
      <c r="AC194" s="1107"/>
      <c r="AD194" s="1109"/>
      <c r="AE194" s="29"/>
      <c r="AF194" s="45"/>
      <c r="AG194" s="45"/>
      <c r="AH194" s="46"/>
      <c r="AI194" s="19"/>
    </row>
    <row r="195" spans="2:35">
      <c r="B195" s="823"/>
      <c r="C195" s="828"/>
      <c r="D195" s="1100"/>
      <c r="E195" s="828"/>
      <c r="F195" s="1102"/>
      <c r="G195" s="25"/>
      <c r="H195" s="140"/>
      <c r="I195" s="22"/>
      <c r="J195" s="7" t="str">
        <f t="shared" si="82"/>
        <v xml:space="preserve"> </v>
      </c>
      <c r="K195" s="1116"/>
      <c r="L195" s="1118"/>
      <c r="M195" s="1118"/>
      <c r="N195" s="23"/>
      <c r="O195" s="863"/>
      <c r="P195" s="860"/>
      <c r="Q195" s="866"/>
      <c r="R195" s="854"/>
      <c r="S195" s="835"/>
      <c r="T195" s="835"/>
      <c r="U195" s="835"/>
      <c r="V195" s="835"/>
      <c r="W195" s="831"/>
      <c r="X195" s="855"/>
      <c r="Y195" s="857"/>
      <c r="Z195" s="857"/>
      <c r="AA195" s="1104"/>
      <c r="AB195" s="956"/>
      <c r="AC195" s="1107"/>
      <c r="AD195" s="1109"/>
      <c r="AE195" s="29"/>
      <c r="AF195" s="45"/>
      <c r="AG195" s="45"/>
      <c r="AH195" s="46"/>
      <c r="AI195" s="19"/>
    </row>
    <row r="196" spans="2:35">
      <c r="B196" s="823"/>
      <c r="C196" s="828"/>
      <c r="D196" s="1100"/>
      <c r="E196" s="828"/>
      <c r="F196" s="1102"/>
      <c r="G196" s="25"/>
      <c r="H196" s="140"/>
      <c r="I196" s="22"/>
      <c r="J196" s="7" t="str">
        <f t="shared" si="82"/>
        <v xml:space="preserve"> </v>
      </c>
      <c r="K196" s="1116"/>
      <c r="L196" s="1118"/>
      <c r="M196" s="1118"/>
      <c r="N196" s="23"/>
      <c r="O196" s="863"/>
      <c r="P196" s="860"/>
      <c r="Q196" s="866"/>
      <c r="R196" s="829"/>
      <c r="S196" s="835"/>
      <c r="T196" s="835"/>
      <c r="U196" s="835"/>
      <c r="V196" s="835"/>
      <c r="W196" s="831"/>
      <c r="X196" s="855"/>
      <c r="Y196" s="857"/>
      <c r="Z196" s="857"/>
      <c r="AA196" s="1104"/>
      <c r="AB196" s="956"/>
      <c r="AC196" s="1107"/>
      <c r="AD196" s="1109"/>
      <c r="AE196" s="29"/>
      <c r="AF196" s="45"/>
      <c r="AG196" s="45"/>
      <c r="AH196" s="46"/>
      <c r="AI196" s="19"/>
    </row>
    <row r="197" spans="2:35">
      <c r="B197" s="823"/>
      <c r="C197" s="828"/>
      <c r="D197" s="1100"/>
      <c r="E197" s="828"/>
      <c r="F197" s="1102"/>
      <c r="G197" s="25"/>
      <c r="H197" s="140"/>
      <c r="I197" s="22"/>
      <c r="J197" s="7" t="str">
        <f t="shared" si="82"/>
        <v xml:space="preserve"> </v>
      </c>
      <c r="K197" s="1116"/>
      <c r="L197" s="1118"/>
      <c r="M197" s="1118"/>
      <c r="N197" s="23"/>
      <c r="O197" s="863"/>
      <c r="P197" s="860"/>
      <c r="Q197" s="866"/>
      <c r="R197" s="854"/>
      <c r="S197" s="835"/>
      <c r="T197" s="835"/>
      <c r="U197" s="835"/>
      <c r="V197" s="835"/>
      <c r="W197" s="831"/>
      <c r="X197" s="855"/>
      <c r="Y197" s="857"/>
      <c r="Z197" s="857"/>
      <c r="AA197" s="1104"/>
      <c r="AB197" s="956"/>
      <c r="AC197" s="1107"/>
      <c r="AD197" s="1109"/>
      <c r="AE197" s="29"/>
      <c r="AF197" s="45"/>
      <c r="AG197" s="45"/>
      <c r="AH197" s="46"/>
      <c r="AI197" s="19"/>
    </row>
    <row r="198" spans="2:35">
      <c r="B198" s="823"/>
      <c r="C198" s="828"/>
      <c r="D198" s="1100"/>
      <c r="E198" s="828"/>
      <c r="F198" s="1102"/>
      <c r="G198" s="25"/>
      <c r="H198" s="140"/>
      <c r="I198" s="22"/>
      <c r="J198" s="7" t="str">
        <f t="shared" si="82"/>
        <v xml:space="preserve"> </v>
      </c>
      <c r="K198" s="1116"/>
      <c r="L198" s="1118"/>
      <c r="M198" s="1118"/>
      <c r="N198" s="23"/>
      <c r="O198" s="863"/>
      <c r="P198" s="860"/>
      <c r="Q198" s="866"/>
      <c r="R198" s="828"/>
      <c r="S198" s="835"/>
      <c r="T198" s="835"/>
      <c r="U198" s="835"/>
      <c r="V198" s="835"/>
      <c r="W198" s="831"/>
      <c r="X198" s="855"/>
      <c r="Y198" s="857"/>
      <c r="Z198" s="857"/>
      <c r="AA198" s="1104"/>
      <c r="AB198" s="956"/>
      <c r="AC198" s="1107"/>
      <c r="AD198" s="1109"/>
      <c r="AE198" s="29"/>
      <c r="AF198" s="45"/>
      <c r="AG198" s="45"/>
      <c r="AH198" s="46"/>
      <c r="AI198" s="19"/>
    </row>
    <row r="199" spans="2:35">
      <c r="B199" s="822"/>
      <c r="C199" s="829"/>
      <c r="D199" s="1101"/>
      <c r="E199" s="829"/>
      <c r="F199" s="1102"/>
      <c r="G199" s="25"/>
      <c r="H199" s="140"/>
      <c r="I199" s="22"/>
      <c r="J199" s="7" t="str">
        <f t="shared" si="82"/>
        <v xml:space="preserve"> </v>
      </c>
      <c r="K199" s="1117"/>
      <c r="L199" s="1119"/>
      <c r="M199" s="1119"/>
      <c r="N199" s="23"/>
      <c r="O199" s="864"/>
      <c r="P199" s="861"/>
      <c r="Q199" s="867"/>
      <c r="R199" s="829"/>
      <c r="S199" s="836"/>
      <c r="T199" s="836"/>
      <c r="U199" s="836"/>
      <c r="V199" s="836"/>
      <c r="W199" s="832"/>
      <c r="X199" s="856"/>
      <c r="Y199" s="858"/>
      <c r="Z199" s="858"/>
      <c r="AA199" s="1105"/>
      <c r="AB199" s="957"/>
      <c r="AC199" s="1108"/>
      <c r="AD199" s="1110"/>
      <c r="AE199" s="29" t="str">
        <f t="shared" ref="AE199" si="84">IFERROR(ROUND(IF(AA199="ICT",0,(J199/25)*110%),0),"")</f>
        <v/>
      </c>
      <c r="AF199" s="45"/>
      <c r="AG199" s="45"/>
      <c r="AH199" s="46"/>
      <c r="AI199" s="19"/>
    </row>
    <row r="200" spans="2:35" s="90" customFormat="1" ht="16.5" customHeight="1">
      <c r="B200" s="821"/>
      <c r="C200" s="78" t="s">
        <v>348</v>
      </c>
      <c r="D200" s="78"/>
      <c r="E200" s="78">
        <f>COUNTA(E190)</f>
        <v>0</v>
      </c>
      <c r="F200" s="78">
        <f>COUNTA(F190)</f>
        <v>0</v>
      </c>
      <c r="G200" s="78">
        <f>COUNTA(G190:G199)</f>
        <v>0</v>
      </c>
      <c r="H200" s="78"/>
      <c r="I200" s="69">
        <f>SUM(I190:I199)</f>
        <v>0</v>
      </c>
      <c r="J200" s="69">
        <f>SUM(J190:J199)</f>
        <v>0</v>
      </c>
      <c r="K200" s="79"/>
      <c r="L200" s="79"/>
      <c r="M200" s="79"/>
      <c r="N200" s="70">
        <f>SUM(N190:N199)</f>
        <v>0</v>
      </c>
      <c r="O200" s="70">
        <f>SUM(O190:O199)</f>
        <v>0</v>
      </c>
      <c r="P200" s="71">
        <f>SUM(P190:P199)</f>
        <v>0</v>
      </c>
      <c r="Q200" s="71">
        <f>SUM(Q190:Q199)</f>
        <v>0</v>
      </c>
      <c r="R200" s="71"/>
      <c r="S200" s="74">
        <f>SUM(S190:S199)</f>
        <v>0</v>
      </c>
      <c r="T200" s="74">
        <f>SUM(T190:T199)</f>
        <v>0</v>
      </c>
      <c r="U200" s="74">
        <f t="shared" ref="U200" si="85">SUM(U190:U199)</f>
        <v>0</v>
      </c>
      <c r="V200" s="74">
        <f>SUM(V190:V199)</f>
        <v>0</v>
      </c>
      <c r="W200" s="71"/>
      <c r="X200" s="71" t="e">
        <f>SUM(X190:X199)</f>
        <v>#REF!</v>
      </c>
      <c r="Y200" s="71" t="e">
        <f t="shared" ref="Y200:Z200" si="86">SUM(Y190:Y199)</f>
        <v>#REF!</v>
      </c>
      <c r="Z200" s="71" t="e">
        <f t="shared" si="86"/>
        <v>#REF!</v>
      </c>
      <c r="AA200" s="71"/>
      <c r="AB200" s="75">
        <f>SUM(AB190:AB199)</f>
        <v>0</v>
      </c>
      <c r="AC200" s="71">
        <f>SUM(AC190:AC199)</f>
        <v>0</v>
      </c>
      <c r="AD200" s="76">
        <f>SUM(AD190:AD199)</f>
        <v>0</v>
      </c>
      <c r="AE200" s="76">
        <f>SUM(AE190:AE199)</f>
        <v>0</v>
      </c>
      <c r="AF200" s="79">
        <f>COUNTA(AF190:AF199)</f>
        <v>0</v>
      </c>
      <c r="AG200" s="80"/>
      <c r="AH200" s="81"/>
      <c r="AI200" s="91"/>
    </row>
    <row r="201" spans="2:35" s="93" customFormat="1" ht="15" thickBot="1">
      <c r="B201" s="822"/>
      <c r="C201" s="82"/>
      <c r="D201" s="82"/>
      <c r="E201" s="82"/>
      <c r="F201" s="82"/>
      <c r="G201" s="83"/>
      <c r="H201" s="84"/>
      <c r="I201" s="84"/>
      <c r="J201" s="28" t="str">
        <f t="shared" ref="J201" si="87">IFERROR(IF(I201/D$12=0," ",I201/D$12),"")</f>
        <v xml:space="preserve"> </v>
      </c>
      <c r="K201" s="84"/>
      <c r="L201" s="84"/>
      <c r="M201" s="84"/>
      <c r="N201" s="85"/>
      <c r="O201" s="72"/>
      <c r="P201" s="73"/>
      <c r="Q201" s="73"/>
      <c r="R201" s="73"/>
      <c r="S201" s="73"/>
      <c r="T201" s="73"/>
      <c r="U201" s="73"/>
      <c r="V201" s="73"/>
      <c r="W201" s="73"/>
      <c r="X201" s="73"/>
      <c r="Y201" s="73"/>
      <c r="Z201" s="73"/>
      <c r="AA201" s="73"/>
      <c r="AB201" s="73"/>
      <c r="AC201" s="73"/>
      <c r="AD201" s="77"/>
      <c r="AE201" s="77"/>
      <c r="AF201" s="84"/>
      <c r="AG201" s="86"/>
      <c r="AH201" s="87"/>
      <c r="AI201" s="92"/>
    </row>
    <row r="202" spans="2:35">
      <c r="B202" s="823">
        <f>B190+1</f>
        <v>16</v>
      </c>
      <c r="C202" s="828"/>
      <c r="D202" s="1100"/>
      <c r="E202" s="828"/>
      <c r="F202" s="829"/>
      <c r="G202" s="25"/>
      <c r="H202" s="24"/>
      <c r="I202" s="140"/>
      <c r="J202" s="7" t="str">
        <f>IFERROR(IF(I202/D$12=0," ",I202/D$12),"")</f>
        <v xml:space="preserve"> </v>
      </c>
      <c r="K202" s="1116"/>
      <c r="L202" s="1118"/>
      <c r="M202" s="1118"/>
      <c r="N202" s="23"/>
      <c r="O202" s="862" t="str">
        <f>IFERROR(ROUND(IF(I212/#REF!=0,"",I212/#REF!),0),"")</f>
        <v/>
      </c>
      <c r="P202" s="859">
        <f>IFERROR(O212/$X$14,"")</f>
        <v>0</v>
      </c>
      <c r="Q202" s="865">
        <f>IFERROR(P212*$X$13/2,"")</f>
        <v>0</v>
      </c>
      <c r="R202" s="854"/>
      <c r="S202" s="834" t="str">
        <f>IFERROR(ROUND(IF(OR($R202="Hino Truck",$R205="Hino Truck",$R207="Hino Truck",$R209="Hino Truck"),$P212/$X$9,""),1),"NA")</f>
        <v>NA</v>
      </c>
      <c r="T202" s="834" t="str">
        <f>IFERROR(ROUND(IF(OR($R202="Mazda",$R205="Mazda",$R207="Mazda",$R209="Mazda"),$P212/$X$10,""),1),"NA")</f>
        <v>NA</v>
      </c>
      <c r="U202" s="834" t="str">
        <f>IFERROR(ROUND(IF(OR($R202="Shazoor",$R205="Shazoor",$R207="Shazoor",$R209="Shazoor"),$P212/$X$11,""),1),"NA")</f>
        <v>NA</v>
      </c>
      <c r="V202" s="834" t="str">
        <f>IFERROR(ROUND(IF(OR($R202="Suzuki",$R205="Suzuki",$R207="Suzuki",$R209="Suzuki"),$P212/$X$12,""),1),"NA")</f>
        <v>NA</v>
      </c>
      <c r="W202" s="830"/>
      <c r="X202" s="855" t="e">
        <f>J212/$K$9/$K$8</f>
        <v>#REF!</v>
      </c>
      <c r="Y202" s="857" t="e">
        <f>ROUND(X212/#REF!,0)</f>
        <v>#REF!</v>
      </c>
      <c r="Z202" s="857" t="e">
        <f>O212/#REF!</f>
        <v>#REF!</v>
      </c>
      <c r="AA202" s="1103"/>
      <c r="AB202" s="1106">
        <f>IFERROR(ROUND(IF(AA202="ICT",0,(J212/10)*110%),0),"")</f>
        <v>0</v>
      </c>
      <c r="AC202" s="1107" t="str">
        <f>IFERROR(ROUNDUP(J212/$P$9/$P$8,0),"")</f>
        <v/>
      </c>
      <c r="AD202" s="1109" t="str">
        <f>IFERROR(ROUND(J212/$P$9/AC202,0),"")</f>
        <v/>
      </c>
      <c r="AE202" s="29" t="str">
        <f>IFERROR(ROUND(IF(AA202="ICT",0,(J202/25)*110%),0),"")</f>
        <v/>
      </c>
      <c r="AF202" s="43"/>
      <c r="AG202" s="43"/>
      <c r="AH202" s="44"/>
      <c r="AI202" s="19"/>
    </row>
    <row r="203" spans="2:35">
      <c r="B203" s="823"/>
      <c r="C203" s="828"/>
      <c r="D203" s="1100"/>
      <c r="E203" s="828"/>
      <c r="F203" s="1102"/>
      <c r="G203" s="25"/>
      <c r="H203" s="140"/>
      <c r="I203" s="140"/>
      <c r="J203" s="7" t="str">
        <f t="shared" ref="J203:J211" si="88">IFERROR(IF(I203/D$12=0," ",I203/D$12),"")</f>
        <v xml:space="preserve"> </v>
      </c>
      <c r="K203" s="1116"/>
      <c r="L203" s="1118"/>
      <c r="M203" s="1118"/>
      <c r="N203" s="23"/>
      <c r="O203" s="863"/>
      <c r="P203" s="860"/>
      <c r="Q203" s="866"/>
      <c r="R203" s="828"/>
      <c r="S203" s="835"/>
      <c r="T203" s="835"/>
      <c r="U203" s="835"/>
      <c r="V203" s="835"/>
      <c r="W203" s="831"/>
      <c r="X203" s="855"/>
      <c r="Y203" s="857"/>
      <c r="Z203" s="857"/>
      <c r="AA203" s="1104"/>
      <c r="AB203" s="956"/>
      <c r="AC203" s="1107"/>
      <c r="AD203" s="1109"/>
      <c r="AE203" s="29" t="str">
        <f t="shared" ref="AE203:AE205" si="89">IFERROR(ROUND(IF(AA203="ICT",0,(J203/25)*110%),0),"")</f>
        <v/>
      </c>
      <c r="AF203" s="45"/>
      <c r="AG203" s="45"/>
      <c r="AH203" s="46"/>
      <c r="AI203" s="19"/>
    </row>
    <row r="204" spans="2:35">
      <c r="B204" s="823"/>
      <c r="C204" s="828"/>
      <c r="D204" s="1100"/>
      <c r="E204" s="828"/>
      <c r="F204" s="1102"/>
      <c r="G204" s="25"/>
      <c r="H204" s="140"/>
      <c r="I204" s="140"/>
      <c r="J204" s="7" t="str">
        <f t="shared" si="88"/>
        <v xml:space="preserve"> </v>
      </c>
      <c r="K204" s="1116"/>
      <c r="L204" s="1118"/>
      <c r="M204" s="1118"/>
      <c r="N204" s="23"/>
      <c r="O204" s="863"/>
      <c r="P204" s="860"/>
      <c r="Q204" s="866"/>
      <c r="R204" s="829"/>
      <c r="S204" s="835"/>
      <c r="T204" s="835"/>
      <c r="U204" s="835"/>
      <c r="V204" s="835"/>
      <c r="W204" s="831"/>
      <c r="X204" s="855"/>
      <c r="Y204" s="857"/>
      <c r="Z204" s="857"/>
      <c r="AA204" s="1104"/>
      <c r="AB204" s="956"/>
      <c r="AC204" s="1107"/>
      <c r="AD204" s="1109"/>
      <c r="AE204" s="29" t="str">
        <f t="shared" si="89"/>
        <v/>
      </c>
      <c r="AF204" s="45"/>
      <c r="AG204" s="45"/>
      <c r="AH204" s="46"/>
      <c r="AI204" s="19"/>
    </row>
    <row r="205" spans="2:35">
      <c r="B205" s="823"/>
      <c r="C205" s="828"/>
      <c r="D205" s="1100"/>
      <c r="E205" s="828"/>
      <c r="F205" s="1102"/>
      <c r="G205" s="25"/>
      <c r="H205" s="140"/>
      <c r="I205" s="140"/>
      <c r="J205" s="7" t="str">
        <f t="shared" si="88"/>
        <v xml:space="preserve"> </v>
      </c>
      <c r="K205" s="1116"/>
      <c r="L205" s="1118"/>
      <c r="M205" s="1118"/>
      <c r="N205" s="23"/>
      <c r="O205" s="863"/>
      <c r="P205" s="860"/>
      <c r="Q205" s="866"/>
      <c r="R205" s="854"/>
      <c r="S205" s="835"/>
      <c r="T205" s="835"/>
      <c r="U205" s="835"/>
      <c r="V205" s="835"/>
      <c r="W205" s="831"/>
      <c r="X205" s="855"/>
      <c r="Y205" s="857"/>
      <c r="Z205" s="857"/>
      <c r="AA205" s="1104"/>
      <c r="AB205" s="956"/>
      <c r="AC205" s="1107"/>
      <c r="AD205" s="1109"/>
      <c r="AE205" s="29" t="str">
        <f t="shared" si="89"/>
        <v/>
      </c>
      <c r="AF205" s="45"/>
      <c r="AG205" s="45"/>
      <c r="AH205" s="46"/>
      <c r="AI205" s="19"/>
    </row>
    <row r="206" spans="2:35">
      <c r="B206" s="823"/>
      <c r="C206" s="828"/>
      <c r="D206" s="1100"/>
      <c r="E206" s="828"/>
      <c r="F206" s="1102"/>
      <c r="G206" s="25"/>
      <c r="H206" s="140"/>
      <c r="I206" s="22"/>
      <c r="J206" s="7" t="str">
        <f t="shared" si="88"/>
        <v xml:space="preserve"> </v>
      </c>
      <c r="K206" s="1116"/>
      <c r="L206" s="1118"/>
      <c r="M206" s="1118"/>
      <c r="N206" s="23"/>
      <c r="O206" s="863"/>
      <c r="P206" s="860"/>
      <c r="Q206" s="866"/>
      <c r="R206" s="829"/>
      <c r="S206" s="835"/>
      <c r="T206" s="835"/>
      <c r="U206" s="835"/>
      <c r="V206" s="835"/>
      <c r="W206" s="831"/>
      <c r="X206" s="855"/>
      <c r="Y206" s="857"/>
      <c r="Z206" s="857"/>
      <c r="AA206" s="1104"/>
      <c r="AB206" s="956"/>
      <c r="AC206" s="1107"/>
      <c r="AD206" s="1109"/>
      <c r="AE206" s="29"/>
      <c r="AF206" s="45"/>
      <c r="AG206" s="45"/>
      <c r="AH206" s="46"/>
      <c r="AI206" s="19"/>
    </row>
    <row r="207" spans="2:35">
      <c r="B207" s="823"/>
      <c r="C207" s="828"/>
      <c r="D207" s="1100"/>
      <c r="E207" s="828"/>
      <c r="F207" s="1102"/>
      <c r="G207" s="25"/>
      <c r="H207" s="140"/>
      <c r="I207" s="22"/>
      <c r="J207" s="7" t="str">
        <f t="shared" si="88"/>
        <v xml:space="preserve"> </v>
      </c>
      <c r="K207" s="1116"/>
      <c r="L207" s="1118"/>
      <c r="M207" s="1118"/>
      <c r="N207" s="23"/>
      <c r="O207" s="863"/>
      <c r="P207" s="860"/>
      <c r="Q207" s="866"/>
      <c r="R207" s="854"/>
      <c r="S207" s="835"/>
      <c r="T207" s="835"/>
      <c r="U207" s="835"/>
      <c r="V207" s="835"/>
      <c r="W207" s="831"/>
      <c r="X207" s="855"/>
      <c r="Y207" s="857"/>
      <c r="Z207" s="857"/>
      <c r="AA207" s="1104"/>
      <c r="AB207" s="956"/>
      <c r="AC207" s="1107"/>
      <c r="AD207" s="1109"/>
      <c r="AE207" s="29"/>
      <c r="AF207" s="45"/>
      <c r="AG207" s="45"/>
      <c r="AH207" s="46"/>
      <c r="AI207" s="19"/>
    </row>
    <row r="208" spans="2:35">
      <c r="B208" s="823"/>
      <c r="C208" s="828"/>
      <c r="D208" s="1100"/>
      <c r="E208" s="828"/>
      <c r="F208" s="1102"/>
      <c r="G208" s="25"/>
      <c r="H208" s="140"/>
      <c r="I208" s="22"/>
      <c r="J208" s="7" t="str">
        <f t="shared" si="88"/>
        <v xml:space="preserve"> </v>
      </c>
      <c r="K208" s="1116"/>
      <c r="L208" s="1118"/>
      <c r="M208" s="1118"/>
      <c r="N208" s="23"/>
      <c r="O208" s="863"/>
      <c r="P208" s="860"/>
      <c r="Q208" s="866"/>
      <c r="R208" s="829"/>
      <c r="S208" s="835"/>
      <c r="T208" s="835"/>
      <c r="U208" s="835"/>
      <c r="V208" s="835"/>
      <c r="W208" s="831"/>
      <c r="X208" s="855"/>
      <c r="Y208" s="857"/>
      <c r="Z208" s="857"/>
      <c r="AA208" s="1104"/>
      <c r="AB208" s="956"/>
      <c r="AC208" s="1107"/>
      <c r="AD208" s="1109"/>
      <c r="AE208" s="29"/>
      <c r="AF208" s="45"/>
      <c r="AG208" s="45"/>
      <c r="AH208" s="46"/>
      <c r="AI208" s="19"/>
    </row>
    <row r="209" spans="2:35">
      <c r="B209" s="823"/>
      <c r="C209" s="828"/>
      <c r="D209" s="1100"/>
      <c r="E209" s="828"/>
      <c r="F209" s="1102"/>
      <c r="G209" s="25"/>
      <c r="H209" s="140"/>
      <c r="I209" s="22"/>
      <c r="J209" s="7" t="str">
        <f t="shared" si="88"/>
        <v xml:space="preserve"> </v>
      </c>
      <c r="K209" s="1116"/>
      <c r="L209" s="1118"/>
      <c r="M209" s="1118"/>
      <c r="N209" s="23"/>
      <c r="O209" s="863"/>
      <c r="P209" s="860"/>
      <c r="Q209" s="866"/>
      <c r="R209" s="854"/>
      <c r="S209" s="835"/>
      <c r="T209" s="835"/>
      <c r="U209" s="835"/>
      <c r="V209" s="835"/>
      <c r="W209" s="831"/>
      <c r="X209" s="855"/>
      <c r="Y209" s="857"/>
      <c r="Z209" s="857"/>
      <c r="AA209" s="1104"/>
      <c r="AB209" s="956"/>
      <c r="AC209" s="1107"/>
      <c r="AD209" s="1109"/>
      <c r="AE209" s="29"/>
      <c r="AF209" s="45"/>
      <c r="AG209" s="45"/>
      <c r="AH209" s="46"/>
      <c r="AI209" s="19"/>
    </row>
    <row r="210" spans="2:35">
      <c r="B210" s="823"/>
      <c r="C210" s="828"/>
      <c r="D210" s="1100"/>
      <c r="E210" s="828"/>
      <c r="F210" s="1102"/>
      <c r="G210" s="25"/>
      <c r="H210" s="140"/>
      <c r="I210" s="22"/>
      <c r="J210" s="7" t="str">
        <f t="shared" si="88"/>
        <v xml:space="preserve"> </v>
      </c>
      <c r="K210" s="1116"/>
      <c r="L210" s="1118"/>
      <c r="M210" s="1118"/>
      <c r="N210" s="23"/>
      <c r="O210" s="863"/>
      <c r="P210" s="860"/>
      <c r="Q210" s="866"/>
      <c r="R210" s="828"/>
      <c r="S210" s="835"/>
      <c r="T210" s="835"/>
      <c r="U210" s="835"/>
      <c r="V210" s="835"/>
      <c r="W210" s="831"/>
      <c r="X210" s="855"/>
      <c r="Y210" s="857"/>
      <c r="Z210" s="857"/>
      <c r="AA210" s="1104"/>
      <c r="AB210" s="956"/>
      <c r="AC210" s="1107"/>
      <c r="AD210" s="1109"/>
      <c r="AE210" s="29"/>
      <c r="AF210" s="45"/>
      <c r="AG210" s="45"/>
      <c r="AH210" s="46"/>
      <c r="AI210" s="19"/>
    </row>
    <row r="211" spans="2:35">
      <c r="B211" s="822"/>
      <c r="C211" s="829"/>
      <c r="D211" s="1101"/>
      <c r="E211" s="829"/>
      <c r="F211" s="1102"/>
      <c r="G211" s="25"/>
      <c r="H211" s="140"/>
      <c r="I211" s="22"/>
      <c r="J211" s="7" t="str">
        <f t="shared" si="88"/>
        <v xml:space="preserve"> </v>
      </c>
      <c r="K211" s="1117"/>
      <c r="L211" s="1119"/>
      <c r="M211" s="1119"/>
      <c r="N211" s="23"/>
      <c r="O211" s="864"/>
      <c r="P211" s="861"/>
      <c r="Q211" s="867"/>
      <c r="R211" s="829"/>
      <c r="S211" s="836"/>
      <c r="T211" s="836"/>
      <c r="U211" s="836"/>
      <c r="V211" s="836"/>
      <c r="W211" s="832"/>
      <c r="X211" s="856"/>
      <c r="Y211" s="858"/>
      <c r="Z211" s="858"/>
      <c r="AA211" s="1105"/>
      <c r="AB211" s="957"/>
      <c r="AC211" s="1108"/>
      <c r="AD211" s="1110"/>
      <c r="AE211" s="29" t="str">
        <f t="shared" ref="AE211" si="90">IFERROR(ROUND(IF(AA211="ICT",0,(J211/25)*110%),0),"")</f>
        <v/>
      </c>
      <c r="AF211" s="45"/>
      <c r="AG211" s="45"/>
      <c r="AH211" s="46"/>
      <c r="AI211" s="19"/>
    </row>
    <row r="212" spans="2:35" s="90" customFormat="1" ht="16.5" customHeight="1">
      <c r="B212" s="821"/>
      <c r="C212" s="78" t="s">
        <v>348</v>
      </c>
      <c r="D212" s="78"/>
      <c r="E212" s="78">
        <f>COUNTA(E202)</f>
        <v>0</v>
      </c>
      <c r="F212" s="78">
        <f>COUNTA(F202)</f>
        <v>0</v>
      </c>
      <c r="G212" s="78">
        <f>COUNTA(G202:G211)</f>
        <v>0</v>
      </c>
      <c r="H212" s="78"/>
      <c r="I212" s="69">
        <f>SUM(I202:I211)</f>
        <v>0</v>
      </c>
      <c r="J212" s="69">
        <f>SUM(J202:J211)</f>
        <v>0</v>
      </c>
      <c r="K212" s="79"/>
      <c r="L212" s="79"/>
      <c r="M212" s="79"/>
      <c r="N212" s="70">
        <f>SUM(N202:N211)</f>
        <v>0</v>
      </c>
      <c r="O212" s="70">
        <f>SUM(O202:O211)</f>
        <v>0</v>
      </c>
      <c r="P212" s="71">
        <f>SUM(P202:P211)</f>
        <v>0</v>
      </c>
      <c r="Q212" s="71">
        <f>SUM(Q202:Q211)</f>
        <v>0</v>
      </c>
      <c r="R212" s="71"/>
      <c r="S212" s="74">
        <f>SUM(S202:S211)</f>
        <v>0</v>
      </c>
      <c r="T212" s="74">
        <f>SUM(T202:T211)</f>
        <v>0</v>
      </c>
      <c r="U212" s="74">
        <f t="shared" ref="U212" si="91">SUM(U202:U211)</f>
        <v>0</v>
      </c>
      <c r="V212" s="74">
        <f>SUM(V202:V211)</f>
        <v>0</v>
      </c>
      <c r="W212" s="71"/>
      <c r="X212" s="71" t="e">
        <f>SUM(X202:X211)</f>
        <v>#REF!</v>
      </c>
      <c r="Y212" s="71" t="e">
        <f t="shared" ref="Y212:Z212" si="92">SUM(Y202:Y211)</f>
        <v>#REF!</v>
      </c>
      <c r="Z212" s="71" t="e">
        <f t="shared" si="92"/>
        <v>#REF!</v>
      </c>
      <c r="AA212" s="71"/>
      <c r="AB212" s="75">
        <f>SUM(AB202:AB211)</f>
        <v>0</v>
      </c>
      <c r="AC212" s="71">
        <f>SUM(AC202:AC211)</f>
        <v>0</v>
      </c>
      <c r="AD212" s="76">
        <f>SUM(AD202:AD211)</f>
        <v>0</v>
      </c>
      <c r="AE212" s="76">
        <f>SUM(AE202:AE211)</f>
        <v>0</v>
      </c>
      <c r="AF212" s="79">
        <f>COUNTA(AF202:AF211)</f>
        <v>0</v>
      </c>
      <c r="AG212" s="80"/>
      <c r="AH212" s="81"/>
      <c r="AI212" s="91"/>
    </row>
    <row r="213" spans="2:35" s="93" customFormat="1" ht="15" thickBot="1">
      <c r="B213" s="822"/>
      <c r="C213" s="82"/>
      <c r="D213" s="82"/>
      <c r="E213" s="82"/>
      <c r="F213" s="82"/>
      <c r="G213" s="83"/>
      <c r="H213" s="84"/>
      <c r="I213" s="84"/>
      <c r="J213" s="28" t="str">
        <f t="shared" ref="J213" si="93">IFERROR(IF(I213/D$12=0," ",I213/D$12),"")</f>
        <v xml:space="preserve"> </v>
      </c>
      <c r="K213" s="84"/>
      <c r="L213" s="84"/>
      <c r="M213" s="84"/>
      <c r="N213" s="85"/>
      <c r="O213" s="72"/>
      <c r="P213" s="73"/>
      <c r="Q213" s="73"/>
      <c r="R213" s="73"/>
      <c r="S213" s="73"/>
      <c r="T213" s="73"/>
      <c r="U213" s="73"/>
      <c r="V213" s="73"/>
      <c r="W213" s="73"/>
      <c r="X213" s="73"/>
      <c r="Y213" s="73"/>
      <c r="Z213" s="73"/>
      <c r="AA213" s="73"/>
      <c r="AB213" s="73"/>
      <c r="AC213" s="73"/>
      <c r="AD213" s="77"/>
      <c r="AE213" s="77"/>
      <c r="AF213" s="84"/>
      <c r="AG213" s="86"/>
      <c r="AH213" s="87"/>
      <c r="AI213" s="92"/>
    </row>
    <row r="214" spans="2:35">
      <c r="B214" s="823">
        <f>B202+1</f>
        <v>17</v>
      </c>
      <c r="C214" s="828"/>
      <c r="D214" s="1100"/>
      <c r="E214" s="828"/>
      <c r="F214" s="829"/>
      <c r="G214" s="25"/>
      <c r="H214" s="24"/>
      <c r="I214" s="140"/>
      <c r="J214" s="7" t="str">
        <f>IFERROR(IF(I214/D$12=0," ",I214/D$12),"")</f>
        <v xml:space="preserve"> </v>
      </c>
      <c r="K214" s="1116"/>
      <c r="L214" s="1118"/>
      <c r="M214" s="1118"/>
      <c r="N214" s="23"/>
      <c r="O214" s="862" t="str">
        <f>IFERROR(ROUND(IF(I224/#REF!=0,"",I224/#REF!),0),"")</f>
        <v/>
      </c>
      <c r="P214" s="859">
        <f>IFERROR(O224/$X$14,"")</f>
        <v>0</v>
      </c>
      <c r="Q214" s="865">
        <f>IFERROR(P224*$X$13/2,"")</f>
        <v>0</v>
      </c>
      <c r="R214" s="854"/>
      <c r="S214" s="834" t="str">
        <f>IFERROR(ROUND(IF(OR($R214="Hino Truck",$R217="Hino Truck",$R219="Hino Truck",$R221="Hino Truck"),$P224/$X$9,""),1),"NA")</f>
        <v>NA</v>
      </c>
      <c r="T214" s="834" t="str">
        <f>IFERROR(ROUND(IF(OR($R214="Mazda",$R217="Mazda",$R219="Mazda",$R221="Mazda"),$P224/$X$10,""),1),"NA")</f>
        <v>NA</v>
      </c>
      <c r="U214" s="834" t="str">
        <f>IFERROR(ROUND(IF(OR($R214="Shazoor",$R217="Shazoor",$R219="Shazoor",$R221="Shazoor"),$P224/$X$11,""),1),"NA")</f>
        <v>NA</v>
      </c>
      <c r="V214" s="834" t="str">
        <f>IFERROR(ROUND(IF(OR($R214="Suzuki",$R217="Suzuki",$R219="Suzuki",$R221="Suzuki"),$P224/$X$12,""),1),"NA")</f>
        <v>NA</v>
      </c>
      <c r="W214" s="830"/>
      <c r="X214" s="855" t="e">
        <f>J224/$K$9/$K$8</f>
        <v>#REF!</v>
      </c>
      <c r="Y214" s="857" t="e">
        <f>ROUND(X224/#REF!,0)</f>
        <v>#REF!</v>
      </c>
      <c r="Z214" s="857" t="e">
        <f>O224/#REF!</f>
        <v>#REF!</v>
      </c>
      <c r="AA214" s="1103"/>
      <c r="AB214" s="1106">
        <f>IFERROR(ROUND(IF(AA214="ICT",0,(J224/10)*110%),0),"")</f>
        <v>0</v>
      </c>
      <c r="AC214" s="1107" t="str">
        <f>IFERROR(ROUNDUP(J224/$P$9/$P$8,0),"")</f>
        <v/>
      </c>
      <c r="AD214" s="1109" t="str">
        <f>IFERROR(ROUND(J224/$P$9/AC214,0),"")</f>
        <v/>
      </c>
      <c r="AE214" s="29" t="str">
        <f>IFERROR(ROUND(IF(AA214="ICT",0,(J214/25)*110%),0),"")</f>
        <v/>
      </c>
      <c r="AF214" s="43"/>
      <c r="AG214" s="43"/>
      <c r="AH214" s="44"/>
      <c r="AI214" s="19"/>
    </row>
    <row r="215" spans="2:35">
      <c r="B215" s="823"/>
      <c r="C215" s="828"/>
      <c r="D215" s="1100"/>
      <c r="E215" s="828"/>
      <c r="F215" s="1102"/>
      <c r="G215" s="25"/>
      <c r="H215" s="140"/>
      <c r="I215" s="140"/>
      <c r="J215" s="7" t="str">
        <f t="shared" ref="J215:J223" si="94">IFERROR(IF(I215/D$12=0," ",I215/D$12),"")</f>
        <v xml:space="preserve"> </v>
      </c>
      <c r="K215" s="1116"/>
      <c r="L215" s="1118"/>
      <c r="M215" s="1118"/>
      <c r="N215" s="23"/>
      <c r="O215" s="863"/>
      <c r="P215" s="860"/>
      <c r="Q215" s="866"/>
      <c r="R215" s="828"/>
      <c r="S215" s="835"/>
      <c r="T215" s="835"/>
      <c r="U215" s="835"/>
      <c r="V215" s="835"/>
      <c r="W215" s="831"/>
      <c r="X215" s="855"/>
      <c r="Y215" s="857"/>
      <c r="Z215" s="857"/>
      <c r="AA215" s="1104"/>
      <c r="AB215" s="956"/>
      <c r="AC215" s="1107"/>
      <c r="AD215" s="1109"/>
      <c r="AE215" s="29" t="str">
        <f t="shared" ref="AE215:AE217" si="95">IFERROR(ROUND(IF(AA215="ICT",0,(J215/25)*110%),0),"")</f>
        <v/>
      </c>
      <c r="AF215" s="45"/>
      <c r="AG215" s="45"/>
      <c r="AH215" s="46"/>
      <c r="AI215" s="19"/>
    </row>
    <row r="216" spans="2:35">
      <c r="B216" s="823"/>
      <c r="C216" s="828"/>
      <c r="D216" s="1100"/>
      <c r="E216" s="828"/>
      <c r="F216" s="1102"/>
      <c r="G216" s="25"/>
      <c r="H216" s="140"/>
      <c r="I216" s="140"/>
      <c r="J216" s="7" t="str">
        <f t="shared" si="94"/>
        <v xml:space="preserve"> </v>
      </c>
      <c r="K216" s="1116"/>
      <c r="L216" s="1118"/>
      <c r="M216" s="1118"/>
      <c r="N216" s="23"/>
      <c r="O216" s="863"/>
      <c r="P216" s="860"/>
      <c r="Q216" s="866"/>
      <c r="R216" s="829"/>
      <c r="S216" s="835"/>
      <c r="T216" s="835"/>
      <c r="U216" s="835"/>
      <c r="V216" s="835"/>
      <c r="W216" s="831"/>
      <c r="X216" s="855"/>
      <c r="Y216" s="857"/>
      <c r="Z216" s="857"/>
      <c r="AA216" s="1104"/>
      <c r="AB216" s="956"/>
      <c r="AC216" s="1107"/>
      <c r="AD216" s="1109"/>
      <c r="AE216" s="29" t="str">
        <f t="shared" si="95"/>
        <v/>
      </c>
      <c r="AF216" s="45"/>
      <c r="AG216" s="45"/>
      <c r="AH216" s="46"/>
      <c r="AI216" s="19"/>
    </row>
    <row r="217" spans="2:35">
      <c r="B217" s="823"/>
      <c r="C217" s="828"/>
      <c r="D217" s="1100"/>
      <c r="E217" s="828"/>
      <c r="F217" s="1102"/>
      <c r="G217" s="25"/>
      <c r="H217" s="140"/>
      <c r="I217" s="140"/>
      <c r="J217" s="7" t="str">
        <f t="shared" si="94"/>
        <v xml:space="preserve"> </v>
      </c>
      <c r="K217" s="1116"/>
      <c r="L217" s="1118"/>
      <c r="M217" s="1118"/>
      <c r="N217" s="23"/>
      <c r="O217" s="863"/>
      <c r="P217" s="860"/>
      <c r="Q217" s="866"/>
      <c r="R217" s="854"/>
      <c r="S217" s="835"/>
      <c r="T217" s="835"/>
      <c r="U217" s="835"/>
      <c r="V217" s="835"/>
      <c r="W217" s="831"/>
      <c r="X217" s="855"/>
      <c r="Y217" s="857"/>
      <c r="Z217" s="857"/>
      <c r="AA217" s="1104"/>
      <c r="AB217" s="956"/>
      <c r="AC217" s="1107"/>
      <c r="AD217" s="1109"/>
      <c r="AE217" s="29" t="str">
        <f t="shared" si="95"/>
        <v/>
      </c>
      <c r="AF217" s="45"/>
      <c r="AG217" s="45"/>
      <c r="AH217" s="46"/>
      <c r="AI217" s="19"/>
    </row>
    <row r="218" spans="2:35">
      <c r="B218" s="823"/>
      <c r="C218" s="828"/>
      <c r="D218" s="1100"/>
      <c r="E218" s="828"/>
      <c r="F218" s="1102"/>
      <c r="G218" s="25"/>
      <c r="H218" s="140"/>
      <c r="I218" s="22"/>
      <c r="J218" s="7" t="str">
        <f t="shared" si="94"/>
        <v xml:space="preserve"> </v>
      </c>
      <c r="K218" s="1116"/>
      <c r="L218" s="1118"/>
      <c r="M218" s="1118"/>
      <c r="N218" s="23"/>
      <c r="O218" s="863"/>
      <c r="P218" s="860"/>
      <c r="Q218" s="866"/>
      <c r="R218" s="829"/>
      <c r="S218" s="835"/>
      <c r="T218" s="835"/>
      <c r="U218" s="835"/>
      <c r="V218" s="835"/>
      <c r="W218" s="831"/>
      <c r="X218" s="855"/>
      <c r="Y218" s="857"/>
      <c r="Z218" s="857"/>
      <c r="AA218" s="1104"/>
      <c r="AB218" s="956"/>
      <c r="AC218" s="1107"/>
      <c r="AD218" s="1109"/>
      <c r="AE218" s="29"/>
      <c r="AF218" s="45"/>
      <c r="AG218" s="45"/>
      <c r="AH218" s="46"/>
      <c r="AI218" s="19"/>
    </row>
    <row r="219" spans="2:35">
      <c r="B219" s="823"/>
      <c r="C219" s="828"/>
      <c r="D219" s="1100"/>
      <c r="E219" s="828"/>
      <c r="F219" s="1102"/>
      <c r="G219" s="25"/>
      <c r="H219" s="140"/>
      <c r="I219" s="22"/>
      <c r="J219" s="7" t="str">
        <f t="shared" si="94"/>
        <v xml:space="preserve"> </v>
      </c>
      <c r="K219" s="1116"/>
      <c r="L219" s="1118"/>
      <c r="M219" s="1118"/>
      <c r="N219" s="23"/>
      <c r="O219" s="863"/>
      <c r="P219" s="860"/>
      <c r="Q219" s="866"/>
      <c r="R219" s="854"/>
      <c r="S219" s="835"/>
      <c r="T219" s="835"/>
      <c r="U219" s="835"/>
      <c r="V219" s="835"/>
      <c r="W219" s="831"/>
      <c r="X219" s="855"/>
      <c r="Y219" s="857"/>
      <c r="Z219" s="857"/>
      <c r="AA219" s="1104"/>
      <c r="AB219" s="956"/>
      <c r="AC219" s="1107"/>
      <c r="AD219" s="1109"/>
      <c r="AE219" s="29"/>
      <c r="AF219" s="45"/>
      <c r="AG219" s="45"/>
      <c r="AH219" s="46"/>
      <c r="AI219" s="19"/>
    </row>
    <row r="220" spans="2:35">
      <c r="B220" s="823"/>
      <c r="C220" s="828"/>
      <c r="D220" s="1100"/>
      <c r="E220" s="828"/>
      <c r="F220" s="1102"/>
      <c r="G220" s="25"/>
      <c r="H220" s="140"/>
      <c r="I220" s="22"/>
      <c r="J220" s="7" t="str">
        <f t="shared" si="94"/>
        <v xml:space="preserve"> </v>
      </c>
      <c r="K220" s="1116"/>
      <c r="L220" s="1118"/>
      <c r="M220" s="1118"/>
      <c r="N220" s="23"/>
      <c r="O220" s="863"/>
      <c r="P220" s="860"/>
      <c r="Q220" s="866"/>
      <c r="R220" s="829"/>
      <c r="S220" s="835"/>
      <c r="T220" s="835"/>
      <c r="U220" s="835"/>
      <c r="V220" s="835"/>
      <c r="W220" s="831"/>
      <c r="X220" s="855"/>
      <c r="Y220" s="857"/>
      <c r="Z220" s="857"/>
      <c r="AA220" s="1104"/>
      <c r="AB220" s="956"/>
      <c r="AC220" s="1107"/>
      <c r="AD220" s="1109"/>
      <c r="AE220" s="29"/>
      <c r="AF220" s="45"/>
      <c r="AG220" s="45"/>
      <c r="AH220" s="46"/>
      <c r="AI220" s="19"/>
    </row>
    <row r="221" spans="2:35">
      <c r="B221" s="823"/>
      <c r="C221" s="828"/>
      <c r="D221" s="1100"/>
      <c r="E221" s="828"/>
      <c r="F221" s="1102"/>
      <c r="G221" s="25"/>
      <c r="H221" s="140"/>
      <c r="I221" s="22"/>
      <c r="J221" s="7" t="str">
        <f t="shared" si="94"/>
        <v xml:space="preserve"> </v>
      </c>
      <c r="K221" s="1116"/>
      <c r="L221" s="1118"/>
      <c r="M221" s="1118"/>
      <c r="N221" s="23"/>
      <c r="O221" s="863"/>
      <c r="P221" s="860"/>
      <c r="Q221" s="866"/>
      <c r="R221" s="854"/>
      <c r="S221" s="835"/>
      <c r="T221" s="835"/>
      <c r="U221" s="835"/>
      <c r="V221" s="835"/>
      <c r="W221" s="831"/>
      <c r="X221" s="855"/>
      <c r="Y221" s="857"/>
      <c r="Z221" s="857"/>
      <c r="AA221" s="1104"/>
      <c r="AB221" s="956"/>
      <c r="AC221" s="1107"/>
      <c r="AD221" s="1109"/>
      <c r="AE221" s="29"/>
      <c r="AF221" s="45"/>
      <c r="AG221" s="45"/>
      <c r="AH221" s="46"/>
      <c r="AI221" s="19"/>
    </row>
    <row r="222" spans="2:35">
      <c r="B222" s="823"/>
      <c r="C222" s="828"/>
      <c r="D222" s="1100"/>
      <c r="E222" s="828"/>
      <c r="F222" s="1102"/>
      <c r="G222" s="25"/>
      <c r="H222" s="140"/>
      <c r="I222" s="22"/>
      <c r="J222" s="7" t="str">
        <f t="shared" si="94"/>
        <v xml:space="preserve"> </v>
      </c>
      <c r="K222" s="1116"/>
      <c r="L222" s="1118"/>
      <c r="M222" s="1118"/>
      <c r="N222" s="23"/>
      <c r="O222" s="863"/>
      <c r="P222" s="860"/>
      <c r="Q222" s="866"/>
      <c r="R222" s="828"/>
      <c r="S222" s="835"/>
      <c r="T222" s="835"/>
      <c r="U222" s="835"/>
      <c r="V222" s="835"/>
      <c r="W222" s="831"/>
      <c r="X222" s="855"/>
      <c r="Y222" s="857"/>
      <c r="Z222" s="857"/>
      <c r="AA222" s="1104"/>
      <c r="AB222" s="956"/>
      <c r="AC222" s="1107"/>
      <c r="AD222" s="1109"/>
      <c r="AE222" s="29"/>
      <c r="AF222" s="45"/>
      <c r="AG222" s="45"/>
      <c r="AH222" s="46"/>
      <c r="AI222" s="19"/>
    </row>
    <row r="223" spans="2:35">
      <c r="B223" s="822"/>
      <c r="C223" s="829"/>
      <c r="D223" s="1101"/>
      <c r="E223" s="829"/>
      <c r="F223" s="1102"/>
      <c r="G223" s="25"/>
      <c r="H223" s="140"/>
      <c r="I223" s="22"/>
      <c r="J223" s="7" t="str">
        <f t="shared" si="94"/>
        <v xml:space="preserve"> </v>
      </c>
      <c r="K223" s="1117"/>
      <c r="L223" s="1119"/>
      <c r="M223" s="1119"/>
      <c r="N223" s="23"/>
      <c r="O223" s="864"/>
      <c r="P223" s="861"/>
      <c r="Q223" s="867"/>
      <c r="R223" s="829"/>
      <c r="S223" s="836"/>
      <c r="T223" s="836"/>
      <c r="U223" s="836"/>
      <c r="V223" s="836"/>
      <c r="W223" s="832"/>
      <c r="X223" s="856"/>
      <c r="Y223" s="858"/>
      <c r="Z223" s="858"/>
      <c r="AA223" s="1105"/>
      <c r="AB223" s="957"/>
      <c r="AC223" s="1108"/>
      <c r="AD223" s="1110"/>
      <c r="AE223" s="29" t="str">
        <f t="shared" ref="AE223" si="96">IFERROR(ROUND(IF(AA223="ICT",0,(J223/25)*110%),0),"")</f>
        <v/>
      </c>
      <c r="AF223" s="45"/>
      <c r="AG223" s="45"/>
      <c r="AH223" s="46"/>
      <c r="AI223" s="19"/>
    </row>
    <row r="224" spans="2:35" s="90" customFormat="1" ht="16.5" customHeight="1">
      <c r="B224" s="821"/>
      <c r="C224" s="78" t="s">
        <v>348</v>
      </c>
      <c r="D224" s="78"/>
      <c r="E224" s="78">
        <f>COUNTA(E214)</f>
        <v>0</v>
      </c>
      <c r="F224" s="78">
        <f>COUNTA(F214)</f>
        <v>0</v>
      </c>
      <c r="G224" s="78">
        <f>COUNTA(G214:G223)</f>
        <v>0</v>
      </c>
      <c r="H224" s="78"/>
      <c r="I224" s="69">
        <f>SUM(I214:I223)</f>
        <v>0</v>
      </c>
      <c r="J224" s="69">
        <f>SUM(J214:J223)</f>
        <v>0</v>
      </c>
      <c r="K224" s="79"/>
      <c r="L224" s="79"/>
      <c r="M224" s="79"/>
      <c r="N224" s="70">
        <f>SUM(N214:N223)</f>
        <v>0</v>
      </c>
      <c r="O224" s="70">
        <f>SUM(O214:O223)</f>
        <v>0</v>
      </c>
      <c r="P224" s="71">
        <f>SUM(P214:P223)</f>
        <v>0</v>
      </c>
      <c r="Q224" s="71">
        <f>SUM(Q214:Q223)</f>
        <v>0</v>
      </c>
      <c r="R224" s="71"/>
      <c r="S224" s="74">
        <f>SUM(S214:S223)</f>
        <v>0</v>
      </c>
      <c r="T224" s="74">
        <f>SUM(T214:T223)</f>
        <v>0</v>
      </c>
      <c r="U224" s="74">
        <f t="shared" ref="U224" si="97">SUM(U214:U223)</f>
        <v>0</v>
      </c>
      <c r="V224" s="74">
        <f>SUM(V214:V223)</f>
        <v>0</v>
      </c>
      <c r="W224" s="71"/>
      <c r="X224" s="71" t="e">
        <f>SUM(X214:X223)</f>
        <v>#REF!</v>
      </c>
      <c r="Y224" s="71" t="e">
        <f t="shared" ref="Y224:Z224" si="98">SUM(Y214:Y223)</f>
        <v>#REF!</v>
      </c>
      <c r="Z224" s="71" t="e">
        <f t="shared" si="98"/>
        <v>#REF!</v>
      </c>
      <c r="AA224" s="71"/>
      <c r="AB224" s="75">
        <f>SUM(AB214:AB223)</f>
        <v>0</v>
      </c>
      <c r="AC224" s="71">
        <f>SUM(AC214:AC223)</f>
        <v>0</v>
      </c>
      <c r="AD224" s="76">
        <f>SUM(AD214:AD223)</f>
        <v>0</v>
      </c>
      <c r="AE224" s="76">
        <f>SUM(AE214:AE223)</f>
        <v>0</v>
      </c>
      <c r="AF224" s="79">
        <f>COUNTA(AF214:AF223)</f>
        <v>0</v>
      </c>
      <c r="AG224" s="80"/>
      <c r="AH224" s="81"/>
      <c r="AI224" s="91"/>
    </row>
    <row r="225" spans="2:35" s="93" customFormat="1" ht="15" thickBot="1">
      <c r="B225" s="822"/>
      <c r="C225" s="82"/>
      <c r="D225" s="82"/>
      <c r="E225" s="82"/>
      <c r="F225" s="82"/>
      <c r="G225" s="83"/>
      <c r="H225" s="84"/>
      <c r="I225" s="84"/>
      <c r="J225" s="28" t="str">
        <f t="shared" ref="J225" si="99">IFERROR(IF(I225/D$12=0," ",I225/D$12),"")</f>
        <v xml:space="preserve"> </v>
      </c>
      <c r="K225" s="84"/>
      <c r="L225" s="84"/>
      <c r="M225" s="84"/>
      <c r="N225" s="85"/>
      <c r="O225" s="72"/>
      <c r="P225" s="73"/>
      <c r="Q225" s="73"/>
      <c r="R225" s="73"/>
      <c r="S225" s="73"/>
      <c r="T225" s="73"/>
      <c r="U225" s="73"/>
      <c r="V225" s="73"/>
      <c r="W225" s="73"/>
      <c r="X225" s="73"/>
      <c r="Y225" s="73"/>
      <c r="Z225" s="73"/>
      <c r="AA225" s="73"/>
      <c r="AB225" s="73"/>
      <c r="AC225" s="73"/>
      <c r="AD225" s="77"/>
      <c r="AE225" s="77"/>
      <c r="AF225" s="84"/>
      <c r="AG225" s="86"/>
      <c r="AH225" s="87"/>
      <c r="AI225" s="92"/>
    </row>
    <row r="226" spans="2:35">
      <c r="B226" s="823">
        <f>B214+1</f>
        <v>18</v>
      </c>
      <c r="C226" s="828"/>
      <c r="D226" s="1100"/>
      <c r="E226" s="828"/>
      <c r="F226" s="829"/>
      <c r="G226" s="25"/>
      <c r="H226" s="24"/>
      <c r="I226" s="140"/>
      <c r="J226" s="7" t="str">
        <f>IFERROR(IF(I226/D$12=0," ",I226/D$12),"")</f>
        <v xml:space="preserve"> </v>
      </c>
      <c r="K226" s="1116"/>
      <c r="L226" s="1118"/>
      <c r="M226" s="1118"/>
      <c r="N226" s="23"/>
      <c r="O226" s="862" t="str">
        <f>IFERROR(ROUND(IF(I236/#REF!=0,"",I236/#REF!),0),"")</f>
        <v/>
      </c>
      <c r="P226" s="859">
        <f>IFERROR(O236/$X$14,"")</f>
        <v>0</v>
      </c>
      <c r="Q226" s="865">
        <f>IFERROR(P236*$X$13/2,"")</f>
        <v>0</v>
      </c>
      <c r="R226" s="854"/>
      <c r="S226" s="834" t="str">
        <f>IFERROR(ROUND(IF(OR($R226="Hino Truck",$R229="Hino Truck",$R231="Hino Truck",$R233="Hino Truck"),$P236/$X$9,""),1),"NA")</f>
        <v>NA</v>
      </c>
      <c r="T226" s="834" t="str">
        <f>IFERROR(ROUND(IF(OR($R226="Mazda",$R229="Mazda",$R231="Mazda",$R233="Mazda"),$P236/$X$10,""),1),"NA")</f>
        <v>NA</v>
      </c>
      <c r="U226" s="834" t="str">
        <f>IFERROR(ROUND(IF(OR($R226="Shazoor",$R229="Shazoor",$R231="Shazoor",$R233="Shazoor"),$P236/$X$11,""),1),"NA")</f>
        <v>NA</v>
      </c>
      <c r="V226" s="834" t="str">
        <f>IFERROR(ROUND(IF(OR($R226="Suzuki",$R229="Suzuki",$R231="Suzuki",$R233="Suzuki"),$P236/$X$12,""),1),"NA")</f>
        <v>NA</v>
      </c>
      <c r="W226" s="830"/>
      <c r="X226" s="855" t="e">
        <f>J236/$K$9/$K$8</f>
        <v>#REF!</v>
      </c>
      <c r="Y226" s="857" t="e">
        <f>ROUND(X236/#REF!,0)</f>
        <v>#REF!</v>
      </c>
      <c r="Z226" s="857" t="e">
        <f>O236/#REF!</f>
        <v>#REF!</v>
      </c>
      <c r="AA226" s="1103"/>
      <c r="AB226" s="1106">
        <f>IFERROR(ROUND(IF(AA226="ICT",0,(J236/10)*110%),0),"")</f>
        <v>0</v>
      </c>
      <c r="AC226" s="1107" t="str">
        <f>IFERROR(ROUNDUP(J236/$P$9/$P$8,0),"")</f>
        <v/>
      </c>
      <c r="AD226" s="1109" t="str">
        <f>IFERROR(ROUND(J236/$P$9/AC226,0),"")</f>
        <v/>
      </c>
      <c r="AE226" s="29" t="str">
        <f>IFERROR(ROUND(IF(AA226="ICT",0,(J226/25)*110%),0),"")</f>
        <v/>
      </c>
      <c r="AF226" s="43"/>
      <c r="AG226" s="43"/>
      <c r="AH226" s="44"/>
      <c r="AI226" s="19"/>
    </row>
    <row r="227" spans="2:35">
      <c r="B227" s="823"/>
      <c r="C227" s="828"/>
      <c r="D227" s="1100"/>
      <c r="E227" s="828"/>
      <c r="F227" s="1102"/>
      <c r="G227" s="25"/>
      <c r="H227" s="140"/>
      <c r="I227" s="140"/>
      <c r="J227" s="7" t="str">
        <f t="shared" ref="J227:J235" si="100">IFERROR(IF(I227/D$12=0," ",I227/D$12),"")</f>
        <v xml:space="preserve"> </v>
      </c>
      <c r="K227" s="1116"/>
      <c r="L227" s="1118"/>
      <c r="M227" s="1118"/>
      <c r="N227" s="23"/>
      <c r="O227" s="863"/>
      <c r="P227" s="860"/>
      <c r="Q227" s="866"/>
      <c r="R227" s="828"/>
      <c r="S227" s="835"/>
      <c r="T227" s="835"/>
      <c r="U227" s="835"/>
      <c r="V227" s="835"/>
      <c r="W227" s="831"/>
      <c r="X227" s="855"/>
      <c r="Y227" s="857"/>
      <c r="Z227" s="857"/>
      <c r="AA227" s="1104"/>
      <c r="AB227" s="956"/>
      <c r="AC227" s="1107"/>
      <c r="AD227" s="1109"/>
      <c r="AE227" s="29" t="str">
        <f t="shared" ref="AE227:AE229" si="101">IFERROR(ROUND(IF(AA227="ICT",0,(J227/25)*110%),0),"")</f>
        <v/>
      </c>
      <c r="AF227" s="45"/>
      <c r="AG227" s="45"/>
      <c r="AH227" s="46"/>
      <c r="AI227" s="19"/>
    </row>
    <row r="228" spans="2:35">
      <c r="B228" s="823"/>
      <c r="C228" s="828"/>
      <c r="D228" s="1100"/>
      <c r="E228" s="828"/>
      <c r="F228" s="1102"/>
      <c r="G228" s="25"/>
      <c r="H228" s="140"/>
      <c r="I228" s="140"/>
      <c r="J228" s="7" t="str">
        <f t="shared" si="100"/>
        <v xml:space="preserve"> </v>
      </c>
      <c r="K228" s="1116"/>
      <c r="L228" s="1118"/>
      <c r="M228" s="1118"/>
      <c r="N228" s="23"/>
      <c r="O228" s="863"/>
      <c r="P228" s="860"/>
      <c r="Q228" s="866"/>
      <c r="R228" s="829"/>
      <c r="S228" s="835"/>
      <c r="T228" s="835"/>
      <c r="U228" s="835"/>
      <c r="V228" s="835"/>
      <c r="W228" s="831"/>
      <c r="X228" s="855"/>
      <c r="Y228" s="857"/>
      <c r="Z228" s="857"/>
      <c r="AA228" s="1104"/>
      <c r="AB228" s="956"/>
      <c r="AC228" s="1107"/>
      <c r="AD228" s="1109"/>
      <c r="AE228" s="29" t="str">
        <f t="shared" si="101"/>
        <v/>
      </c>
      <c r="AF228" s="45"/>
      <c r="AG228" s="45"/>
      <c r="AH228" s="46"/>
      <c r="AI228" s="19"/>
    </row>
    <row r="229" spans="2:35">
      <c r="B229" s="823"/>
      <c r="C229" s="828"/>
      <c r="D229" s="1100"/>
      <c r="E229" s="828"/>
      <c r="F229" s="1102"/>
      <c r="G229" s="25"/>
      <c r="H229" s="140"/>
      <c r="I229" s="140"/>
      <c r="J229" s="7" t="str">
        <f t="shared" si="100"/>
        <v xml:space="preserve"> </v>
      </c>
      <c r="K229" s="1116"/>
      <c r="L229" s="1118"/>
      <c r="M229" s="1118"/>
      <c r="N229" s="23"/>
      <c r="O229" s="863"/>
      <c r="P229" s="860"/>
      <c r="Q229" s="866"/>
      <c r="R229" s="854"/>
      <c r="S229" s="835"/>
      <c r="T229" s="835"/>
      <c r="U229" s="835"/>
      <c r="V229" s="835"/>
      <c r="W229" s="831"/>
      <c r="X229" s="855"/>
      <c r="Y229" s="857"/>
      <c r="Z229" s="857"/>
      <c r="AA229" s="1104"/>
      <c r="AB229" s="956"/>
      <c r="AC229" s="1107"/>
      <c r="AD229" s="1109"/>
      <c r="AE229" s="29" t="str">
        <f t="shared" si="101"/>
        <v/>
      </c>
      <c r="AF229" s="45"/>
      <c r="AG229" s="45"/>
      <c r="AH229" s="46"/>
      <c r="AI229" s="19"/>
    </row>
    <row r="230" spans="2:35">
      <c r="B230" s="823"/>
      <c r="C230" s="828"/>
      <c r="D230" s="1100"/>
      <c r="E230" s="828"/>
      <c r="F230" s="1102"/>
      <c r="G230" s="25"/>
      <c r="H230" s="140"/>
      <c r="I230" s="22"/>
      <c r="J230" s="7" t="str">
        <f t="shared" si="100"/>
        <v xml:space="preserve"> </v>
      </c>
      <c r="K230" s="1116"/>
      <c r="L230" s="1118"/>
      <c r="M230" s="1118"/>
      <c r="N230" s="23"/>
      <c r="O230" s="863"/>
      <c r="P230" s="860"/>
      <c r="Q230" s="866"/>
      <c r="R230" s="829"/>
      <c r="S230" s="835"/>
      <c r="T230" s="835"/>
      <c r="U230" s="835"/>
      <c r="V230" s="835"/>
      <c r="W230" s="831"/>
      <c r="X230" s="855"/>
      <c r="Y230" s="857"/>
      <c r="Z230" s="857"/>
      <c r="AA230" s="1104"/>
      <c r="AB230" s="956"/>
      <c r="AC230" s="1107"/>
      <c r="AD230" s="1109"/>
      <c r="AE230" s="29"/>
      <c r="AF230" s="45"/>
      <c r="AG230" s="45"/>
      <c r="AH230" s="46"/>
      <c r="AI230" s="19"/>
    </row>
    <row r="231" spans="2:35">
      <c r="B231" s="823"/>
      <c r="C231" s="828"/>
      <c r="D231" s="1100"/>
      <c r="E231" s="828"/>
      <c r="F231" s="1102"/>
      <c r="G231" s="25"/>
      <c r="H231" s="140"/>
      <c r="I231" s="22"/>
      <c r="J231" s="7" t="str">
        <f t="shared" si="100"/>
        <v xml:space="preserve"> </v>
      </c>
      <c r="K231" s="1116"/>
      <c r="L231" s="1118"/>
      <c r="M231" s="1118"/>
      <c r="N231" s="23"/>
      <c r="O231" s="863"/>
      <c r="P231" s="860"/>
      <c r="Q231" s="866"/>
      <c r="R231" s="854"/>
      <c r="S231" s="835"/>
      <c r="T231" s="835"/>
      <c r="U231" s="835"/>
      <c r="V231" s="835"/>
      <c r="W231" s="831"/>
      <c r="X231" s="855"/>
      <c r="Y231" s="857"/>
      <c r="Z231" s="857"/>
      <c r="AA231" s="1104"/>
      <c r="AB231" s="956"/>
      <c r="AC231" s="1107"/>
      <c r="AD231" s="1109"/>
      <c r="AE231" s="29"/>
      <c r="AF231" s="45"/>
      <c r="AG231" s="45"/>
      <c r="AH231" s="46"/>
      <c r="AI231" s="19"/>
    </row>
    <row r="232" spans="2:35">
      <c r="B232" s="823"/>
      <c r="C232" s="828"/>
      <c r="D232" s="1100"/>
      <c r="E232" s="828"/>
      <c r="F232" s="1102"/>
      <c r="G232" s="25"/>
      <c r="H232" s="140"/>
      <c r="I232" s="22"/>
      <c r="J232" s="7" t="str">
        <f t="shared" si="100"/>
        <v xml:space="preserve"> </v>
      </c>
      <c r="K232" s="1116"/>
      <c r="L232" s="1118"/>
      <c r="M232" s="1118"/>
      <c r="N232" s="23"/>
      <c r="O232" s="863"/>
      <c r="P232" s="860"/>
      <c r="Q232" s="866"/>
      <c r="R232" s="829"/>
      <c r="S232" s="835"/>
      <c r="T232" s="835"/>
      <c r="U232" s="835"/>
      <c r="V232" s="835"/>
      <c r="W232" s="831"/>
      <c r="X232" s="855"/>
      <c r="Y232" s="857"/>
      <c r="Z232" s="857"/>
      <c r="AA232" s="1104"/>
      <c r="AB232" s="956"/>
      <c r="AC232" s="1107"/>
      <c r="AD232" s="1109"/>
      <c r="AE232" s="29"/>
      <c r="AF232" s="45"/>
      <c r="AG232" s="45"/>
      <c r="AH232" s="46"/>
      <c r="AI232" s="19"/>
    </row>
    <row r="233" spans="2:35">
      <c r="B233" s="823"/>
      <c r="C233" s="828"/>
      <c r="D233" s="1100"/>
      <c r="E233" s="828"/>
      <c r="F233" s="1102"/>
      <c r="G233" s="25"/>
      <c r="H233" s="140"/>
      <c r="I233" s="22"/>
      <c r="J233" s="7" t="str">
        <f t="shared" si="100"/>
        <v xml:space="preserve"> </v>
      </c>
      <c r="K233" s="1116"/>
      <c r="L233" s="1118"/>
      <c r="M233" s="1118"/>
      <c r="N233" s="23"/>
      <c r="O233" s="863"/>
      <c r="P233" s="860"/>
      <c r="Q233" s="866"/>
      <c r="R233" s="854"/>
      <c r="S233" s="835"/>
      <c r="T233" s="835"/>
      <c r="U233" s="835"/>
      <c r="V233" s="835"/>
      <c r="W233" s="831"/>
      <c r="X233" s="855"/>
      <c r="Y233" s="857"/>
      <c r="Z233" s="857"/>
      <c r="AA233" s="1104"/>
      <c r="AB233" s="956"/>
      <c r="AC233" s="1107"/>
      <c r="AD233" s="1109"/>
      <c r="AE233" s="29"/>
      <c r="AF233" s="45"/>
      <c r="AG233" s="45"/>
      <c r="AH233" s="46"/>
      <c r="AI233" s="19"/>
    </row>
    <row r="234" spans="2:35">
      <c r="B234" s="823"/>
      <c r="C234" s="828"/>
      <c r="D234" s="1100"/>
      <c r="E234" s="828"/>
      <c r="F234" s="1102"/>
      <c r="G234" s="25"/>
      <c r="H234" s="140"/>
      <c r="I234" s="22"/>
      <c r="J234" s="7" t="str">
        <f t="shared" si="100"/>
        <v xml:space="preserve"> </v>
      </c>
      <c r="K234" s="1116"/>
      <c r="L234" s="1118"/>
      <c r="M234" s="1118"/>
      <c r="N234" s="23"/>
      <c r="O234" s="863"/>
      <c r="P234" s="860"/>
      <c r="Q234" s="866"/>
      <c r="R234" s="828"/>
      <c r="S234" s="835"/>
      <c r="T234" s="835"/>
      <c r="U234" s="835"/>
      <c r="V234" s="835"/>
      <c r="W234" s="831"/>
      <c r="X234" s="855"/>
      <c r="Y234" s="857"/>
      <c r="Z234" s="857"/>
      <c r="AA234" s="1104"/>
      <c r="AB234" s="956"/>
      <c r="AC234" s="1107"/>
      <c r="AD234" s="1109"/>
      <c r="AE234" s="29"/>
      <c r="AF234" s="45"/>
      <c r="AG234" s="45"/>
      <c r="AH234" s="46"/>
      <c r="AI234" s="19"/>
    </row>
    <row r="235" spans="2:35">
      <c r="B235" s="822"/>
      <c r="C235" s="829"/>
      <c r="D235" s="1101"/>
      <c r="E235" s="829"/>
      <c r="F235" s="1102"/>
      <c r="G235" s="25"/>
      <c r="H235" s="140"/>
      <c r="I235" s="22"/>
      <c r="J235" s="7" t="str">
        <f t="shared" si="100"/>
        <v xml:space="preserve"> </v>
      </c>
      <c r="K235" s="1117"/>
      <c r="L235" s="1119"/>
      <c r="M235" s="1119"/>
      <c r="N235" s="23"/>
      <c r="O235" s="864"/>
      <c r="P235" s="861"/>
      <c r="Q235" s="867"/>
      <c r="R235" s="829"/>
      <c r="S235" s="836"/>
      <c r="T235" s="836"/>
      <c r="U235" s="836"/>
      <c r="V235" s="836"/>
      <c r="W235" s="832"/>
      <c r="X235" s="856"/>
      <c r="Y235" s="858"/>
      <c r="Z235" s="858"/>
      <c r="AA235" s="1105"/>
      <c r="AB235" s="957"/>
      <c r="AC235" s="1108"/>
      <c r="AD235" s="1110"/>
      <c r="AE235" s="29" t="str">
        <f t="shared" ref="AE235" si="102">IFERROR(ROUND(IF(AA235="ICT",0,(J235/25)*110%),0),"")</f>
        <v/>
      </c>
      <c r="AF235" s="45"/>
      <c r="AG235" s="45"/>
      <c r="AH235" s="46"/>
      <c r="AI235" s="19"/>
    </row>
    <row r="236" spans="2:35" s="90" customFormat="1" ht="16.5" customHeight="1">
      <c r="B236" s="821"/>
      <c r="C236" s="78" t="s">
        <v>348</v>
      </c>
      <c r="D236" s="78"/>
      <c r="E236" s="78">
        <f>COUNTA(E226)</f>
        <v>0</v>
      </c>
      <c r="F236" s="78">
        <f>COUNTA(F226)</f>
        <v>0</v>
      </c>
      <c r="G236" s="78">
        <f>COUNTA(G226:G235)</f>
        <v>0</v>
      </c>
      <c r="H236" s="78"/>
      <c r="I236" s="69">
        <f>SUM(I226:I235)</f>
        <v>0</v>
      </c>
      <c r="J236" s="69">
        <f>SUM(J226:J235)</f>
        <v>0</v>
      </c>
      <c r="K236" s="79"/>
      <c r="L236" s="79"/>
      <c r="M236" s="79"/>
      <c r="N236" s="70">
        <f>SUM(N226:N235)</f>
        <v>0</v>
      </c>
      <c r="O236" s="70">
        <f>SUM(O226:O235)</f>
        <v>0</v>
      </c>
      <c r="P236" s="71">
        <f>SUM(P226:P235)</f>
        <v>0</v>
      </c>
      <c r="Q236" s="71">
        <f>SUM(Q226:Q235)</f>
        <v>0</v>
      </c>
      <c r="R236" s="71"/>
      <c r="S236" s="74">
        <f>SUM(S226:S235)</f>
        <v>0</v>
      </c>
      <c r="T236" s="74">
        <f>SUM(T226:T235)</f>
        <v>0</v>
      </c>
      <c r="U236" s="74">
        <f t="shared" ref="U236" si="103">SUM(U226:U235)</f>
        <v>0</v>
      </c>
      <c r="V236" s="74">
        <f>SUM(V226:V235)</f>
        <v>0</v>
      </c>
      <c r="W236" s="71"/>
      <c r="X236" s="71" t="e">
        <f>SUM(X226:X235)</f>
        <v>#REF!</v>
      </c>
      <c r="Y236" s="71" t="e">
        <f t="shared" ref="Y236:Z236" si="104">SUM(Y226:Y235)</f>
        <v>#REF!</v>
      </c>
      <c r="Z236" s="71" t="e">
        <f t="shared" si="104"/>
        <v>#REF!</v>
      </c>
      <c r="AA236" s="71"/>
      <c r="AB236" s="75">
        <f>SUM(AB226:AB235)</f>
        <v>0</v>
      </c>
      <c r="AC236" s="71">
        <f>SUM(AC226:AC235)</f>
        <v>0</v>
      </c>
      <c r="AD236" s="76">
        <f>SUM(AD226:AD235)</f>
        <v>0</v>
      </c>
      <c r="AE236" s="76">
        <f>SUM(AE226:AE235)</f>
        <v>0</v>
      </c>
      <c r="AF236" s="79">
        <f>COUNTA(AF226:AF235)</f>
        <v>0</v>
      </c>
      <c r="AG236" s="80"/>
      <c r="AH236" s="81"/>
      <c r="AI236" s="91"/>
    </row>
    <row r="237" spans="2:35" s="93" customFormat="1" ht="15" thickBot="1">
      <c r="B237" s="822"/>
      <c r="C237" s="82"/>
      <c r="D237" s="82"/>
      <c r="E237" s="82"/>
      <c r="F237" s="82"/>
      <c r="G237" s="83"/>
      <c r="H237" s="84"/>
      <c r="I237" s="84"/>
      <c r="J237" s="28" t="str">
        <f t="shared" ref="J237" si="105">IFERROR(IF(I237/D$12=0," ",I237/D$12),"")</f>
        <v xml:space="preserve"> </v>
      </c>
      <c r="K237" s="84"/>
      <c r="L237" s="84"/>
      <c r="M237" s="84"/>
      <c r="N237" s="85"/>
      <c r="O237" s="72"/>
      <c r="P237" s="73"/>
      <c r="Q237" s="73"/>
      <c r="R237" s="73"/>
      <c r="S237" s="73"/>
      <c r="T237" s="73"/>
      <c r="U237" s="73"/>
      <c r="V237" s="73"/>
      <c r="W237" s="73"/>
      <c r="X237" s="73"/>
      <c r="Y237" s="73"/>
      <c r="Z237" s="73"/>
      <c r="AA237" s="73"/>
      <c r="AB237" s="73"/>
      <c r="AC237" s="73"/>
      <c r="AD237" s="77"/>
      <c r="AE237" s="77"/>
      <c r="AF237" s="84"/>
      <c r="AG237" s="86"/>
      <c r="AH237" s="87"/>
      <c r="AI237" s="92"/>
    </row>
    <row r="238" spans="2:35">
      <c r="B238" s="823">
        <f>B226+1</f>
        <v>19</v>
      </c>
      <c r="C238" s="828"/>
      <c r="D238" s="1100"/>
      <c r="E238" s="828"/>
      <c r="F238" s="829"/>
      <c r="G238" s="25"/>
      <c r="H238" s="24"/>
      <c r="I238" s="140"/>
      <c r="J238" s="7" t="str">
        <f>IFERROR(IF(I238/D$12=0," ",I238/D$12),"")</f>
        <v xml:space="preserve"> </v>
      </c>
      <c r="K238" s="1116"/>
      <c r="L238" s="1118"/>
      <c r="M238" s="1118"/>
      <c r="N238" s="23"/>
      <c r="O238" s="862" t="str">
        <f>IFERROR(ROUND(IF(I248/#REF!=0,"",I248/#REF!),0),"")</f>
        <v/>
      </c>
      <c r="P238" s="859">
        <f>IFERROR(O248/$X$14,"")</f>
        <v>0</v>
      </c>
      <c r="Q238" s="865">
        <f>IFERROR(P248*$X$13/2,"")</f>
        <v>0</v>
      </c>
      <c r="R238" s="854"/>
      <c r="S238" s="834" t="str">
        <f>IFERROR(ROUND(IF(OR($R238="Hino Truck",$R241="Hino Truck",$R243="Hino Truck",$R245="Hino Truck"),$P248/$X$9,""),1),"NA")</f>
        <v>NA</v>
      </c>
      <c r="T238" s="834" t="str">
        <f>IFERROR(ROUND(IF(OR($R238="Mazda",$R241="Mazda",$R243="Mazda",$R245="Mazda"),$P248/$X$10,""),1),"NA")</f>
        <v>NA</v>
      </c>
      <c r="U238" s="834" t="str">
        <f>IFERROR(ROUND(IF(OR($R238="Shazoor",$R241="Shazoor",$R243="Shazoor",$R245="Shazoor"),$P248/$X$11,""),1),"NA")</f>
        <v>NA</v>
      </c>
      <c r="V238" s="834" t="str">
        <f>IFERROR(ROUND(IF(OR($R238="Suzuki",$R241="Suzuki",$R243="Suzuki",$R245="Suzuki"),$P248/$X$12,""),1),"NA")</f>
        <v>NA</v>
      </c>
      <c r="W238" s="830"/>
      <c r="X238" s="855" t="e">
        <f>J248/$K$9/$K$8</f>
        <v>#REF!</v>
      </c>
      <c r="Y238" s="857" t="e">
        <f>ROUND(X248/#REF!,0)</f>
        <v>#REF!</v>
      </c>
      <c r="Z238" s="857" t="e">
        <f>O248/#REF!</f>
        <v>#REF!</v>
      </c>
      <c r="AA238" s="1103"/>
      <c r="AB238" s="1106">
        <f>IFERROR(ROUND(IF(AA238="ICT",0,(J248/10)*110%),0),"")</f>
        <v>0</v>
      </c>
      <c r="AC238" s="1107" t="str">
        <f>IFERROR(ROUNDUP(J248/$P$9/$P$8,0),"")</f>
        <v/>
      </c>
      <c r="AD238" s="1109" t="str">
        <f>IFERROR(ROUND(J248/$P$9/AC238,0),"")</f>
        <v/>
      </c>
      <c r="AE238" s="29" t="str">
        <f>IFERROR(ROUND(IF(AA238="ICT",0,(J238/25)*110%),0),"")</f>
        <v/>
      </c>
      <c r="AF238" s="43"/>
      <c r="AG238" s="43"/>
      <c r="AH238" s="44"/>
      <c r="AI238" s="19"/>
    </row>
    <row r="239" spans="2:35">
      <c r="B239" s="823"/>
      <c r="C239" s="828"/>
      <c r="D239" s="1100"/>
      <c r="E239" s="828"/>
      <c r="F239" s="1102"/>
      <c r="G239" s="25"/>
      <c r="H239" s="140"/>
      <c r="I239" s="140"/>
      <c r="J239" s="7" t="str">
        <f t="shared" ref="J239:J247" si="106">IFERROR(IF(I239/D$12=0," ",I239/D$12),"")</f>
        <v xml:space="preserve"> </v>
      </c>
      <c r="K239" s="1116"/>
      <c r="L239" s="1118"/>
      <c r="M239" s="1118"/>
      <c r="N239" s="23"/>
      <c r="O239" s="863"/>
      <c r="P239" s="860"/>
      <c r="Q239" s="866"/>
      <c r="R239" s="828"/>
      <c r="S239" s="835"/>
      <c r="T239" s="835"/>
      <c r="U239" s="835"/>
      <c r="V239" s="835"/>
      <c r="W239" s="831"/>
      <c r="X239" s="855"/>
      <c r="Y239" s="857"/>
      <c r="Z239" s="857"/>
      <c r="AA239" s="1104"/>
      <c r="AB239" s="956"/>
      <c r="AC239" s="1107"/>
      <c r="AD239" s="1109"/>
      <c r="AE239" s="29" t="str">
        <f t="shared" ref="AE239:AE241" si="107">IFERROR(ROUND(IF(AA239="ICT",0,(J239/25)*110%),0),"")</f>
        <v/>
      </c>
      <c r="AF239" s="45"/>
      <c r="AG239" s="45"/>
      <c r="AH239" s="46"/>
      <c r="AI239" s="19"/>
    </row>
    <row r="240" spans="2:35">
      <c r="B240" s="823"/>
      <c r="C240" s="828"/>
      <c r="D240" s="1100"/>
      <c r="E240" s="828"/>
      <c r="F240" s="1102"/>
      <c r="G240" s="25"/>
      <c r="H240" s="140"/>
      <c r="I240" s="140"/>
      <c r="J240" s="7" t="str">
        <f t="shared" si="106"/>
        <v xml:space="preserve"> </v>
      </c>
      <c r="K240" s="1116"/>
      <c r="L240" s="1118"/>
      <c r="M240" s="1118"/>
      <c r="N240" s="23"/>
      <c r="O240" s="863"/>
      <c r="P240" s="860"/>
      <c r="Q240" s="866"/>
      <c r="R240" s="829"/>
      <c r="S240" s="835"/>
      <c r="T240" s="835"/>
      <c r="U240" s="835"/>
      <c r="V240" s="835"/>
      <c r="W240" s="831"/>
      <c r="X240" s="855"/>
      <c r="Y240" s="857"/>
      <c r="Z240" s="857"/>
      <c r="AA240" s="1104"/>
      <c r="AB240" s="956"/>
      <c r="AC240" s="1107"/>
      <c r="AD240" s="1109"/>
      <c r="AE240" s="29" t="str">
        <f t="shared" si="107"/>
        <v/>
      </c>
      <c r="AF240" s="45"/>
      <c r="AG240" s="45"/>
      <c r="AH240" s="46"/>
      <c r="AI240" s="19"/>
    </row>
    <row r="241" spans="2:35">
      <c r="B241" s="823"/>
      <c r="C241" s="828"/>
      <c r="D241" s="1100"/>
      <c r="E241" s="828"/>
      <c r="F241" s="1102"/>
      <c r="G241" s="25"/>
      <c r="H241" s="140"/>
      <c r="I241" s="140"/>
      <c r="J241" s="7" t="str">
        <f t="shared" si="106"/>
        <v xml:space="preserve"> </v>
      </c>
      <c r="K241" s="1116"/>
      <c r="L241" s="1118"/>
      <c r="M241" s="1118"/>
      <c r="N241" s="23"/>
      <c r="O241" s="863"/>
      <c r="P241" s="860"/>
      <c r="Q241" s="866"/>
      <c r="R241" s="854"/>
      <c r="S241" s="835"/>
      <c r="T241" s="835"/>
      <c r="U241" s="835"/>
      <c r="V241" s="835"/>
      <c r="W241" s="831"/>
      <c r="X241" s="855"/>
      <c r="Y241" s="857"/>
      <c r="Z241" s="857"/>
      <c r="AA241" s="1104"/>
      <c r="AB241" s="956"/>
      <c r="AC241" s="1107"/>
      <c r="AD241" s="1109"/>
      <c r="AE241" s="29" t="str">
        <f t="shared" si="107"/>
        <v/>
      </c>
      <c r="AF241" s="45"/>
      <c r="AG241" s="45"/>
      <c r="AH241" s="46"/>
      <c r="AI241" s="19"/>
    </row>
    <row r="242" spans="2:35">
      <c r="B242" s="823"/>
      <c r="C242" s="828"/>
      <c r="D242" s="1100"/>
      <c r="E242" s="828"/>
      <c r="F242" s="1102"/>
      <c r="G242" s="25"/>
      <c r="H242" s="140"/>
      <c r="I242" s="22"/>
      <c r="J242" s="7" t="str">
        <f t="shared" si="106"/>
        <v xml:space="preserve"> </v>
      </c>
      <c r="K242" s="1116"/>
      <c r="L242" s="1118"/>
      <c r="M242" s="1118"/>
      <c r="N242" s="23"/>
      <c r="O242" s="863"/>
      <c r="P242" s="860"/>
      <c r="Q242" s="866"/>
      <c r="R242" s="829"/>
      <c r="S242" s="835"/>
      <c r="T242" s="835"/>
      <c r="U242" s="835"/>
      <c r="V242" s="835"/>
      <c r="W242" s="831"/>
      <c r="X242" s="855"/>
      <c r="Y242" s="857"/>
      <c r="Z242" s="857"/>
      <c r="AA242" s="1104"/>
      <c r="AB242" s="956"/>
      <c r="AC242" s="1107"/>
      <c r="AD242" s="1109"/>
      <c r="AE242" s="29"/>
      <c r="AF242" s="45"/>
      <c r="AG242" s="45"/>
      <c r="AH242" s="46"/>
      <c r="AI242" s="19"/>
    </row>
    <row r="243" spans="2:35">
      <c r="B243" s="823"/>
      <c r="C243" s="828"/>
      <c r="D243" s="1100"/>
      <c r="E243" s="828"/>
      <c r="F243" s="1102"/>
      <c r="G243" s="25"/>
      <c r="H243" s="140"/>
      <c r="I243" s="22"/>
      <c r="J243" s="7" t="str">
        <f t="shared" si="106"/>
        <v xml:space="preserve"> </v>
      </c>
      <c r="K243" s="1116"/>
      <c r="L243" s="1118"/>
      <c r="M243" s="1118"/>
      <c r="N243" s="23"/>
      <c r="O243" s="863"/>
      <c r="P243" s="860"/>
      <c r="Q243" s="866"/>
      <c r="R243" s="854"/>
      <c r="S243" s="835"/>
      <c r="T243" s="835"/>
      <c r="U243" s="835"/>
      <c r="V243" s="835"/>
      <c r="W243" s="831"/>
      <c r="X243" s="855"/>
      <c r="Y243" s="857"/>
      <c r="Z243" s="857"/>
      <c r="AA243" s="1104"/>
      <c r="AB243" s="956"/>
      <c r="AC243" s="1107"/>
      <c r="AD243" s="1109"/>
      <c r="AE243" s="29"/>
      <c r="AF243" s="45"/>
      <c r="AG243" s="45"/>
      <c r="AH243" s="46"/>
      <c r="AI243" s="19"/>
    </row>
    <row r="244" spans="2:35">
      <c r="B244" s="823"/>
      <c r="C244" s="828"/>
      <c r="D244" s="1100"/>
      <c r="E244" s="828"/>
      <c r="F244" s="1102"/>
      <c r="G244" s="25"/>
      <c r="H244" s="140"/>
      <c r="I244" s="22"/>
      <c r="J244" s="7" t="str">
        <f t="shared" si="106"/>
        <v xml:space="preserve"> </v>
      </c>
      <c r="K244" s="1116"/>
      <c r="L244" s="1118"/>
      <c r="M244" s="1118"/>
      <c r="N244" s="23"/>
      <c r="O244" s="863"/>
      <c r="P244" s="860"/>
      <c r="Q244" s="866"/>
      <c r="R244" s="829"/>
      <c r="S244" s="835"/>
      <c r="T244" s="835"/>
      <c r="U244" s="835"/>
      <c r="V244" s="835"/>
      <c r="W244" s="831"/>
      <c r="X244" s="855"/>
      <c r="Y244" s="857"/>
      <c r="Z244" s="857"/>
      <c r="AA244" s="1104"/>
      <c r="AB244" s="956"/>
      <c r="AC244" s="1107"/>
      <c r="AD244" s="1109"/>
      <c r="AE244" s="29"/>
      <c r="AF244" s="45"/>
      <c r="AG244" s="45"/>
      <c r="AH244" s="46"/>
      <c r="AI244" s="19"/>
    </row>
    <row r="245" spans="2:35">
      <c r="B245" s="823"/>
      <c r="C245" s="828"/>
      <c r="D245" s="1100"/>
      <c r="E245" s="828"/>
      <c r="F245" s="1102"/>
      <c r="G245" s="25"/>
      <c r="H245" s="140"/>
      <c r="I245" s="22"/>
      <c r="J245" s="7" t="str">
        <f t="shared" si="106"/>
        <v xml:space="preserve"> </v>
      </c>
      <c r="K245" s="1116"/>
      <c r="L245" s="1118"/>
      <c r="M245" s="1118"/>
      <c r="N245" s="23"/>
      <c r="O245" s="863"/>
      <c r="P245" s="860"/>
      <c r="Q245" s="866"/>
      <c r="R245" s="854"/>
      <c r="S245" s="835"/>
      <c r="T245" s="835"/>
      <c r="U245" s="835"/>
      <c r="V245" s="835"/>
      <c r="W245" s="831"/>
      <c r="X245" s="855"/>
      <c r="Y245" s="857"/>
      <c r="Z245" s="857"/>
      <c r="AA245" s="1104"/>
      <c r="AB245" s="956"/>
      <c r="AC245" s="1107"/>
      <c r="AD245" s="1109"/>
      <c r="AE245" s="29"/>
      <c r="AF245" s="45"/>
      <c r="AG245" s="45"/>
      <c r="AH245" s="46"/>
      <c r="AI245" s="19"/>
    </row>
    <row r="246" spans="2:35">
      <c r="B246" s="823"/>
      <c r="C246" s="828"/>
      <c r="D246" s="1100"/>
      <c r="E246" s="828"/>
      <c r="F246" s="1102"/>
      <c r="G246" s="25"/>
      <c r="H246" s="140"/>
      <c r="I246" s="22"/>
      <c r="J246" s="7" t="str">
        <f t="shared" si="106"/>
        <v xml:space="preserve"> </v>
      </c>
      <c r="K246" s="1116"/>
      <c r="L246" s="1118"/>
      <c r="M246" s="1118"/>
      <c r="N246" s="23"/>
      <c r="O246" s="863"/>
      <c r="P246" s="860"/>
      <c r="Q246" s="866"/>
      <c r="R246" s="828"/>
      <c r="S246" s="835"/>
      <c r="T246" s="835"/>
      <c r="U246" s="835"/>
      <c r="V246" s="835"/>
      <c r="W246" s="831"/>
      <c r="X246" s="855"/>
      <c r="Y246" s="857"/>
      <c r="Z246" s="857"/>
      <c r="AA246" s="1104"/>
      <c r="AB246" s="956"/>
      <c r="AC246" s="1107"/>
      <c r="AD246" s="1109"/>
      <c r="AE246" s="29"/>
      <c r="AF246" s="45"/>
      <c r="AG246" s="45"/>
      <c r="AH246" s="46"/>
      <c r="AI246" s="19"/>
    </row>
    <row r="247" spans="2:35">
      <c r="B247" s="822"/>
      <c r="C247" s="829"/>
      <c r="D247" s="1101"/>
      <c r="E247" s="829"/>
      <c r="F247" s="1102"/>
      <c r="G247" s="25"/>
      <c r="H247" s="140"/>
      <c r="I247" s="22"/>
      <c r="J247" s="7" t="str">
        <f t="shared" si="106"/>
        <v xml:space="preserve"> </v>
      </c>
      <c r="K247" s="1117"/>
      <c r="L247" s="1119"/>
      <c r="M247" s="1119"/>
      <c r="N247" s="23"/>
      <c r="O247" s="864"/>
      <c r="P247" s="861"/>
      <c r="Q247" s="867"/>
      <c r="R247" s="829"/>
      <c r="S247" s="836"/>
      <c r="T247" s="836"/>
      <c r="U247" s="836"/>
      <c r="V247" s="836"/>
      <c r="W247" s="832"/>
      <c r="X247" s="856"/>
      <c r="Y247" s="858"/>
      <c r="Z247" s="858"/>
      <c r="AA247" s="1105"/>
      <c r="AB247" s="957"/>
      <c r="AC247" s="1108"/>
      <c r="AD247" s="1110"/>
      <c r="AE247" s="29" t="str">
        <f t="shared" ref="AE247" si="108">IFERROR(ROUND(IF(AA247="ICT",0,(J247/25)*110%),0),"")</f>
        <v/>
      </c>
      <c r="AF247" s="45"/>
      <c r="AG247" s="45"/>
      <c r="AH247" s="46"/>
      <c r="AI247" s="19"/>
    </row>
    <row r="248" spans="2:35" s="90" customFormat="1" ht="16.5" customHeight="1">
      <c r="B248" s="821"/>
      <c r="C248" s="78" t="s">
        <v>348</v>
      </c>
      <c r="D248" s="78"/>
      <c r="E248" s="78">
        <f>COUNTA(E238)</f>
        <v>0</v>
      </c>
      <c r="F248" s="78">
        <f>COUNTA(F238)</f>
        <v>0</v>
      </c>
      <c r="G248" s="78">
        <f>COUNTA(G238:G247)</f>
        <v>0</v>
      </c>
      <c r="H248" s="78"/>
      <c r="I248" s="69">
        <f>SUM(I238:I247)</f>
        <v>0</v>
      </c>
      <c r="J248" s="69">
        <f>SUM(J238:J247)</f>
        <v>0</v>
      </c>
      <c r="K248" s="79"/>
      <c r="L248" s="79"/>
      <c r="M248" s="79"/>
      <c r="N248" s="70">
        <f>SUM(N238:N247)</f>
        <v>0</v>
      </c>
      <c r="O248" s="70">
        <f>SUM(O238:O247)</f>
        <v>0</v>
      </c>
      <c r="P248" s="71">
        <f>SUM(P238:P247)</f>
        <v>0</v>
      </c>
      <c r="Q248" s="71">
        <f>SUM(Q238:Q247)</f>
        <v>0</v>
      </c>
      <c r="R248" s="71"/>
      <c r="S248" s="74">
        <f>SUM(S238:S247)</f>
        <v>0</v>
      </c>
      <c r="T248" s="74">
        <f>SUM(T238:T247)</f>
        <v>0</v>
      </c>
      <c r="U248" s="74">
        <f t="shared" ref="U248" si="109">SUM(U238:U247)</f>
        <v>0</v>
      </c>
      <c r="V248" s="74">
        <f>SUM(V238:V247)</f>
        <v>0</v>
      </c>
      <c r="W248" s="71"/>
      <c r="X248" s="71" t="e">
        <f>SUM(X238:X247)</f>
        <v>#REF!</v>
      </c>
      <c r="Y248" s="71" t="e">
        <f t="shared" ref="Y248:Z248" si="110">SUM(Y238:Y247)</f>
        <v>#REF!</v>
      </c>
      <c r="Z248" s="71" t="e">
        <f t="shared" si="110"/>
        <v>#REF!</v>
      </c>
      <c r="AA248" s="71"/>
      <c r="AB248" s="75">
        <f>SUM(AB238:AB247)</f>
        <v>0</v>
      </c>
      <c r="AC248" s="71">
        <f>SUM(AC238:AC247)</f>
        <v>0</v>
      </c>
      <c r="AD248" s="76">
        <f>SUM(AD238:AD247)</f>
        <v>0</v>
      </c>
      <c r="AE248" s="76">
        <f>SUM(AE238:AE247)</f>
        <v>0</v>
      </c>
      <c r="AF248" s="79">
        <f>COUNTA(AF238:AF247)</f>
        <v>0</v>
      </c>
      <c r="AG248" s="80"/>
      <c r="AH248" s="81"/>
      <c r="AI248" s="91"/>
    </row>
    <row r="249" spans="2:35" s="93" customFormat="1" ht="15" thickBot="1">
      <c r="B249" s="822"/>
      <c r="C249" s="82"/>
      <c r="D249" s="82"/>
      <c r="E249" s="82"/>
      <c r="F249" s="82"/>
      <c r="G249" s="83"/>
      <c r="H249" s="84"/>
      <c r="I249" s="84"/>
      <c r="J249" s="28" t="str">
        <f t="shared" ref="J249" si="111">IFERROR(IF(I249/D$12=0," ",I249/D$12),"")</f>
        <v xml:space="preserve"> </v>
      </c>
      <c r="K249" s="84"/>
      <c r="L249" s="84"/>
      <c r="M249" s="84"/>
      <c r="N249" s="85"/>
      <c r="O249" s="72"/>
      <c r="P249" s="73"/>
      <c r="Q249" s="73"/>
      <c r="R249" s="73"/>
      <c r="S249" s="73"/>
      <c r="T249" s="73"/>
      <c r="U249" s="73"/>
      <c r="V249" s="73"/>
      <c r="W249" s="73"/>
      <c r="X249" s="73"/>
      <c r="Y249" s="73"/>
      <c r="Z249" s="73"/>
      <c r="AA249" s="73"/>
      <c r="AB249" s="73"/>
      <c r="AC249" s="73"/>
      <c r="AD249" s="77"/>
      <c r="AE249" s="77"/>
      <c r="AF249" s="84"/>
      <c r="AG249" s="86"/>
      <c r="AH249" s="87"/>
      <c r="AI249" s="92"/>
    </row>
    <row r="250" spans="2:35">
      <c r="B250" s="823">
        <f>B238+1</f>
        <v>20</v>
      </c>
      <c r="C250" s="828"/>
      <c r="D250" s="1100"/>
      <c r="E250" s="828"/>
      <c r="F250" s="829"/>
      <c r="G250" s="25"/>
      <c r="H250" s="24"/>
      <c r="I250" s="140"/>
      <c r="J250" s="7" t="str">
        <f>IFERROR(IF(I250/D$12=0," ",I250/D$12),"")</f>
        <v xml:space="preserve"> </v>
      </c>
      <c r="K250" s="1116"/>
      <c r="L250" s="1118"/>
      <c r="M250" s="1118"/>
      <c r="N250" s="23"/>
      <c r="O250" s="862" t="str">
        <f>IFERROR(ROUND(IF(I260/#REF!=0,"",I260/#REF!),0),"")</f>
        <v/>
      </c>
      <c r="P250" s="859">
        <f>IFERROR(O260/$X$14,"")</f>
        <v>0</v>
      </c>
      <c r="Q250" s="865">
        <f>IFERROR(P260*$X$13/2,"")</f>
        <v>0</v>
      </c>
      <c r="R250" s="854"/>
      <c r="S250" s="834" t="str">
        <f>IFERROR(ROUND(IF(OR($R250="Hino Truck",$R253="Hino Truck",$R255="Hino Truck",$R257="Hino Truck"),$P260/$X$9,""),1),"NA")</f>
        <v>NA</v>
      </c>
      <c r="T250" s="834" t="str">
        <f>IFERROR(ROUND(IF(OR($R250="Mazda",$R253="Mazda",$R255="Mazda",$R257="Mazda"),$P260/$X$10,""),1),"NA")</f>
        <v>NA</v>
      </c>
      <c r="U250" s="834" t="str">
        <f>IFERROR(ROUND(IF(OR($R250="Shazoor",$R253="Shazoor",$R255="Shazoor",$R257="Shazoor"),$P260/$X$11,""),1),"NA")</f>
        <v>NA</v>
      </c>
      <c r="V250" s="834" t="str">
        <f>IFERROR(ROUND(IF(OR($R250="Suzuki",$R253="Suzuki",$R255="Suzuki",$R257="Suzuki"),$P260/$X$12,""),1),"NA")</f>
        <v>NA</v>
      </c>
      <c r="W250" s="830"/>
      <c r="X250" s="855" t="e">
        <f>J260/$K$9/$K$8</f>
        <v>#REF!</v>
      </c>
      <c r="Y250" s="857" t="e">
        <f>ROUND(X260/#REF!,0)</f>
        <v>#REF!</v>
      </c>
      <c r="Z250" s="857" t="e">
        <f>O260/#REF!</f>
        <v>#REF!</v>
      </c>
      <c r="AA250" s="1103"/>
      <c r="AB250" s="1106">
        <f>IFERROR(ROUND(IF(AA250="ICT",0,(J260/10)*110%),0),"")</f>
        <v>0</v>
      </c>
      <c r="AC250" s="1107" t="str">
        <f>IFERROR(ROUNDUP(J260/$P$9/$P$8,0),"")</f>
        <v/>
      </c>
      <c r="AD250" s="1109" t="str">
        <f>IFERROR(ROUND(J260/$P$9/AC250,0),"")</f>
        <v/>
      </c>
      <c r="AE250" s="29" t="str">
        <f>IFERROR(ROUND(IF(AA250="ICT",0,(J250/25)*110%),0),"")</f>
        <v/>
      </c>
      <c r="AF250" s="43"/>
      <c r="AG250" s="43"/>
      <c r="AH250" s="44"/>
      <c r="AI250" s="19"/>
    </row>
    <row r="251" spans="2:35">
      <c r="B251" s="823"/>
      <c r="C251" s="828"/>
      <c r="D251" s="1100"/>
      <c r="E251" s="828"/>
      <c r="F251" s="1102"/>
      <c r="G251" s="25"/>
      <c r="H251" s="140"/>
      <c r="I251" s="140"/>
      <c r="J251" s="7" t="str">
        <f t="shared" ref="J251:J259" si="112">IFERROR(IF(I251/D$12=0," ",I251/D$12),"")</f>
        <v xml:space="preserve"> </v>
      </c>
      <c r="K251" s="1116"/>
      <c r="L251" s="1118"/>
      <c r="M251" s="1118"/>
      <c r="N251" s="23"/>
      <c r="O251" s="863"/>
      <c r="P251" s="860"/>
      <c r="Q251" s="866"/>
      <c r="R251" s="828"/>
      <c r="S251" s="835"/>
      <c r="T251" s="835"/>
      <c r="U251" s="835"/>
      <c r="V251" s="835"/>
      <c r="W251" s="831"/>
      <c r="X251" s="855"/>
      <c r="Y251" s="857"/>
      <c r="Z251" s="857"/>
      <c r="AA251" s="1104"/>
      <c r="AB251" s="956"/>
      <c r="AC251" s="1107"/>
      <c r="AD251" s="1109"/>
      <c r="AE251" s="29" t="str">
        <f t="shared" ref="AE251:AE253" si="113">IFERROR(ROUND(IF(AA251="ICT",0,(J251/25)*110%),0),"")</f>
        <v/>
      </c>
      <c r="AF251" s="45"/>
      <c r="AG251" s="45"/>
      <c r="AH251" s="46"/>
      <c r="AI251" s="19"/>
    </row>
    <row r="252" spans="2:35">
      <c r="B252" s="823"/>
      <c r="C252" s="828"/>
      <c r="D252" s="1100"/>
      <c r="E252" s="828"/>
      <c r="F252" s="1102"/>
      <c r="G252" s="25"/>
      <c r="H252" s="140"/>
      <c r="I252" s="140"/>
      <c r="J252" s="7" t="str">
        <f t="shared" si="112"/>
        <v xml:space="preserve"> </v>
      </c>
      <c r="K252" s="1116"/>
      <c r="L252" s="1118"/>
      <c r="M252" s="1118"/>
      <c r="N252" s="23"/>
      <c r="O252" s="863"/>
      <c r="P252" s="860"/>
      <c r="Q252" s="866"/>
      <c r="R252" s="829"/>
      <c r="S252" s="835"/>
      <c r="T252" s="835"/>
      <c r="U252" s="835"/>
      <c r="V252" s="835"/>
      <c r="W252" s="831"/>
      <c r="X252" s="855"/>
      <c r="Y252" s="857"/>
      <c r="Z252" s="857"/>
      <c r="AA252" s="1104"/>
      <c r="AB252" s="956"/>
      <c r="AC252" s="1107"/>
      <c r="AD252" s="1109"/>
      <c r="AE252" s="29" t="str">
        <f t="shared" si="113"/>
        <v/>
      </c>
      <c r="AF252" s="45"/>
      <c r="AG252" s="45"/>
      <c r="AH252" s="46"/>
      <c r="AI252" s="19"/>
    </row>
    <row r="253" spans="2:35">
      <c r="B253" s="823"/>
      <c r="C253" s="828"/>
      <c r="D253" s="1100"/>
      <c r="E253" s="828"/>
      <c r="F253" s="1102"/>
      <c r="G253" s="25"/>
      <c r="H253" s="140"/>
      <c r="I253" s="140"/>
      <c r="J253" s="7" t="str">
        <f t="shared" si="112"/>
        <v xml:space="preserve"> </v>
      </c>
      <c r="K253" s="1116"/>
      <c r="L253" s="1118"/>
      <c r="M253" s="1118"/>
      <c r="N253" s="23"/>
      <c r="O253" s="863"/>
      <c r="P253" s="860"/>
      <c r="Q253" s="866"/>
      <c r="R253" s="854"/>
      <c r="S253" s="835"/>
      <c r="T253" s="835"/>
      <c r="U253" s="835"/>
      <c r="V253" s="835"/>
      <c r="W253" s="831"/>
      <c r="X253" s="855"/>
      <c r="Y253" s="857"/>
      <c r="Z253" s="857"/>
      <c r="AA253" s="1104"/>
      <c r="AB253" s="956"/>
      <c r="AC253" s="1107"/>
      <c r="AD253" s="1109"/>
      <c r="AE253" s="29" t="str">
        <f t="shared" si="113"/>
        <v/>
      </c>
      <c r="AF253" s="45"/>
      <c r="AG253" s="45"/>
      <c r="AH253" s="46"/>
      <c r="AI253" s="19"/>
    </row>
    <row r="254" spans="2:35">
      <c r="B254" s="823"/>
      <c r="C254" s="828"/>
      <c r="D254" s="1100"/>
      <c r="E254" s="828"/>
      <c r="F254" s="1102"/>
      <c r="G254" s="25"/>
      <c r="H254" s="140"/>
      <c r="I254" s="22"/>
      <c r="J254" s="7" t="str">
        <f t="shared" si="112"/>
        <v xml:space="preserve"> </v>
      </c>
      <c r="K254" s="1116"/>
      <c r="L254" s="1118"/>
      <c r="M254" s="1118"/>
      <c r="N254" s="23"/>
      <c r="O254" s="863"/>
      <c r="P254" s="860"/>
      <c r="Q254" s="866"/>
      <c r="R254" s="829"/>
      <c r="S254" s="835"/>
      <c r="T254" s="835"/>
      <c r="U254" s="835"/>
      <c r="V254" s="835"/>
      <c r="W254" s="831"/>
      <c r="X254" s="855"/>
      <c r="Y254" s="857"/>
      <c r="Z254" s="857"/>
      <c r="AA254" s="1104"/>
      <c r="AB254" s="956"/>
      <c r="AC254" s="1107"/>
      <c r="AD254" s="1109"/>
      <c r="AE254" s="29"/>
      <c r="AF254" s="45"/>
      <c r="AG254" s="45"/>
      <c r="AH254" s="46"/>
      <c r="AI254" s="19"/>
    </row>
    <row r="255" spans="2:35">
      <c r="B255" s="823"/>
      <c r="C255" s="828"/>
      <c r="D255" s="1100"/>
      <c r="E255" s="828"/>
      <c r="F255" s="1102"/>
      <c r="G255" s="25"/>
      <c r="H255" s="140"/>
      <c r="I255" s="22"/>
      <c r="J255" s="7" t="str">
        <f t="shared" si="112"/>
        <v xml:space="preserve"> </v>
      </c>
      <c r="K255" s="1116"/>
      <c r="L255" s="1118"/>
      <c r="M255" s="1118"/>
      <c r="N255" s="23"/>
      <c r="O255" s="863"/>
      <c r="P255" s="860"/>
      <c r="Q255" s="866"/>
      <c r="R255" s="854"/>
      <c r="S255" s="835"/>
      <c r="T255" s="835"/>
      <c r="U255" s="835"/>
      <c r="V255" s="835"/>
      <c r="W255" s="831"/>
      <c r="X255" s="855"/>
      <c r="Y255" s="857"/>
      <c r="Z255" s="857"/>
      <c r="AA255" s="1104"/>
      <c r="AB255" s="956"/>
      <c r="AC255" s="1107"/>
      <c r="AD255" s="1109"/>
      <c r="AE255" s="29"/>
      <c r="AF255" s="45"/>
      <c r="AG255" s="45"/>
      <c r="AH255" s="46"/>
      <c r="AI255" s="19"/>
    </row>
    <row r="256" spans="2:35">
      <c r="B256" s="823"/>
      <c r="C256" s="828"/>
      <c r="D256" s="1100"/>
      <c r="E256" s="828"/>
      <c r="F256" s="1102"/>
      <c r="G256" s="25"/>
      <c r="H256" s="140"/>
      <c r="I256" s="22"/>
      <c r="J256" s="7" t="str">
        <f t="shared" si="112"/>
        <v xml:space="preserve"> </v>
      </c>
      <c r="K256" s="1116"/>
      <c r="L256" s="1118"/>
      <c r="M256" s="1118"/>
      <c r="N256" s="23"/>
      <c r="O256" s="863"/>
      <c r="P256" s="860"/>
      <c r="Q256" s="866"/>
      <c r="R256" s="829"/>
      <c r="S256" s="835"/>
      <c r="T256" s="835"/>
      <c r="U256" s="835"/>
      <c r="V256" s="835"/>
      <c r="W256" s="831"/>
      <c r="X256" s="855"/>
      <c r="Y256" s="857"/>
      <c r="Z256" s="857"/>
      <c r="AA256" s="1104"/>
      <c r="AB256" s="956"/>
      <c r="AC256" s="1107"/>
      <c r="AD256" s="1109"/>
      <c r="AE256" s="29"/>
      <c r="AF256" s="45"/>
      <c r="AG256" s="45"/>
      <c r="AH256" s="46"/>
      <c r="AI256" s="19"/>
    </row>
    <row r="257" spans="2:35">
      <c r="B257" s="823"/>
      <c r="C257" s="828"/>
      <c r="D257" s="1100"/>
      <c r="E257" s="828"/>
      <c r="F257" s="1102"/>
      <c r="G257" s="25"/>
      <c r="H257" s="140"/>
      <c r="I257" s="22"/>
      <c r="J257" s="7" t="str">
        <f t="shared" si="112"/>
        <v xml:space="preserve"> </v>
      </c>
      <c r="K257" s="1116"/>
      <c r="L257" s="1118"/>
      <c r="M257" s="1118"/>
      <c r="N257" s="23"/>
      <c r="O257" s="863"/>
      <c r="P257" s="860"/>
      <c r="Q257" s="866"/>
      <c r="R257" s="854"/>
      <c r="S257" s="835"/>
      <c r="T257" s="835"/>
      <c r="U257" s="835"/>
      <c r="V257" s="835"/>
      <c r="W257" s="831"/>
      <c r="X257" s="855"/>
      <c r="Y257" s="857"/>
      <c r="Z257" s="857"/>
      <c r="AA257" s="1104"/>
      <c r="AB257" s="956"/>
      <c r="AC257" s="1107"/>
      <c r="AD257" s="1109"/>
      <c r="AE257" s="29"/>
      <c r="AF257" s="45"/>
      <c r="AG257" s="45"/>
      <c r="AH257" s="46"/>
      <c r="AI257" s="19"/>
    </row>
    <row r="258" spans="2:35">
      <c r="B258" s="823"/>
      <c r="C258" s="828"/>
      <c r="D258" s="1100"/>
      <c r="E258" s="828"/>
      <c r="F258" s="1102"/>
      <c r="G258" s="25"/>
      <c r="H258" s="140"/>
      <c r="I258" s="22"/>
      <c r="J258" s="7" t="str">
        <f t="shared" si="112"/>
        <v xml:space="preserve"> </v>
      </c>
      <c r="K258" s="1116"/>
      <c r="L258" s="1118"/>
      <c r="M258" s="1118"/>
      <c r="N258" s="23"/>
      <c r="O258" s="863"/>
      <c r="P258" s="860"/>
      <c r="Q258" s="866"/>
      <c r="R258" s="828"/>
      <c r="S258" s="835"/>
      <c r="T258" s="835"/>
      <c r="U258" s="835"/>
      <c r="V258" s="835"/>
      <c r="W258" s="831"/>
      <c r="X258" s="855"/>
      <c r="Y258" s="857"/>
      <c r="Z258" s="857"/>
      <c r="AA258" s="1104"/>
      <c r="AB258" s="956"/>
      <c r="AC258" s="1107"/>
      <c r="AD258" s="1109"/>
      <c r="AE258" s="29"/>
      <c r="AF258" s="45"/>
      <c r="AG258" s="45"/>
      <c r="AH258" s="46"/>
      <c r="AI258" s="19"/>
    </row>
    <row r="259" spans="2:35">
      <c r="B259" s="822"/>
      <c r="C259" s="829"/>
      <c r="D259" s="1101"/>
      <c r="E259" s="829"/>
      <c r="F259" s="1102"/>
      <c r="G259" s="25"/>
      <c r="H259" s="140"/>
      <c r="I259" s="22"/>
      <c r="J259" s="7" t="str">
        <f t="shared" si="112"/>
        <v xml:space="preserve"> </v>
      </c>
      <c r="K259" s="1117"/>
      <c r="L259" s="1119"/>
      <c r="M259" s="1119"/>
      <c r="N259" s="23"/>
      <c r="O259" s="864"/>
      <c r="P259" s="861"/>
      <c r="Q259" s="867"/>
      <c r="R259" s="829"/>
      <c r="S259" s="836"/>
      <c r="T259" s="836"/>
      <c r="U259" s="836"/>
      <c r="V259" s="836"/>
      <c r="W259" s="832"/>
      <c r="X259" s="856"/>
      <c r="Y259" s="858"/>
      <c r="Z259" s="858"/>
      <c r="AA259" s="1105"/>
      <c r="AB259" s="957"/>
      <c r="AC259" s="1108"/>
      <c r="AD259" s="1110"/>
      <c r="AE259" s="29" t="str">
        <f t="shared" ref="AE259" si="114">IFERROR(ROUND(IF(AA259="ICT",0,(J259/25)*110%),0),"")</f>
        <v/>
      </c>
      <c r="AF259" s="45"/>
      <c r="AG259" s="45"/>
      <c r="AH259" s="46"/>
      <c r="AI259" s="19"/>
    </row>
    <row r="260" spans="2:35" s="90" customFormat="1" ht="16.5" customHeight="1">
      <c r="B260" s="821"/>
      <c r="C260" s="78" t="s">
        <v>348</v>
      </c>
      <c r="D260" s="78"/>
      <c r="E260" s="78">
        <f>COUNTA(E250)</f>
        <v>0</v>
      </c>
      <c r="F260" s="78">
        <f>COUNTA(F250)</f>
        <v>0</v>
      </c>
      <c r="G260" s="78">
        <f>COUNTA(G250:G259)</f>
        <v>0</v>
      </c>
      <c r="H260" s="78"/>
      <c r="I260" s="69">
        <f>SUM(I250:I259)</f>
        <v>0</v>
      </c>
      <c r="J260" s="69">
        <f>SUM(J250:J259)</f>
        <v>0</v>
      </c>
      <c r="K260" s="79"/>
      <c r="L260" s="79"/>
      <c r="M260" s="79"/>
      <c r="N260" s="70">
        <f>SUM(N250:N259)</f>
        <v>0</v>
      </c>
      <c r="O260" s="70">
        <f>SUM(O250:O259)</f>
        <v>0</v>
      </c>
      <c r="P260" s="71">
        <f>SUM(P250:P259)</f>
        <v>0</v>
      </c>
      <c r="Q260" s="71">
        <f>SUM(Q250:Q259)</f>
        <v>0</v>
      </c>
      <c r="R260" s="71"/>
      <c r="S260" s="74">
        <f>SUM(S250:S259)</f>
        <v>0</v>
      </c>
      <c r="T260" s="74">
        <f>SUM(T250:T259)</f>
        <v>0</v>
      </c>
      <c r="U260" s="74">
        <f t="shared" ref="U260" si="115">SUM(U250:U259)</f>
        <v>0</v>
      </c>
      <c r="V260" s="74">
        <f>SUM(V250:V259)</f>
        <v>0</v>
      </c>
      <c r="W260" s="71"/>
      <c r="X260" s="71" t="e">
        <f>SUM(X250:X259)</f>
        <v>#REF!</v>
      </c>
      <c r="Y260" s="71" t="e">
        <f t="shared" ref="Y260:Z260" si="116">SUM(Y250:Y259)</f>
        <v>#REF!</v>
      </c>
      <c r="Z260" s="71" t="e">
        <f t="shared" si="116"/>
        <v>#REF!</v>
      </c>
      <c r="AA260" s="71"/>
      <c r="AB260" s="75">
        <f>SUM(AB250:AB259)</f>
        <v>0</v>
      </c>
      <c r="AC260" s="71">
        <f>SUM(AC250:AC259)</f>
        <v>0</v>
      </c>
      <c r="AD260" s="76">
        <f>SUM(AD250:AD259)</f>
        <v>0</v>
      </c>
      <c r="AE260" s="76">
        <f>SUM(AE250:AE259)</f>
        <v>0</v>
      </c>
      <c r="AF260" s="79">
        <f>COUNTA(AF250:AF259)</f>
        <v>0</v>
      </c>
      <c r="AG260" s="80"/>
      <c r="AH260" s="81"/>
      <c r="AI260" s="91"/>
    </row>
    <row r="261" spans="2:35" s="93" customFormat="1" ht="15" thickBot="1">
      <c r="B261" s="822"/>
      <c r="C261" s="82"/>
      <c r="D261" s="82"/>
      <c r="E261" s="82"/>
      <c r="F261" s="82"/>
      <c r="G261" s="83"/>
      <c r="H261" s="84"/>
      <c r="I261" s="84"/>
      <c r="J261" s="28" t="str">
        <f t="shared" ref="J261" si="117">IFERROR(IF(I261/D$12=0," ",I261/D$12),"")</f>
        <v xml:space="preserve"> </v>
      </c>
      <c r="K261" s="84"/>
      <c r="L261" s="84"/>
      <c r="M261" s="84"/>
      <c r="N261" s="85"/>
      <c r="O261" s="72"/>
      <c r="P261" s="73"/>
      <c r="Q261" s="73"/>
      <c r="R261" s="73"/>
      <c r="S261" s="73"/>
      <c r="T261" s="73"/>
      <c r="U261" s="73"/>
      <c r="V261" s="73"/>
      <c r="W261" s="73"/>
      <c r="X261" s="73"/>
      <c r="Y261" s="73"/>
      <c r="Z261" s="73"/>
      <c r="AA261" s="73"/>
      <c r="AB261" s="73"/>
      <c r="AC261" s="73"/>
      <c r="AD261" s="77"/>
      <c r="AE261" s="77"/>
      <c r="AF261" s="84"/>
      <c r="AG261" s="86"/>
      <c r="AH261" s="87"/>
      <c r="AI261" s="92"/>
    </row>
    <row r="262" spans="2:35">
      <c r="B262" s="823">
        <f>B250+1</f>
        <v>21</v>
      </c>
      <c r="C262" s="828"/>
      <c r="D262" s="1100"/>
      <c r="E262" s="828"/>
      <c r="F262" s="829"/>
      <c r="G262" s="25"/>
      <c r="H262" s="24"/>
      <c r="I262" s="140"/>
      <c r="J262" s="7" t="str">
        <f>IFERROR(IF(I262/D$12=0," ",I262/D$12),"")</f>
        <v xml:space="preserve"> </v>
      </c>
      <c r="K262" s="1116"/>
      <c r="L262" s="1118"/>
      <c r="M262" s="1118"/>
      <c r="N262" s="23"/>
      <c r="O262" s="862" t="str">
        <f>IFERROR(ROUND(IF(I272/#REF!=0,"",I272/#REF!),0),"")</f>
        <v/>
      </c>
      <c r="P262" s="859">
        <f>IFERROR(O272/$X$14,"")</f>
        <v>0</v>
      </c>
      <c r="Q262" s="865">
        <f>IFERROR(P272*$X$13/2,"")</f>
        <v>0</v>
      </c>
      <c r="R262" s="854"/>
      <c r="S262" s="834" t="str">
        <f>IFERROR(ROUND(IF(OR($R262="Hino Truck",$R265="Hino Truck",$R267="Hino Truck",$R269="Hino Truck"),$P272/$X$9,""),1),"NA")</f>
        <v>NA</v>
      </c>
      <c r="T262" s="834" t="str">
        <f>IFERROR(ROUND(IF(OR($R262="Mazda",$R265="Mazda",$R267="Mazda",$R269="Mazda"),$P272/$X$10,""),1),"NA")</f>
        <v>NA</v>
      </c>
      <c r="U262" s="834" t="str">
        <f>IFERROR(ROUND(IF(OR($R262="Shazoor",$R265="Shazoor",$R267="Shazoor",$R269="Shazoor"),$P272/$X$11,""),1),"NA")</f>
        <v>NA</v>
      </c>
      <c r="V262" s="834" t="str">
        <f>IFERROR(ROUND(IF(OR($R262="Suzuki",$R265="Suzuki",$R267="Suzuki",$R269="Suzuki"),$P272/$X$12,""),1),"NA")</f>
        <v>NA</v>
      </c>
      <c r="W262" s="830"/>
      <c r="X262" s="855" t="e">
        <f>J272/$K$9/$K$8</f>
        <v>#REF!</v>
      </c>
      <c r="Y262" s="857" t="e">
        <f>ROUND(X272/#REF!,0)</f>
        <v>#REF!</v>
      </c>
      <c r="Z262" s="857" t="e">
        <f>O272/#REF!</f>
        <v>#REF!</v>
      </c>
      <c r="AA262" s="1103"/>
      <c r="AB262" s="1106">
        <f>IFERROR(ROUND(IF(AA262="ICT",0,(J272/10)*110%),0),"")</f>
        <v>0</v>
      </c>
      <c r="AC262" s="1107" t="str">
        <f>IFERROR(ROUNDUP(J272/$P$9/$P$8,0),"")</f>
        <v/>
      </c>
      <c r="AD262" s="1109" t="str">
        <f>IFERROR(ROUND(J272/$P$9/AC262,0),"")</f>
        <v/>
      </c>
      <c r="AE262" s="29" t="str">
        <f>IFERROR(ROUND(IF(AA262="ICT",0,(J262/25)*110%),0),"")</f>
        <v/>
      </c>
      <c r="AF262" s="43"/>
      <c r="AG262" s="43"/>
      <c r="AH262" s="44"/>
      <c r="AI262" s="19"/>
    </row>
    <row r="263" spans="2:35">
      <c r="B263" s="823"/>
      <c r="C263" s="828"/>
      <c r="D263" s="1100"/>
      <c r="E263" s="828"/>
      <c r="F263" s="1102"/>
      <c r="G263" s="25"/>
      <c r="H263" s="140"/>
      <c r="I263" s="140"/>
      <c r="J263" s="7" t="str">
        <f t="shared" ref="J263:J271" si="118">IFERROR(IF(I263/D$12=0," ",I263/D$12),"")</f>
        <v xml:space="preserve"> </v>
      </c>
      <c r="K263" s="1116"/>
      <c r="L263" s="1118"/>
      <c r="M263" s="1118"/>
      <c r="N263" s="23"/>
      <c r="O263" s="863"/>
      <c r="P263" s="860"/>
      <c r="Q263" s="866"/>
      <c r="R263" s="828"/>
      <c r="S263" s="835"/>
      <c r="T263" s="835"/>
      <c r="U263" s="835"/>
      <c r="V263" s="835"/>
      <c r="W263" s="831"/>
      <c r="X263" s="855"/>
      <c r="Y263" s="857"/>
      <c r="Z263" s="857"/>
      <c r="AA263" s="1104"/>
      <c r="AB263" s="956"/>
      <c r="AC263" s="1107"/>
      <c r="AD263" s="1109"/>
      <c r="AE263" s="29" t="str">
        <f t="shared" ref="AE263:AE265" si="119">IFERROR(ROUND(IF(AA263="ICT",0,(J263/25)*110%),0),"")</f>
        <v/>
      </c>
      <c r="AF263" s="45"/>
      <c r="AG263" s="45"/>
      <c r="AH263" s="46"/>
      <c r="AI263" s="19"/>
    </row>
    <row r="264" spans="2:35">
      <c r="B264" s="823"/>
      <c r="C264" s="828"/>
      <c r="D264" s="1100"/>
      <c r="E264" s="828"/>
      <c r="F264" s="1102"/>
      <c r="G264" s="25"/>
      <c r="H264" s="140"/>
      <c r="I264" s="140"/>
      <c r="J264" s="7" t="str">
        <f t="shared" si="118"/>
        <v xml:space="preserve"> </v>
      </c>
      <c r="K264" s="1116"/>
      <c r="L264" s="1118"/>
      <c r="M264" s="1118"/>
      <c r="N264" s="23"/>
      <c r="O264" s="863"/>
      <c r="P264" s="860"/>
      <c r="Q264" s="866"/>
      <c r="R264" s="829"/>
      <c r="S264" s="835"/>
      <c r="T264" s="835"/>
      <c r="U264" s="835"/>
      <c r="V264" s="835"/>
      <c r="W264" s="831"/>
      <c r="X264" s="855"/>
      <c r="Y264" s="857"/>
      <c r="Z264" s="857"/>
      <c r="AA264" s="1104"/>
      <c r="AB264" s="956"/>
      <c r="AC264" s="1107"/>
      <c r="AD264" s="1109"/>
      <c r="AE264" s="29" t="str">
        <f t="shared" si="119"/>
        <v/>
      </c>
      <c r="AF264" s="45"/>
      <c r="AG264" s="45"/>
      <c r="AH264" s="46"/>
      <c r="AI264" s="19"/>
    </row>
    <row r="265" spans="2:35">
      <c r="B265" s="823"/>
      <c r="C265" s="828"/>
      <c r="D265" s="1100"/>
      <c r="E265" s="828"/>
      <c r="F265" s="1102"/>
      <c r="G265" s="25"/>
      <c r="H265" s="140"/>
      <c r="I265" s="140"/>
      <c r="J265" s="7" t="str">
        <f t="shared" si="118"/>
        <v xml:space="preserve"> </v>
      </c>
      <c r="K265" s="1116"/>
      <c r="L265" s="1118"/>
      <c r="M265" s="1118"/>
      <c r="N265" s="23"/>
      <c r="O265" s="863"/>
      <c r="P265" s="860"/>
      <c r="Q265" s="866"/>
      <c r="R265" s="854"/>
      <c r="S265" s="835"/>
      <c r="T265" s="835"/>
      <c r="U265" s="835"/>
      <c r="V265" s="835"/>
      <c r="W265" s="831"/>
      <c r="X265" s="855"/>
      <c r="Y265" s="857"/>
      <c r="Z265" s="857"/>
      <c r="AA265" s="1104"/>
      <c r="AB265" s="956"/>
      <c r="AC265" s="1107"/>
      <c r="AD265" s="1109"/>
      <c r="AE265" s="29" t="str">
        <f t="shared" si="119"/>
        <v/>
      </c>
      <c r="AF265" s="45"/>
      <c r="AG265" s="45"/>
      <c r="AH265" s="46"/>
      <c r="AI265" s="19"/>
    </row>
    <row r="266" spans="2:35">
      <c r="B266" s="823"/>
      <c r="C266" s="828"/>
      <c r="D266" s="1100"/>
      <c r="E266" s="828"/>
      <c r="F266" s="1102"/>
      <c r="G266" s="25"/>
      <c r="H266" s="140"/>
      <c r="I266" s="22"/>
      <c r="J266" s="7" t="str">
        <f t="shared" si="118"/>
        <v xml:space="preserve"> </v>
      </c>
      <c r="K266" s="1116"/>
      <c r="L266" s="1118"/>
      <c r="M266" s="1118"/>
      <c r="N266" s="23"/>
      <c r="O266" s="863"/>
      <c r="P266" s="860"/>
      <c r="Q266" s="866"/>
      <c r="R266" s="829"/>
      <c r="S266" s="835"/>
      <c r="T266" s="835"/>
      <c r="U266" s="835"/>
      <c r="V266" s="835"/>
      <c r="W266" s="831"/>
      <c r="X266" s="855"/>
      <c r="Y266" s="857"/>
      <c r="Z266" s="857"/>
      <c r="AA266" s="1104"/>
      <c r="AB266" s="956"/>
      <c r="AC266" s="1107"/>
      <c r="AD266" s="1109"/>
      <c r="AE266" s="29"/>
      <c r="AF266" s="45"/>
      <c r="AG266" s="45"/>
      <c r="AH266" s="46"/>
      <c r="AI266" s="19"/>
    </row>
    <row r="267" spans="2:35">
      <c r="B267" s="823"/>
      <c r="C267" s="828"/>
      <c r="D267" s="1100"/>
      <c r="E267" s="828"/>
      <c r="F267" s="1102"/>
      <c r="G267" s="25"/>
      <c r="H267" s="140"/>
      <c r="I267" s="22"/>
      <c r="J267" s="7" t="str">
        <f t="shared" si="118"/>
        <v xml:space="preserve"> </v>
      </c>
      <c r="K267" s="1116"/>
      <c r="L267" s="1118"/>
      <c r="M267" s="1118"/>
      <c r="N267" s="23"/>
      <c r="O267" s="863"/>
      <c r="P267" s="860"/>
      <c r="Q267" s="866"/>
      <c r="R267" s="854"/>
      <c r="S267" s="835"/>
      <c r="T267" s="835"/>
      <c r="U267" s="835"/>
      <c r="V267" s="835"/>
      <c r="W267" s="831"/>
      <c r="X267" s="855"/>
      <c r="Y267" s="857"/>
      <c r="Z267" s="857"/>
      <c r="AA267" s="1104"/>
      <c r="AB267" s="956"/>
      <c r="AC267" s="1107"/>
      <c r="AD267" s="1109"/>
      <c r="AE267" s="29"/>
      <c r="AF267" s="45"/>
      <c r="AG267" s="45"/>
      <c r="AH267" s="46"/>
      <c r="AI267" s="19"/>
    </row>
    <row r="268" spans="2:35">
      <c r="B268" s="823"/>
      <c r="C268" s="828"/>
      <c r="D268" s="1100"/>
      <c r="E268" s="828"/>
      <c r="F268" s="1102"/>
      <c r="G268" s="25"/>
      <c r="H268" s="140"/>
      <c r="I268" s="22"/>
      <c r="J268" s="7" t="str">
        <f t="shared" si="118"/>
        <v xml:space="preserve"> </v>
      </c>
      <c r="K268" s="1116"/>
      <c r="L268" s="1118"/>
      <c r="M268" s="1118"/>
      <c r="N268" s="23"/>
      <c r="O268" s="863"/>
      <c r="P268" s="860"/>
      <c r="Q268" s="866"/>
      <c r="R268" s="829"/>
      <c r="S268" s="835"/>
      <c r="T268" s="835"/>
      <c r="U268" s="835"/>
      <c r="V268" s="835"/>
      <c r="W268" s="831"/>
      <c r="X268" s="855"/>
      <c r="Y268" s="857"/>
      <c r="Z268" s="857"/>
      <c r="AA268" s="1104"/>
      <c r="AB268" s="956"/>
      <c r="AC268" s="1107"/>
      <c r="AD268" s="1109"/>
      <c r="AE268" s="29"/>
      <c r="AF268" s="45"/>
      <c r="AG268" s="45"/>
      <c r="AH268" s="46"/>
      <c r="AI268" s="19"/>
    </row>
    <row r="269" spans="2:35">
      <c r="B269" s="823"/>
      <c r="C269" s="828"/>
      <c r="D269" s="1100"/>
      <c r="E269" s="828"/>
      <c r="F269" s="1102"/>
      <c r="G269" s="25"/>
      <c r="H269" s="140"/>
      <c r="I269" s="22"/>
      <c r="J269" s="7" t="str">
        <f t="shared" si="118"/>
        <v xml:space="preserve"> </v>
      </c>
      <c r="K269" s="1116"/>
      <c r="L269" s="1118"/>
      <c r="M269" s="1118"/>
      <c r="N269" s="23"/>
      <c r="O269" s="863"/>
      <c r="P269" s="860"/>
      <c r="Q269" s="866"/>
      <c r="R269" s="854"/>
      <c r="S269" s="835"/>
      <c r="T269" s="835"/>
      <c r="U269" s="835"/>
      <c r="V269" s="835"/>
      <c r="W269" s="831"/>
      <c r="X269" s="855"/>
      <c r="Y269" s="857"/>
      <c r="Z269" s="857"/>
      <c r="AA269" s="1104"/>
      <c r="AB269" s="956"/>
      <c r="AC269" s="1107"/>
      <c r="AD269" s="1109"/>
      <c r="AE269" s="29"/>
      <c r="AF269" s="45"/>
      <c r="AG269" s="45"/>
      <c r="AH269" s="46"/>
      <c r="AI269" s="19"/>
    </row>
    <row r="270" spans="2:35">
      <c r="B270" s="823"/>
      <c r="C270" s="828"/>
      <c r="D270" s="1100"/>
      <c r="E270" s="828"/>
      <c r="F270" s="1102"/>
      <c r="G270" s="25"/>
      <c r="H270" s="140"/>
      <c r="I270" s="22"/>
      <c r="J270" s="7" t="str">
        <f t="shared" si="118"/>
        <v xml:space="preserve"> </v>
      </c>
      <c r="K270" s="1116"/>
      <c r="L270" s="1118"/>
      <c r="M270" s="1118"/>
      <c r="N270" s="23"/>
      <c r="O270" s="863"/>
      <c r="P270" s="860"/>
      <c r="Q270" s="866"/>
      <c r="R270" s="828"/>
      <c r="S270" s="835"/>
      <c r="T270" s="835"/>
      <c r="U270" s="835"/>
      <c r="V270" s="835"/>
      <c r="W270" s="831"/>
      <c r="X270" s="855"/>
      <c r="Y270" s="857"/>
      <c r="Z270" s="857"/>
      <c r="AA270" s="1104"/>
      <c r="AB270" s="956"/>
      <c r="AC270" s="1107"/>
      <c r="AD270" s="1109"/>
      <c r="AE270" s="29"/>
      <c r="AF270" s="45"/>
      <c r="AG270" s="45"/>
      <c r="AH270" s="46"/>
      <c r="AI270" s="19"/>
    </row>
    <row r="271" spans="2:35">
      <c r="B271" s="822"/>
      <c r="C271" s="829"/>
      <c r="D271" s="1101"/>
      <c r="E271" s="829"/>
      <c r="F271" s="1102"/>
      <c r="G271" s="25"/>
      <c r="H271" s="140"/>
      <c r="I271" s="22"/>
      <c r="J271" s="7" t="str">
        <f t="shared" si="118"/>
        <v xml:space="preserve"> </v>
      </c>
      <c r="K271" s="1117"/>
      <c r="L271" s="1119"/>
      <c r="M271" s="1119"/>
      <c r="N271" s="23"/>
      <c r="O271" s="864"/>
      <c r="P271" s="861"/>
      <c r="Q271" s="867"/>
      <c r="R271" s="829"/>
      <c r="S271" s="836"/>
      <c r="T271" s="836"/>
      <c r="U271" s="836"/>
      <c r="V271" s="836"/>
      <c r="W271" s="832"/>
      <c r="X271" s="856"/>
      <c r="Y271" s="858"/>
      <c r="Z271" s="858"/>
      <c r="AA271" s="1105"/>
      <c r="AB271" s="957"/>
      <c r="AC271" s="1108"/>
      <c r="AD271" s="1110"/>
      <c r="AE271" s="29" t="str">
        <f t="shared" ref="AE271" si="120">IFERROR(ROUND(IF(AA271="ICT",0,(J271/25)*110%),0),"")</f>
        <v/>
      </c>
      <c r="AF271" s="45"/>
      <c r="AG271" s="45"/>
      <c r="AH271" s="46"/>
      <c r="AI271" s="19"/>
    </row>
    <row r="272" spans="2:35" s="90" customFormat="1" ht="16.5" customHeight="1">
      <c r="B272" s="821"/>
      <c r="C272" s="78" t="s">
        <v>348</v>
      </c>
      <c r="D272" s="78"/>
      <c r="E272" s="78">
        <f>COUNTA(E262)</f>
        <v>0</v>
      </c>
      <c r="F272" s="78">
        <f>COUNTA(F262)</f>
        <v>0</v>
      </c>
      <c r="G272" s="78">
        <f>COUNTA(G262:G271)</f>
        <v>0</v>
      </c>
      <c r="H272" s="78"/>
      <c r="I272" s="69">
        <f>SUM(I262:I271)</f>
        <v>0</v>
      </c>
      <c r="J272" s="69">
        <f>SUM(J262:J271)</f>
        <v>0</v>
      </c>
      <c r="K272" s="79"/>
      <c r="L272" s="79"/>
      <c r="M272" s="79"/>
      <c r="N272" s="70">
        <f>SUM(N262:N271)</f>
        <v>0</v>
      </c>
      <c r="O272" s="70">
        <f>SUM(O262:O271)</f>
        <v>0</v>
      </c>
      <c r="P272" s="71">
        <f>SUM(P262:P271)</f>
        <v>0</v>
      </c>
      <c r="Q272" s="71">
        <f>SUM(Q262:Q271)</f>
        <v>0</v>
      </c>
      <c r="R272" s="71"/>
      <c r="S272" s="74">
        <f>SUM(S262:S271)</f>
        <v>0</v>
      </c>
      <c r="T272" s="74">
        <f>SUM(T262:T271)</f>
        <v>0</v>
      </c>
      <c r="U272" s="74">
        <f t="shared" ref="U272" si="121">SUM(U262:U271)</f>
        <v>0</v>
      </c>
      <c r="V272" s="74">
        <f>SUM(V262:V271)</f>
        <v>0</v>
      </c>
      <c r="W272" s="71"/>
      <c r="X272" s="71" t="e">
        <f>SUM(X262:X271)</f>
        <v>#REF!</v>
      </c>
      <c r="Y272" s="71" t="e">
        <f t="shared" ref="Y272:Z272" si="122">SUM(Y262:Y271)</f>
        <v>#REF!</v>
      </c>
      <c r="Z272" s="71" t="e">
        <f t="shared" si="122"/>
        <v>#REF!</v>
      </c>
      <c r="AA272" s="71"/>
      <c r="AB272" s="75">
        <f>SUM(AB262:AB271)</f>
        <v>0</v>
      </c>
      <c r="AC272" s="71">
        <f>SUM(AC262:AC271)</f>
        <v>0</v>
      </c>
      <c r="AD272" s="76">
        <f>SUM(AD262:AD271)</f>
        <v>0</v>
      </c>
      <c r="AE272" s="76">
        <f>SUM(AE262:AE271)</f>
        <v>0</v>
      </c>
      <c r="AF272" s="79">
        <f>COUNTA(AF262:AF271)</f>
        <v>0</v>
      </c>
      <c r="AG272" s="80"/>
      <c r="AH272" s="81"/>
      <c r="AI272" s="91"/>
    </row>
    <row r="273" spans="2:35" s="93" customFormat="1" ht="15" thickBot="1">
      <c r="B273" s="822"/>
      <c r="C273" s="82"/>
      <c r="D273" s="82"/>
      <c r="E273" s="82"/>
      <c r="F273" s="82"/>
      <c r="G273" s="83"/>
      <c r="H273" s="84"/>
      <c r="I273" s="84"/>
      <c r="J273" s="28" t="str">
        <f t="shared" ref="J273" si="123">IFERROR(IF(I273/D$12=0," ",I273/D$12),"")</f>
        <v xml:space="preserve"> </v>
      </c>
      <c r="K273" s="84"/>
      <c r="L273" s="84"/>
      <c r="M273" s="84"/>
      <c r="N273" s="85"/>
      <c r="O273" s="72"/>
      <c r="P273" s="73"/>
      <c r="Q273" s="73"/>
      <c r="R273" s="73"/>
      <c r="S273" s="73"/>
      <c r="T273" s="73"/>
      <c r="U273" s="73"/>
      <c r="V273" s="73"/>
      <c r="W273" s="73"/>
      <c r="X273" s="73"/>
      <c r="Y273" s="73"/>
      <c r="Z273" s="73"/>
      <c r="AA273" s="73"/>
      <c r="AB273" s="73"/>
      <c r="AC273" s="73"/>
      <c r="AD273" s="77"/>
      <c r="AE273" s="77"/>
      <c r="AF273" s="84"/>
      <c r="AG273" s="86"/>
      <c r="AH273" s="87"/>
      <c r="AI273" s="92"/>
    </row>
    <row r="274" spans="2:35">
      <c r="B274" s="823">
        <f>B262+1</f>
        <v>22</v>
      </c>
      <c r="C274" s="828"/>
      <c r="D274" s="1100"/>
      <c r="E274" s="828"/>
      <c r="F274" s="829"/>
      <c r="G274" s="25"/>
      <c r="H274" s="24"/>
      <c r="I274" s="140"/>
      <c r="J274" s="7" t="str">
        <f>IFERROR(IF(I274/D$12=0," ",I274/D$12),"")</f>
        <v xml:space="preserve"> </v>
      </c>
      <c r="K274" s="1116"/>
      <c r="L274" s="1118"/>
      <c r="M274" s="1118"/>
      <c r="N274" s="23"/>
      <c r="O274" s="862" t="str">
        <f>IFERROR(ROUND(IF(I284/#REF!=0,"",I284/#REF!),0),"")</f>
        <v/>
      </c>
      <c r="P274" s="859">
        <f>IFERROR(O284/$X$14,"")</f>
        <v>0</v>
      </c>
      <c r="Q274" s="865">
        <f>IFERROR(P284*$X$13/2,"")</f>
        <v>0</v>
      </c>
      <c r="R274" s="854"/>
      <c r="S274" s="834" t="str">
        <f>IFERROR(ROUND(IF(OR($R274="Hino Truck",$R277="Hino Truck",$R279="Hino Truck",$R281="Hino Truck"),$P284/$X$9,""),1),"NA")</f>
        <v>NA</v>
      </c>
      <c r="T274" s="834" t="str">
        <f>IFERROR(ROUND(IF(OR($R274="Mazda",$R277="Mazda",$R279="Mazda",$R281="Mazda"),$P284/$X$10,""),1),"NA")</f>
        <v>NA</v>
      </c>
      <c r="U274" s="834" t="str">
        <f>IFERROR(ROUND(IF(OR($R274="Shazoor",$R277="Shazoor",$R279="Shazoor",$R281="Shazoor"),$P284/$X$11,""),1),"NA")</f>
        <v>NA</v>
      </c>
      <c r="V274" s="834" t="str">
        <f>IFERROR(ROUND(IF(OR($R274="Suzuki",$R277="Suzuki",$R279="Suzuki",$R281="Suzuki"),$P284/$X$12,""),1),"NA")</f>
        <v>NA</v>
      </c>
      <c r="W274" s="830"/>
      <c r="X274" s="855" t="e">
        <f>J284/$K$9/$K$8</f>
        <v>#REF!</v>
      </c>
      <c r="Y274" s="857" t="e">
        <f>ROUND(X284/#REF!,0)</f>
        <v>#REF!</v>
      </c>
      <c r="Z274" s="857" t="e">
        <f>O284/#REF!</f>
        <v>#REF!</v>
      </c>
      <c r="AA274" s="1103"/>
      <c r="AB274" s="1106">
        <f>IFERROR(ROUND(IF(AA274="ICT",0,(J284/10)*110%),0),"")</f>
        <v>0</v>
      </c>
      <c r="AC274" s="1107" t="str">
        <f>IFERROR(ROUNDUP(J284/$P$9/$P$8,0),"")</f>
        <v/>
      </c>
      <c r="AD274" s="1109" t="str">
        <f>IFERROR(ROUND(J284/$P$9/AC274,0),"")</f>
        <v/>
      </c>
      <c r="AE274" s="29" t="str">
        <f>IFERROR(ROUND(IF(AA274="ICT",0,(J274/25)*110%),0),"")</f>
        <v/>
      </c>
      <c r="AF274" s="43"/>
      <c r="AG274" s="43"/>
      <c r="AH274" s="44"/>
      <c r="AI274" s="19"/>
    </row>
    <row r="275" spans="2:35">
      <c r="B275" s="823"/>
      <c r="C275" s="828"/>
      <c r="D275" s="1100"/>
      <c r="E275" s="828"/>
      <c r="F275" s="1102"/>
      <c r="G275" s="25"/>
      <c r="H275" s="140"/>
      <c r="I275" s="140"/>
      <c r="J275" s="7" t="str">
        <f t="shared" ref="J275:J283" si="124">IFERROR(IF(I275/D$12=0," ",I275/D$12),"")</f>
        <v xml:space="preserve"> </v>
      </c>
      <c r="K275" s="1116"/>
      <c r="L275" s="1118"/>
      <c r="M275" s="1118"/>
      <c r="N275" s="23"/>
      <c r="O275" s="863"/>
      <c r="P275" s="860"/>
      <c r="Q275" s="866"/>
      <c r="R275" s="828"/>
      <c r="S275" s="835"/>
      <c r="T275" s="835"/>
      <c r="U275" s="835"/>
      <c r="V275" s="835"/>
      <c r="W275" s="831"/>
      <c r="X275" s="855"/>
      <c r="Y275" s="857"/>
      <c r="Z275" s="857"/>
      <c r="AA275" s="1104"/>
      <c r="AB275" s="956"/>
      <c r="AC275" s="1107"/>
      <c r="AD275" s="1109"/>
      <c r="AE275" s="29" t="str">
        <f t="shared" ref="AE275:AE277" si="125">IFERROR(ROUND(IF(AA275="ICT",0,(J275/25)*110%),0),"")</f>
        <v/>
      </c>
      <c r="AF275" s="45"/>
      <c r="AG275" s="45"/>
      <c r="AH275" s="46"/>
      <c r="AI275" s="19"/>
    </row>
    <row r="276" spans="2:35">
      <c r="B276" s="823"/>
      <c r="C276" s="828"/>
      <c r="D276" s="1100"/>
      <c r="E276" s="828"/>
      <c r="F276" s="1102"/>
      <c r="G276" s="25"/>
      <c r="H276" s="140"/>
      <c r="I276" s="140"/>
      <c r="J276" s="7" t="str">
        <f t="shared" si="124"/>
        <v xml:space="preserve"> </v>
      </c>
      <c r="K276" s="1116"/>
      <c r="L276" s="1118"/>
      <c r="M276" s="1118"/>
      <c r="N276" s="23"/>
      <c r="O276" s="863"/>
      <c r="P276" s="860"/>
      <c r="Q276" s="866"/>
      <c r="R276" s="829"/>
      <c r="S276" s="835"/>
      <c r="T276" s="835"/>
      <c r="U276" s="835"/>
      <c r="V276" s="835"/>
      <c r="W276" s="831"/>
      <c r="X276" s="855"/>
      <c r="Y276" s="857"/>
      <c r="Z276" s="857"/>
      <c r="AA276" s="1104"/>
      <c r="AB276" s="956"/>
      <c r="AC276" s="1107"/>
      <c r="AD276" s="1109"/>
      <c r="AE276" s="29" t="str">
        <f t="shared" si="125"/>
        <v/>
      </c>
      <c r="AF276" s="45"/>
      <c r="AG276" s="45"/>
      <c r="AH276" s="46"/>
      <c r="AI276" s="19"/>
    </row>
    <row r="277" spans="2:35">
      <c r="B277" s="823"/>
      <c r="C277" s="828"/>
      <c r="D277" s="1100"/>
      <c r="E277" s="828"/>
      <c r="F277" s="1102"/>
      <c r="G277" s="25"/>
      <c r="H277" s="140"/>
      <c r="I277" s="140"/>
      <c r="J277" s="7" t="str">
        <f t="shared" si="124"/>
        <v xml:space="preserve"> </v>
      </c>
      <c r="K277" s="1116"/>
      <c r="L277" s="1118"/>
      <c r="M277" s="1118"/>
      <c r="N277" s="23"/>
      <c r="O277" s="863"/>
      <c r="P277" s="860"/>
      <c r="Q277" s="866"/>
      <c r="R277" s="854"/>
      <c r="S277" s="835"/>
      <c r="T277" s="835"/>
      <c r="U277" s="835"/>
      <c r="V277" s="835"/>
      <c r="W277" s="831"/>
      <c r="X277" s="855"/>
      <c r="Y277" s="857"/>
      <c r="Z277" s="857"/>
      <c r="AA277" s="1104"/>
      <c r="AB277" s="956"/>
      <c r="AC277" s="1107"/>
      <c r="AD277" s="1109"/>
      <c r="AE277" s="29" t="str">
        <f t="shared" si="125"/>
        <v/>
      </c>
      <c r="AF277" s="45"/>
      <c r="AG277" s="45"/>
      <c r="AH277" s="46"/>
      <c r="AI277" s="19"/>
    </row>
    <row r="278" spans="2:35">
      <c r="B278" s="823"/>
      <c r="C278" s="828"/>
      <c r="D278" s="1100"/>
      <c r="E278" s="828"/>
      <c r="F278" s="1102"/>
      <c r="G278" s="25"/>
      <c r="H278" s="140"/>
      <c r="I278" s="22"/>
      <c r="J278" s="7" t="str">
        <f t="shared" si="124"/>
        <v xml:space="preserve"> </v>
      </c>
      <c r="K278" s="1116"/>
      <c r="L278" s="1118"/>
      <c r="M278" s="1118"/>
      <c r="N278" s="23"/>
      <c r="O278" s="863"/>
      <c r="P278" s="860"/>
      <c r="Q278" s="866"/>
      <c r="R278" s="829"/>
      <c r="S278" s="835"/>
      <c r="T278" s="835"/>
      <c r="U278" s="835"/>
      <c r="V278" s="835"/>
      <c r="W278" s="831"/>
      <c r="X278" s="855"/>
      <c r="Y278" s="857"/>
      <c r="Z278" s="857"/>
      <c r="AA278" s="1104"/>
      <c r="AB278" s="956"/>
      <c r="AC278" s="1107"/>
      <c r="AD278" s="1109"/>
      <c r="AE278" s="29"/>
      <c r="AF278" s="45"/>
      <c r="AG278" s="45"/>
      <c r="AH278" s="46"/>
      <c r="AI278" s="19"/>
    </row>
    <row r="279" spans="2:35">
      <c r="B279" s="823"/>
      <c r="C279" s="828"/>
      <c r="D279" s="1100"/>
      <c r="E279" s="828"/>
      <c r="F279" s="1102"/>
      <c r="G279" s="25"/>
      <c r="H279" s="140"/>
      <c r="I279" s="22"/>
      <c r="J279" s="7" t="str">
        <f t="shared" si="124"/>
        <v xml:space="preserve"> </v>
      </c>
      <c r="K279" s="1116"/>
      <c r="L279" s="1118"/>
      <c r="M279" s="1118"/>
      <c r="N279" s="23"/>
      <c r="O279" s="863"/>
      <c r="P279" s="860"/>
      <c r="Q279" s="866"/>
      <c r="R279" s="854"/>
      <c r="S279" s="835"/>
      <c r="T279" s="835"/>
      <c r="U279" s="835"/>
      <c r="V279" s="835"/>
      <c r="W279" s="831"/>
      <c r="X279" s="855"/>
      <c r="Y279" s="857"/>
      <c r="Z279" s="857"/>
      <c r="AA279" s="1104"/>
      <c r="AB279" s="956"/>
      <c r="AC279" s="1107"/>
      <c r="AD279" s="1109"/>
      <c r="AE279" s="29"/>
      <c r="AF279" s="45"/>
      <c r="AG279" s="45"/>
      <c r="AH279" s="46"/>
      <c r="AI279" s="19"/>
    </row>
    <row r="280" spans="2:35">
      <c r="B280" s="823"/>
      <c r="C280" s="828"/>
      <c r="D280" s="1100"/>
      <c r="E280" s="828"/>
      <c r="F280" s="1102"/>
      <c r="G280" s="25"/>
      <c r="H280" s="140"/>
      <c r="I280" s="22"/>
      <c r="J280" s="7" t="str">
        <f t="shared" si="124"/>
        <v xml:space="preserve"> </v>
      </c>
      <c r="K280" s="1116"/>
      <c r="L280" s="1118"/>
      <c r="M280" s="1118"/>
      <c r="N280" s="23"/>
      <c r="O280" s="863"/>
      <c r="P280" s="860"/>
      <c r="Q280" s="866"/>
      <c r="R280" s="829"/>
      <c r="S280" s="835"/>
      <c r="T280" s="835"/>
      <c r="U280" s="835"/>
      <c r="V280" s="835"/>
      <c r="W280" s="831"/>
      <c r="X280" s="855"/>
      <c r="Y280" s="857"/>
      <c r="Z280" s="857"/>
      <c r="AA280" s="1104"/>
      <c r="AB280" s="956"/>
      <c r="AC280" s="1107"/>
      <c r="AD280" s="1109"/>
      <c r="AE280" s="29"/>
      <c r="AF280" s="45"/>
      <c r="AG280" s="45"/>
      <c r="AH280" s="46"/>
      <c r="AI280" s="19"/>
    </row>
    <row r="281" spans="2:35">
      <c r="B281" s="823"/>
      <c r="C281" s="828"/>
      <c r="D281" s="1100"/>
      <c r="E281" s="828"/>
      <c r="F281" s="1102"/>
      <c r="G281" s="25"/>
      <c r="H281" s="140"/>
      <c r="I281" s="22"/>
      <c r="J281" s="7" t="str">
        <f t="shared" si="124"/>
        <v xml:space="preserve"> </v>
      </c>
      <c r="K281" s="1116"/>
      <c r="L281" s="1118"/>
      <c r="M281" s="1118"/>
      <c r="N281" s="23"/>
      <c r="O281" s="863"/>
      <c r="P281" s="860"/>
      <c r="Q281" s="866"/>
      <c r="R281" s="854"/>
      <c r="S281" s="835"/>
      <c r="T281" s="835"/>
      <c r="U281" s="835"/>
      <c r="V281" s="835"/>
      <c r="W281" s="831"/>
      <c r="X281" s="855"/>
      <c r="Y281" s="857"/>
      <c r="Z281" s="857"/>
      <c r="AA281" s="1104"/>
      <c r="AB281" s="956"/>
      <c r="AC281" s="1107"/>
      <c r="AD281" s="1109"/>
      <c r="AE281" s="29"/>
      <c r="AF281" s="45"/>
      <c r="AG281" s="45"/>
      <c r="AH281" s="46"/>
      <c r="AI281" s="19"/>
    </row>
    <row r="282" spans="2:35">
      <c r="B282" s="823"/>
      <c r="C282" s="828"/>
      <c r="D282" s="1100"/>
      <c r="E282" s="828"/>
      <c r="F282" s="1102"/>
      <c r="G282" s="25"/>
      <c r="H282" s="140"/>
      <c r="I282" s="22"/>
      <c r="J282" s="7" t="str">
        <f t="shared" si="124"/>
        <v xml:space="preserve"> </v>
      </c>
      <c r="K282" s="1116"/>
      <c r="L282" s="1118"/>
      <c r="M282" s="1118"/>
      <c r="N282" s="23"/>
      <c r="O282" s="863"/>
      <c r="P282" s="860"/>
      <c r="Q282" s="866"/>
      <c r="R282" s="828"/>
      <c r="S282" s="835"/>
      <c r="T282" s="835"/>
      <c r="U282" s="835"/>
      <c r="V282" s="835"/>
      <c r="W282" s="831"/>
      <c r="X282" s="855"/>
      <c r="Y282" s="857"/>
      <c r="Z282" s="857"/>
      <c r="AA282" s="1104"/>
      <c r="AB282" s="956"/>
      <c r="AC282" s="1107"/>
      <c r="AD282" s="1109"/>
      <c r="AE282" s="29"/>
      <c r="AF282" s="45"/>
      <c r="AG282" s="45"/>
      <c r="AH282" s="46"/>
      <c r="AI282" s="19"/>
    </row>
    <row r="283" spans="2:35">
      <c r="B283" s="822"/>
      <c r="C283" s="829"/>
      <c r="D283" s="1101"/>
      <c r="E283" s="829"/>
      <c r="F283" s="1102"/>
      <c r="G283" s="25"/>
      <c r="H283" s="140"/>
      <c r="I283" s="22"/>
      <c r="J283" s="7" t="str">
        <f t="shared" si="124"/>
        <v xml:space="preserve"> </v>
      </c>
      <c r="K283" s="1117"/>
      <c r="L283" s="1119"/>
      <c r="M283" s="1119"/>
      <c r="N283" s="23"/>
      <c r="O283" s="864"/>
      <c r="P283" s="861"/>
      <c r="Q283" s="867"/>
      <c r="R283" s="829"/>
      <c r="S283" s="836"/>
      <c r="T283" s="836"/>
      <c r="U283" s="836"/>
      <c r="V283" s="836"/>
      <c r="W283" s="832"/>
      <c r="X283" s="856"/>
      <c r="Y283" s="858"/>
      <c r="Z283" s="858"/>
      <c r="AA283" s="1105"/>
      <c r="AB283" s="957"/>
      <c r="AC283" s="1108"/>
      <c r="AD283" s="1110"/>
      <c r="AE283" s="29" t="str">
        <f t="shared" ref="AE283" si="126">IFERROR(ROUND(IF(AA283="ICT",0,(J283/25)*110%),0),"")</f>
        <v/>
      </c>
      <c r="AF283" s="45"/>
      <c r="AG283" s="45"/>
      <c r="AH283" s="46"/>
      <c r="AI283" s="19"/>
    </row>
    <row r="284" spans="2:35" s="90" customFormat="1" ht="16.5" customHeight="1">
      <c r="B284" s="821"/>
      <c r="C284" s="78" t="s">
        <v>348</v>
      </c>
      <c r="D284" s="78"/>
      <c r="E284" s="78">
        <f>COUNTA(E274)</f>
        <v>0</v>
      </c>
      <c r="F284" s="78">
        <f>COUNTA(F274)</f>
        <v>0</v>
      </c>
      <c r="G284" s="78">
        <f>COUNTA(G274:G283)</f>
        <v>0</v>
      </c>
      <c r="H284" s="78"/>
      <c r="I284" s="69">
        <f>SUM(I274:I283)</f>
        <v>0</v>
      </c>
      <c r="J284" s="69">
        <f>SUM(J274:J283)</f>
        <v>0</v>
      </c>
      <c r="K284" s="79"/>
      <c r="L284" s="79"/>
      <c r="M284" s="79"/>
      <c r="N284" s="70">
        <f>SUM(N274:N283)</f>
        <v>0</v>
      </c>
      <c r="O284" s="70">
        <f>SUM(O274:O283)</f>
        <v>0</v>
      </c>
      <c r="P284" s="71">
        <f>SUM(P274:P283)</f>
        <v>0</v>
      </c>
      <c r="Q284" s="71">
        <f>SUM(Q274:Q283)</f>
        <v>0</v>
      </c>
      <c r="R284" s="71"/>
      <c r="S284" s="74">
        <f>SUM(S274:S283)</f>
        <v>0</v>
      </c>
      <c r="T284" s="74">
        <f>SUM(T274:T283)</f>
        <v>0</v>
      </c>
      <c r="U284" s="74">
        <f t="shared" ref="U284" si="127">SUM(U274:U283)</f>
        <v>0</v>
      </c>
      <c r="V284" s="74">
        <f>SUM(V274:V283)</f>
        <v>0</v>
      </c>
      <c r="W284" s="71"/>
      <c r="X284" s="71" t="e">
        <f>SUM(X274:X283)</f>
        <v>#REF!</v>
      </c>
      <c r="Y284" s="71" t="e">
        <f t="shared" ref="Y284:Z284" si="128">SUM(Y274:Y283)</f>
        <v>#REF!</v>
      </c>
      <c r="Z284" s="71" t="e">
        <f t="shared" si="128"/>
        <v>#REF!</v>
      </c>
      <c r="AA284" s="71"/>
      <c r="AB284" s="75">
        <f>SUM(AB274:AB283)</f>
        <v>0</v>
      </c>
      <c r="AC284" s="71">
        <f>SUM(AC274:AC283)</f>
        <v>0</v>
      </c>
      <c r="AD284" s="76">
        <f>SUM(AD274:AD283)</f>
        <v>0</v>
      </c>
      <c r="AE284" s="76">
        <f>SUM(AE274:AE283)</f>
        <v>0</v>
      </c>
      <c r="AF284" s="79">
        <f>COUNTA(AF274:AF283)</f>
        <v>0</v>
      </c>
      <c r="AG284" s="80"/>
      <c r="AH284" s="81"/>
      <c r="AI284" s="91"/>
    </row>
    <row r="285" spans="2:35" s="93" customFormat="1" ht="15" thickBot="1">
      <c r="B285" s="822"/>
      <c r="C285" s="82"/>
      <c r="D285" s="82"/>
      <c r="E285" s="82"/>
      <c r="F285" s="82"/>
      <c r="G285" s="83"/>
      <c r="H285" s="84"/>
      <c r="I285" s="84"/>
      <c r="J285" s="28" t="str">
        <f t="shared" ref="J285" si="129">IFERROR(IF(I285/D$12=0," ",I285/D$12),"")</f>
        <v xml:space="preserve"> </v>
      </c>
      <c r="K285" s="84"/>
      <c r="L285" s="84"/>
      <c r="M285" s="84"/>
      <c r="N285" s="85"/>
      <c r="O285" s="72"/>
      <c r="P285" s="73"/>
      <c r="Q285" s="73"/>
      <c r="R285" s="73"/>
      <c r="S285" s="73"/>
      <c r="T285" s="73"/>
      <c r="U285" s="73"/>
      <c r="V285" s="73"/>
      <c r="W285" s="73"/>
      <c r="X285" s="73"/>
      <c r="Y285" s="73"/>
      <c r="Z285" s="73"/>
      <c r="AA285" s="73"/>
      <c r="AB285" s="73"/>
      <c r="AC285" s="73"/>
      <c r="AD285" s="77"/>
      <c r="AE285" s="77"/>
      <c r="AF285" s="84"/>
      <c r="AG285" s="86"/>
      <c r="AH285" s="87"/>
      <c r="AI285" s="92"/>
    </row>
    <row r="286" spans="2:35">
      <c r="B286" s="823">
        <f>B274+1</f>
        <v>23</v>
      </c>
      <c r="C286" s="828"/>
      <c r="D286" s="1100"/>
      <c r="E286" s="828"/>
      <c r="F286" s="829"/>
      <c r="G286" s="25"/>
      <c r="H286" s="24"/>
      <c r="I286" s="140"/>
      <c r="J286" s="7" t="str">
        <f>IFERROR(IF(I286/D$12=0," ",I286/D$12),"")</f>
        <v xml:space="preserve"> </v>
      </c>
      <c r="K286" s="1116"/>
      <c r="L286" s="1118"/>
      <c r="M286" s="1118"/>
      <c r="N286" s="23"/>
      <c r="O286" s="862" t="str">
        <f>IFERROR(ROUND(IF(I296/#REF!=0,"",I296/#REF!),0),"")</f>
        <v/>
      </c>
      <c r="P286" s="859">
        <f>IFERROR(O296/$X$14,"")</f>
        <v>0</v>
      </c>
      <c r="Q286" s="865">
        <f>IFERROR(P296*$X$13/2,"")</f>
        <v>0</v>
      </c>
      <c r="R286" s="854"/>
      <c r="S286" s="834" t="str">
        <f>IFERROR(ROUND(IF(OR($R286="Hino Truck",$R289="Hino Truck",$R291="Hino Truck",$R293="Hino Truck"),$P296/$X$9,""),1),"NA")</f>
        <v>NA</v>
      </c>
      <c r="T286" s="834" t="str">
        <f>IFERROR(ROUND(IF(OR($R286="Mazda",$R289="Mazda",$R291="Mazda",$R293="Mazda"),$P296/$X$10,""),1),"NA")</f>
        <v>NA</v>
      </c>
      <c r="U286" s="834" t="str">
        <f>IFERROR(ROUND(IF(OR($R286="Shazoor",$R289="Shazoor",$R291="Shazoor",$R293="Shazoor"),$P296/$X$11,""),1),"NA")</f>
        <v>NA</v>
      </c>
      <c r="V286" s="834" t="str">
        <f>IFERROR(ROUND(IF(OR($R286="Suzuki",$R289="Suzuki",$R291="Suzuki",$R293="Suzuki"),$P296/$X$12,""),1),"NA")</f>
        <v>NA</v>
      </c>
      <c r="W286" s="830"/>
      <c r="X286" s="855" t="e">
        <f>J296/$K$9/$K$8</f>
        <v>#REF!</v>
      </c>
      <c r="Y286" s="857" t="e">
        <f>ROUND(X296/#REF!,0)</f>
        <v>#REF!</v>
      </c>
      <c r="Z286" s="857" t="e">
        <f>O296/#REF!</f>
        <v>#REF!</v>
      </c>
      <c r="AA286" s="1103"/>
      <c r="AB286" s="1106">
        <f>IFERROR(ROUND(IF(AA286="ICT",0,(J296/10)*110%),0),"")</f>
        <v>0</v>
      </c>
      <c r="AC286" s="1107" t="str">
        <f>IFERROR(ROUNDUP(J296/$P$9/$P$8,0),"")</f>
        <v/>
      </c>
      <c r="AD286" s="1109" t="str">
        <f>IFERROR(ROUND(J296/$P$9/AC286,0),"")</f>
        <v/>
      </c>
      <c r="AE286" s="29" t="str">
        <f>IFERROR(ROUND(IF(AA286="ICT",0,(J286/25)*110%),0),"")</f>
        <v/>
      </c>
      <c r="AF286" s="43"/>
      <c r="AG286" s="43"/>
      <c r="AH286" s="44"/>
      <c r="AI286" s="19"/>
    </row>
    <row r="287" spans="2:35">
      <c r="B287" s="823"/>
      <c r="C287" s="828"/>
      <c r="D287" s="1100"/>
      <c r="E287" s="828"/>
      <c r="F287" s="1102"/>
      <c r="G287" s="25"/>
      <c r="H287" s="140"/>
      <c r="I287" s="140"/>
      <c r="J287" s="7" t="str">
        <f t="shared" ref="J287:J295" si="130">IFERROR(IF(I287/D$12=0," ",I287/D$12),"")</f>
        <v xml:space="preserve"> </v>
      </c>
      <c r="K287" s="1116"/>
      <c r="L287" s="1118"/>
      <c r="M287" s="1118"/>
      <c r="N287" s="23"/>
      <c r="O287" s="863"/>
      <c r="P287" s="860"/>
      <c r="Q287" s="866"/>
      <c r="R287" s="828"/>
      <c r="S287" s="835"/>
      <c r="T287" s="835"/>
      <c r="U287" s="835"/>
      <c r="V287" s="835"/>
      <c r="W287" s="831"/>
      <c r="X287" s="855"/>
      <c r="Y287" s="857"/>
      <c r="Z287" s="857"/>
      <c r="AA287" s="1104"/>
      <c r="AB287" s="956"/>
      <c r="AC287" s="1107"/>
      <c r="AD287" s="1109"/>
      <c r="AE287" s="29" t="str">
        <f t="shared" ref="AE287:AE289" si="131">IFERROR(ROUND(IF(AA287="ICT",0,(J287/25)*110%),0),"")</f>
        <v/>
      </c>
      <c r="AF287" s="45"/>
      <c r="AG287" s="45"/>
      <c r="AH287" s="46"/>
      <c r="AI287" s="19"/>
    </row>
    <row r="288" spans="2:35">
      <c r="B288" s="823"/>
      <c r="C288" s="828"/>
      <c r="D288" s="1100"/>
      <c r="E288" s="828"/>
      <c r="F288" s="1102"/>
      <c r="G288" s="25"/>
      <c r="H288" s="140"/>
      <c r="I288" s="140"/>
      <c r="J288" s="7" t="str">
        <f t="shared" si="130"/>
        <v xml:space="preserve"> </v>
      </c>
      <c r="K288" s="1116"/>
      <c r="L288" s="1118"/>
      <c r="M288" s="1118"/>
      <c r="N288" s="23"/>
      <c r="O288" s="863"/>
      <c r="P288" s="860"/>
      <c r="Q288" s="866"/>
      <c r="R288" s="829"/>
      <c r="S288" s="835"/>
      <c r="T288" s="835"/>
      <c r="U288" s="835"/>
      <c r="V288" s="835"/>
      <c r="W288" s="831"/>
      <c r="X288" s="855"/>
      <c r="Y288" s="857"/>
      <c r="Z288" s="857"/>
      <c r="AA288" s="1104"/>
      <c r="AB288" s="956"/>
      <c r="AC288" s="1107"/>
      <c r="AD288" s="1109"/>
      <c r="AE288" s="29" t="str">
        <f t="shared" si="131"/>
        <v/>
      </c>
      <c r="AF288" s="45"/>
      <c r="AG288" s="45"/>
      <c r="AH288" s="46"/>
      <c r="AI288" s="19"/>
    </row>
    <row r="289" spans="2:35">
      <c r="B289" s="823"/>
      <c r="C289" s="828"/>
      <c r="D289" s="1100"/>
      <c r="E289" s="828"/>
      <c r="F289" s="1102"/>
      <c r="G289" s="25"/>
      <c r="H289" s="140"/>
      <c r="I289" s="140"/>
      <c r="J289" s="7" t="str">
        <f t="shared" si="130"/>
        <v xml:space="preserve"> </v>
      </c>
      <c r="K289" s="1116"/>
      <c r="L289" s="1118"/>
      <c r="M289" s="1118"/>
      <c r="N289" s="23"/>
      <c r="O289" s="863"/>
      <c r="P289" s="860"/>
      <c r="Q289" s="866"/>
      <c r="R289" s="854"/>
      <c r="S289" s="835"/>
      <c r="T289" s="835"/>
      <c r="U289" s="835"/>
      <c r="V289" s="835"/>
      <c r="W289" s="831"/>
      <c r="X289" s="855"/>
      <c r="Y289" s="857"/>
      <c r="Z289" s="857"/>
      <c r="AA289" s="1104"/>
      <c r="AB289" s="956"/>
      <c r="AC289" s="1107"/>
      <c r="AD289" s="1109"/>
      <c r="AE289" s="29" t="str">
        <f t="shared" si="131"/>
        <v/>
      </c>
      <c r="AF289" s="45"/>
      <c r="AG289" s="45"/>
      <c r="AH289" s="46"/>
      <c r="AI289" s="19"/>
    </row>
    <row r="290" spans="2:35">
      <c r="B290" s="823"/>
      <c r="C290" s="828"/>
      <c r="D290" s="1100"/>
      <c r="E290" s="828"/>
      <c r="F290" s="1102"/>
      <c r="G290" s="25"/>
      <c r="H290" s="140"/>
      <c r="I290" s="22"/>
      <c r="J290" s="7" t="str">
        <f t="shared" si="130"/>
        <v xml:space="preserve"> </v>
      </c>
      <c r="K290" s="1116"/>
      <c r="L290" s="1118"/>
      <c r="M290" s="1118"/>
      <c r="N290" s="23"/>
      <c r="O290" s="863"/>
      <c r="P290" s="860"/>
      <c r="Q290" s="866"/>
      <c r="R290" s="829"/>
      <c r="S290" s="835"/>
      <c r="T290" s="835"/>
      <c r="U290" s="835"/>
      <c r="V290" s="835"/>
      <c r="W290" s="831"/>
      <c r="X290" s="855"/>
      <c r="Y290" s="857"/>
      <c r="Z290" s="857"/>
      <c r="AA290" s="1104"/>
      <c r="AB290" s="956"/>
      <c r="AC290" s="1107"/>
      <c r="AD290" s="1109"/>
      <c r="AE290" s="29"/>
      <c r="AF290" s="45"/>
      <c r="AG290" s="45"/>
      <c r="AH290" s="46"/>
      <c r="AI290" s="19"/>
    </row>
    <row r="291" spans="2:35">
      <c r="B291" s="823"/>
      <c r="C291" s="828"/>
      <c r="D291" s="1100"/>
      <c r="E291" s="828"/>
      <c r="F291" s="1102"/>
      <c r="G291" s="25"/>
      <c r="H291" s="140"/>
      <c r="I291" s="22"/>
      <c r="J291" s="7" t="str">
        <f t="shared" si="130"/>
        <v xml:space="preserve"> </v>
      </c>
      <c r="K291" s="1116"/>
      <c r="L291" s="1118"/>
      <c r="M291" s="1118"/>
      <c r="N291" s="23"/>
      <c r="O291" s="863"/>
      <c r="P291" s="860"/>
      <c r="Q291" s="866"/>
      <c r="R291" s="854"/>
      <c r="S291" s="835"/>
      <c r="T291" s="835"/>
      <c r="U291" s="835"/>
      <c r="V291" s="835"/>
      <c r="W291" s="831"/>
      <c r="X291" s="855"/>
      <c r="Y291" s="857"/>
      <c r="Z291" s="857"/>
      <c r="AA291" s="1104"/>
      <c r="AB291" s="956"/>
      <c r="AC291" s="1107"/>
      <c r="AD291" s="1109"/>
      <c r="AE291" s="29"/>
      <c r="AF291" s="45"/>
      <c r="AG291" s="45"/>
      <c r="AH291" s="46"/>
      <c r="AI291" s="19"/>
    </row>
    <row r="292" spans="2:35">
      <c r="B292" s="823"/>
      <c r="C292" s="828"/>
      <c r="D292" s="1100"/>
      <c r="E292" s="828"/>
      <c r="F292" s="1102"/>
      <c r="G292" s="25"/>
      <c r="H292" s="140"/>
      <c r="I292" s="22"/>
      <c r="J292" s="7" t="str">
        <f t="shared" si="130"/>
        <v xml:space="preserve"> </v>
      </c>
      <c r="K292" s="1116"/>
      <c r="L292" s="1118"/>
      <c r="M292" s="1118"/>
      <c r="N292" s="23"/>
      <c r="O292" s="863"/>
      <c r="P292" s="860"/>
      <c r="Q292" s="866"/>
      <c r="R292" s="829"/>
      <c r="S292" s="835"/>
      <c r="T292" s="835"/>
      <c r="U292" s="835"/>
      <c r="V292" s="835"/>
      <c r="W292" s="831"/>
      <c r="X292" s="855"/>
      <c r="Y292" s="857"/>
      <c r="Z292" s="857"/>
      <c r="AA292" s="1104"/>
      <c r="AB292" s="956"/>
      <c r="AC292" s="1107"/>
      <c r="AD292" s="1109"/>
      <c r="AE292" s="29"/>
      <c r="AF292" s="45"/>
      <c r="AG292" s="45"/>
      <c r="AH292" s="46"/>
      <c r="AI292" s="19"/>
    </row>
    <row r="293" spans="2:35">
      <c r="B293" s="823"/>
      <c r="C293" s="828"/>
      <c r="D293" s="1100"/>
      <c r="E293" s="828"/>
      <c r="F293" s="1102"/>
      <c r="G293" s="25"/>
      <c r="H293" s="140"/>
      <c r="I293" s="22"/>
      <c r="J293" s="7" t="str">
        <f t="shared" si="130"/>
        <v xml:space="preserve"> </v>
      </c>
      <c r="K293" s="1116"/>
      <c r="L293" s="1118"/>
      <c r="M293" s="1118"/>
      <c r="N293" s="23"/>
      <c r="O293" s="863"/>
      <c r="P293" s="860"/>
      <c r="Q293" s="866"/>
      <c r="R293" s="854"/>
      <c r="S293" s="835"/>
      <c r="T293" s="835"/>
      <c r="U293" s="835"/>
      <c r="V293" s="835"/>
      <c r="W293" s="831"/>
      <c r="X293" s="855"/>
      <c r="Y293" s="857"/>
      <c r="Z293" s="857"/>
      <c r="AA293" s="1104"/>
      <c r="AB293" s="956"/>
      <c r="AC293" s="1107"/>
      <c r="AD293" s="1109"/>
      <c r="AE293" s="29"/>
      <c r="AF293" s="45"/>
      <c r="AG293" s="45"/>
      <c r="AH293" s="46"/>
      <c r="AI293" s="19"/>
    </row>
    <row r="294" spans="2:35">
      <c r="B294" s="823"/>
      <c r="C294" s="828"/>
      <c r="D294" s="1100"/>
      <c r="E294" s="828"/>
      <c r="F294" s="1102"/>
      <c r="G294" s="25"/>
      <c r="H294" s="140"/>
      <c r="I294" s="22"/>
      <c r="J294" s="7" t="str">
        <f t="shared" si="130"/>
        <v xml:space="preserve"> </v>
      </c>
      <c r="K294" s="1116"/>
      <c r="L294" s="1118"/>
      <c r="M294" s="1118"/>
      <c r="N294" s="23"/>
      <c r="O294" s="863"/>
      <c r="P294" s="860"/>
      <c r="Q294" s="866"/>
      <c r="R294" s="828"/>
      <c r="S294" s="835"/>
      <c r="T294" s="835"/>
      <c r="U294" s="835"/>
      <c r="V294" s="835"/>
      <c r="W294" s="831"/>
      <c r="X294" s="855"/>
      <c r="Y294" s="857"/>
      <c r="Z294" s="857"/>
      <c r="AA294" s="1104"/>
      <c r="AB294" s="956"/>
      <c r="AC294" s="1107"/>
      <c r="AD294" s="1109"/>
      <c r="AE294" s="29"/>
      <c r="AF294" s="45"/>
      <c r="AG294" s="45"/>
      <c r="AH294" s="46"/>
      <c r="AI294" s="19"/>
    </row>
    <row r="295" spans="2:35">
      <c r="B295" s="822"/>
      <c r="C295" s="829"/>
      <c r="D295" s="1101"/>
      <c r="E295" s="829"/>
      <c r="F295" s="1102"/>
      <c r="G295" s="25"/>
      <c r="H295" s="140"/>
      <c r="I295" s="22"/>
      <c r="J295" s="7" t="str">
        <f t="shared" si="130"/>
        <v xml:space="preserve"> </v>
      </c>
      <c r="K295" s="1117"/>
      <c r="L295" s="1119"/>
      <c r="M295" s="1119"/>
      <c r="N295" s="23"/>
      <c r="O295" s="864"/>
      <c r="P295" s="861"/>
      <c r="Q295" s="867"/>
      <c r="R295" s="829"/>
      <c r="S295" s="836"/>
      <c r="T295" s="836"/>
      <c r="U295" s="836"/>
      <c r="V295" s="836"/>
      <c r="W295" s="832"/>
      <c r="X295" s="856"/>
      <c r="Y295" s="858"/>
      <c r="Z295" s="858"/>
      <c r="AA295" s="1105"/>
      <c r="AB295" s="957"/>
      <c r="AC295" s="1108"/>
      <c r="AD295" s="1110"/>
      <c r="AE295" s="29" t="str">
        <f t="shared" ref="AE295" si="132">IFERROR(ROUND(IF(AA295="ICT",0,(J295/25)*110%),0),"")</f>
        <v/>
      </c>
      <c r="AF295" s="45"/>
      <c r="AG295" s="45"/>
      <c r="AH295" s="46"/>
      <c r="AI295" s="19"/>
    </row>
    <row r="296" spans="2:35" s="90" customFormat="1" ht="16.5" customHeight="1">
      <c r="B296" s="821"/>
      <c r="C296" s="78" t="s">
        <v>348</v>
      </c>
      <c r="D296" s="78"/>
      <c r="E296" s="78">
        <f>COUNTA(E286)</f>
        <v>0</v>
      </c>
      <c r="F296" s="78">
        <f>COUNTA(F286)</f>
        <v>0</v>
      </c>
      <c r="G296" s="78">
        <f>COUNTA(G286:G295)</f>
        <v>0</v>
      </c>
      <c r="H296" s="78"/>
      <c r="I296" s="69">
        <f>SUM(I286:I295)</f>
        <v>0</v>
      </c>
      <c r="J296" s="69">
        <f>SUM(J286:J295)</f>
        <v>0</v>
      </c>
      <c r="K296" s="79"/>
      <c r="L296" s="79"/>
      <c r="M296" s="79"/>
      <c r="N296" s="70">
        <f>SUM(N286:N295)</f>
        <v>0</v>
      </c>
      <c r="O296" s="70">
        <f>SUM(O286:O295)</f>
        <v>0</v>
      </c>
      <c r="P296" s="71">
        <f>SUM(P286:P295)</f>
        <v>0</v>
      </c>
      <c r="Q296" s="71">
        <f>SUM(Q286:Q295)</f>
        <v>0</v>
      </c>
      <c r="R296" s="71"/>
      <c r="S296" s="74">
        <f>SUM(S286:S295)</f>
        <v>0</v>
      </c>
      <c r="T296" s="74">
        <f>SUM(T286:T295)</f>
        <v>0</v>
      </c>
      <c r="U296" s="74">
        <f t="shared" ref="U296" si="133">SUM(U286:U295)</f>
        <v>0</v>
      </c>
      <c r="V296" s="74">
        <f>SUM(V286:V295)</f>
        <v>0</v>
      </c>
      <c r="W296" s="71"/>
      <c r="X296" s="71" t="e">
        <f>SUM(X286:X295)</f>
        <v>#REF!</v>
      </c>
      <c r="Y296" s="71" t="e">
        <f t="shared" ref="Y296:Z296" si="134">SUM(Y286:Y295)</f>
        <v>#REF!</v>
      </c>
      <c r="Z296" s="71" t="e">
        <f t="shared" si="134"/>
        <v>#REF!</v>
      </c>
      <c r="AA296" s="71"/>
      <c r="AB296" s="75">
        <f>SUM(AB286:AB295)</f>
        <v>0</v>
      </c>
      <c r="AC296" s="71">
        <f>SUM(AC286:AC295)</f>
        <v>0</v>
      </c>
      <c r="AD296" s="76">
        <f>SUM(AD286:AD295)</f>
        <v>0</v>
      </c>
      <c r="AE296" s="76">
        <f>SUM(AE286:AE295)</f>
        <v>0</v>
      </c>
      <c r="AF296" s="79">
        <f>COUNTA(AF286:AF295)</f>
        <v>0</v>
      </c>
      <c r="AG296" s="80"/>
      <c r="AH296" s="81"/>
      <c r="AI296" s="91"/>
    </row>
    <row r="297" spans="2:35" s="93" customFormat="1" ht="15" thickBot="1">
      <c r="B297" s="822"/>
      <c r="C297" s="82"/>
      <c r="D297" s="82"/>
      <c r="E297" s="82"/>
      <c r="F297" s="82"/>
      <c r="G297" s="83"/>
      <c r="H297" s="84"/>
      <c r="I297" s="84"/>
      <c r="J297" s="28" t="str">
        <f t="shared" ref="J297" si="135">IFERROR(IF(I297/D$12=0," ",I297/D$12),"")</f>
        <v xml:space="preserve"> </v>
      </c>
      <c r="K297" s="84"/>
      <c r="L297" s="84"/>
      <c r="M297" s="84"/>
      <c r="N297" s="85"/>
      <c r="O297" s="72"/>
      <c r="P297" s="73"/>
      <c r="Q297" s="73"/>
      <c r="R297" s="73"/>
      <c r="S297" s="73"/>
      <c r="T297" s="73"/>
      <c r="U297" s="73"/>
      <c r="V297" s="73"/>
      <c r="W297" s="73"/>
      <c r="X297" s="73"/>
      <c r="Y297" s="73"/>
      <c r="Z297" s="73"/>
      <c r="AA297" s="73"/>
      <c r="AB297" s="73"/>
      <c r="AC297" s="73"/>
      <c r="AD297" s="77"/>
      <c r="AE297" s="77"/>
      <c r="AF297" s="84"/>
      <c r="AG297" s="86"/>
      <c r="AH297" s="87"/>
      <c r="AI297" s="92"/>
    </row>
    <row r="298" spans="2:35">
      <c r="B298" s="823">
        <f>B286+1</f>
        <v>24</v>
      </c>
      <c r="C298" s="828"/>
      <c r="D298" s="1100"/>
      <c r="E298" s="828"/>
      <c r="F298" s="829"/>
      <c r="G298" s="25"/>
      <c r="H298" s="24"/>
      <c r="I298" s="140"/>
      <c r="J298" s="7" t="str">
        <f>IFERROR(IF(I298/D$12=0," ",I298/D$12),"")</f>
        <v xml:space="preserve"> </v>
      </c>
      <c r="K298" s="1116"/>
      <c r="L298" s="1118"/>
      <c r="M298" s="1118"/>
      <c r="N298" s="23"/>
      <c r="O298" s="862" t="str">
        <f>IFERROR(ROUND(IF(I308/#REF!=0,"",I308/#REF!),0),"")</f>
        <v/>
      </c>
      <c r="P298" s="859">
        <f>IFERROR(O308/$X$14,"")</f>
        <v>0</v>
      </c>
      <c r="Q298" s="865">
        <f>IFERROR(P308*$X$13/2,"")</f>
        <v>0</v>
      </c>
      <c r="R298" s="854"/>
      <c r="S298" s="834" t="str">
        <f>IFERROR(ROUND(IF(OR($R298="Hino Truck",$R301="Hino Truck",$R303="Hino Truck",$R305="Hino Truck"),$P308/$X$9,""),1),"NA")</f>
        <v>NA</v>
      </c>
      <c r="T298" s="834" t="str">
        <f>IFERROR(ROUND(IF(OR($R298="Mazda",$R301="Mazda",$R303="Mazda",$R305="Mazda"),$P308/$X$10,""),1),"NA")</f>
        <v>NA</v>
      </c>
      <c r="U298" s="834" t="str">
        <f>IFERROR(ROUND(IF(OR($R298="Shazoor",$R301="Shazoor",$R303="Shazoor",$R305="Shazoor"),$P308/$X$11,""),1),"NA")</f>
        <v>NA</v>
      </c>
      <c r="V298" s="834" t="str">
        <f>IFERROR(ROUND(IF(OR($R298="Suzuki",$R301="Suzuki",$R303="Suzuki",$R305="Suzuki"),$P308/$X$12,""),1),"NA")</f>
        <v>NA</v>
      </c>
      <c r="W298" s="830"/>
      <c r="X298" s="855" t="e">
        <f>J308/$K$9/$K$8</f>
        <v>#REF!</v>
      </c>
      <c r="Y298" s="857" t="e">
        <f>ROUND(X308/#REF!,0)</f>
        <v>#REF!</v>
      </c>
      <c r="Z298" s="857" t="e">
        <f>O308/#REF!</f>
        <v>#REF!</v>
      </c>
      <c r="AA298" s="1103"/>
      <c r="AB298" s="1106">
        <f>IFERROR(ROUND(IF(AA298="ICT",0,(J308/10)*110%),0),"")</f>
        <v>0</v>
      </c>
      <c r="AC298" s="1107" t="str">
        <f>IFERROR(ROUNDUP(J308/$P$9/$P$8,0),"")</f>
        <v/>
      </c>
      <c r="AD298" s="1109" t="str">
        <f>IFERROR(ROUND(J308/$P$9/AC298,0),"")</f>
        <v/>
      </c>
      <c r="AE298" s="29" t="str">
        <f>IFERROR(ROUND(IF(AA298="ICT",0,(J298/25)*110%),0),"")</f>
        <v/>
      </c>
      <c r="AF298" s="43"/>
      <c r="AG298" s="43"/>
      <c r="AH298" s="44"/>
      <c r="AI298" s="19"/>
    </row>
    <row r="299" spans="2:35">
      <c r="B299" s="823"/>
      <c r="C299" s="828"/>
      <c r="D299" s="1100"/>
      <c r="E299" s="828"/>
      <c r="F299" s="1102"/>
      <c r="G299" s="25"/>
      <c r="H299" s="140"/>
      <c r="I299" s="140"/>
      <c r="J299" s="7" t="str">
        <f t="shared" ref="J299:J307" si="136">IFERROR(IF(I299/D$12=0," ",I299/D$12),"")</f>
        <v xml:space="preserve"> </v>
      </c>
      <c r="K299" s="1116"/>
      <c r="L299" s="1118"/>
      <c r="M299" s="1118"/>
      <c r="N299" s="23"/>
      <c r="O299" s="863"/>
      <c r="P299" s="860"/>
      <c r="Q299" s="866"/>
      <c r="R299" s="828"/>
      <c r="S299" s="835"/>
      <c r="T299" s="835"/>
      <c r="U299" s="835"/>
      <c r="V299" s="835"/>
      <c r="W299" s="831"/>
      <c r="X299" s="855"/>
      <c r="Y299" s="857"/>
      <c r="Z299" s="857"/>
      <c r="AA299" s="1104"/>
      <c r="AB299" s="956"/>
      <c r="AC299" s="1107"/>
      <c r="AD299" s="1109"/>
      <c r="AE299" s="29" t="str">
        <f t="shared" ref="AE299:AE301" si="137">IFERROR(ROUND(IF(AA299="ICT",0,(J299/25)*110%),0),"")</f>
        <v/>
      </c>
      <c r="AF299" s="45"/>
      <c r="AG299" s="45"/>
      <c r="AH299" s="46"/>
      <c r="AI299" s="19"/>
    </row>
    <row r="300" spans="2:35">
      <c r="B300" s="823"/>
      <c r="C300" s="828"/>
      <c r="D300" s="1100"/>
      <c r="E300" s="828"/>
      <c r="F300" s="1102"/>
      <c r="G300" s="25"/>
      <c r="H300" s="140"/>
      <c r="I300" s="140"/>
      <c r="J300" s="7" t="str">
        <f t="shared" si="136"/>
        <v xml:space="preserve"> </v>
      </c>
      <c r="K300" s="1116"/>
      <c r="L300" s="1118"/>
      <c r="M300" s="1118"/>
      <c r="N300" s="23"/>
      <c r="O300" s="863"/>
      <c r="P300" s="860"/>
      <c r="Q300" s="866"/>
      <c r="R300" s="829"/>
      <c r="S300" s="835"/>
      <c r="T300" s="835"/>
      <c r="U300" s="835"/>
      <c r="V300" s="835"/>
      <c r="W300" s="831"/>
      <c r="X300" s="855"/>
      <c r="Y300" s="857"/>
      <c r="Z300" s="857"/>
      <c r="AA300" s="1104"/>
      <c r="AB300" s="956"/>
      <c r="AC300" s="1107"/>
      <c r="AD300" s="1109"/>
      <c r="AE300" s="29" t="str">
        <f t="shared" si="137"/>
        <v/>
      </c>
      <c r="AF300" s="45"/>
      <c r="AG300" s="45"/>
      <c r="AH300" s="46"/>
      <c r="AI300" s="19"/>
    </row>
    <row r="301" spans="2:35">
      <c r="B301" s="823"/>
      <c r="C301" s="828"/>
      <c r="D301" s="1100"/>
      <c r="E301" s="828"/>
      <c r="F301" s="1102"/>
      <c r="G301" s="25"/>
      <c r="H301" s="140"/>
      <c r="I301" s="140"/>
      <c r="J301" s="7" t="str">
        <f t="shared" si="136"/>
        <v xml:space="preserve"> </v>
      </c>
      <c r="K301" s="1116"/>
      <c r="L301" s="1118"/>
      <c r="M301" s="1118"/>
      <c r="N301" s="23"/>
      <c r="O301" s="863"/>
      <c r="P301" s="860"/>
      <c r="Q301" s="866"/>
      <c r="R301" s="854"/>
      <c r="S301" s="835"/>
      <c r="T301" s="835"/>
      <c r="U301" s="835"/>
      <c r="V301" s="835"/>
      <c r="W301" s="831"/>
      <c r="X301" s="855"/>
      <c r="Y301" s="857"/>
      <c r="Z301" s="857"/>
      <c r="AA301" s="1104"/>
      <c r="AB301" s="956"/>
      <c r="AC301" s="1107"/>
      <c r="AD301" s="1109"/>
      <c r="AE301" s="29" t="str">
        <f t="shared" si="137"/>
        <v/>
      </c>
      <c r="AF301" s="45"/>
      <c r="AG301" s="45"/>
      <c r="AH301" s="46"/>
      <c r="AI301" s="19"/>
    </row>
    <row r="302" spans="2:35">
      <c r="B302" s="823"/>
      <c r="C302" s="828"/>
      <c r="D302" s="1100"/>
      <c r="E302" s="828"/>
      <c r="F302" s="1102"/>
      <c r="G302" s="25"/>
      <c r="H302" s="140"/>
      <c r="I302" s="22"/>
      <c r="J302" s="7" t="str">
        <f t="shared" si="136"/>
        <v xml:space="preserve"> </v>
      </c>
      <c r="K302" s="1116"/>
      <c r="L302" s="1118"/>
      <c r="M302" s="1118"/>
      <c r="N302" s="23"/>
      <c r="O302" s="863"/>
      <c r="P302" s="860"/>
      <c r="Q302" s="866"/>
      <c r="R302" s="829"/>
      <c r="S302" s="835"/>
      <c r="T302" s="835"/>
      <c r="U302" s="835"/>
      <c r="V302" s="835"/>
      <c r="W302" s="831"/>
      <c r="X302" s="855"/>
      <c r="Y302" s="857"/>
      <c r="Z302" s="857"/>
      <c r="AA302" s="1104"/>
      <c r="AB302" s="956"/>
      <c r="AC302" s="1107"/>
      <c r="AD302" s="1109"/>
      <c r="AE302" s="29"/>
      <c r="AF302" s="45"/>
      <c r="AG302" s="45"/>
      <c r="AH302" s="46"/>
      <c r="AI302" s="19"/>
    </row>
    <row r="303" spans="2:35">
      <c r="B303" s="823"/>
      <c r="C303" s="828"/>
      <c r="D303" s="1100"/>
      <c r="E303" s="828"/>
      <c r="F303" s="1102"/>
      <c r="G303" s="25"/>
      <c r="H303" s="140"/>
      <c r="I303" s="22"/>
      <c r="J303" s="7" t="str">
        <f t="shared" si="136"/>
        <v xml:space="preserve"> </v>
      </c>
      <c r="K303" s="1116"/>
      <c r="L303" s="1118"/>
      <c r="M303" s="1118"/>
      <c r="N303" s="23"/>
      <c r="O303" s="863"/>
      <c r="P303" s="860"/>
      <c r="Q303" s="866"/>
      <c r="R303" s="854"/>
      <c r="S303" s="835"/>
      <c r="T303" s="835"/>
      <c r="U303" s="835"/>
      <c r="V303" s="835"/>
      <c r="W303" s="831"/>
      <c r="X303" s="855"/>
      <c r="Y303" s="857"/>
      <c r="Z303" s="857"/>
      <c r="AA303" s="1104"/>
      <c r="AB303" s="956"/>
      <c r="AC303" s="1107"/>
      <c r="AD303" s="1109"/>
      <c r="AE303" s="29"/>
      <c r="AF303" s="45"/>
      <c r="AG303" s="45"/>
      <c r="AH303" s="46"/>
      <c r="AI303" s="19"/>
    </row>
    <row r="304" spans="2:35">
      <c r="B304" s="823"/>
      <c r="C304" s="828"/>
      <c r="D304" s="1100"/>
      <c r="E304" s="828"/>
      <c r="F304" s="1102"/>
      <c r="G304" s="25"/>
      <c r="H304" s="140"/>
      <c r="I304" s="22"/>
      <c r="J304" s="7" t="str">
        <f t="shared" si="136"/>
        <v xml:space="preserve"> </v>
      </c>
      <c r="K304" s="1116"/>
      <c r="L304" s="1118"/>
      <c r="M304" s="1118"/>
      <c r="N304" s="23"/>
      <c r="O304" s="863"/>
      <c r="P304" s="860"/>
      <c r="Q304" s="866"/>
      <c r="R304" s="829"/>
      <c r="S304" s="835"/>
      <c r="T304" s="835"/>
      <c r="U304" s="835"/>
      <c r="V304" s="835"/>
      <c r="W304" s="831"/>
      <c r="X304" s="855"/>
      <c r="Y304" s="857"/>
      <c r="Z304" s="857"/>
      <c r="AA304" s="1104"/>
      <c r="AB304" s="956"/>
      <c r="AC304" s="1107"/>
      <c r="AD304" s="1109"/>
      <c r="AE304" s="29"/>
      <c r="AF304" s="45"/>
      <c r="AG304" s="45"/>
      <c r="AH304" s="46"/>
      <c r="AI304" s="19"/>
    </row>
    <row r="305" spans="2:35">
      <c r="B305" s="823"/>
      <c r="C305" s="828"/>
      <c r="D305" s="1100"/>
      <c r="E305" s="828"/>
      <c r="F305" s="1102"/>
      <c r="G305" s="25"/>
      <c r="H305" s="140"/>
      <c r="I305" s="22"/>
      <c r="J305" s="7" t="str">
        <f t="shared" si="136"/>
        <v xml:space="preserve"> </v>
      </c>
      <c r="K305" s="1116"/>
      <c r="L305" s="1118"/>
      <c r="M305" s="1118"/>
      <c r="N305" s="23"/>
      <c r="O305" s="863"/>
      <c r="P305" s="860"/>
      <c r="Q305" s="866"/>
      <c r="R305" s="854"/>
      <c r="S305" s="835"/>
      <c r="T305" s="835"/>
      <c r="U305" s="835"/>
      <c r="V305" s="835"/>
      <c r="W305" s="831"/>
      <c r="X305" s="855"/>
      <c r="Y305" s="857"/>
      <c r="Z305" s="857"/>
      <c r="AA305" s="1104"/>
      <c r="AB305" s="956"/>
      <c r="AC305" s="1107"/>
      <c r="AD305" s="1109"/>
      <c r="AE305" s="29"/>
      <c r="AF305" s="45"/>
      <c r="AG305" s="45"/>
      <c r="AH305" s="46"/>
      <c r="AI305" s="19"/>
    </row>
    <row r="306" spans="2:35">
      <c r="B306" s="823"/>
      <c r="C306" s="828"/>
      <c r="D306" s="1100"/>
      <c r="E306" s="828"/>
      <c r="F306" s="1102"/>
      <c r="G306" s="25"/>
      <c r="H306" s="140"/>
      <c r="I306" s="22"/>
      <c r="J306" s="7" t="str">
        <f t="shared" si="136"/>
        <v xml:space="preserve"> </v>
      </c>
      <c r="K306" s="1116"/>
      <c r="L306" s="1118"/>
      <c r="M306" s="1118"/>
      <c r="N306" s="23"/>
      <c r="O306" s="863"/>
      <c r="P306" s="860"/>
      <c r="Q306" s="866"/>
      <c r="R306" s="828"/>
      <c r="S306" s="835"/>
      <c r="T306" s="835"/>
      <c r="U306" s="835"/>
      <c r="V306" s="835"/>
      <c r="W306" s="831"/>
      <c r="X306" s="855"/>
      <c r="Y306" s="857"/>
      <c r="Z306" s="857"/>
      <c r="AA306" s="1104"/>
      <c r="AB306" s="956"/>
      <c r="AC306" s="1107"/>
      <c r="AD306" s="1109"/>
      <c r="AE306" s="29"/>
      <c r="AF306" s="45"/>
      <c r="AG306" s="45"/>
      <c r="AH306" s="46"/>
      <c r="AI306" s="19"/>
    </row>
    <row r="307" spans="2:35">
      <c r="B307" s="822"/>
      <c r="C307" s="829"/>
      <c r="D307" s="1101"/>
      <c r="E307" s="829"/>
      <c r="F307" s="1102"/>
      <c r="G307" s="25"/>
      <c r="H307" s="140"/>
      <c r="I307" s="22"/>
      <c r="J307" s="7" t="str">
        <f t="shared" si="136"/>
        <v xml:space="preserve"> </v>
      </c>
      <c r="K307" s="1117"/>
      <c r="L307" s="1119"/>
      <c r="M307" s="1119"/>
      <c r="N307" s="23"/>
      <c r="O307" s="864"/>
      <c r="P307" s="861"/>
      <c r="Q307" s="867"/>
      <c r="R307" s="829"/>
      <c r="S307" s="836"/>
      <c r="T307" s="836"/>
      <c r="U307" s="836"/>
      <c r="V307" s="836"/>
      <c r="W307" s="832"/>
      <c r="X307" s="856"/>
      <c r="Y307" s="858"/>
      <c r="Z307" s="858"/>
      <c r="AA307" s="1105"/>
      <c r="AB307" s="957"/>
      <c r="AC307" s="1108"/>
      <c r="AD307" s="1110"/>
      <c r="AE307" s="29" t="str">
        <f t="shared" ref="AE307" si="138">IFERROR(ROUND(IF(AA307="ICT",0,(J307/25)*110%),0),"")</f>
        <v/>
      </c>
      <c r="AF307" s="45"/>
      <c r="AG307" s="45"/>
      <c r="AH307" s="46"/>
      <c r="AI307" s="19"/>
    </row>
    <row r="308" spans="2:35" s="90" customFormat="1" ht="16.5" customHeight="1">
      <c r="B308" s="821"/>
      <c r="C308" s="78" t="s">
        <v>348</v>
      </c>
      <c r="D308" s="78"/>
      <c r="E308" s="78">
        <f>COUNTA(E298)</f>
        <v>0</v>
      </c>
      <c r="F308" s="78">
        <f>COUNTA(F298)</f>
        <v>0</v>
      </c>
      <c r="G308" s="78">
        <f>COUNTA(G298:G307)</f>
        <v>0</v>
      </c>
      <c r="H308" s="78"/>
      <c r="I308" s="69">
        <f>SUM(I298:I307)</f>
        <v>0</v>
      </c>
      <c r="J308" s="69">
        <f>SUM(J298:J307)</f>
        <v>0</v>
      </c>
      <c r="K308" s="79"/>
      <c r="L308" s="79"/>
      <c r="M308" s="79"/>
      <c r="N308" s="70">
        <f>SUM(N298:N307)</f>
        <v>0</v>
      </c>
      <c r="O308" s="70">
        <f>SUM(O298:O307)</f>
        <v>0</v>
      </c>
      <c r="P308" s="71">
        <f>SUM(P298:P307)</f>
        <v>0</v>
      </c>
      <c r="Q308" s="71">
        <f>SUM(Q298:Q307)</f>
        <v>0</v>
      </c>
      <c r="R308" s="71"/>
      <c r="S308" s="74">
        <f>SUM(S298:S307)</f>
        <v>0</v>
      </c>
      <c r="T308" s="74">
        <f>SUM(T298:T307)</f>
        <v>0</v>
      </c>
      <c r="U308" s="74">
        <f t="shared" ref="U308" si="139">SUM(U298:U307)</f>
        <v>0</v>
      </c>
      <c r="V308" s="74">
        <f>SUM(V298:V307)</f>
        <v>0</v>
      </c>
      <c r="W308" s="71"/>
      <c r="X308" s="71" t="e">
        <f>SUM(X298:X307)</f>
        <v>#REF!</v>
      </c>
      <c r="Y308" s="71" t="e">
        <f t="shared" ref="Y308:Z308" si="140">SUM(Y298:Y307)</f>
        <v>#REF!</v>
      </c>
      <c r="Z308" s="71" t="e">
        <f t="shared" si="140"/>
        <v>#REF!</v>
      </c>
      <c r="AA308" s="71"/>
      <c r="AB308" s="75">
        <f>SUM(AB298:AB307)</f>
        <v>0</v>
      </c>
      <c r="AC308" s="71">
        <f>SUM(AC298:AC307)</f>
        <v>0</v>
      </c>
      <c r="AD308" s="76">
        <f>SUM(AD298:AD307)</f>
        <v>0</v>
      </c>
      <c r="AE308" s="76">
        <f>SUM(AE298:AE307)</f>
        <v>0</v>
      </c>
      <c r="AF308" s="79">
        <f>COUNTA(AF298:AF307)</f>
        <v>0</v>
      </c>
      <c r="AG308" s="80"/>
      <c r="AH308" s="81"/>
      <c r="AI308" s="91"/>
    </row>
    <row r="309" spans="2:35" s="93" customFormat="1" ht="15" thickBot="1">
      <c r="B309" s="822"/>
      <c r="C309" s="82"/>
      <c r="D309" s="82"/>
      <c r="E309" s="82"/>
      <c r="F309" s="82"/>
      <c r="G309" s="83"/>
      <c r="H309" s="84"/>
      <c r="I309" s="84"/>
      <c r="J309" s="28" t="str">
        <f t="shared" ref="J309" si="141">IFERROR(IF(I309/D$12=0," ",I309/D$12),"")</f>
        <v xml:space="preserve"> </v>
      </c>
      <c r="K309" s="84"/>
      <c r="L309" s="84"/>
      <c r="M309" s="84"/>
      <c r="N309" s="85"/>
      <c r="O309" s="72"/>
      <c r="P309" s="73"/>
      <c r="Q309" s="73"/>
      <c r="R309" s="73"/>
      <c r="S309" s="73"/>
      <c r="T309" s="73"/>
      <c r="U309" s="73"/>
      <c r="V309" s="73"/>
      <c r="W309" s="73"/>
      <c r="X309" s="73"/>
      <c r="Y309" s="73"/>
      <c r="Z309" s="73"/>
      <c r="AA309" s="73"/>
      <c r="AB309" s="73"/>
      <c r="AC309" s="73"/>
      <c r="AD309" s="77"/>
      <c r="AE309" s="77"/>
      <c r="AF309" s="84"/>
      <c r="AG309" s="86"/>
      <c r="AH309" s="87"/>
      <c r="AI309" s="92"/>
    </row>
    <row r="310" spans="2:35">
      <c r="B310" s="823">
        <f>B298+1</f>
        <v>25</v>
      </c>
      <c r="C310" s="828"/>
      <c r="D310" s="1100"/>
      <c r="E310" s="828"/>
      <c r="F310" s="829"/>
      <c r="G310" s="25"/>
      <c r="H310" s="24"/>
      <c r="I310" s="140"/>
      <c r="J310" s="7" t="str">
        <f>IFERROR(IF(I310/D$12=0," ",I310/D$12),"")</f>
        <v xml:space="preserve"> </v>
      </c>
      <c r="K310" s="1116"/>
      <c r="L310" s="1118"/>
      <c r="M310" s="1118"/>
      <c r="N310" s="23"/>
      <c r="O310" s="862" t="str">
        <f>IFERROR(ROUND(IF(I320/#REF!=0,"",I320/#REF!),0),"")</f>
        <v/>
      </c>
      <c r="P310" s="859">
        <f>IFERROR(O320/$X$14,"")</f>
        <v>0</v>
      </c>
      <c r="Q310" s="865">
        <f>IFERROR(P320*$X$13/2,"")</f>
        <v>0</v>
      </c>
      <c r="R310" s="854"/>
      <c r="S310" s="834" t="str">
        <f>IFERROR(ROUND(IF(OR($R310="Hino Truck",$R313="Hino Truck",$R315="Hino Truck",$R317="Hino Truck"),$P320/$X$9,""),1),"NA")</f>
        <v>NA</v>
      </c>
      <c r="T310" s="834" t="str">
        <f>IFERROR(ROUND(IF(OR($R310="Mazda",$R313="Mazda",$R315="Mazda",$R317="Mazda"),$P320/$X$10,""),1),"NA")</f>
        <v>NA</v>
      </c>
      <c r="U310" s="834" t="str">
        <f>IFERROR(ROUND(IF(OR($R310="Shazoor",$R313="Shazoor",$R315="Shazoor",$R317="Shazoor"),$P320/$X$11,""),1),"NA")</f>
        <v>NA</v>
      </c>
      <c r="V310" s="834" t="str">
        <f>IFERROR(ROUND(IF(OR($R310="Suzuki",$R313="Suzuki",$R315="Suzuki",$R317="Suzuki"),$P320/$X$12,""),1),"NA")</f>
        <v>NA</v>
      </c>
      <c r="W310" s="830"/>
      <c r="X310" s="855" t="e">
        <f>J320/$K$9/$K$8</f>
        <v>#REF!</v>
      </c>
      <c r="Y310" s="857" t="e">
        <f>ROUND(X320/#REF!,0)</f>
        <v>#REF!</v>
      </c>
      <c r="Z310" s="857" t="e">
        <f>O320/#REF!</f>
        <v>#REF!</v>
      </c>
      <c r="AA310" s="1103"/>
      <c r="AB310" s="1106">
        <f>IFERROR(ROUND(IF(AA310="ICT",0,(J320/10)*110%),0),"")</f>
        <v>0</v>
      </c>
      <c r="AC310" s="1107" t="str">
        <f>IFERROR(ROUNDUP(J320/$P$9/$P$8,0),"")</f>
        <v/>
      </c>
      <c r="AD310" s="1109" t="str">
        <f>IFERROR(ROUND(J320/$P$9/AC310,0),"")</f>
        <v/>
      </c>
      <c r="AE310" s="29" t="str">
        <f>IFERROR(ROUND(IF(AA310="ICT",0,(J310/25)*110%),0),"")</f>
        <v/>
      </c>
      <c r="AF310" s="43"/>
      <c r="AG310" s="43"/>
      <c r="AH310" s="44"/>
      <c r="AI310" s="19"/>
    </row>
    <row r="311" spans="2:35">
      <c r="B311" s="823"/>
      <c r="C311" s="828"/>
      <c r="D311" s="1100"/>
      <c r="E311" s="828"/>
      <c r="F311" s="1102"/>
      <c r="G311" s="25"/>
      <c r="H311" s="140"/>
      <c r="I311" s="140"/>
      <c r="J311" s="7" t="str">
        <f t="shared" ref="J311:J319" si="142">IFERROR(IF(I311/D$12=0," ",I311/D$12),"")</f>
        <v xml:space="preserve"> </v>
      </c>
      <c r="K311" s="1116"/>
      <c r="L311" s="1118"/>
      <c r="M311" s="1118"/>
      <c r="N311" s="23"/>
      <c r="O311" s="863"/>
      <c r="P311" s="860"/>
      <c r="Q311" s="866"/>
      <c r="R311" s="828"/>
      <c r="S311" s="835"/>
      <c r="T311" s="835"/>
      <c r="U311" s="835"/>
      <c r="V311" s="835"/>
      <c r="W311" s="831"/>
      <c r="X311" s="855"/>
      <c r="Y311" s="857"/>
      <c r="Z311" s="857"/>
      <c r="AA311" s="1104"/>
      <c r="AB311" s="956"/>
      <c r="AC311" s="1107"/>
      <c r="AD311" s="1109"/>
      <c r="AE311" s="29" t="str">
        <f t="shared" ref="AE311:AE313" si="143">IFERROR(ROUND(IF(AA311="ICT",0,(J311/25)*110%),0),"")</f>
        <v/>
      </c>
      <c r="AF311" s="45"/>
      <c r="AG311" s="45"/>
      <c r="AH311" s="46"/>
      <c r="AI311" s="19"/>
    </row>
    <row r="312" spans="2:35">
      <c r="B312" s="823"/>
      <c r="C312" s="828"/>
      <c r="D312" s="1100"/>
      <c r="E312" s="828"/>
      <c r="F312" s="1102"/>
      <c r="G312" s="25"/>
      <c r="H312" s="140"/>
      <c r="I312" s="140"/>
      <c r="J312" s="7" t="str">
        <f t="shared" si="142"/>
        <v xml:space="preserve"> </v>
      </c>
      <c r="K312" s="1116"/>
      <c r="L312" s="1118"/>
      <c r="M312" s="1118"/>
      <c r="N312" s="23"/>
      <c r="O312" s="863"/>
      <c r="P312" s="860"/>
      <c r="Q312" s="866"/>
      <c r="R312" s="829"/>
      <c r="S312" s="835"/>
      <c r="T312" s="835"/>
      <c r="U312" s="835"/>
      <c r="V312" s="835"/>
      <c r="W312" s="831"/>
      <c r="X312" s="855"/>
      <c r="Y312" s="857"/>
      <c r="Z312" s="857"/>
      <c r="AA312" s="1104"/>
      <c r="AB312" s="956"/>
      <c r="AC312" s="1107"/>
      <c r="AD312" s="1109"/>
      <c r="AE312" s="29" t="str">
        <f t="shared" si="143"/>
        <v/>
      </c>
      <c r="AF312" s="45"/>
      <c r="AG312" s="45"/>
      <c r="AH312" s="46"/>
      <c r="AI312" s="19"/>
    </row>
    <row r="313" spans="2:35">
      <c r="B313" s="823"/>
      <c r="C313" s="828"/>
      <c r="D313" s="1100"/>
      <c r="E313" s="828"/>
      <c r="F313" s="1102"/>
      <c r="G313" s="25"/>
      <c r="H313" s="140"/>
      <c r="I313" s="140"/>
      <c r="J313" s="7" t="str">
        <f t="shared" si="142"/>
        <v xml:space="preserve"> </v>
      </c>
      <c r="K313" s="1116"/>
      <c r="L313" s="1118"/>
      <c r="M313" s="1118"/>
      <c r="N313" s="23"/>
      <c r="O313" s="863"/>
      <c r="P313" s="860"/>
      <c r="Q313" s="866"/>
      <c r="R313" s="854"/>
      <c r="S313" s="835"/>
      <c r="T313" s="835"/>
      <c r="U313" s="835"/>
      <c r="V313" s="835"/>
      <c r="W313" s="831"/>
      <c r="X313" s="855"/>
      <c r="Y313" s="857"/>
      <c r="Z313" s="857"/>
      <c r="AA313" s="1104"/>
      <c r="AB313" s="956"/>
      <c r="AC313" s="1107"/>
      <c r="AD313" s="1109"/>
      <c r="AE313" s="29" t="str">
        <f t="shared" si="143"/>
        <v/>
      </c>
      <c r="AF313" s="45"/>
      <c r="AG313" s="45"/>
      <c r="AH313" s="46"/>
      <c r="AI313" s="19"/>
    </row>
    <row r="314" spans="2:35">
      <c r="B314" s="823"/>
      <c r="C314" s="828"/>
      <c r="D314" s="1100"/>
      <c r="E314" s="828"/>
      <c r="F314" s="1102"/>
      <c r="G314" s="25"/>
      <c r="H314" s="140"/>
      <c r="I314" s="22"/>
      <c r="J314" s="7" t="str">
        <f t="shared" si="142"/>
        <v xml:space="preserve"> </v>
      </c>
      <c r="K314" s="1116"/>
      <c r="L314" s="1118"/>
      <c r="M314" s="1118"/>
      <c r="N314" s="23"/>
      <c r="O314" s="863"/>
      <c r="P314" s="860"/>
      <c r="Q314" s="866"/>
      <c r="R314" s="829"/>
      <c r="S314" s="835"/>
      <c r="T314" s="835"/>
      <c r="U314" s="835"/>
      <c r="V314" s="835"/>
      <c r="W314" s="831"/>
      <c r="X314" s="855"/>
      <c r="Y314" s="857"/>
      <c r="Z314" s="857"/>
      <c r="AA314" s="1104"/>
      <c r="AB314" s="956"/>
      <c r="AC314" s="1107"/>
      <c r="AD314" s="1109"/>
      <c r="AE314" s="29"/>
      <c r="AF314" s="45"/>
      <c r="AG314" s="45"/>
      <c r="AH314" s="46"/>
      <c r="AI314" s="19"/>
    </row>
    <row r="315" spans="2:35">
      <c r="B315" s="823"/>
      <c r="C315" s="828"/>
      <c r="D315" s="1100"/>
      <c r="E315" s="828"/>
      <c r="F315" s="1102"/>
      <c r="G315" s="25"/>
      <c r="H315" s="140"/>
      <c r="I315" s="22"/>
      <c r="J315" s="7" t="str">
        <f t="shared" si="142"/>
        <v xml:space="preserve"> </v>
      </c>
      <c r="K315" s="1116"/>
      <c r="L315" s="1118"/>
      <c r="M315" s="1118"/>
      <c r="N315" s="23"/>
      <c r="O315" s="863"/>
      <c r="P315" s="860"/>
      <c r="Q315" s="866"/>
      <c r="R315" s="854"/>
      <c r="S315" s="835"/>
      <c r="T315" s="835"/>
      <c r="U315" s="835"/>
      <c r="V315" s="835"/>
      <c r="W315" s="831"/>
      <c r="X315" s="855"/>
      <c r="Y315" s="857"/>
      <c r="Z315" s="857"/>
      <c r="AA315" s="1104"/>
      <c r="AB315" s="956"/>
      <c r="AC315" s="1107"/>
      <c r="AD315" s="1109"/>
      <c r="AE315" s="29"/>
      <c r="AF315" s="45"/>
      <c r="AG315" s="45"/>
      <c r="AH315" s="46"/>
      <c r="AI315" s="19"/>
    </row>
    <row r="316" spans="2:35">
      <c r="B316" s="823"/>
      <c r="C316" s="828"/>
      <c r="D316" s="1100"/>
      <c r="E316" s="828"/>
      <c r="F316" s="1102"/>
      <c r="G316" s="25"/>
      <c r="H316" s="140"/>
      <c r="I316" s="22"/>
      <c r="J316" s="7" t="str">
        <f t="shared" si="142"/>
        <v xml:space="preserve"> </v>
      </c>
      <c r="K316" s="1116"/>
      <c r="L316" s="1118"/>
      <c r="M316" s="1118"/>
      <c r="N316" s="23"/>
      <c r="O316" s="863"/>
      <c r="P316" s="860"/>
      <c r="Q316" s="866"/>
      <c r="R316" s="829"/>
      <c r="S316" s="835"/>
      <c r="T316" s="835"/>
      <c r="U316" s="835"/>
      <c r="V316" s="835"/>
      <c r="W316" s="831"/>
      <c r="X316" s="855"/>
      <c r="Y316" s="857"/>
      <c r="Z316" s="857"/>
      <c r="AA316" s="1104"/>
      <c r="AB316" s="956"/>
      <c r="AC316" s="1107"/>
      <c r="AD316" s="1109"/>
      <c r="AE316" s="29"/>
      <c r="AF316" s="45"/>
      <c r="AG316" s="45"/>
      <c r="AH316" s="46"/>
      <c r="AI316" s="19"/>
    </row>
    <row r="317" spans="2:35">
      <c r="B317" s="823"/>
      <c r="C317" s="828"/>
      <c r="D317" s="1100"/>
      <c r="E317" s="828"/>
      <c r="F317" s="1102"/>
      <c r="G317" s="25"/>
      <c r="H317" s="140"/>
      <c r="I317" s="22"/>
      <c r="J317" s="7" t="str">
        <f t="shared" si="142"/>
        <v xml:space="preserve"> </v>
      </c>
      <c r="K317" s="1116"/>
      <c r="L317" s="1118"/>
      <c r="M317" s="1118"/>
      <c r="N317" s="23"/>
      <c r="O317" s="863"/>
      <c r="P317" s="860"/>
      <c r="Q317" s="866"/>
      <c r="R317" s="854"/>
      <c r="S317" s="835"/>
      <c r="T317" s="835"/>
      <c r="U317" s="835"/>
      <c r="V317" s="835"/>
      <c r="W317" s="831"/>
      <c r="X317" s="855"/>
      <c r="Y317" s="857"/>
      <c r="Z317" s="857"/>
      <c r="AA317" s="1104"/>
      <c r="AB317" s="956"/>
      <c r="AC317" s="1107"/>
      <c r="AD317" s="1109"/>
      <c r="AE317" s="29"/>
      <c r="AF317" s="45"/>
      <c r="AG317" s="45"/>
      <c r="AH317" s="46"/>
      <c r="AI317" s="19"/>
    </row>
    <row r="318" spans="2:35">
      <c r="B318" s="823"/>
      <c r="C318" s="828"/>
      <c r="D318" s="1100"/>
      <c r="E318" s="828"/>
      <c r="F318" s="1102"/>
      <c r="G318" s="25"/>
      <c r="H318" s="140"/>
      <c r="I318" s="22"/>
      <c r="J318" s="7" t="str">
        <f t="shared" si="142"/>
        <v xml:space="preserve"> </v>
      </c>
      <c r="K318" s="1116"/>
      <c r="L318" s="1118"/>
      <c r="M318" s="1118"/>
      <c r="N318" s="23"/>
      <c r="O318" s="863"/>
      <c r="P318" s="860"/>
      <c r="Q318" s="866"/>
      <c r="R318" s="828"/>
      <c r="S318" s="835"/>
      <c r="T318" s="835"/>
      <c r="U318" s="835"/>
      <c r="V318" s="835"/>
      <c r="W318" s="831"/>
      <c r="X318" s="855"/>
      <c r="Y318" s="857"/>
      <c r="Z318" s="857"/>
      <c r="AA318" s="1104"/>
      <c r="AB318" s="956"/>
      <c r="AC318" s="1107"/>
      <c r="AD318" s="1109"/>
      <c r="AE318" s="29"/>
      <c r="AF318" s="45"/>
      <c r="AG318" s="45"/>
      <c r="AH318" s="46"/>
      <c r="AI318" s="19"/>
    </row>
    <row r="319" spans="2:35">
      <c r="B319" s="822"/>
      <c r="C319" s="829"/>
      <c r="D319" s="1101"/>
      <c r="E319" s="829"/>
      <c r="F319" s="1102"/>
      <c r="G319" s="25"/>
      <c r="H319" s="140"/>
      <c r="I319" s="22"/>
      <c r="J319" s="7" t="str">
        <f t="shared" si="142"/>
        <v xml:space="preserve"> </v>
      </c>
      <c r="K319" s="1117"/>
      <c r="L319" s="1119"/>
      <c r="M319" s="1119"/>
      <c r="N319" s="23"/>
      <c r="O319" s="864"/>
      <c r="P319" s="861"/>
      <c r="Q319" s="867"/>
      <c r="R319" s="829"/>
      <c r="S319" s="836"/>
      <c r="T319" s="836"/>
      <c r="U319" s="836"/>
      <c r="V319" s="836"/>
      <c r="W319" s="832"/>
      <c r="X319" s="856"/>
      <c r="Y319" s="858"/>
      <c r="Z319" s="858"/>
      <c r="AA319" s="1105"/>
      <c r="AB319" s="957"/>
      <c r="AC319" s="1108"/>
      <c r="AD319" s="1110"/>
      <c r="AE319" s="29" t="str">
        <f t="shared" ref="AE319" si="144">IFERROR(ROUND(IF(AA319="ICT",0,(J319/25)*110%),0),"")</f>
        <v/>
      </c>
      <c r="AF319" s="45"/>
      <c r="AG319" s="45"/>
      <c r="AH319" s="46"/>
      <c r="AI319" s="19"/>
    </row>
    <row r="320" spans="2:35" s="90" customFormat="1" ht="16.5" customHeight="1">
      <c r="B320" s="821"/>
      <c r="C320" s="78" t="s">
        <v>348</v>
      </c>
      <c r="D320" s="78"/>
      <c r="E320" s="78">
        <f>COUNTA(E310)</f>
        <v>0</v>
      </c>
      <c r="F320" s="78">
        <f>COUNTA(F310)</f>
        <v>0</v>
      </c>
      <c r="G320" s="78">
        <f>COUNTA(G310:G319)</f>
        <v>0</v>
      </c>
      <c r="H320" s="78"/>
      <c r="I320" s="69">
        <f>SUM(I310:I319)</f>
        <v>0</v>
      </c>
      <c r="J320" s="69">
        <f>SUM(J310:J319)</f>
        <v>0</v>
      </c>
      <c r="K320" s="79"/>
      <c r="L320" s="79"/>
      <c r="M320" s="79"/>
      <c r="N320" s="70">
        <f>SUM(N310:N319)</f>
        <v>0</v>
      </c>
      <c r="O320" s="70">
        <f>SUM(O310:O319)</f>
        <v>0</v>
      </c>
      <c r="P320" s="71">
        <f>SUM(P310:P319)</f>
        <v>0</v>
      </c>
      <c r="Q320" s="71">
        <f>SUM(Q310:Q319)</f>
        <v>0</v>
      </c>
      <c r="R320" s="71"/>
      <c r="S320" s="74">
        <f>SUM(S310:S319)</f>
        <v>0</v>
      </c>
      <c r="T320" s="74">
        <f>SUM(T310:T319)</f>
        <v>0</v>
      </c>
      <c r="U320" s="74">
        <f t="shared" ref="U320" si="145">SUM(U310:U319)</f>
        <v>0</v>
      </c>
      <c r="V320" s="74">
        <f>SUM(V310:V319)</f>
        <v>0</v>
      </c>
      <c r="W320" s="71"/>
      <c r="X320" s="71" t="e">
        <f>SUM(X310:X319)</f>
        <v>#REF!</v>
      </c>
      <c r="Y320" s="71" t="e">
        <f t="shared" ref="Y320:Z320" si="146">SUM(Y310:Y319)</f>
        <v>#REF!</v>
      </c>
      <c r="Z320" s="71" t="e">
        <f t="shared" si="146"/>
        <v>#REF!</v>
      </c>
      <c r="AA320" s="71"/>
      <c r="AB320" s="75">
        <f>SUM(AB310:AB319)</f>
        <v>0</v>
      </c>
      <c r="AC320" s="71">
        <f>SUM(AC310:AC319)</f>
        <v>0</v>
      </c>
      <c r="AD320" s="76">
        <f>SUM(AD310:AD319)</f>
        <v>0</v>
      </c>
      <c r="AE320" s="76">
        <f>SUM(AE310:AE319)</f>
        <v>0</v>
      </c>
      <c r="AF320" s="79">
        <f>COUNTA(AF310:AF319)</f>
        <v>0</v>
      </c>
      <c r="AG320" s="80"/>
      <c r="AH320" s="81"/>
      <c r="AI320" s="91"/>
    </row>
    <row r="321" spans="2:35" s="93" customFormat="1" ht="15" thickBot="1">
      <c r="B321" s="822"/>
      <c r="C321" s="82"/>
      <c r="D321" s="82"/>
      <c r="E321" s="82"/>
      <c r="F321" s="82"/>
      <c r="G321" s="83"/>
      <c r="H321" s="84"/>
      <c r="I321" s="84"/>
      <c r="J321" s="28" t="str">
        <f t="shared" ref="J321" si="147">IFERROR(IF(I321/D$12=0," ",I321/D$12),"")</f>
        <v xml:space="preserve"> </v>
      </c>
      <c r="K321" s="84"/>
      <c r="L321" s="84"/>
      <c r="M321" s="84"/>
      <c r="N321" s="85"/>
      <c r="O321" s="72"/>
      <c r="P321" s="73"/>
      <c r="Q321" s="73"/>
      <c r="R321" s="73"/>
      <c r="S321" s="73"/>
      <c r="T321" s="73"/>
      <c r="U321" s="73"/>
      <c r="V321" s="73"/>
      <c r="W321" s="73"/>
      <c r="X321" s="73"/>
      <c r="Y321" s="73"/>
      <c r="Z321" s="73"/>
      <c r="AA321" s="73"/>
      <c r="AB321" s="73"/>
      <c r="AC321" s="73"/>
      <c r="AD321" s="77"/>
      <c r="AE321" s="77"/>
      <c r="AF321" s="84"/>
      <c r="AG321" s="86"/>
      <c r="AH321" s="87"/>
      <c r="AI321" s="92"/>
    </row>
    <row r="322" spans="2:35">
      <c r="B322" s="823">
        <f>B310+1</f>
        <v>26</v>
      </c>
      <c r="C322" s="828"/>
      <c r="D322" s="1100"/>
      <c r="E322" s="828"/>
      <c r="F322" s="829"/>
      <c r="G322" s="25"/>
      <c r="H322" s="24"/>
      <c r="I322" s="140"/>
      <c r="J322" s="7" t="str">
        <f>IFERROR(IF(I322/D$12=0," ",I322/D$12),"")</f>
        <v xml:space="preserve"> </v>
      </c>
      <c r="K322" s="1116"/>
      <c r="L322" s="1118"/>
      <c r="M322" s="1118"/>
      <c r="N322" s="23"/>
      <c r="O322" s="862" t="str">
        <f>IFERROR(ROUND(IF(I332/#REF!=0,"",I332/#REF!),0),"")</f>
        <v/>
      </c>
      <c r="P322" s="859">
        <f>IFERROR(O332/$X$14,"")</f>
        <v>0</v>
      </c>
      <c r="Q322" s="865">
        <f>IFERROR(P332*$X$13/2,"")</f>
        <v>0</v>
      </c>
      <c r="R322" s="854"/>
      <c r="S322" s="834" t="str">
        <f>IFERROR(ROUND(IF(OR($R322="Hino Truck",$R325="Hino Truck",$R327="Hino Truck",$R329="Hino Truck"),$P332/$X$9,""),1),"NA")</f>
        <v>NA</v>
      </c>
      <c r="T322" s="834" t="str">
        <f>IFERROR(ROUND(IF(OR($R322="Mazda",$R325="Mazda",$R327="Mazda",$R329="Mazda"),$P332/$X$10,""),1),"NA")</f>
        <v>NA</v>
      </c>
      <c r="U322" s="834" t="str">
        <f>IFERROR(ROUND(IF(OR($R322="Shazoor",$R325="Shazoor",$R327="Shazoor",$R329="Shazoor"),$P332/$X$11,""),1),"NA")</f>
        <v>NA</v>
      </c>
      <c r="V322" s="834" t="str">
        <f>IFERROR(ROUND(IF(OR($R322="Suzuki",$R325="Suzuki",$R327="Suzuki",$R329="Suzuki"),$P332/$X$12,""),1),"NA")</f>
        <v>NA</v>
      </c>
      <c r="W322" s="830"/>
      <c r="X322" s="855" t="e">
        <f>J332/$K$9/$K$8</f>
        <v>#REF!</v>
      </c>
      <c r="Y322" s="857" t="e">
        <f>ROUND(X332/#REF!,0)</f>
        <v>#REF!</v>
      </c>
      <c r="Z322" s="857" t="e">
        <f>O332/#REF!</f>
        <v>#REF!</v>
      </c>
      <c r="AA322" s="1103"/>
      <c r="AB322" s="1106">
        <f>IFERROR(ROUND(IF(AA322="ICT",0,(J332/10)*110%),0),"")</f>
        <v>0</v>
      </c>
      <c r="AC322" s="1107" t="str">
        <f>IFERROR(ROUNDUP(J332/$P$9/$P$8,0),"")</f>
        <v/>
      </c>
      <c r="AD322" s="1109" t="str">
        <f>IFERROR(ROUND(J332/$P$9/AC322,0),"")</f>
        <v/>
      </c>
      <c r="AE322" s="29" t="str">
        <f>IFERROR(ROUND(IF(AA322="ICT",0,(J322/25)*110%),0),"")</f>
        <v/>
      </c>
      <c r="AF322" s="43"/>
      <c r="AG322" s="43"/>
      <c r="AH322" s="44"/>
      <c r="AI322" s="19"/>
    </row>
    <row r="323" spans="2:35">
      <c r="B323" s="823"/>
      <c r="C323" s="828"/>
      <c r="D323" s="1100"/>
      <c r="E323" s="828"/>
      <c r="F323" s="1102"/>
      <c r="G323" s="25"/>
      <c r="H323" s="140"/>
      <c r="I323" s="140"/>
      <c r="J323" s="7" t="str">
        <f t="shared" ref="J323:J331" si="148">IFERROR(IF(I323/D$12=0," ",I323/D$12),"")</f>
        <v xml:space="preserve"> </v>
      </c>
      <c r="K323" s="1116"/>
      <c r="L323" s="1118"/>
      <c r="M323" s="1118"/>
      <c r="N323" s="23"/>
      <c r="O323" s="863"/>
      <c r="P323" s="860"/>
      <c r="Q323" s="866"/>
      <c r="R323" s="828"/>
      <c r="S323" s="835"/>
      <c r="T323" s="835"/>
      <c r="U323" s="835"/>
      <c r="V323" s="835"/>
      <c r="W323" s="831"/>
      <c r="X323" s="855"/>
      <c r="Y323" s="857"/>
      <c r="Z323" s="857"/>
      <c r="AA323" s="1104"/>
      <c r="AB323" s="956"/>
      <c r="AC323" s="1107"/>
      <c r="AD323" s="1109"/>
      <c r="AE323" s="29" t="str">
        <f t="shared" ref="AE323:AE325" si="149">IFERROR(ROUND(IF(AA323="ICT",0,(J323/25)*110%),0),"")</f>
        <v/>
      </c>
      <c r="AF323" s="45"/>
      <c r="AG323" s="45"/>
      <c r="AH323" s="46"/>
      <c r="AI323" s="19"/>
    </row>
    <row r="324" spans="2:35">
      <c r="B324" s="823"/>
      <c r="C324" s="828"/>
      <c r="D324" s="1100"/>
      <c r="E324" s="828"/>
      <c r="F324" s="1102"/>
      <c r="G324" s="25"/>
      <c r="H324" s="140"/>
      <c r="I324" s="140"/>
      <c r="J324" s="7" t="str">
        <f t="shared" si="148"/>
        <v xml:space="preserve"> </v>
      </c>
      <c r="K324" s="1116"/>
      <c r="L324" s="1118"/>
      <c r="M324" s="1118"/>
      <c r="N324" s="23"/>
      <c r="O324" s="863"/>
      <c r="P324" s="860"/>
      <c r="Q324" s="866"/>
      <c r="R324" s="829"/>
      <c r="S324" s="835"/>
      <c r="T324" s="835"/>
      <c r="U324" s="835"/>
      <c r="V324" s="835"/>
      <c r="W324" s="831"/>
      <c r="X324" s="855"/>
      <c r="Y324" s="857"/>
      <c r="Z324" s="857"/>
      <c r="AA324" s="1104"/>
      <c r="AB324" s="956"/>
      <c r="AC324" s="1107"/>
      <c r="AD324" s="1109"/>
      <c r="AE324" s="29" t="str">
        <f t="shared" si="149"/>
        <v/>
      </c>
      <c r="AF324" s="45"/>
      <c r="AG324" s="45"/>
      <c r="AH324" s="46"/>
      <c r="AI324" s="19"/>
    </row>
    <row r="325" spans="2:35">
      <c r="B325" s="823"/>
      <c r="C325" s="828"/>
      <c r="D325" s="1100"/>
      <c r="E325" s="828"/>
      <c r="F325" s="1102"/>
      <c r="G325" s="25"/>
      <c r="H325" s="140"/>
      <c r="I325" s="140"/>
      <c r="J325" s="7" t="str">
        <f t="shared" si="148"/>
        <v xml:space="preserve"> </v>
      </c>
      <c r="K325" s="1116"/>
      <c r="L325" s="1118"/>
      <c r="M325" s="1118"/>
      <c r="N325" s="23"/>
      <c r="O325" s="863"/>
      <c r="P325" s="860"/>
      <c r="Q325" s="866"/>
      <c r="R325" s="854"/>
      <c r="S325" s="835"/>
      <c r="T325" s="835"/>
      <c r="U325" s="835"/>
      <c r="V325" s="835"/>
      <c r="W325" s="831"/>
      <c r="X325" s="855"/>
      <c r="Y325" s="857"/>
      <c r="Z325" s="857"/>
      <c r="AA325" s="1104"/>
      <c r="AB325" s="956"/>
      <c r="AC325" s="1107"/>
      <c r="AD325" s="1109"/>
      <c r="AE325" s="29" t="str">
        <f t="shared" si="149"/>
        <v/>
      </c>
      <c r="AF325" s="45"/>
      <c r="AG325" s="45"/>
      <c r="AH325" s="46"/>
      <c r="AI325" s="19"/>
    </row>
    <row r="326" spans="2:35">
      <c r="B326" s="823"/>
      <c r="C326" s="828"/>
      <c r="D326" s="1100"/>
      <c r="E326" s="828"/>
      <c r="F326" s="1102"/>
      <c r="G326" s="25"/>
      <c r="H326" s="140"/>
      <c r="I326" s="22"/>
      <c r="J326" s="7" t="str">
        <f t="shared" si="148"/>
        <v xml:space="preserve"> </v>
      </c>
      <c r="K326" s="1116"/>
      <c r="L326" s="1118"/>
      <c r="M326" s="1118"/>
      <c r="N326" s="23"/>
      <c r="O326" s="863"/>
      <c r="P326" s="860"/>
      <c r="Q326" s="866"/>
      <c r="R326" s="829"/>
      <c r="S326" s="835"/>
      <c r="T326" s="835"/>
      <c r="U326" s="835"/>
      <c r="V326" s="835"/>
      <c r="W326" s="831"/>
      <c r="X326" s="855"/>
      <c r="Y326" s="857"/>
      <c r="Z326" s="857"/>
      <c r="AA326" s="1104"/>
      <c r="AB326" s="956"/>
      <c r="AC326" s="1107"/>
      <c r="AD326" s="1109"/>
      <c r="AE326" s="29"/>
      <c r="AF326" s="45"/>
      <c r="AG326" s="45"/>
      <c r="AH326" s="46"/>
      <c r="AI326" s="19"/>
    </row>
    <row r="327" spans="2:35">
      <c r="B327" s="823"/>
      <c r="C327" s="828"/>
      <c r="D327" s="1100"/>
      <c r="E327" s="828"/>
      <c r="F327" s="1102"/>
      <c r="G327" s="25"/>
      <c r="H327" s="140"/>
      <c r="I327" s="22"/>
      <c r="J327" s="7" t="str">
        <f t="shared" si="148"/>
        <v xml:space="preserve"> </v>
      </c>
      <c r="K327" s="1116"/>
      <c r="L327" s="1118"/>
      <c r="M327" s="1118"/>
      <c r="N327" s="23"/>
      <c r="O327" s="863"/>
      <c r="P327" s="860"/>
      <c r="Q327" s="866"/>
      <c r="R327" s="854"/>
      <c r="S327" s="835"/>
      <c r="T327" s="835"/>
      <c r="U327" s="835"/>
      <c r="V327" s="835"/>
      <c r="W327" s="831"/>
      <c r="X327" s="855"/>
      <c r="Y327" s="857"/>
      <c r="Z327" s="857"/>
      <c r="AA327" s="1104"/>
      <c r="AB327" s="956"/>
      <c r="AC327" s="1107"/>
      <c r="AD327" s="1109"/>
      <c r="AE327" s="29"/>
      <c r="AF327" s="45"/>
      <c r="AG327" s="45"/>
      <c r="AH327" s="46"/>
      <c r="AI327" s="19"/>
    </row>
    <row r="328" spans="2:35">
      <c r="B328" s="823"/>
      <c r="C328" s="828"/>
      <c r="D328" s="1100"/>
      <c r="E328" s="828"/>
      <c r="F328" s="1102"/>
      <c r="G328" s="25"/>
      <c r="H328" s="140"/>
      <c r="I328" s="22"/>
      <c r="J328" s="7" t="str">
        <f t="shared" si="148"/>
        <v xml:space="preserve"> </v>
      </c>
      <c r="K328" s="1116"/>
      <c r="L328" s="1118"/>
      <c r="M328" s="1118"/>
      <c r="N328" s="23"/>
      <c r="O328" s="863"/>
      <c r="P328" s="860"/>
      <c r="Q328" s="866"/>
      <c r="R328" s="829"/>
      <c r="S328" s="835"/>
      <c r="T328" s="835"/>
      <c r="U328" s="835"/>
      <c r="V328" s="835"/>
      <c r="W328" s="831"/>
      <c r="X328" s="855"/>
      <c r="Y328" s="857"/>
      <c r="Z328" s="857"/>
      <c r="AA328" s="1104"/>
      <c r="AB328" s="956"/>
      <c r="AC328" s="1107"/>
      <c r="AD328" s="1109"/>
      <c r="AE328" s="29"/>
      <c r="AF328" s="45"/>
      <c r="AG328" s="45"/>
      <c r="AH328" s="46"/>
      <c r="AI328" s="19"/>
    </row>
    <row r="329" spans="2:35">
      <c r="B329" s="823"/>
      <c r="C329" s="828"/>
      <c r="D329" s="1100"/>
      <c r="E329" s="828"/>
      <c r="F329" s="1102"/>
      <c r="G329" s="25"/>
      <c r="H329" s="140"/>
      <c r="I329" s="22"/>
      <c r="J329" s="7" t="str">
        <f t="shared" si="148"/>
        <v xml:space="preserve"> </v>
      </c>
      <c r="K329" s="1116"/>
      <c r="L329" s="1118"/>
      <c r="M329" s="1118"/>
      <c r="N329" s="23"/>
      <c r="O329" s="863"/>
      <c r="P329" s="860"/>
      <c r="Q329" s="866"/>
      <c r="R329" s="854"/>
      <c r="S329" s="835"/>
      <c r="T329" s="835"/>
      <c r="U329" s="835"/>
      <c r="V329" s="835"/>
      <c r="W329" s="831"/>
      <c r="X329" s="855"/>
      <c r="Y329" s="857"/>
      <c r="Z329" s="857"/>
      <c r="AA329" s="1104"/>
      <c r="AB329" s="956"/>
      <c r="AC329" s="1107"/>
      <c r="AD329" s="1109"/>
      <c r="AE329" s="29"/>
      <c r="AF329" s="45"/>
      <c r="AG329" s="45"/>
      <c r="AH329" s="46"/>
      <c r="AI329" s="19"/>
    </row>
    <row r="330" spans="2:35">
      <c r="B330" s="823"/>
      <c r="C330" s="828"/>
      <c r="D330" s="1100"/>
      <c r="E330" s="828"/>
      <c r="F330" s="1102"/>
      <c r="G330" s="25"/>
      <c r="H330" s="140"/>
      <c r="I330" s="22"/>
      <c r="J330" s="7" t="str">
        <f t="shared" si="148"/>
        <v xml:space="preserve"> </v>
      </c>
      <c r="K330" s="1116"/>
      <c r="L330" s="1118"/>
      <c r="M330" s="1118"/>
      <c r="N330" s="23"/>
      <c r="O330" s="863"/>
      <c r="P330" s="860"/>
      <c r="Q330" s="866"/>
      <c r="R330" s="828"/>
      <c r="S330" s="835"/>
      <c r="T330" s="835"/>
      <c r="U330" s="835"/>
      <c r="V330" s="835"/>
      <c r="W330" s="831"/>
      <c r="X330" s="855"/>
      <c r="Y330" s="857"/>
      <c r="Z330" s="857"/>
      <c r="AA330" s="1104"/>
      <c r="AB330" s="956"/>
      <c r="AC330" s="1107"/>
      <c r="AD330" s="1109"/>
      <c r="AE330" s="29"/>
      <c r="AF330" s="45"/>
      <c r="AG330" s="45"/>
      <c r="AH330" s="46"/>
      <c r="AI330" s="19"/>
    </row>
    <row r="331" spans="2:35">
      <c r="B331" s="822"/>
      <c r="C331" s="829"/>
      <c r="D331" s="1101"/>
      <c r="E331" s="829"/>
      <c r="F331" s="1102"/>
      <c r="G331" s="25"/>
      <c r="H331" s="140"/>
      <c r="I331" s="22"/>
      <c r="J331" s="7" t="str">
        <f t="shared" si="148"/>
        <v xml:space="preserve"> </v>
      </c>
      <c r="K331" s="1117"/>
      <c r="L331" s="1119"/>
      <c r="M331" s="1119"/>
      <c r="N331" s="23"/>
      <c r="O331" s="864"/>
      <c r="P331" s="861"/>
      <c r="Q331" s="867"/>
      <c r="R331" s="829"/>
      <c r="S331" s="836"/>
      <c r="T331" s="836"/>
      <c r="U331" s="836"/>
      <c r="V331" s="836"/>
      <c r="W331" s="832"/>
      <c r="X331" s="856"/>
      <c r="Y331" s="858"/>
      <c r="Z331" s="858"/>
      <c r="AA331" s="1105"/>
      <c r="AB331" s="957"/>
      <c r="AC331" s="1108"/>
      <c r="AD331" s="1110"/>
      <c r="AE331" s="29" t="str">
        <f t="shared" ref="AE331" si="150">IFERROR(ROUND(IF(AA331="ICT",0,(J331/25)*110%),0),"")</f>
        <v/>
      </c>
      <c r="AF331" s="45"/>
      <c r="AG331" s="45"/>
      <c r="AH331" s="46"/>
      <c r="AI331" s="19"/>
    </row>
    <row r="332" spans="2:35" s="90" customFormat="1" ht="16.5" customHeight="1">
      <c r="B332" s="821"/>
      <c r="C332" s="78" t="s">
        <v>348</v>
      </c>
      <c r="D332" s="78"/>
      <c r="E332" s="78">
        <f>COUNTA(E322)</f>
        <v>0</v>
      </c>
      <c r="F332" s="78">
        <f>COUNTA(F322)</f>
        <v>0</v>
      </c>
      <c r="G332" s="78">
        <f>COUNTA(G322:G331)</f>
        <v>0</v>
      </c>
      <c r="H332" s="78"/>
      <c r="I332" s="69">
        <f>SUM(I322:I331)</f>
        <v>0</v>
      </c>
      <c r="J332" s="69">
        <f>SUM(J322:J331)</f>
        <v>0</v>
      </c>
      <c r="K332" s="79"/>
      <c r="L332" s="79"/>
      <c r="M332" s="79"/>
      <c r="N332" s="70">
        <f>SUM(N322:N331)</f>
        <v>0</v>
      </c>
      <c r="O332" s="70">
        <f>SUM(O322:O331)</f>
        <v>0</v>
      </c>
      <c r="P332" s="71">
        <f>SUM(P322:P331)</f>
        <v>0</v>
      </c>
      <c r="Q332" s="71">
        <f>SUM(Q322:Q331)</f>
        <v>0</v>
      </c>
      <c r="R332" s="71"/>
      <c r="S332" s="74">
        <f>SUM(S322:S331)</f>
        <v>0</v>
      </c>
      <c r="T332" s="74">
        <f>SUM(T322:T331)</f>
        <v>0</v>
      </c>
      <c r="U332" s="74">
        <f t="shared" ref="U332" si="151">SUM(U322:U331)</f>
        <v>0</v>
      </c>
      <c r="V332" s="74">
        <f>SUM(V322:V331)</f>
        <v>0</v>
      </c>
      <c r="W332" s="71"/>
      <c r="X332" s="71" t="e">
        <f>SUM(X322:X331)</f>
        <v>#REF!</v>
      </c>
      <c r="Y332" s="71" t="e">
        <f t="shared" ref="Y332:Z332" si="152">SUM(Y322:Y331)</f>
        <v>#REF!</v>
      </c>
      <c r="Z332" s="71" t="e">
        <f t="shared" si="152"/>
        <v>#REF!</v>
      </c>
      <c r="AA332" s="71"/>
      <c r="AB332" s="75">
        <f>SUM(AB322:AB331)</f>
        <v>0</v>
      </c>
      <c r="AC332" s="71">
        <f>SUM(AC322:AC331)</f>
        <v>0</v>
      </c>
      <c r="AD332" s="76">
        <f>SUM(AD322:AD331)</f>
        <v>0</v>
      </c>
      <c r="AE332" s="76">
        <f>SUM(AE322:AE331)</f>
        <v>0</v>
      </c>
      <c r="AF332" s="79">
        <f>COUNTA(AF322:AF331)</f>
        <v>0</v>
      </c>
      <c r="AG332" s="80"/>
      <c r="AH332" s="81"/>
      <c r="AI332" s="91"/>
    </row>
    <row r="333" spans="2:35" s="93" customFormat="1" ht="15" thickBot="1">
      <c r="B333" s="822"/>
      <c r="C333" s="82"/>
      <c r="D333" s="82"/>
      <c r="E333" s="82"/>
      <c r="F333" s="82"/>
      <c r="G333" s="83"/>
      <c r="H333" s="84"/>
      <c r="I333" s="84"/>
      <c r="J333" s="28" t="str">
        <f t="shared" ref="J333" si="153">IFERROR(IF(I333/D$12=0," ",I333/D$12),"")</f>
        <v xml:space="preserve"> </v>
      </c>
      <c r="K333" s="84"/>
      <c r="L333" s="84"/>
      <c r="M333" s="84"/>
      <c r="N333" s="85"/>
      <c r="O333" s="72"/>
      <c r="P333" s="73"/>
      <c r="Q333" s="73"/>
      <c r="R333" s="73"/>
      <c r="S333" s="73"/>
      <c r="T333" s="73"/>
      <c r="U333" s="73"/>
      <c r="V333" s="73"/>
      <c r="W333" s="73"/>
      <c r="X333" s="73"/>
      <c r="Y333" s="73"/>
      <c r="Z333" s="73"/>
      <c r="AA333" s="73"/>
      <c r="AB333" s="73"/>
      <c r="AC333" s="73"/>
      <c r="AD333" s="77"/>
      <c r="AE333" s="77"/>
      <c r="AF333" s="84"/>
      <c r="AG333" s="86"/>
      <c r="AH333" s="87"/>
      <c r="AI333" s="92"/>
    </row>
    <row r="334" spans="2:35">
      <c r="B334" s="823">
        <f>B322+1</f>
        <v>27</v>
      </c>
      <c r="C334" s="828"/>
      <c r="D334" s="1100"/>
      <c r="E334" s="828"/>
      <c r="F334" s="829"/>
      <c r="G334" s="25"/>
      <c r="H334" s="24"/>
      <c r="I334" s="140"/>
      <c r="J334" s="7" t="str">
        <f>IFERROR(IF(I334/D$12=0," ",I334/D$12),"")</f>
        <v xml:space="preserve"> </v>
      </c>
      <c r="K334" s="1116"/>
      <c r="L334" s="1118"/>
      <c r="M334" s="1118"/>
      <c r="N334" s="23"/>
      <c r="O334" s="862" t="str">
        <f>IFERROR(ROUND(IF(I344/#REF!=0,"",I344/#REF!),0),"")</f>
        <v/>
      </c>
      <c r="P334" s="859">
        <f>IFERROR(O344/$X$14,"")</f>
        <v>0</v>
      </c>
      <c r="Q334" s="865">
        <f>IFERROR(P344*$X$13/2,"")</f>
        <v>0</v>
      </c>
      <c r="R334" s="854"/>
      <c r="S334" s="834" t="str">
        <f>IFERROR(ROUND(IF(OR($R334="Hino Truck",$R337="Hino Truck",$R339="Hino Truck",$R341="Hino Truck"),$P344/$X$9,""),1),"NA")</f>
        <v>NA</v>
      </c>
      <c r="T334" s="834" t="str">
        <f>IFERROR(ROUND(IF(OR($R334="Mazda",$R337="Mazda",$R339="Mazda",$R341="Mazda"),$P344/$X$10,""),1),"NA")</f>
        <v>NA</v>
      </c>
      <c r="U334" s="834" t="str">
        <f>IFERROR(ROUND(IF(OR($R334="Shazoor",$R337="Shazoor",$R339="Shazoor",$R341="Shazoor"),$P344/$X$11,""),1),"NA")</f>
        <v>NA</v>
      </c>
      <c r="V334" s="834" t="str">
        <f>IFERROR(ROUND(IF(OR($R334="Suzuki",$R337="Suzuki",$R339="Suzuki",$R341="Suzuki"),$P344/$X$12,""),1),"NA")</f>
        <v>NA</v>
      </c>
      <c r="W334" s="830"/>
      <c r="X334" s="855" t="e">
        <f>J344/$K$9/$K$8</f>
        <v>#REF!</v>
      </c>
      <c r="Y334" s="857" t="e">
        <f>ROUND(X344/#REF!,0)</f>
        <v>#REF!</v>
      </c>
      <c r="Z334" s="857" t="e">
        <f>O344/#REF!</f>
        <v>#REF!</v>
      </c>
      <c r="AA334" s="1103"/>
      <c r="AB334" s="1106">
        <f>IFERROR(ROUND(IF(AA334="ICT",0,(J344/10)*110%),0),"")</f>
        <v>0</v>
      </c>
      <c r="AC334" s="1107" t="str">
        <f>IFERROR(ROUNDUP(J344/$P$9/$P$8,0),"")</f>
        <v/>
      </c>
      <c r="AD334" s="1109" t="str">
        <f>IFERROR(ROUND(J344/$P$9/AC334,0),"")</f>
        <v/>
      </c>
      <c r="AE334" s="29" t="str">
        <f>IFERROR(ROUND(IF(AA334="ICT",0,(J334/25)*110%),0),"")</f>
        <v/>
      </c>
      <c r="AF334" s="43"/>
      <c r="AG334" s="43"/>
      <c r="AH334" s="44"/>
      <c r="AI334" s="19"/>
    </row>
    <row r="335" spans="2:35">
      <c r="B335" s="823"/>
      <c r="C335" s="828"/>
      <c r="D335" s="1100"/>
      <c r="E335" s="828"/>
      <c r="F335" s="1102"/>
      <c r="G335" s="25"/>
      <c r="H335" s="140"/>
      <c r="I335" s="140"/>
      <c r="J335" s="7" t="str">
        <f t="shared" ref="J335:J343" si="154">IFERROR(IF(I335/D$12=0," ",I335/D$12),"")</f>
        <v xml:space="preserve"> </v>
      </c>
      <c r="K335" s="1116"/>
      <c r="L335" s="1118"/>
      <c r="M335" s="1118"/>
      <c r="N335" s="23"/>
      <c r="O335" s="863"/>
      <c r="P335" s="860"/>
      <c r="Q335" s="866"/>
      <c r="R335" s="828"/>
      <c r="S335" s="835"/>
      <c r="T335" s="835"/>
      <c r="U335" s="835"/>
      <c r="V335" s="835"/>
      <c r="W335" s="831"/>
      <c r="X335" s="855"/>
      <c r="Y335" s="857"/>
      <c r="Z335" s="857"/>
      <c r="AA335" s="1104"/>
      <c r="AB335" s="956"/>
      <c r="AC335" s="1107"/>
      <c r="AD335" s="1109"/>
      <c r="AE335" s="29" t="str">
        <f t="shared" ref="AE335:AE337" si="155">IFERROR(ROUND(IF(AA335="ICT",0,(J335/25)*110%),0),"")</f>
        <v/>
      </c>
      <c r="AF335" s="45"/>
      <c r="AG335" s="45"/>
      <c r="AH335" s="46"/>
      <c r="AI335" s="19"/>
    </row>
    <row r="336" spans="2:35">
      <c r="B336" s="823"/>
      <c r="C336" s="828"/>
      <c r="D336" s="1100"/>
      <c r="E336" s="828"/>
      <c r="F336" s="1102"/>
      <c r="G336" s="25"/>
      <c r="H336" s="140"/>
      <c r="I336" s="140"/>
      <c r="J336" s="7" t="str">
        <f t="shared" si="154"/>
        <v xml:space="preserve"> </v>
      </c>
      <c r="K336" s="1116"/>
      <c r="L336" s="1118"/>
      <c r="M336" s="1118"/>
      <c r="N336" s="23"/>
      <c r="O336" s="863"/>
      <c r="P336" s="860"/>
      <c r="Q336" s="866"/>
      <c r="R336" s="829"/>
      <c r="S336" s="835"/>
      <c r="T336" s="835"/>
      <c r="U336" s="835"/>
      <c r="V336" s="835"/>
      <c r="W336" s="831"/>
      <c r="X336" s="855"/>
      <c r="Y336" s="857"/>
      <c r="Z336" s="857"/>
      <c r="AA336" s="1104"/>
      <c r="AB336" s="956"/>
      <c r="AC336" s="1107"/>
      <c r="AD336" s="1109"/>
      <c r="AE336" s="29" t="str">
        <f t="shared" si="155"/>
        <v/>
      </c>
      <c r="AF336" s="45"/>
      <c r="AG336" s="45"/>
      <c r="AH336" s="46"/>
      <c r="AI336" s="19"/>
    </row>
    <row r="337" spans="2:35">
      <c r="B337" s="823"/>
      <c r="C337" s="828"/>
      <c r="D337" s="1100"/>
      <c r="E337" s="828"/>
      <c r="F337" s="1102"/>
      <c r="G337" s="25"/>
      <c r="H337" s="140"/>
      <c r="I337" s="140"/>
      <c r="J337" s="7" t="str">
        <f t="shared" si="154"/>
        <v xml:space="preserve"> </v>
      </c>
      <c r="K337" s="1116"/>
      <c r="L337" s="1118"/>
      <c r="M337" s="1118"/>
      <c r="N337" s="23"/>
      <c r="O337" s="863"/>
      <c r="P337" s="860"/>
      <c r="Q337" s="866"/>
      <c r="R337" s="854"/>
      <c r="S337" s="835"/>
      <c r="T337" s="835"/>
      <c r="U337" s="835"/>
      <c r="V337" s="835"/>
      <c r="W337" s="831"/>
      <c r="X337" s="855"/>
      <c r="Y337" s="857"/>
      <c r="Z337" s="857"/>
      <c r="AA337" s="1104"/>
      <c r="AB337" s="956"/>
      <c r="AC337" s="1107"/>
      <c r="AD337" s="1109"/>
      <c r="AE337" s="29" t="str">
        <f t="shared" si="155"/>
        <v/>
      </c>
      <c r="AF337" s="45"/>
      <c r="AG337" s="45"/>
      <c r="AH337" s="46"/>
      <c r="AI337" s="19"/>
    </row>
    <row r="338" spans="2:35">
      <c r="B338" s="823"/>
      <c r="C338" s="828"/>
      <c r="D338" s="1100"/>
      <c r="E338" s="828"/>
      <c r="F338" s="1102"/>
      <c r="G338" s="25"/>
      <c r="H338" s="140"/>
      <c r="I338" s="22"/>
      <c r="J338" s="7" t="str">
        <f t="shared" si="154"/>
        <v xml:space="preserve"> </v>
      </c>
      <c r="K338" s="1116"/>
      <c r="L338" s="1118"/>
      <c r="M338" s="1118"/>
      <c r="N338" s="23"/>
      <c r="O338" s="863"/>
      <c r="P338" s="860"/>
      <c r="Q338" s="866"/>
      <c r="R338" s="829"/>
      <c r="S338" s="835"/>
      <c r="T338" s="835"/>
      <c r="U338" s="835"/>
      <c r="V338" s="835"/>
      <c r="W338" s="831"/>
      <c r="X338" s="855"/>
      <c r="Y338" s="857"/>
      <c r="Z338" s="857"/>
      <c r="AA338" s="1104"/>
      <c r="AB338" s="956"/>
      <c r="AC338" s="1107"/>
      <c r="AD338" s="1109"/>
      <c r="AE338" s="29"/>
      <c r="AF338" s="45"/>
      <c r="AG338" s="45"/>
      <c r="AH338" s="46"/>
      <c r="AI338" s="19"/>
    </row>
    <row r="339" spans="2:35">
      <c r="B339" s="823"/>
      <c r="C339" s="828"/>
      <c r="D339" s="1100"/>
      <c r="E339" s="828"/>
      <c r="F339" s="1102"/>
      <c r="G339" s="25"/>
      <c r="H339" s="140"/>
      <c r="I339" s="22"/>
      <c r="J339" s="7" t="str">
        <f t="shared" si="154"/>
        <v xml:space="preserve"> </v>
      </c>
      <c r="K339" s="1116"/>
      <c r="L339" s="1118"/>
      <c r="M339" s="1118"/>
      <c r="N339" s="23"/>
      <c r="O339" s="863"/>
      <c r="P339" s="860"/>
      <c r="Q339" s="866"/>
      <c r="R339" s="854"/>
      <c r="S339" s="835"/>
      <c r="T339" s="835"/>
      <c r="U339" s="835"/>
      <c r="V339" s="835"/>
      <c r="W339" s="831"/>
      <c r="X339" s="855"/>
      <c r="Y339" s="857"/>
      <c r="Z339" s="857"/>
      <c r="AA339" s="1104"/>
      <c r="AB339" s="956"/>
      <c r="AC339" s="1107"/>
      <c r="AD339" s="1109"/>
      <c r="AE339" s="29"/>
      <c r="AF339" s="45"/>
      <c r="AG339" s="45"/>
      <c r="AH339" s="46"/>
      <c r="AI339" s="19"/>
    </row>
    <row r="340" spans="2:35">
      <c r="B340" s="823"/>
      <c r="C340" s="828"/>
      <c r="D340" s="1100"/>
      <c r="E340" s="828"/>
      <c r="F340" s="1102"/>
      <c r="G340" s="25"/>
      <c r="H340" s="140"/>
      <c r="I340" s="22"/>
      <c r="J340" s="7" t="str">
        <f t="shared" si="154"/>
        <v xml:space="preserve"> </v>
      </c>
      <c r="K340" s="1116"/>
      <c r="L340" s="1118"/>
      <c r="M340" s="1118"/>
      <c r="N340" s="23"/>
      <c r="O340" s="863"/>
      <c r="P340" s="860"/>
      <c r="Q340" s="866"/>
      <c r="R340" s="829"/>
      <c r="S340" s="835"/>
      <c r="T340" s="835"/>
      <c r="U340" s="835"/>
      <c r="V340" s="835"/>
      <c r="W340" s="831"/>
      <c r="X340" s="855"/>
      <c r="Y340" s="857"/>
      <c r="Z340" s="857"/>
      <c r="AA340" s="1104"/>
      <c r="AB340" s="956"/>
      <c r="AC340" s="1107"/>
      <c r="AD340" s="1109"/>
      <c r="AE340" s="29"/>
      <c r="AF340" s="45"/>
      <c r="AG340" s="45"/>
      <c r="AH340" s="46"/>
      <c r="AI340" s="19"/>
    </row>
    <row r="341" spans="2:35">
      <c r="B341" s="823"/>
      <c r="C341" s="828"/>
      <c r="D341" s="1100"/>
      <c r="E341" s="828"/>
      <c r="F341" s="1102"/>
      <c r="G341" s="25"/>
      <c r="H341" s="140"/>
      <c r="I341" s="22"/>
      <c r="J341" s="7" t="str">
        <f t="shared" si="154"/>
        <v xml:space="preserve"> </v>
      </c>
      <c r="K341" s="1116"/>
      <c r="L341" s="1118"/>
      <c r="M341" s="1118"/>
      <c r="N341" s="23"/>
      <c r="O341" s="863"/>
      <c r="P341" s="860"/>
      <c r="Q341" s="866"/>
      <c r="R341" s="854"/>
      <c r="S341" s="835"/>
      <c r="T341" s="835"/>
      <c r="U341" s="835"/>
      <c r="V341" s="835"/>
      <c r="W341" s="831"/>
      <c r="X341" s="855"/>
      <c r="Y341" s="857"/>
      <c r="Z341" s="857"/>
      <c r="AA341" s="1104"/>
      <c r="AB341" s="956"/>
      <c r="AC341" s="1107"/>
      <c r="AD341" s="1109"/>
      <c r="AE341" s="29"/>
      <c r="AF341" s="45"/>
      <c r="AG341" s="45"/>
      <c r="AH341" s="46"/>
      <c r="AI341" s="19"/>
    </row>
    <row r="342" spans="2:35">
      <c r="B342" s="823"/>
      <c r="C342" s="828"/>
      <c r="D342" s="1100"/>
      <c r="E342" s="828"/>
      <c r="F342" s="1102"/>
      <c r="G342" s="25"/>
      <c r="H342" s="140"/>
      <c r="I342" s="22"/>
      <c r="J342" s="7" t="str">
        <f t="shared" si="154"/>
        <v xml:space="preserve"> </v>
      </c>
      <c r="K342" s="1116"/>
      <c r="L342" s="1118"/>
      <c r="M342" s="1118"/>
      <c r="N342" s="23"/>
      <c r="O342" s="863"/>
      <c r="P342" s="860"/>
      <c r="Q342" s="866"/>
      <c r="R342" s="828"/>
      <c r="S342" s="835"/>
      <c r="T342" s="835"/>
      <c r="U342" s="835"/>
      <c r="V342" s="835"/>
      <c r="W342" s="831"/>
      <c r="X342" s="855"/>
      <c r="Y342" s="857"/>
      <c r="Z342" s="857"/>
      <c r="AA342" s="1104"/>
      <c r="AB342" s="956"/>
      <c r="AC342" s="1107"/>
      <c r="AD342" s="1109"/>
      <c r="AE342" s="29"/>
      <c r="AF342" s="45"/>
      <c r="AG342" s="45"/>
      <c r="AH342" s="46"/>
      <c r="AI342" s="19"/>
    </row>
    <row r="343" spans="2:35">
      <c r="B343" s="822"/>
      <c r="C343" s="829"/>
      <c r="D343" s="1101"/>
      <c r="E343" s="829"/>
      <c r="F343" s="1102"/>
      <c r="G343" s="25"/>
      <c r="H343" s="140"/>
      <c r="I343" s="22"/>
      <c r="J343" s="7" t="str">
        <f t="shared" si="154"/>
        <v xml:space="preserve"> </v>
      </c>
      <c r="K343" s="1117"/>
      <c r="L343" s="1119"/>
      <c r="M343" s="1119"/>
      <c r="N343" s="23"/>
      <c r="O343" s="864"/>
      <c r="P343" s="861"/>
      <c r="Q343" s="867"/>
      <c r="R343" s="829"/>
      <c r="S343" s="836"/>
      <c r="T343" s="836"/>
      <c r="U343" s="836"/>
      <c r="V343" s="836"/>
      <c r="W343" s="832"/>
      <c r="X343" s="856"/>
      <c r="Y343" s="858"/>
      <c r="Z343" s="858"/>
      <c r="AA343" s="1105"/>
      <c r="AB343" s="957"/>
      <c r="AC343" s="1108"/>
      <c r="AD343" s="1110"/>
      <c r="AE343" s="29" t="str">
        <f t="shared" ref="AE343" si="156">IFERROR(ROUND(IF(AA343="ICT",0,(J343/25)*110%),0),"")</f>
        <v/>
      </c>
      <c r="AF343" s="45"/>
      <c r="AG343" s="45"/>
      <c r="AH343" s="46"/>
      <c r="AI343" s="19"/>
    </row>
    <row r="344" spans="2:35" s="90" customFormat="1" ht="16.5" customHeight="1">
      <c r="B344" s="821"/>
      <c r="C344" s="78" t="s">
        <v>348</v>
      </c>
      <c r="D344" s="78"/>
      <c r="E344" s="78">
        <f>COUNTA(E334)</f>
        <v>0</v>
      </c>
      <c r="F344" s="78">
        <f>COUNTA(F334)</f>
        <v>0</v>
      </c>
      <c r="G344" s="78">
        <f>COUNTA(G334:G343)</f>
        <v>0</v>
      </c>
      <c r="H344" s="78"/>
      <c r="I344" s="69">
        <f>SUM(I334:I343)</f>
        <v>0</v>
      </c>
      <c r="J344" s="69">
        <f>SUM(J334:J343)</f>
        <v>0</v>
      </c>
      <c r="K344" s="79"/>
      <c r="L344" s="79"/>
      <c r="M344" s="79"/>
      <c r="N344" s="70">
        <f>SUM(N334:N343)</f>
        <v>0</v>
      </c>
      <c r="O344" s="70">
        <f>SUM(O334:O343)</f>
        <v>0</v>
      </c>
      <c r="P344" s="71">
        <f>SUM(P334:P343)</f>
        <v>0</v>
      </c>
      <c r="Q344" s="71">
        <f>SUM(Q334:Q343)</f>
        <v>0</v>
      </c>
      <c r="R344" s="71"/>
      <c r="S344" s="74">
        <f>SUM(S334:S343)</f>
        <v>0</v>
      </c>
      <c r="T344" s="74">
        <f>SUM(T334:T343)</f>
        <v>0</v>
      </c>
      <c r="U344" s="74">
        <f t="shared" ref="U344" si="157">SUM(U334:U343)</f>
        <v>0</v>
      </c>
      <c r="V344" s="74">
        <f>SUM(V334:V343)</f>
        <v>0</v>
      </c>
      <c r="W344" s="71"/>
      <c r="X344" s="71" t="e">
        <f>SUM(X334:X343)</f>
        <v>#REF!</v>
      </c>
      <c r="Y344" s="71" t="e">
        <f t="shared" ref="Y344:Z344" si="158">SUM(Y334:Y343)</f>
        <v>#REF!</v>
      </c>
      <c r="Z344" s="71" t="e">
        <f t="shared" si="158"/>
        <v>#REF!</v>
      </c>
      <c r="AA344" s="71"/>
      <c r="AB344" s="75">
        <f>SUM(AB334:AB343)</f>
        <v>0</v>
      </c>
      <c r="AC344" s="71">
        <f>SUM(AC334:AC343)</f>
        <v>0</v>
      </c>
      <c r="AD344" s="76">
        <f>SUM(AD334:AD343)</f>
        <v>0</v>
      </c>
      <c r="AE344" s="76">
        <f>SUM(AE334:AE343)</f>
        <v>0</v>
      </c>
      <c r="AF344" s="79">
        <f>COUNTA(AF334:AF343)</f>
        <v>0</v>
      </c>
      <c r="AG344" s="80"/>
      <c r="AH344" s="81"/>
      <c r="AI344" s="91"/>
    </row>
    <row r="345" spans="2:35" s="93" customFormat="1" ht="15" thickBot="1">
      <c r="B345" s="822"/>
      <c r="C345" s="82"/>
      <c r="D345" s="82"/>
      <c r="E345" s="82"/>
      <c r="F345" s="82"/>
      <c r="G345" s="83"/>
      <c r="H345" s="84"/>
      <c r="I345" s="84"/>
      <c r="J345" s="28" t="str">
        <f t="shared" ref="J345" si="159">IFERROR(IF(I345/D$12=0," ",I345/D$12),"")</f>
        <v xml:space="preserve"> </v>
      </c>
      <c r="K345" s="84"/>
      <c r="L345" s="84"/>
      <c r="M345" s="84"/>
      <c r="N345" s="85"/>
      <c r="O345" s="72"/>
      <c r="P345" s="73"/>
      <c r="Q345" s="73"/>
      <c r="R345" s="73"/>
      <c r="S345" s="73"/>
      <c r="T345" s="73"/>
      <c r="U345" s="73"/>
      <c r="V345" s="73"/>
      <c r="W345" s="73"/>
      <c r="X345" s="73"/>
      <c r="Y345" s="73"/>
      <c r="Z345" s="73"/>
      <c r="AA345" s="73"/>
      <c r="AB345" s="73"/>
      <c r="AC345" s="73"/>
      <c r="AD345" s="77"/>
      <c r="AE345" s="77"/>
      <c r="AF345" s="84"/>
      <c r="AG345" s="86"/>
      <c r="AH345" s="87"/>
      <c r="AI345" s="92"/>
    </row>
    <row r="346" spans="2:35">
      <c r="B346" s="823">
        <f>B334+1</f>
        <v>28</v>
      </c>
      <c r="C346" s="828"/>
      <c r="D346" s="1100"/>
      <c r="E346" s="828"/>
      <c r="F346" s="829"/>
      <c r="G346" s="25"/>
      <c r="H346" s="24"/>
      <c r="I346" s="140"/>
      <c r="J346" s="7" t="str">
        <f>IFERROR(IF(I346/D$12=0," ",I346/D$12),"")</f>
        <v xml:space="preserve"> </v>
      </c>
      <c r="K346" s="1116"/>
      <c r="L346" s="1118"/>
      <c r="M346" s="1118"/>
      <c r="N346" s="23"/>
      <c r="O346" s="862" t="str">
        <f>IFERROR(ROUND(IF(I356/#REF!=0,"",I356/#REF!),0),"")</f>
        <v/>
      </c>
      <c r="P346" s="859">
        <f>IFERROR(O356/$X$14,"")</f>
        <v>0</v>
      </c>
      <c r="Q346" s="865">
        <f>IFERROR(P356*$X$13/2,"")</f>
        <v>0</v>
      </c>
      <c r="R346" s="854"/>
      <c r="S346" s="834" t="str">
        <f>IFERROR(ROUND(IF(OR($R346="Hino Truck",$R349="Hino Truck",$R351="Hino Truck",$R353="Hino Truck"),$P356/$X$9,""),1),"NA")</f>
        <v>NA</v>
      </c>
      <c r="T346" s="834" t="str">
        <f>IFERROR(ROUND(IF(OR($R346="Mazda",$R349="Mazda",$R351="Mazda",$R353="Mazda"),$P356/$X$10,""),1),"NA")</f>
        <v>NA</v>
      </c>
      <c r="U346" s="834" t="str">
        <f>IFERROR(ROUND(IF(OR($R346="Shazoor",$R349="Shazoor",$R351="Shazoor",$R353="Shazoor"),$P356/$X$11,""),1),"NA")</f>
        <v>NA</v>
      </c>
      <c r="V346" s="834" t="str">
        <f>IFERROR(ROUND(IF(OR($R346="Suzuki",$R349="Suzuki",$R351="Suzuki",$R353="Suzuki"),$P356/$X$12,""),1),"NA")</f>
        <v>NA</v>
      </c>
      <c r="W346" s="830"/>
      <c r="X346" s="855" t="e">
        <f>J356/$K$9/$K$8</f>
        <v>#REF!</v>
      </c>
      <c r="Y346" s="857" t="e">
        <f>ROUND(X356/#REF!,0)</f>
        <v>#REF!</v>
      </c>
      <c r="Z346" s="857" t="e">
        <f>O356/#REF!</f>
        <v>#REF!</v>
      </c>
      <c r="AA346" s="1103"/>
      <c r="AB346" s="1106">
        <f>IFERROR(ROUND(IF(AA346="ICT",0,(J356/10)*110%),0),"")</f>
        <v>0</v>
      </c>
      <c r="AC346" s="1107" t="str">
        <f>IFERROR(ROUNDUP(J356/$P$9/$P$8,0),"")</f>
        <v/>
      </c>
      <c r="AD346" s="1109" t="str">
        <f>IFERROR(ROUND(J356/$P$9/AC346,0),"")</f>
        <v/>
      </c>
      <c r="AE346" s="29" t="str">
        <f>IFERROR(ROUND(IF(AA346="ICT",0,(J346/25)*110%),0),"")</f>
        <v/>
      </c>
      <c r="AF346" s="43"/>
      <c r="AG346" s="43"/>
      <c r="AH346" s="44"/>
      <c r="AI346" s="19"/>
    </row>
    <row r="347" spans="2:35">
      <c r="B347" s="823"/>
      <c r="C347" s="828"/>
      <c r="D347" s="1100"/>
      <c r="E347" s="828"/>
      <c r="F347" s="1102"/>
      <c r="G347" s="25"/>
      <c r="H347" s="140"/>
      <c r="I347" s="140"/>
      <c r="J347" s="7" t="str">
        <f t="shared" ref="J347:J355" si="160">IFERROR(IF(I347/D$12=0," ",I347/D$12),"")</f>
        <v xml:space="preserve"> </v>
      </c>
      <c r="K347" s="1116"/>
      <c r="L347" s="1118"/>
      <c r="M347" s="1118"/>
      <c r="N347" s="23"/>
      <c r="O347" s="863"/>
      <c r="P347" s="860"/>
      <c r="Q347" s="866"/>
      <c r="R347" s="828"/>
      <c r="S347" s="835"/>
      <c r="T347" s="835"/>
      <c r="U347" s="835"/>
      <c r="V347" s="835"/>
      <c r="W347" s="831"/>
      <c r="X347" s="855"/>
      <c r="Y347" s="857"/>
      <c r="Z347" s="857"/>
      <c r="AA347" s="1104"/>
      <c r="AB347" s="956"/>
      <c r="AC347" s="1107"/>
      <c r="AD347" s="1109"/>
      <c r="AE347" s="29" t="str">
        <f t="shared" ref="AE347:AE349" si="161">IFERROR(ROUND(IF(AA347="ICT",0,(J347/25)*110%),0),"")</f>
        <v/>
      </c>
      <c r="AF347" s="45"/>
      <c r="AG347" s="45"/>
      <c r="AH347" s="46"/>
      <c r="AI347" s="19"/>
    </row>
    <row r="348" spans="2:35">
      <c r="B348" s="823"/>
      <c r="C348" s="828"/>
      <c r="D348" s="1100"/>
      <c r="E348" s="828"/>
      <c r="F348" s="1102"/>
      <c r="G348" s="25"/>
      <c r="H348" s="140"/>
      <c r="I348" s="140"/>
      <c r="J348" s="7" t="str">
        <f t="shared" si="160"/>
        <v xml:space="preserve"> </v>
      </c>
      <c r="K348" s="1116"/>
      <c r="L348" s="1118"/>
      <c r="M348" s="1118"/>
      <c r="N348" s="23"/>
      <c r="O348" s="863"/>
      <c r="P348" s="860"/>
      <c r="Q348" s="866"/>
      <c r="R348" s="829"/>
      <c r="S348" s="835"/>
      <c r="T348" s="835"/>
      <c r="U348" s="835"/>
      <c r="V348" s="835"/>
      <c r="W348" s="831"/>
      <c r="X348" s="855"/>
      <c r="Y348" s="857"/>
      <c r="Z348" s="857"/>
      <c r="AA348" s="1104"/>
      <c r="AB348" s="956"/>
      <c r="AC348" s="1107"/>
      <c r="AD348" s="1109"/>
      <c r="AE348" s="29" t="str">
        <f t="shared" si="161"/>
        <v/>
      </c>
      <c r="AF348" s="45"/>
      <c r="AG348" s="45"/>
      <c r="AH348" s="46"/>
      <c r="AI348" s="19"/>
    </row>
    <row r="349" spans="2:35">
      <c r="B349" s="823"/>
      <c r="C349" s="828"/>
      <c r="D349" s="1100"/>
      <c r="E349" s="828"/>
      <c r="F349" s="1102"/>
      <c r="G349" s="25"/>
      <c r="H349" s="140"/>
      <c r="I349" s="140"/>
      <c r="J349" s="7" t="str">
        <f t="shared" si="160"/>
        <v xml:space="preserve"> </v>
      </c>
      <c r="K349" s="1116"/>
      <c r="L349" s="1118"/>
      <c r="M349" s="1118"/>
      <c r="N349" s="23"/>
      <c r="O349" s="863"/>
      <c r="P349" s="860"/>
      <c r="Q349" s="866"/>
      <c r="R349" s="854"/>
      <c r="S349" s="835"/>
      <c r="T349" s="835"/>
      <c r="U349" s="835"/>
      <c r="V349" s="835"/>
      <c r="W349" s="831"/>
      <c r="X349" s="855"/>
      <c r="Y349" s="857"/>
      <c r="Z349" s="857"/>
      <c r="AA349" s="1104"/>
      <c r="AB349" s="956"/>
      <c r="AC349" s="1107"/>
      <c r="AD349" s="1109"/>
      <c r="AE349" s="29" t="str">
        <f t="shared" si="161"/>
        <v/>
      </c>
      <c r="AF349" s="45"/>
      <c r="AG349" s="45"/>
      <c r="AH349" s="46"/>
      <c r="AI349" s="19"/>
    </row>
    <row r="350" spans="2:35">
      <c r="B350" s="823"/>
      <c r="C350" s="828"/>
      <c r="D350" s="1100"/>
      <c r="E350" s="828"/>
      <c r="F350" s="1102"/>
      <c r="G350" s="25"/>
      <c r="H350" s="140"/>
      <c r="I350" s="22"/>
      <c r="J350" s="7" t="str">
        <f t="shared" si="160"/>
        <v xml:space="preserve"> </v>
      </c>
      <c r="K350" s="1116"/>
      <c r="L350" s="1118"/>
      <c r="M350" s="1118"/>
      <c r="N350" s="23"/>
      <c r="O350" s="863"/>
      <c r="P350" s="860"/>
      <c r="Q350" s="866"/>
      <c r="R350" s="829"/>
      <c r="S350" s="835"/>
      <c r="T350" s="835"/>
      <c r="U350" s="835"/>
      <c r="V350" s="835"/>
      <c r="W350" s="831"/>
      <c r="X350" s="855"/>
      <c r="Y350" s="857"/>
      <c r="Z350" s="857"/>
      <c r="AA350" s="1104"/>
      <c r="AB350" s="956"/>
      <c r="AC350" s="1107"/>
      <c r="AD350" s="1109"/>
      <c r="AE350" s="29"/>
      <c r="AF350" s="45"/>
      <c r="AG350" s="45"/>
      <c r="AH350" s="46"/>
      <c r="AI350" s="19"/>
    </row>
    <row r="351" spans="2:35">
      <c r="B351" s="823"/>
      <c r="C351" s="828"/>
      <c r="D351" s="1100"/>
      <c r="E351" s="828"/>
      <c r="F351" s="1102"/>
      <c r="G351" s="25"/>
      <c r="H351" s="140"/>
      <c r="I351" s="22"/>
      <c r="J351" s="7" t="str">
        <f t="shared" si="160"/>
        <v xml:space="preserve"> </v>
      </c>
      <c r="K351" s="1116"/>
      <c r="L351" s="1118"/>
      <c r="M351" s="1118"/>
      <c r="N351" s="23"/>
      <c r="O351" s="863"/>
      <c r="P351" s="860"/>
      <c r="Q351" s="866"/>
      <c r="R351" s="854"/>
      <c r="S351" s="835"/>
      <c r="T351" s="835"/>
      <c r="U351" s="835"/>
      <c r="V351" s="835"/>
      <c r="W351" s="831"/>
      <c r="X351" s="855"/>
      <c r="Y351" s="857"/>
      <c r="Z351" s="857"/>
      <c r="AA351" s="1104"/>
      <c r="AB351" s="956"/>
      <c r="AC351" s="1107"/>
      <c r="AD351" s="1109"/>
      <c r="AE351" s="29"/>
      <c r="AF351" s="45"/>
      <c r="AG351" s="45"/>
      <c r="AH351" s="46"/>
      <c r="AI351" s="19"/>
    </row>
    <row r="352" spans="2:35">
      <c r="B352" s="823"/>
      <c r="C352" s="828"/>
      <c r="D352" s="1100"/>
      <c r="E352" s="828"/>
      <c r="F352" s="1102"/>
      <c r="G352" s="25"/>
      <c r="H352" s="140"/>
      <c r="I352" s="22"/>
      <c r="J352" s="7" t="str">
        <f t="shared" si="160"/>
        <v xml:space="preserve"> </v>
      </c>
      <c r="K352" s="1116"/>
      <c r="L352" s="1118"/>
      <c r="M352" s="1118"/>
      <c r="N352" s="23"/>
      <c r="O352" s="863"/>
      <c r="P352" s="860"/>
      <c r="Q352" s="866"/>
      <c r="R352" s="829"/>
      <c r="S352" s="835"/>
      <c r="T352" s="835"/>
      <c r="U352" s="835"/>
      <c r="V352" s="835"/>
      <c r="W352" s="831"/>
      <c r="X352" s="855"/>
      <c r="Y352" s="857"/>
      <c r="Z352" s="857"/>
      <c r="AA352" s="1104"/>
      <c r="AB352" s="956"/>
      <c r="AC352" s="1107"/>
      <c r="AD352" s="1109"/>
      <c r="AE352" s="29"/>
      <c r="AF352" s="45"/>
      <c r="AG352" s="45"/>
      <c r="AH352" s="46"/>
      <c r="AI352" s="19"/>
    </row>
    <row r="353" spans="2:35">
      <c r="B353" s="823"/>
      <c r="C353" s="828"/>
      <c r="D353" s="1100"/>
      <c r="E353" s="828"/>
      <c r="F353" s="1102"/>
      <c r="G353" s="25"/>
      <c r="H353" s="140"/>
      <c r="I353" s="22"/>
      <c r="J353" s="7" t="str">
        <f t="shared" si="160"/>
        <v xml:space="preserve"> </v>
      </c>
      <c r="K353" s="1116"/>
      <c r="L353" s="1118"/>
      <c r="M353" s="1118"/>
      <c r="N353" s="23"/>
      <c r="O353" s="863"/>
      <c r="P353" s="860"/>
      <c r="Q353" s="866"/>
      <c r="R353" s="854"/>
      <c r="S353" s="835"/>
      <c r="T353" s="835"/>
      <c r="U353" s="835"/>
      <c r="V353" s="835"/>
      <c r="W353" s="831"/>
      <c r="X353" s="855"/>
      <c r="Y353" s="857"/>
      <c r="Z353" s="857"/>
      <c r="AA353" s="1104"/>
      <c r="AB353" s="956"/>
      <c r="AC353" s="1107"/>
      <c r="AD353" s="1109"/>
      <c r="AE353" s="29"/>
      <c r="AF353" s="45"/>
      <c r="AG353" s="45"/>
      <c r="AH353" s="46"/>
      <c r="AI353" s="19"/>
    </row>
    <row r="354" spans="2:35">
      <c r="B354" s="823"/>
      <c r="C354" s="828"/>
      <c r="D354" s="1100"/>
      <c r="E354" s="828"/>
      <c r="F354" s="1102"/>
      <c r="G354" s="25"/>
      <c r="H354" s="140"/>
      <c r="I354" s="22"/>
      <c r="J354" s="7" t="str">
        <f t="shared" si="160"/>
        <v xml:space="preserve"> </v>
      </c>
      <c r="K354" s="1116"/>
      <c r="L354" s="1118"/>
      <c r="M354" s="1118"/>
      <c r="N354" s="23"/>
      <c r="O354" s="863"/>
      <c r="P354" s="860"/>
      <c r="Q354" s="866"/>
      <c r="R354" s="828"/>
      <c r="S354" s="835"/>
      <c r="T354" s="835"/>
      <c r="U354" s="835"/>
      <c r="V354" s="835"/>
      <c r="W354" s="831"/>
      <c r="X354" s="855"/>
      <c r="Y354" s="857"/>
      <c r="Z354" s="857"/>
      <c r="AA354" s="1104"/>
      <c r="AB354" s="956"/>
      <c r="AC354" s="1107"/>
      <c r="AD354" s="1109"/>
      <c r="AE354" s="29"/>
      <c r="AF354" s="45"/>
      <c r="AG354" s="45"/>
      <c r="AH354" s="46"/>
      <c r="AI354" s="19"/>
    </row>
    <row r="355" spans="2:35">
      <c r="B355" s="822"/>
      <c r="C355" s="829"/>
      <c r="D355" s="1101"/>
      <c r="E355" s="829"/>
      <c r="F355" s="1102"/>
      <c r="G355" s="25"/>
      <c r="H355" s="140"/>
      <c r="I355" s="22"/>
      <c r="J355" s="7" t="str">
        <f t="shared" si="160"/>
        <v xml:space="preserve"> </v>
      </c>
      <c r="K355" s="1117"/>
      <c r="L355" s="1119"/>
      <c r="M355" s="1119"/>
      <c r="N355" s="23"/>
      <c r="O355" s="864"/>
      <c r="P355" s="861"/>
      <c r="Q355" s="867"/>
      <c r="R355" s="829"/>
      <c r="S355" s="836"/>
      <c r="T355" s="836"/>
      <c r="U355" s="836"/>
      <c r="V355" s="836"/>
      <c r="W355" s="832"/>
      <c r="X355" s="856"/>
      <c r="Y355" s="858"/>
      <c r="Z355" s="858"/>
      <c r="AA355" s="1105"/>
      <c r="AB355" s="957"/>
      <c r="AC355" s="1108"/>
      <c r="AD355" s="1110"/>
      <c r="AE355" s="29" t="str">
        <f t="shared" ref="AE355" si="162">IFERROR(ROUND(IF(AA355="ICT",0,(J355/25)*110%),0),"")</f>
        <v/>
      </c>
      <c r="AF355" s="45"/>
      <c r="AG355" s="45"/>
      <c r="AH355" s="46"/>
      <c r="AI355" s="19"/>
    </row>
    <row r="356" spans="2:35" s="90" customFormat="1" ht="16.5" customHeight="1">
      <c r="B356" s="821"/>
      <c r="C356" s="78" t="s">
        <v>348</v>
      </c>
      <c r="D356" s="78"/>
      <c r="E356" s="78">
        <f>COUNTA(E346)</f>
        <v>0</v>
      </c>
      <c r="F356" s="78">
        <f>COUNTA(F346)</f>
        <v>0</v>
      </c>
      <c r="G356" s="78">
        <f>COUNTA(G346:G355)</f>
        <v>0</v>
      </c>
      <c r="H356" s="78"/>
      <c r="I356" s="69">
        <f>SUM(I346:I355)</f>
        <v>0</v>
      </c>
      <c r="J356" s="69">
        <f>SUM(J346:J355)</f>
        <v>0</v>
      </c>
      <c r="K356" s="79"/>
      <c r="L356" s="79"/>
      <c r="M356" s="79"/>
      <c r="N356" s="70">
        <f>SUM(N346:N355)</f>
        <v>0</v>
      </c>
      <c r="O356" s="70">
        <f>SUM(O346:O355)</f>
        <v>0</v>
      </c>
      <c r="P356" s="71">
        <f>SUM(P346:P355)</f>
        <v>0</v>
      </c>
      <c r="Q356" s="71">
        <f>SUM(Q346:Q355)</f>
        <v>0</v>
      </c>
      <c r="R356" s="71"/>
      <c r="S356" s="74">
        <f>SUM(S346:S355)</f>
        <v>0</v>
      </c>
      <c r="T356" s="74">
        <f>SUM(T346:T355)</f>
        <v>0</v>
      </c>
      <c r="U356" s="74">
        <f t="shared" ref="U356" si="163">SUM(U346:U355)</f>
        <v>0</v>
      </c>
      <c r="V356" s="74">
        <f>SUM(V346:V355)</f>
        <v>0</v>
      </c>
      <c r="W356" s="71"/>
      <c r="X356" s="71" t="e">
        <f>SUM(X346:X355)</f>
        <v>#REF!</v>
      </c>
      <c r="Y356" s="71" t="e">
        <f t="shared" ref="Y356:Z356" si="164">SUM(Y346:Y355)</f>
        <v>#REF!</v>
      </c>
      <c r="Z356" s="71" t="e">
        <f t="shared" si="164"/>
        <v>#REF!</v>
      </c>
      <c r="AA356" s="71"/>
      <c r="AB356" s="75">
        <f>SUM(AB346:AB355)</f>
        <v>0</v>
      </c>
      <c r="AC356" s="71">
        <f>SUM(AC346:AC355)</f>
        <v>0</v>
      </c>
      <c r="AD356" s="76">
        <f>SUM(AD346:AD355)</f>
        <v>0</v>
      </c>
      <c r="AE356" s="76">
        <f>SUM(AE346:AE355)</f>
        <v>0</v>
      </c>
      <c r="AF356" s="79">
        <f>COUNTA(AF346:AF355)</f>
        <v>0</v>
      </c>
      <c r="AG356" s="80"/>
      <c r="AH356" s="81"/>
      <c r="AI356" s="91"/>
    </row>
    <row r="357" spans="2:35" s="93" customFormat="1" ht="15" thickBot="1">
      <c r="B357" s="822"/>
      <c r="C357" s="82"/>
      <c r="D357" s="82"/>
      <c r="E357" s="82"/>
      <c r="F357" s="82"/>
      <c r="G357" s="83"/>
      <c r="H357" s="84"/>
      <c r="I357" s="84"/>
      <c r="J357" s="28" t="str">
        <f t="shared" ref="J357" si="165">IFERROR(IF(I357/D$12=0," ",I357/D$12),"")</f>
        <v xml:space="preserve"> </v>
      </c>
      <c r="K357" s="84"/>
      <c r="L357" s="84"/>
      <c r="M357" s="84"/>
      <c r="N357" s="85"/>
      <c r="O357" s="72"/>
      <c r="P357" s="73"/>
      <c r="Q357" s="73"/>
      <c r="R357" s="73"/>
      <c r="S357" s="73"/>
      <c r="T357" s="73"/>
      <c r="U357" s="73"/>
      <c r="V357" s="73"/>
      <c r="W357" s="73"/>
      <c r="X357" s="73"/>
      <c r="Y357" s="73"/>
      <c r="Z357" s="73"/>
      <c r="AA357" s="73"/>
      <c r="AB357" s="73"/>
      <c r="AC357" s="73"/>
      <c r="AD357" s="77"/>
      <c r="AE357" s="77"/>
      <c r="AF357" s="84"/>
      <c r="AG357" s="86"/>
      <c r="AH357" s="87"/>
      <c r="AI357" s="92"/>
    </row>
    <row r="358" spans="2:35">
      <c r="B358" s="823">
        <f>B346+1</f>
        <v>29</v>
      </c>
      <c r="C358" s="828"/>
      <c r="D358" s="1100"/>
      <c r="E358" s="828"/>
      <c r="F358" s="829"/>
      <c r="G358" s="25"/>
      <c r="H358" s="24"/>
      <c r="I358" s="140"/>
      <c r="J358" s="7" t="str">
        <f>IFERROR(IF(I358/D$12=0," ",I358/D$12),"")</f>
        <v xml:space="preserve"> </v>
      </c>
      <c r="K358" s="1116"/>
      <c r="L358" s="1118"/>
      <c r="M358" s="1118"/>
      <c r="N358" s="23"/>
      <c r="O358" s="862" t="str">
        <f>IFERROR(ROUND(IF(I368/#REF!=0,"",I368/#REF!),0),"")</f>
        <v/>
      </c>
      <c r="P358" s="859">
        <f>IFERROR(O368/$X$14,"")</f>
        <v>0</v>
      </c>
      <c r="Q358" s="865">
        <f>IFERROR(P368*$X$13/2,"")</f>
        <v>0</v>
      </c>
      <c r="R358" s="854"/>
      <c r="S358" s="834" t="str">
        <f>IFERROR(ROUND(IF(OR($R358="Hino Truck",$R361="Hino Truck",$R363="Hino Truck",$R365="Hino Truck"),$P368/$X$9,""),1),"NA")</f>
        <v>NA</v>
      </c>
      <c r="T358" s="834" t="str">
        <f>IFERROR(ROUND(IF(OR($R358="Mazda",$R361="Mazda",$R363="Mazda",$R365="Mazda"),$P368/$X$10,""),1),"NA")</f>
        <v>NA</v>
      </c>
      <c r="U358" s="834" t="str">
        <f>IFERROR(ROUND(IF(OR($R358="Shazoor",$R361="Shazoor",$R363="Shazoor",$R365="Shazoor"),$P368/$X$11,""),1),"NA")</f>
        <v>NA</v>
      </c>
      <c r="V358" s="834" t="str">
        <f>IFERROR(ROUND(IF(OR($R358="Suzuki",$R361="Suzuki",$R363="Suzuki",$R365="Suzuki"),$P368/$X$12,""),1),"NA")</f>
        <v>NA</v>
      </c>
      <c r="W358" s="830"/>
      <c r="X358" s="855" t="e">
        <f>J368/$K$9/$K$8</f>
        <v>#REF!</v>
      </c>
      <c r="Y358" s="857" t="e">
        <f>ROUND(X368/#REF!,0)</f>
        <v>#REF!</v>
      </c>
      <c r="Z358" s="857" t="e">
        <f>O368/#REF!</f>
        <v>#REF!</v>
      </c>
      <c r="AA358" s="1103"/>
      <c r="AB358" s="1106">
        <f>IFERROR(ROUND(IF(AA358="ICT",0,(J368/10)*110%),0),"")</f>
        <v>0</v>
      </c>
      <c r="AC358" s="1107" t="str">
        <f>IFERROR(ROUNDUP(J368/$P$9/$P$8,0),"")</f>
        <v/>
      </c>
      <c r="AD358" s="1109" t="str">
        <f>IFERROR(ROUND(J368/$P$9/AC358,0),"")</f>
        <v/>
      </c>
      <c r="AE358" s="29" t="str">
        <f>IFERROR(ROUND(IF(AA358="ICT",0,(J358/25)*110%),0),"")</f>
        <v/>
      </c>
      <c r="AF358" s="43"/>
      <c r="AG358" s="43"/>
      <c r="AH358" s="44"/>
      <c r="AI358" s="19"/>
    </row>
    <row r="359" spans="2:35">
      <c r="B359" s="823"/>
      <c r="C359" s="828"/>
      <c r="D359" s="1100"/>
      <c r="E359" s="828"/>
      <c r="F359" s="1102"/>
      <c r="G359" s="25"/>
      <c r="H359" s="140"/>
      <c r="I359" s="140"/>
      <c r="J359" s="7" t="str">
        <f t="shared" ref="J359:J367" si="166">IFERROR(IF(I359/D$12=0," ",I359/D$12),"")</f>
        <v xml:space="preserve"> </v>
      </c>
      <c r="K359" s="1116"/>
      <c r="L359" s="1118"/>
      <c r="M359" s="1118"/>
      <c r="N359" s="23"/>
      <c r="O359" s="863"/>
      <c r="P359" s="860"/>
      <c r="Q359" s="866"/>
      <c r="R359" s="828"/>
      <c r="S359" s="835"/>
      <c r="T359" s="835"/>
      <c r="U359" s="835"/>
      <c r="V359" s="835"/>
      <c r="W359" s="831"/>
      <c r="X359" s="855"/>
      <c r="Y359" s="857"/>
      <c r="Z359" s="857"/>
      <c r="AA359" s="1104"/>
      <c r="AB359" s="956"/>
      <c r="AC359" s="1107"/>
      <c r="AD359" s="1109"/>
      <c r="AE359" s="29" t="str">
        <f t="shared" ref="AE359:AE361" si="167">IFERROR(ROUND(IF(AA359="ICT",0,(J359/25)*110%),0),"")</f>
        <v/>
      </c>
      <c r="AF359" s="45"/>
      <c r="AG359" s="45"/>
      <c r="AH359" s="46"/>
      <c r="AI359" s="19"/>
    </row>
    <row r="360" spans="2:35">
      <c r="B360" s="823"/>
      <c r="C360" s="828"/>
      <c r="D360" s="1100"/>
      <c r="E360" s="828"/>
      <c r="F360" s="1102"/>
      <c r="G360" s="25"/>
      <c r="H360" s="140"/>
      <c r="I360" s="140"/>
      <c r="J360" s="7" t="str">
        <f t="shared" si="166"/>
        <v xml:space="preserve"> </v>
      </c>
      <c r="K360" s="1116"/>
      <c r="L360" s="1118"/>
      <c r="M360" s="1118"/>
      <c r="N360" s="23"/>
      <c r="O360" s="863"/>
      <c r="P360" s="860"/>
      <c r="Q360" s="866"/>
      <c r="R360" s="829"/>
      <c r="S360" s="835"/>
      <c r="T360" s="835"/>
      <c r="U360" s="835"/>
      <c r="V360" s="835"/>
      <c r="W360" s="831"/>
      <c r="X360" s="855"/>
      <c r="Y360" s="857"/>
      <c r="Z360" s="857"/>
      <c r="AA360" s="1104"/>
      <c r="AB360" s="956"/>
      <c r="AC360" s="1107"/>
      <c r="AD360" s="1109"/>
      <c r="AE360" s="29" t="str">
        <f t="shared" si="167"/>
        <v/>
      </c>
      <c r="AF360" s="45"/>
      <c r="AG360" s="45"/>
      <c r="AH360" s="46"/>
      <c r="AI360" s="19"/>
    </row>
    <row r="361" spans="2:35">
      <c r="B361" s="823"/>
      <c r="C361" s="828"/>
      <c r="D361" s="1100"/>
      <c r="E361" s="828"/>
      <c r="F361" s="1102"/>
      <c r="G361" s="25"/>
      <c r="H361" s="140"/>
      <c r="I361" s="140"/>
      <c r="J361" s="7" t="str">
        <f t="shared" si="166"/>
        <v xml:space="preserve"> </v>
      </c>
      <c r="K361" s="1116"/>
      <c r="L361" s="1118"/>
      <c r="M361" s="1118"/>
      <c r="N361" s="23"/>
      <c r="O361" s="863"/>
      <c r="P361" s="860"/>
      <c r="Q361" s="866"/>
      <c r="R361" s="854"/>
      <c r="S361" s="835"/>
      <c r="T361" s="835"/>
      <c r="U361" s="835"/>
      <c r="V361" s="835"/>
      <c r="W361" s="831"/>
      <c r="X361" s="855"/>
      <c r="Y361" s="857"/>
      <c r="Z361" s="857"/>
      <c r="AA361" s="1104"/>
      <c r="AB361" s="956"/>
      <c r="AC361" s="1107"/>
      <c r="AD361" s="1109"/>
      <c r="AE361" s="29" t="str">
        <f t="shared" si="167"/>
        <v/>
      </c>
      <c r="AF361" s="45"/>
      <c r="AG361" s="45"/>
      <c r="AH361" s="46"/>
      <c r="AI361" s="19"/>
    </row>
    <row r="362" spans="2:35">
      <c r="B362" s="823"/>
      <c r="C362" s="828"/>
      <c r="D362" s="1100"/>
      <c r="E362" s="828"/>
      <c r="F362" s="1102"/>
      <c r="G362" s="25"/>
      <c r="H362" s="140"/>
      <c r="I362" s="22"/>
      <c r="J362" s="7" t="str">
        <f t="shared" si="166"/>
        <v xml:space="preserve"> </v>
      </c>
      <c r="K362" s="1116"/>
      <c r="L362" s="1118"/>
      <c r="M362" s="1118"/>
      <c r="N362" s="23"/>
      <c r="O362" s="863"/>
      <c r="P362" s="860"/>
      <c r="Q362" s="866"/>
      <c r="R362" s="829"/>
      <c r="S362" s="835"/>
      <c r="T362" s="835"/>
      <c r="U362" s="835"/>
      <c r="V362" s="835"/>
      <c r="W362" s="831"/>
      <c r="X362" s="855"/>
      <c r="Y362" s="857"/>
      <c r="Z362" s="857"/>
      <c r="AA362" s="1104"/>
      <c r="AB362" s="956"/>
      <c r="AC362" s="1107"/>
      <c r="AD362" s="1109"/>
      <c r="AE362" s="29"/>
      <c r="AF362" s="45"/>
      <c r="AG362" s="45"/>
      <c r="AH362" s="46"/>
      <c r="AI362" s="19"/>
    </row>
    <row r="363" spans="2:35">
      <c r="B363" s="823"/>
      <c r="C363" s="828"/>
      <c r="D363" s="1100"/>
      <c r="E363" s="828"/>
      <c r="F363" s="1102"/>
      <c r="G363" s="25"/>
      <c r="H363" s="140"/>
      <c r="I363" s="22"/>
      <c r="J363" s="7" t="str">
        <f t="shared" si="166"/>
        <v xml:space="preserve"> </v>
      </c>
      <c r="K363" s="1116"/>
      <c r="L363" s="1118"/>
      <c r="M363" s="1118"/>
      <c r="N363" s="23"/>
      <c r="O363" s="863"/>
      <c r="P363" s="860"/>
      <c r="Q363" s="866"/>
      <c r="R363" s="854"/>
      <c r="S363" s="835"/>
      <c r="T363" s="835"/>
      <c r="U363" s="835"/>
      <c r="V363" s="835"/>
      <c r="W363" s="831"/>
      <c r="X363" s="855"/>
      <c r="Y363" s="857"/>
      <c r="Z363" s="857"/>
      <c r="AA363" s="1104"/>
      <c r="AB363" s="956"/>
      <c r="AC363" s="1107"/>
      <c r="AD363" s="1109"/>
      <c r="AE363" s="29"/>
      <c r="AF363" s="45"/>
      <c r="AG363" s="45"/>
      <c r="AH363" s="46"/>
      <c r="AI363" s="19"/>
    </row>
    <row r="364" spans="2:35">
      <c r="B364" s="823"/>
      <c r="C364" s="828"/>
      <c r="D364" s="1100"/>
      <c r="E364" s="828"/>
      <c r="F364" s="1102"/>
      <c r="G364" s="25"/>
      <c r="H364" s="140"/>
      <c r="I364" s="22"/>
      <c r="J364" s="7" t="str">
        <f t="shared" si="166"/>
        <v xml:space="preserve"> </v>
      </c>
      <c r="K364" s="1116"/>
      <c r="L364" s="1118"/>
      <c r="M364" s="1118"/>
      <c r="N364" s="23"/>
      <c r="O364" s="863"/>
      <c r="P364" s="860"/>
      <c r="Q364" s="866"/>
      <c r="R364" s="829"/>
      <c r="S364" s="835"/>
      <c r="T364" s="835"/>
      <c r="U364" s="835"/>
      <c r="V364" s="835"/>
      <c r="W364" s="831"/>
      <c r="X364" s="855"/>
      <c r="Y364" s="857"/>
      <c r="Z364" s="857"/>
      <c r="AA364" s="1104"/>
      <c r="AB364" s="956"/>
      <c r="AC364" s="1107"/>
      <c r="AD364" s="1109"/>
      <c r="AE364" s="29"/>
      <c r="AF364" s="45"/>
      <c r="AG364" s="45"/>
      <c r="AH364" s="46"/>
      <c r="AI364" s="19"/>
    </row>
    <row r="365" spans="2:35">
      <c r="B365" s="823"/>
      <c r="C365" s="828"/>
      <c r="D365" s="1100"/>
      <c r="E365" s="828"/>
      <c r="F365" s="1102"/>
      <c r="G365" s="25"/>
      <c r="H365" s="140"/>
      <c r="I365" s="22"/>
      <c r="J365" s="7" t="str">
        <f t="shared" si="166"/>
        <v xml:space="preserve"> </v>
      </c>
      <c r="K365" s="1116"/>
      <c r="L365" s="1118"/>
      <c r="M365" s="1118"/>
      <c r="N365" s="23"/>
      <c r="O365" s="863"/>
      <c r="P365" s="860"/>
      <c r="Q365" s="866"/>
      <c r="R365" s="854"/>
      <c r="S365" s="835"/>
      <c r="T365" s="835"/>
      <c r="U365" s="835"/>
      <c r="V365" s="835"/>
      <c r="W365" s="831"/>
      <c r="X365" s="855"/>
      <c r="Y365" s="857"/>
      <c r="Z365" s="857"/>
      <c r="AA365" s="1104"/>
      <c r="AB365" s="956"/>
      <c r="AC365" s="1107"/>
      <c r="AD365" s="1109"/>
      <c r="AE365" s="29"/>
      <c r="AF365" s="45"/>
      <c r="AG365" s="45"/>
      <c r="AH365" s="46"/>
      <c r="AI365" s="19"/>
    </row>
    <row r="366" spans="2:35">
      <c r="B366" s="823"/>
      <c r="C366" s="828"/>
      <c r="D366" s="1100"/>
      <c r="E366" s="828"/>
      <c r="F366" s="1102"/>
      <c r="G366" s="25"/>
      <c r="H366" s="140"/>
      <c r="I366" s="22"/>
      <c r="J366" s="7" t="str">
        <f t="shared" si="166"/>
        <v xml:space="preserve"> </v>
      </c>
      <c r="K366" s="1116"/>
      <c r="L366" s="1118"/>
      <c r="M366" s="1118"/>
      <c r="N366" s="23"/>
      <c r="O366" s="863"/>
      <c r="P366" s="860"/>
      <c r="Q366" s="866"/>
      <c r="R366" s="828"/>
      <c r="S366" s="835"/>
      <c r="T366" s="835"/>
      <c r="U366" s="835"/>
      <c r="V366" s="835"/>
      <c r="W366" s="831"/>
      <c r="X366" s="855"/>
      <c r="Y366" s="857"/>
      <c r="Z366" s="857"/>
      <c r="AA366" s="1104"/>
      <c r="AB366" s="956"/>
      <c r="AC366" s="1107"/>
      <c r="AD366" s="1109"/>
      <c r="AE366" s="29"/>
      <c r="AF366" s="45"/>
      <c r="AG366" s="45"/>
      <c r="AH366" s="46"/>
      <c r="AI366" s="19"/>
    </row>
    <row r="367" spans="2:35">
      <c r="B367" s="822"/>
      <c r="C367" s="829"/>
      <c r="D367" s="1101"/>
      <c r="E367" s="829"/>
      <c r="F367" s="1102"/>
      <c r="G367" s="25"/>
      <c r="H367" s="140"/>
      <c r="I367" s="22"/>
      <c r="J367" s="7" t="str">
        <f t="shared" si="166"/>
        <v xml:space="preserve"> </v>
      </c>
      <c r="K367" s="1117"/>
      <c r="L367" s="1119"/>
      <c r="M367" s="1119"/>
      <c r="N367" s="23"/>
      <c r="O367" s="864"/>
      <c r="P367" s="861"/>
      <c r="Q367" s="867"/>
      <c r="R367" s="829"/>
      <c r="S367" s="836"/>
      <c r="T367" s="836"/>
      <c r="U367" s="836"/>
      <c r="V367" s="836"/>
      <c r="W367" s="832"/>
      <c r="X367" s="856"/>
      <c r="Y367" s="858"/>
      <c r="Z367" s="858"/>
      <c r="AA367" s="1105"/>
      <c r="AB367" s="957"/>
      <c r="AC367" s="1108"/>
      <c r="AD367" s="1110"/>
      <c r="AE367" s="29" t="str">
        <f t="shared" ref="AE367" si="168">IFERROR(ROUND(IF(AA367="ICT",0,(J367/25)*110%),0),"")</f>
        <v/>
      </c>
      <c r="AF367" s="45"/>
      <c r="AG367" s="45"/>
      <c r="AH367" s="46"/>
      <c r="AI367" s="19"/>
    </row>
    <row r="368" spans="2:35" s="90" customFormat="1" ht="16.5" customHeight="1">
      <c r="B368" s="821"/>
      <c r="C368" s="78" t="s">
        <v>348</v>
      </c>
      <c r="D368" s="78"/>
      <c r="E368" s="78">
        <f>COUNTA(E358)</f>
        <v>0</v>
      </c>
      <c r="F368" s="78">
        <f>COUNTA(F358)</f>
        <v>0</v>
      </c>
      <c r="G368" s="78">
        <f>COUNTA(G358:G367)</f>
        <v>0</v>
      </c>
      <c r="H368" s="78"/>
      <c r="I368" s="69">
        <f>SUM(I358:I367)</f>
        <v>0</v>
      </c>
      <c r="J368" s="69">
        <f>SUM(J358:J367)</f>
        <v>0</v>
      </c>
      <c r="K368" s="79"/>
      <c r="L368" s="79"/>
      <c r="M368" s="79"/>
      <c r="N368" s="70">
        <f>SUM(N358:N367)</f>
        <v>0</v>
      </c>
      <c r="O368" s="70">
        <f>SUM(O358:O367)</f>
        <v>0</v>
      </c>
      <c r="P368" s="71">
        <f>SUM(P358:P367)</f>
        <v>0</v>
      </c>
      <c r="Q368" s="71">
        <f>SUM(Q358:Q367)</f>
        <v>0</v>
      </c>
      <c r="R368" s="71"/>
      <c r="S368" s="74">
        <f>SUM(S358:S367)</f>
        <v>0</v>
      </c>
      <c r="T368" s="74">
        <f>SUM(T358:T367)</f>
        <v>0</v>
      </c>
      <c r="U368" s="74">
        <f t="shared" ref="U368" si="169">SUM(U358:U367)</f>
        <v>0</v>
      </c>
      <c r="V368" s="74">
        <f>SUM(V358:V367)</f>
        <v>0</v>
      </c>
      <c r="W368" s="71"/>
      <c r="X368" s="71" t="e">
        <f>SUM(X358:X367)</f>
        <v>#REF!</v>
      </c>
      <c r="Y368" s="71" t="e">
        <f t="shared" ref="Y368:Z368" si="170">SUM(Y358:Y367)</f>
        <v>#REF!</v>
      </c>
      <c r="Z368" s="71" t="e">
        <f t="shared" si="170"/>
        <v>#REF!</v>
      </c>
      <c r="AA368" s="71"/>
      <c r="AB368" s="75">
        <f>SUM(AB358:AB367)</f>
        <v>0</v>
      </c>
      <c r="AC368" s="71">
        <f>SUM(AC358:AC367)</f>
        <v>0</v>
      </c>
      <c r="AD368" s="76">
        <f>SUM(AD358:AD367)</f>
        <v>0</v>
      </c>
      <c r="AE368" s="76">
        <f>SUM(AE358:AE367)</f>
        <v>0</v>
      </c>
      <c r="AF368" s="79">
        <f>COUNTA(AF358:AF367)</f>
        <v>0</v>
      </c>
      <c r="AG368" s="80"/>
      <c r="AH368" s="81"/>
      <c r="AI368" s="91"/>
    </row>
    <row r="369" spans="2:35" s="93" customFormat="1" ht="15" thickBot="1">
      <c r="B369" s="822"/>
      <c r="C369" s="82"/>
      <c r="D369" s="82"/>
      <c r="E369" s="82"/>
      <c r="F369" s="82"/>
      <c r="G369" s="83"/>
      <c r="H369" s="84"/>
      <c r="I369" s="84"/>
      <c r="J369" s="28" t="str">
        <f t="shared" ref="J369" si="171">IFERROR(IF(I369/D$12=0," ",I369/D$12),"")</f>
        <v xml:space="preserve"> </v>
      </c>
      <c r="K369" s="84"/>
      <c r="L369" s="84"/>
      <c r="M369" s="84"/>
      <c r="N369" s="85"/>
      <c r="O369" s="72"/>
      <c r="P369" s="73"/>
      <c r="Q369" s="73"/>
      <c r="R369" s="73"/>
      <c r="S369" s="73"/>
      <c r="T369" s="73"/>
      <c r="U369" s="73"/>
      <c r="V369" s="73"/>
      <c r="W369" s="73"/>
      <c r="X369" s="73"/>
      <c r="Y369" s="73"/>
      <c r="Z369" s="73"/>
      <c r="AA369" s="73"/>
      <c r="AB369" s="73"/>
      <c r="AC369" s="73"/>
      <c r="AD369" s="77"/>
      <c r="AE369" s="77"/>
      <c r="AF369" s="84"/>
      <c r="AG369" s="86"/>
      <c r="AH369" s="87"/>
      <c r="AI369" s="92"/>
    </row>
    <row r="370" spans="2:35">
      <c r="B370" s="823">
        <f>B358+1</f>
        <v>30</v>
      </c>
      <c r="C370" s="828"/>
      <c r="D370" s="1100"/>
      <c r="E370" s="828"/>
      <c r="F370" s="829"/>
      <c r="G370" s="25"/>
      <c r="H370" s="24"/>
      <c r="I370" s="140"/>
      <c r="J370" s="7" t="str">
        <f>IFERROR(IF(I370/D$12=0," ",I370/D$12),"")</f>
        <v xml:space="preserve"> </v>
      </c>
      <c r="K370" s="1116"/>
      <c r="L370" s="1118"/>
      <c r="M370" s="1118"/>
      <c r="N370" s="23"/>
      <c r="O370" s="862" t="str">
        <f>IFERROR(ROUND(IF(I380/#REF!=0,"",I380/#REF!),0),"")</f>
        <v/>
      </c>
      <c r="P370" s="859">
        <f>IFERROR(O380/$X$14,"")</f>
        <v>0</v>
      </c>
      <c r="Q370" s="865">
        <f>IFERROR(P380*$X$13/2,"")</f>
        <v>0</v>
      </c>
      <c r="R370" s="854"/>
      <c r="S370" s="834" t="str">
        <f>IFERROR(ROUND(IF(OR($R370="Hino Truck",$R373="Hino Truck",$R375="Hino Truck",$R377="Hino Truck"),$P380/$X$9,""),1),"NA")</f>
        <v>NA</v>
      </c>
      <c r="T370" s="834" t="str">
        <f>IFERROR(ROUND(IF(OR($R370="Mazda",$R373="Mazda",$R375="Mazda",$R377="Mazda"),$P380/$X$10,""),1),"NA")</f>
        <v>NA</v>
      </c>
      <c r="U370" s="834" t="str">
        <f>IFERROR(ROUND(IF(OR($R370="Shazoor",$R373="Shazoor",$R375="Shazoor",$R377="Shazoor"),$P380/$X$11,""),1),"NA")</f>
        <v>NA</v>
      </c>
      <c r="V370" s="834" t="str">
        <f>IFERROR(ROUND(IF(OR($R370="Suzuki",$R373="Suzuki",$R375="Suzuki",$R377="Suzuki"),$P380/$X$12,""),1),"NA")</f>
        <v>NA</v>
      </c>
      <c r="W370" s="830"/>
      <c r="X370" s="855" t="e">
        <f>J380/$K$9/$K$8</f>
        <v>#REF!</v>
      </c>
      <c r="Y370" s="857" t="e">
        <f>ROUND(X380/#REF!,0)</f>
        <v>#REF!</v>
      </c>
      <c r="Z370" s="857" t="e">
        <f>O380/#REF!</f>
        <v>#REF!</v>
      </c>
      <c r="AA370" s="1103"/>
      <c r="AB370" s="1106">
        <f>IFERROR(ROUND(IF(AA370="ICT",0,(J380/10)*110%),0),"")</f>
        <v>0</v>
      </c>
      <c r="AC370" s="1107" t="str">
        <f>IFERROR(ROUNDUP(J380/$P$9/$P$8,0),"")</f>
        <v/>
      </c>
      <c r="AD370" s="1109" t="str">
        <f>IFERROR(ROUND(J380/$P$9/AC370,0),"")</f>
        <v/>
      </c>
      <c r="AE370" s="29" t="str">
        <f>IFERROR(ROUND(IF(AA370="ICT",0,(J370/25)*110%),0),"")</f>
        <v/>
      </c>
      <c r="AF370" s="43"/>
      <c r="AG370" s="43"/>
      <c r="AH370" s="44"/>
      <c r="AI370" s="19"/>
    </row>
    <row r="371" spans="2:35">
      <c r="B371" s="823"/>
      <c r="C371" s="828"/>
      <c r="D371" s="1100"/>
      <c r="E371" s="828"/>
      <c r="F371" s="1102"/>
      <c r="G371" s="25"/>
      <c r="H371" s="140"/>
      <c r="I371" s="140"/>
      <c r="J371" s="7" t="str">
        <f t="shared" ref="J371:J379" si="172">IFERROR(IF(I371/D$12=0," ",I371/D$12),"")</f>
        <v xml:space="preserve"> </v>
      </c>
      <c r="K371" s="1116"/>
      <c r="L371" s="1118"/>
      <c r="M371" s="1118"/>
      <c r="N371" s="23"/>
      <c r="O371" s="863"/>
      <c r="P371" s="860"/>
      <c r="Q371" s="866"/>
      <c r="R371" s="828"/>
      <c r="S371" s="835"/>
      <c r="T371" s="835"/>
      <c r="U371" s="835"/>
      <c r="V371" s="835"/>
      <c r="W371" s="831"/>
      <c r="X371" s="855"/>
      <c r="Y371" s="857"/>
      <c r="Z371" s="857"/>
      <c r="AA371" s="1104"/>
      <c r="AB371" s="956"/>
      <c r="AC371" s="1107"/>
      <c r="AD371" s="1109"/>
      <c r="AE371" s="29" t="str">
        <f t="shared" ref="AE371:AE373" si="173">IFERROR(ROUND(IF(AA371="ICT",0,(J371/25)*110%),0),"")</f>
        <v/>
      </c>
      <c r="AF371" s="45"/>
      <c r="AG371" s="45"/>
      <c r="AH371" s="46"/>
      <c r="AI371" s="19"/>
    </row>
    <row r="372" spans="2:35">
      <c r="B372" s="823"/>
      <c r="C372" s="828"/>
      <c r="D372" s="1100"/>
      <c r="E372" s="828"/>
      <c r="F372" s="1102"/>
      <c r="G372" s="25"/>
      <c r="H372" s="140"/>
      <c r="I372" s="140"/>
      <c r="J372" s="7" t="str">
        <f t="shared" si="172"/>
        <v xml:space="preserve"> </v>
      </c>
      <c r="K372" s="1116"/>
      <c r="L372" s="1118"/>
      <c r="M372" s="1118"/>
      <c r="N372" s="23"/>
      <c r="O372" s="863"/>
      <c r="P372" s="860"/>
      <c r="Q372" s="866"/>
      <c r="R372" s="829"/>
      <c r="S372" s="835"/>
      <c r="T372" s="835"/>
      <c r="U372" s="835"/>
      <c r="V372" s="835"/>
      <c r="W372" s="831"/>
      <c r="X372" s="855"/>
      <c r="Y372" s="857"/>
      <c r="Z372" s="857"/>
      <c r="AA372" s="1104"/>
      <c r="AB372" s="956"/>
      <c r="AC372" s="1107"/>
      <c r="AD372" s="1109"/>
      <c r="AE372" s="29" t="str">
        <f t="shared" si="173"/>
        <v/>
      </c>
      <c r="AF372" s="45"/>
      <c r="AG372" s="45"/>
      <c r="AH372" s="46"/>
      <c r="AI372" s="19"/>
    </row>
    <row r="373" spans="2:35">
      <c r="B373" s="823"/>
      <c r="C373" s="828"/>
      <c r="D373" s="1100"/>
      <c r="E373" s="828"/>
      <c r="F373" s="1102"/>
      <c r="G373" s="25"/>
      <c r="H373" s="140"/>
      <c r="I373" s="140"/>
      <c r="J373" s="7" t="str">
        <f t="shared" si="172"/>
        <v xml:space="preserve"> </v>
      </c>
      <c r="K373" s="1116"/>
      <c r="L373" s="1118"/>
      <c r="M373" s="1118"/>
      <c r="N373" s="23"/>
      <c r="O373" s="863"/>
      <c r="P373" s="860"/>
      <c r="Q373" s="866"/>
      <c r="R373" s="854"/>
      <c r="S373" s="835"/>
      <c r="T373" s="835"/>
      <c r="U373" s="835"/>
      <c r="V373" s="835"/>
      <c r="W373" s="831"/>
      <c r="X373" s="855"/>
      <c r="Y373" s="857"/>
      <c r="Z373" s="857"/>
      <c r="AA373" s="1104"/>
      <c r="AB373" s="956"/>
      <c r="AC373" s="1107"/>
      <c r="AD373" s="1109"/>
      <c r="AE373" s="29" t="str">
        <f t="shared" si="173"/>
        <v/>
      </c>
      <c r="AF373" s="45"/>
      <c r="AG373" s="45"/>
      <c r="AH373" s="46"/>
      <c r="AI373" s="19"/>
    </row>
    <row r="374" spans="2:35">
      <c r="B374" s="823"/>
      <c r="C374" s="828"/>
      <c r="D374" s="1100"/>
      <c r="E374" s="828"/>
      <c r="F374" s="1102"/>
      <c r="G374" s="25"/>
      <c r="H374" s="140"/>
      <c r="I374" s="22"/>
      <c r="J374" s="7" t="str">
        <f t="shared" si="172"/>
        <v xml:space="preserve"> </v>
      </c>
      <c r="K374" s="1116"/>
      <c r="L374" s="1118"/>
      <c r="M374" s="1118"/>
      <c r="N374" s="23"/>
      <c r="O374" s="863"/>
      <c r="P374" s="860"/>
      <c r="Q374" s="866"/>
      <c r="R374" s="829"/>
      <c r="S374" s="835"/>
      <c r="T374" s="835"/>
      <c r="U374" s="835"/>
      <c r="V374" s="835"/>
      <c r="W374" s="831"/>
      <c r="X374" s="855"/>
      <c r="Y374" s="857"/>
      <c r="Z374" s="857"/>
      <c r="AA374" s="1104"/>
      <c r="AB374" s="956"/>
      <c r="AC374" s="1107"/>
      <c r="AD374" s="1109"/>
      <c r="AE374" s="29"/>
      <c r="AF374" s="45"/>
      <c r="AG374" s="45"/>
      <c r="AH374" s="46"/>
      <c r="AI374" s="19"/>
    </row>
    <row r="375" spans="2:35">
      <c r="B375" s="823"/>
      <c r="C375" s="828"/>
      <c r="D375" s="1100"/>
      <c r="E375" s="828"/>
      <c r="F375" s="1102"/>
      <c r="G375" s="25"/>
      <c r="H375" s="140"/>
      <c r="I375" s="22"/>
      <c r="J375" s="7" t="str">
        <f t="shared" si="172"/>
        <v xml:space="preserve"> </v>
      </c>
      <c r="K375" s="1116"/>
      <c r="L375" s="1118"/>
      <c r="M375" s="1118"/>
      <c r="N375" s="23"/>
      <c r="O375" s="863"/>
      <c r="P375" s="860"/>
      <c r="Q375" s="866"/>
      <c r="R375" s="854"/>
      <c r="S375" s="835"/>
      <c r="T375" s="835"/>
      <c r="U375" s="835"/>
      <c r="V375" s="835"/>
      <c r="W375" s="831"/>
      <c r="X375" s="855"/>
      <c r="Y375" s="857"/>
      <c r="Z375" s="857"/>
      <c r="AA375" s="1104"/>
      <c r="AB375" s="956"/>
      <c r="AC375" s="1107"/>
      <c r="AD375" s="1109"/>
      <c r="AE375" s="29"/>
      <c r="AF375" s="45"/>
      <c r="AG375" s="45"/>
      <c r="AH375" s="46"/>
      <c r="AI375" s="19"/>
    </row>
    <row r="376" spans="2:35">
      <c r="B376" s="823"/>
      <c r="C376" s="828"/>
      <c r="D376" s="1100"/>
      <c r="E376" s="828"/>
      <c r="F376" s="1102"/>
      <c r="G376" s="25"/>
      <c r="H376" s="140"/>
      <c r="I376" s="22"/>
      <c r="J376" s="7" t="str">
        <f t="shared" si="172"/>
        <v xml:space="preserve"> </v>
      </c>
      <c r="K376" s="1116"/>
      <c r="L376" s="1118"/>
      <c r="M376" s="1118"/>
      <c r="N376" s="23"/>
      <c r="O376" s="863"/>
      <c r="P376" s="860"/>
      <c r="Q376" s="866"/>
      <c r="R376" s="829"/>
      <c r="S376" s="835"/>
      <c r="T376" s="835"/>
      <c r="U376" s="835"/>
      <c r="V376" s="835"/>
      <c r="W376" s="831"/>
      <c r="X376" s="855"/>
      <c r="Y376" s="857"/>
      <c r="Z376" s="857"/>
      <c r="AA376" s="1104"/>
      <c r="AB376" s="956"/>
      <c r="AC376" s="1107"/>
      <c r="AD376" s="1109"/>
      <c r="AE376" s="29"/>
      <c r="AF376" s="45"/>
      <c r="AG376" s="45"/>
      <c r="AH376" s="46"/>
      <c r="AI376" s="19"/>
    </row>
    <row r="377" spans="2:35">
      <c r="B377" s="823"/>
      <c r="C377" s="828"/>
      <c r="D377" s="1100"/>
      <c r="E377" s="828"/>
      <c r="F377" s="1102"/>
      <c r="G377" s="25"/>
      <c r="H377" s="140"/>
      <c r="I377" s="22"/>
      <c r="J377" s="7" t="str">
        <f t="shared" si="172"/>
        <v xml:space="preserve"> </v>
      </c>
      <c r="K377" s="1116"/>
      <c r="L377" s="1118"/>
      <c r="M377" s="1118"/>
      <c r="N377" s="23"/>
      <c r="O377" s="863"/>
      <c r="P377" s="860"/>
      <c r="Q377" s="866"/>
      <c r="R377" s="854"/>
      <c r="S377" s="835"/>
      <c r="T377" s="835"/>
      <c r="U377" s="835"/>
      <c r="V377" s="835"/>
      <c r="W377" s="831"/>
      <c r="X377" s="855"/>
      <c r="Y377" s="857"/>
      <c r="Z377" s="857"/>
      <c r="AA377" s="1104"/>
      <c r="AB377" s="956"/>
      <c r="AC377" s="1107"/>
      <c r="AD377" s="1109"/>
      <c r="AE377" s="29"/>
      <c r="AF377" s="45"/>
      <c r="AG377" s="45"/>
      <c r="AH377" s="46"/>
      <c r="AI377" s="19"/>
    </row>
    <row r="378" spans="2:35">
      <c r="B378" s="823"/>
      <c r="C378" s="828"/>
      <c r="D378" s="1100"/>
      <c r="E378" s="828"/>
      <c r="F378" s="1102"/>
      <c r="G378" s="25"/>
      <c r="H378" s="140"/>
      <c r="I378" s="22"/>
      <c r="J378" s="7" t="str">
        <f t="shared" si="172"/>
        <v xml:space="preserve"> </v>
      </c>
      <c r="K378" s="1116"/>
      <c r="L378" s="1118"/>
      <c r="M378" s="1118"/>
      <c r="N378" s="23"/>
      <c r="O378" s="863"/>
      <c r="P378" s="860"/>
      <c r="Q378" s="866"/>
      <c r="R378" s="828"/>
      <c r="S378" s="835"/>
      <c r="T378" s="835"/>
      <c r="U378" s="835"/>
      <c r="V378" s="835"/>
      <c r="W378" s="831"/>
      <c r="X378" s="855"/>
      <c r="Y378" s="857"/>
      <c r="Z378" s="857"/>
      <c r="AA378" s="1104"/>
      <c r="AB378" s="956"/>
      <c r="AC378" s="1107"/>
      <c r="AD378" s="1109"/>
      <c r="AE378" s="29"/>
      <c r="AF378" s="45"/>
      <c r="AG378" s="45"/>
      <c r="AH378" s="46"/>
      <c r="AI378" s="19"/>
    </row>
    <row r="379" spans="2:35">
      <c r="B379" s="822"/>
      <c r="C379" s="829"/>
      <c r="D379" s="1101"/>
      <c r="E379" s="829"/>
      <c r="F379" s="1102"/>
      <c r="G379" s="25"/>
      <c r="H379" s="140"/>
      <c r="I379" s="22"/>
      <c r="J379" s="7" t="str">
        <f t="shared" si="172"/>
        <v xml:space="preserve"> </v>
      </c>
      <c r="K379" s="1117"/>
      <c r="L379" s="1119"/>
      <c r="M379" s="1119"/>
      <c r="N379" s="23"/>
      <c r="O379" s="864"/>
      <c r="P379" s="861"/>
      <c r="Q379" s="867"/>
      <c r="R379" s="829"/>
      <c r="S379" s="836"/>
      <c r="T379" s="836"/>
      <c r="U379" s="836"/>
      <c r="V379" s="836"/>
      <c r="W379" s="832"/>
      <c r="X379" s="856"/>
      <c r="Y379" s="858"/>
      <c r="Z379" s="858"/>
      <c r="AA379" s="1105"/>
      <c r="AB379" s="957"/>
      <c r="AC379" s="1108"/>
      <c r="AD379" s="1110"/>
      <c r="AE379" s="29" t="str">
        <f t="shared" ref="AE379" si="174">IFERROR(ROUND(IF(AA379="ICT",0,(J379/25)*110%),0),"")</f>
        <v/>
      </c>
      <c r="AF379" s="45"/>
      <c r="AG379" s="45"/>
      <c r="AH379" s="46"/>
      <c r="AI379" s="19"/>
    </row>
    <row r="380" spans="2:35" s="90" customFormat="1" ht="16.5" customHeight="1">
      <c r="B380" s="821"/>
      <c r="C380" s="78" t="s">
        <v>348</v>
      </c>
      <c r="D380" s="78"/>
      <c r="E380" s="78">
        <f>COUNTA(E370)</f>
        <v>0</v>
      </c>
      <c r="F380" s="78">
        <f>COUNTA(F370)</f>
        <v>0</v>
      </c>
      <c r="G380" s="78">
        <f>COUNTA(G370:G379)</f>
        <v>0</v>
      </c>
      <c r="H380" s="78"/>
      <c r="I380" s="69">
        <f>SUM(I370:I379)</f>
        <v>0</v>
      </c>
      <c r="J380" s="69">
        <f>SUM(J370:J379)</f>
        <v>0</v>
      </c>
      <c r="K380" s="79"/>
      <c r="L380" s="79"/>
      <c r="M380" s="79"/>
      <c r="N380" s="70">
        <f>SUM(N370:N379)</f>
        <v>0</v>
      </c>
      <c r="O380" s="70">
        <f>SUM(O370:O379)</f>
        <v>0</v>
      </c>
      <c r="P380" s="71">
        <f>SUM(P370:P379)</f>
        <v>0</v>
      </c>
      <c r="Q380" s="71">
        <f>SUM(Q370:Q379)</f>
        <v>0</v>
      </c>
      <c r="R380" s="71"/>
      <c r="S380" s="74">
        <f>SUM(S370:S379)</f>
        <v>0</v>
      </c>
      <c r="T380" s="74">
        <f>SUM(T370:T379)</f>
        <v>0</v>
      </c>
      <c r="U380" s="74">
        <f t="shared" ref="U380" si="175">SUM(U370:U379)</f>
        <v>0</v>
      </c>
      <c r="V380" s="74">
        <f>SUM(V370:V379)</f>
        <v>0</v>
      </c>
      <c r="W380" s="71"/>
      <c r="X380" s="71" t="e">
        <f>SUM(X370:X379)</f>
        <v>#REF!</v>
      </c>
      <c r="Y380" s="71" t="e">
        <f t="shared" ref="Y380:Z380" si="176">SUM(Y370:Y379)</f>
        <v>#REF!</v>
      </c>
      <c r="Z380" s="71" t="e">
        <f t="shared" si="176"/>
        <v>#REF!</v>
      </c>
      <c r="AA380" s="71"/>
      <c r="AB380" s="75">
        <f>SUM(AB370:AB379)</f>
        <v>0</v>
      </c>
      <c r="AC380" s="71">
        <f>SUM(AC370:AC379)</f>
        <v>0</v>
      </c>
      <c r="AD380" s="76">
        <f>SUM(AD370:AD379)</f>
        <v>0</v>
      </c>
      <c r="AE380" s="76">
        <f>SUM(AE370:AE379)</f>
        <v>0</v>
      </c>
      <c r="AF380" s="79">
        <f>COUNTA(AF370:AF379)</f>
        <v>0</v>
      </c>
      <c r="AG380" s="80"/>
      <c r="AH380" s="81"/>
      <c r="AI380" s="91"/>
    </row>
    <row r="381" spans="2:35" s="93" customFormat="1" ht="15" thickBot="1">
      <c r="B381" s="822"/>
      <c r="C381" s="82"/>
      <c r="D381" s="82"/>
      <c r="E381" s="82"/>
      <c r="F381" s="82"/>
      <c r="G381" s="83"/>
      <c r="H381" s="84"/>
      <c r="I381" s="84"/>
      <c r="J381" s="28" t="str">
        <f t="shared" ref="J381" si="177">IFERROR(IF(I381/D$12=0," ",I381/D$12),"")</f>
        <v xml:space="preserve"> </v>
      </c>
      <c r="K381" s="84"/>
      <c r="L381" s="84"/>
      <c r="M381" s="84"/>
      <c r="N381" s="85"/>
      <c r="O381" s="72"/>
      <c r="P381" s="73"/>
      <c r="Q381" s="73"/>
      <c r="R381" s="73"/>
      <c r="S381" s="73"/>
      <c r="T381" s="73"/>
      <c r="U381" s="73"/>
      <c r="V381" s="73"/>
      <c r="W381" s="73"/>
      <c r="X381" s="73"/>
      <c r="Y381" s="73"/>
      <c r="Z381" s="73"/>
      <c r="AA381" s="73"/>
      <c r="AB381" s="73"/>
      <c r="AC381" s="73"/>
      <c r="AD381" s="77"/>
      <c r="AE381" s="77"/>
      <c r="AF381" s="84"/>
      <c r="AG381" s="86"/>
      <c r="AH381" s="87"/>
      <c r="AI381" s="92"/>
    </row>
    <row r="382" spans="2:35">
      <c r="B382" s="823">
        <f>B370+1</f>
        <v>31</v>
      </c>
      <c r="C382" s="828"/>
      <c r="D382" s="1100"/>
      <c r="E382" s="828"/>
      <c r="F382" s="829"/>
      <c r="G382" s="25"/>
      <c r="H382" s="24"/>
      <c r="I382" s="140"/>
      <c r="J382" s="7" t="str">
        <f>IFERROR(IF(I382/D$12=0," ",I382/D$12),"")</f>
        <v xml:space="preserve"> </v>
      </c>
      <c r="K382" s="1116"/>
      <c r="L382" s="1118"/>
      <c r="M382" s="1118"/>
      <c r="N382" s="23"/>
      <c r="O382" s="862" t="str">
        <f>IFERROR(ROUND(IF(I392/#REF!=0,"",I392/#REF!),0),"")</f>
        <v/>
      </c>
      <c r="P382" s="859">
        <f>IFERROR(O392/$X$14,"")</f>
        <v>0</v>
      </c>
      <c r="Q382" s="865">
        <f>IFERROR(P392*$X$13/2,"")</f>
        <v>0</v>
      </c>
      <c r="R382" s="854"/>
      <c r="S382" s="834" t="str">
        <f>IFERROR(ROUND(IF(OR($R382="Hino Truck",$R385="Hino Truck",$R387="Hino Truck",$R389="Hino Truck"),$P392/$X$9,""),1),"NA")</f>
        <v>NA</v>
      </c>
      <c r="T382" s="834" t="str">
        <f>IFERROR(ROUND(IF(OR($R382="Mazda",$R385="Mazda",$R387="Mazda",$R389="Mazda"),$P392/$X$10,""),1),"NA")</f>
        <v>NA</v>
      </c>
      <c r="U382" s="834" t="str">
        <f>IFERROR(ROUND(IF(OR($R382="Shazoor",$R385="Shazoor",$R387="Shazoor",$R389="Shazoor"),$P392/$X$11,""),1),"NA")</f>
        <v>NA</v>
      </c>
      <c r="V382" s="834" t="str">
        <f>IFERROR(ROUND(IF(OR($R382="Suzuki",$R385="Suzuki",$R387="Suzuki",$R389="Suzuki"),$P392/$X$12,""),1),"NA")</f>
        <v>NA</v>
      </c>
      <c r="W382" s="830"/>
      <c r="X382" s="855" t="e">
        <f>J392/$K$9/$K$8</f>
        <v>#REF!</v>
      </c>
      <c r="Y382" s="857" t="e">
        <f>ROUND(X392/#REF!,0)</f>
        <v>#REF!</v>
      </c>
      <c r="Z382" s="857" t="e">
        <f>O392/#REF!</f>
        <v>#REF!</v>
      </c>
      <c r="AA382" s="1103"/>
      <c r="AB382" s="1106">
        <f>IFERROR(ROUND(IF(AA382="ICT",0,(J392/10)*110%),0),"")</f>
        <v>0</v>
      </c>
      <c r="AC382" s="1107" t="str">
        <f>IFERROR(ROUNDUP(J392/$P$9/$P$8,0),"")</f>
        <v/>
      </c>
      <c r="AD382" s="1109" t="str">
        <f>IFERROR(ROUND(J392/$P$9/AC382,0),"")</f>
        <v/>
      </c>
      <c r="AE382" s="29" t="str">
        <f>IFERROR(ROUND(IF(AA382="ICT",0,(J382/25)*110%),0),"")</f>
        <v/>
      </c>
      <c r="AF382" s="43"/>
      <c r="AG382" s="43"/>
      <c r="AH382" s="44"/>
      <c r="AI382" s="19"/>
    </row>
    <row r="383" spans="2:35">
      <c r="B383" s="823"/>
      <c r="C383" s="828"/>
      <c r="D383" s="1100"/>
      <c r="E383" s="828"/>
      <c r="F383" s="1102"/>
      <c r="G383" s="25"/>
      <c r="H383" s="140"/>
      <c r="I383" s="140"/>
      <c r="J383" s="7" t="str">
        <f t="shared" ref="J383:J391" si="178">IFERROR(IF(I383/D$12=0," ",I383/D$12),"")</f>
        <v xml:space="preserve"> </v>
      </c>
      <c r="K383" s="1116"/>
      <c r="L383" s="1118"/>
      <c r="M383" s="1118"/>
      <c r="N383" s="23"/>
      <c r="O383" s="863"/>
      <c r="P383" s="860"/>
      <c r="Q383" s="866"/>
      <c r="R383" s="828"/>
      <c r="S383" s="835"/>
      <c r="T383" s="835"/>
      <c r="U383" s="835"/>
      <c r="V383" s="835"/>
      <c r="W383" s="831"/>
      <c r="X383" s="855"/>
      <c r="Y383" s="857"/>
      <c r="Z383" s="857"/>
      <c r="AA383" s="1104"/>
      <c r="AB383" s="956"/>
      <c r="AC383" s="1107"/>
      <c r="AD383" s="1109"/>
      <c r="AE383" s="29" t="str">
        <f t="shared" ref="AE383:AE385" si="179">IFERROR(ROUND(IF(AA383="ICT",0,(J383/25)*110%),0),"")</f>
        <v/>
      </c>
      <c r="AF383" s="45"/>
      <c r="AG383" s="45"/>
      <c r="AH383" s="46"/>
      <c r="AI383" s="19"/>
    </row>
    <row r="384" spans="2:35">
      <c r="B384" s="823"/>
      <c r="C384" s="828"/>
      <c r="D384" s="1100"/>
      <c r="E384" s="828"/>
      <c r="F384" s="1102"/>
      <c r="G384" s="25"/>
      <c r="H384" s="140"/>
      <c r="I384" s="140"/>
      <c r="J384" s="7" t="str">
        <f t="shared" si="178"/>
        <v xml:space="preserve"> </v>
      </c>
      <c r="K384" s="1116"/>
      <c r="L384" s="1118"/>
      <c r="M384" s="1118"/>
      <c r="N384" s="23"/>
      <c r="O384" s="863"/>
      <c r="P384" s="860"/>
      <c r="Q384" s="866"/>
      <c r="R384" s="829"/>
      <c r="S384" s="835"/>
      <c r="T384" s="835"/>
      <c r="U384" s="835"/>
      <c r="V384" s="835"/>
      <c r="W384" s="831"/>
      <c r="X384" s="855"/>
      <c r="Y384" s="857"/>
      <c r="Z384" s="857"/>
      <c r="AA384" s="1104"/>
      <c r="AB384" s="956"/>
      <c r="AC384" s="1107"/>
      <c r="AD384" s="1109"/>
      <c r="AE384" s="29" t="str">
        <f t="shared" si="179"/>
        <v/>
      </c>
      <c r="AF384" s="45"/>
      <c r="AG384" s="45"/>
      <c r="AH384" s="46"/>
      <c r="AI384" s="19"/>
    </row>
    <row r="385" spans="2:35">
      <c r="B385" s="823"/>
      <c r="C385" s="828"/>
      <c r="D385" s="1100"/>
      <c r="E385" s="828"/>
      <c r="F385" s="1102"/>
      <c r="G385" s="25"/>
      <c r="H385" s="140"/>
      <c r="I385" s="140"/>
      <c r="J385" s="7" t="str">
        <f t="shared" si="178"/>
        <v xml:space="preserve"> </v>
      </c>
      <c r="K385" s="1116"/>
      <c r="L385" s="1118"/>
      <c r="M385" s="1118"/>
      <c r="N385" s="23"/>
      <c r="O385" s="863"/>
      <c r="P385" s="860"/>
      <c r="Q385" s="866"/>
      <c r="R385" s="854"/>
      <c r="S385" s="835"/>
      <c r="T385" s="835"/>
      <c r="U385" s="835"/>
      <c r="V385" s="835"/>
      <c r="W385" s="831"/>
      <c r="X385" s="855"/>
      <c r="Y385" s="857"/>
      <c r="Z385" s="857"/>
      <c r="AA385" s="1104"/>
      <c r="AB385" s="956"/>
      <c r="AC385" s="1107"/>
      <c r="AD385" s="1109"/>
      <c r="AE385" s="29" t="str">
        <f t="shared" si="179"/>
        <v/>
      </c>
      <c r="AF385" s="45"/>
      <c r="AG385" s="45"/>
      <c r="AH385" s="46"/>
      <c r="AI385" s="19"/>
    </row>
    <row r="386" spans="2:35">
      <c r="B386" s="823"/>
      <c r="C386" s="828"/>
      <c r="D386" s="1100"/>
      <c r="E386" s="828"/>
      <c r="F386" s="1102"/>
      <c r="G386" s="25"/>
      <c r="H386" s="140"/>
      <c r="I386" s="22"/>
      <c r="J386" s="7" t="str">
        <f t="shared" si="178"/>
        <v xml:space="preserve"> </v>
      </c>
      <c r="K386" s="1116"/>
      <c r="L386" s="1118"/>
      <c r="M386" s="1118"/>
      <c r="N386" s="23"/>
      <c r="O386" s="863"/>
      <c r="P386" s="860"/>
      <c r="Q386" s="866"/>
      <c r="R386" s="829"/>
      <c r="S386" s="835"/>
      <c r="T386" s="835"/>
      <c r="U386" s="835"/>
      <c r="V386" s="835"/>
      <c r="W386" s="831"/>
      <c r="X386" s="855"/>
      <c r="Y386" s="857"/>
      <c r="Z386" s="857"/>
      <c r="AA386" s="1104"/>
      <c r="AB386" s="956"/>
      <c r="AC386" s="1107"/>
      <c r="AD386" s="1109"/>
      <c r="AE386" s="29"/>
      <c r="AF386" s="45"/>
      <c r="AG386" s="45"/>
      <c r="AH386" s="46"/>
      <c r="AI386" s="19"/>
    </row>
    <row r="387" spans="2:35">
      <c r="B387" s="823"/>
      <c r="C387" s="828"/>
      <c r="D387" s="1100"/>
      <c r="E387" s="828"/>
      <c r="F387" s="1102"/>
      <c r="G387" s="25"/>
      <c r="H387" s="140"/>
      <c r="I387" s="22"/>
      <c r="J387" s="7" t="str">
        <f t="shared" si="178"/>
        <v xml:space="preserve"> </v>
      </c>
      <c r="K387" s="1116"/>
      <c r="L387" s="1118"/>
      <c r="M387" s="1118"/>
      <c r="N387" s="23"/>
      <c r="O387" s="863"/>
      <c r="P387" s="860"/>
      <c r="Q387" s="866"/>
      <c r="R387" s="854"/>
      <c r="S387" s="835"/>
      <c r="T387" s="835"/>
      <c r="U387" s="835"/>
      <c r="V387" s="835"/>
      <c r="W387" s="831"/>
      <c r="X387" s="855"/>
      <c r="Y387" s="857"/>
      <c r="Z387" s="857"/>
      <c r="AA387" s="1104"/>
      <c r="AB387" s="956"/>
      <c r="AC387" s="1107"/>
      <c r="AD387" s="1109"/>
      <c r="AE387" s="29"/>
      <c r="AF387" s="45"/>
      <c r="AG387" s="45"/>
      <c r="AH387" s="46"/>
      <c r="AI387" s="19"/>
    </row>
    <row r="388" spans="2:35">
      <c r="B388" s="823"/>
      <c r="C388" s="828"/>
      <c r="D388" s="1100"/>
      <c r="E388" s="828"/>
      <c r="F388" s="1102"/>
      <c r="G388" s="25"/>
      <c r="H388" s="140"/>
      <c r="I388" s="22"/>
      <c r="J388" s="7" t="str">
        <f t="shared" si="178"/>
        <v xml:space="preserve"> </v>
      </c>
      <c r="K388" s="1116"/>
      <c r="L388" s="1118"/>
      <c r="M388" s="1118"/>
      <c r="N388" s="23"/>
      <c r="O388" s="863"/>
      <c r="P388" s="860"/>
      <c r="Q388" s="866"/>
      <c r="R388" s="829"/>
      <c r="S388" s="835"/>
      <c r="T388" s="835"/>
      <c r="U388" s="835"/>
      <c r="V388" s="835"/>
      <c r="W388" s="831"/>
      <c r="X388" s="855"/>
      <c r="Y388" s="857"/>
      <c r="Z388" s="857"/>
      <c r="AA388" s="1104"/>
      <c r="AB388" s="956"/>
      <c r="AC388" s="1107"/>
      <c r="AD388" s="1109"/>
      <c r="AE388" s="29"/>
      <c r="AF388" s="45"/>
      <c r="AG388" s="45"/>
      <c r="AH388" s="46"/>
      <c r="AI388" s="19"/>
    </row>
    <row r="389" spans="2:35">
      <c r="B389" s="823"/>
      <c r="C389" s="828"/>
      <c r="D389" s="1100"/>
      <c r="E389" s="828"/>
      <c r="F389" s="1102"/>
      <c r="G389" s="25"/>
      <c r="H389" s="140"/>
      <c r="I389" s="22"/>
      <c r="J389" s="7" t="str">
        <f t="shared" si="178"/>
        <v xml:space="preserve"> </v>
      </c>
      <c r="K389" s="1116"/>
      <c r="L389" s="1118"/>
      <c r="M389" s="1118"/>
      <c r="N389" s="23"/>
      <c r="O389" s="863"/>
      <c r="P389" s="860"/>
      <c r="Q389" s="866"/>
      <c r="R389" s="854"/>
      <c r="S389" s="835"/>
      <c r="T389" s="835"/>
      <c r="U389" s="835"/>
      <c r="V389" s="835"/>
      <c r="W389" s="831"/>
      <c r="X389" s="855"/>
      <c r="Y389" s="857"/>
      <c r="Z389" s="857"/>
      <c r="AA389" s="1104"/>
      <c r="AB389" s="956"/>
      <c r="AC389" s="1107"/>
      <c r="AD389" s="1109"/>
      <c r="AE389" s="29"/>
      <c r="AF389" s="45"/>
      <c r="AG389" s="45"/>
      <c r="AH389" s="46"/>
      <c r="AI389" s="19"/>
    </row>
    <row r="390" spans="2:35">
      <c r="B390" s="823"/>
      <c r="C390" s="828"/>
      <c r="D390" s="1100"/>
      <c r="E390" s="828"/>
      <c r="F390" s="1102"/>
      <c r="G390" s="25"/>
      <c r="H390" s="140"/>
      <c r="I390" s="22"/>
      <c r="J390" s="7" t="str">
        <f t="shared" si="178"/>
        <v xml:space="preserve"> </v>
      </c>
      <c r="K390" s="1116"/>
      <c r="L390" s="1118"/>
      <c r="M390" s="1118"/>
      <c r="N390" s="23"/>
      <c r="O390" s="863"/>
      <c r="P390" s="860"/>
      <c r="Q390" s="866"/>
      <c r="R390" s="828"/>
      <c r="S390" s="835"/>
      <c r="T390" s="835"/>
      <c r="U390" s="835"/>
      <c r="V390" s="835"/>
      <c r="W390" s="831"/>
      <c r="X390" s="855"/>
      <c r="Y390" s="857"/>
      <c r="Z390" s="857"/>
      <c r="AA390" s="1104"/>
      <c r="AB390" s="956"/>
      <c r="AC390" s="1107"/>
      <c r="AD390" s="1109"/>
      <c r="AE390" s="29"/>
      <c r="AF390" s="45"/>
      <c r="AG390" s="45"/>
      <c r="AH390" s="46"/>
      <c r="AI390" s="19"/>
    </row>
    <row r="391" spans="2:35">
      <c r="B391" s="822"/>
      <c r="C391" s="829"/>
      <c r="D391" s="1101"/>
      <c r="E391" s="829"/>
      <c r="F391" s="1102"/>
      <c r="G391" s="25"/>
      <c r="H391" s="140"/>
      <c r="I391" s="22"/>
      <c r="J391" s="7" t="str">
        <f t="shared" si="178"/>
        <v xml:space="preserve"> </v>
      </c>
      <c r="K391" s="1117"/>
      <c r="L391" s="1119"/>
      <c r="M391" s="1119"/>
      <c r="N391" s="23"/>
      <c r="O391" s="864"/>
      <c r="P391" s="861"/>
      <c r="Q391" s="867"/>
      <c r="R391" s="829"/>
      <c r="S391" s="836"/>
      <c r="T391" s="836"/>
      <c r="U391" s="836"/>
      <c r="V391" s="836"/>
      <c r="W391" s="832"/>
      <c r="X391" s="856"/>
      <c r="Y391" s="858"/>
      <c r="Z391" s="858"/>
      <c r="AA391" s="1105"/>
      <c r="AB391" s="957"/>
      <c r="AC391" s="1108"/>
      <c r="AD391" s="1110"/>
      <c r="AE391" s="29" t="str">
        <f t="shared" ref="AE391" si="180">IFERROR(ROUND(IF(AA391="ICT",0,(J391/25)*110%),0),"")</f>
        <v/>
      </c>
      <c r="AF391" s="45"/>
      <c r="AG391" s="45"/>
      <c r="AH391" s="46"/>
      <c r="AI391" s="19"/>
    </row>
    <row r="392" spans="2:35" s="90" customFormat="1" ht="16.5" customHeight="1">
      <c r="B392" s="821"/>
      <c r="C392" s="78" t="s">
        <v>348</v>
      </c>
      <c r="D392" s="78"/>
      <c r="E392" s="78">
        <f>COUNTA(E382)</f>
        <v>0</v>
      </c>
      <c r="F392" s="78">
        <f>COUNTA(F382)</f>
        <v>0</v>
      </c>
      <c r="G392" s="78">
        <f>COUNTA(G382:G391)</f>
        <v>0</v>
      </c>
      <c r="H392" s="78"/>
      <c r="I392" s="69">
        <f>SUM(I382:I391)</f>
        <v>0</v>
      </c>
      <c r="J392" s="69">
        <f>SUM(J382:J391)</f>
        <v>0</v>
      </c>
      <c r="K392" s="79"/>
      <c r="L392" s="79"/>
      <c r="M392" s="79"/>
      <c r="N392" s="70">
        <f>SUM(N382:N391)</f>
        <v>0</v>
      </c>
      <c r="O392" s="70">
        <f>SUM(O382:O391)</f>
        <v>0</v>
      </c>
      <c r="P392" s="71">
        <f>SUM(P382:P391)</f>
        <v>0</v>
      </c>
      <c r="Q392" s="71">
        <f>SUM(Q382:Q391)</f>
        <v>0</v>
      </c>
      <c r="R392" s="71"/>
      <c r="S392" s="74">
        <f>SUM(S382:S391)</f>
        <v>0</v>
      </c>
      <c r="T392" s="74">
        <f>SUM(T382:T391)</f>
        <v>0</v>
      </c>
      <c r="U392" s="74">
        <f t="shared" ref="U392" si="181">SUM(U382:U391)</f>
        <v>0</v>
      </c>
      <c r="V392" s="74">
        <f>SUM(V382:V391)</f>
        <v>0</v>
      </c>
      <c r="W392" s="71"/>
      <c r="X392" s="71" t="e">
        <f>SUM(X382:X391)</f>
        <v>#REF!</v>
      </c>
      <c r="Y392" s="71" t="e">
        <f t="shared" ref="Y392:Z392" si="182">SUM(Y382:Y391)</f>
        <v>#REF!</v>
      </c>
      <c r="Z392" s="71" t="e">
        <f t="shared" si="182"/>
        <v>#REF!</v>
      </c>
      <c r="AA392" s="71"/>
      <c r="AB392" s="75">
        <f>SUM(AB382:AB391)</f>
        <v>0</v>
      </c>
      <c r="AC392" s="71">
        <f>SUM(AC382:AC391)</f>
        <v>0</v>
      </c>
      <c r="AD392" s="76">
        <f>SUM(AD382:AD391)</f>
        <v>0</v>
      </c>
      <c r="AE392" s="76">
        <f>SUM(AE382:AE391)</f>
        <v>0</v>
      </c>
      <c r="AF392" s="79">
        <f>COUNTA(AF382:AF391)</f>
        <v>0</v>
      </c>
      <c r="AG392" s="80"/>
      <c r="AH392" s="81"/>
      <c r="AI392" s="91"/>
    </row>
    <row r="393" spans="2:35" s="93" customFormat="1" ht="15" thickBot="1">
      <c r="B393" s="822"/>
      <c r="C393" s="82"/>
      <c r="D393" s="82"/>
      <c r="E393" s="82"/>
      <c r="F393" s="82"/>
      <c r="G393" s="83"/>
      <c r="H393" s="84"/>
      <c r="I393" s="84"/>
      <c r="J393" s="28" t="str">
        <f t="shared" ref="J393" si="183">IFERROR(IF(I393/D$12=0," ",I393/D$12),"")</f>
        <v xml:space="preserve"> </v>
      </c>
      <c r="K393" s="84"/>
      <c r="L393" s="84"/>
      <c r="M393" s="84"/>
      <c r="N393" s="85"/>
      <c r="O393" s="72"/>
      <c r="P393" s="73"/>
      <c r="Q393" s="73"/>
      <c r="R393" s="73"/>
      <c r="S393" s="73"/>
      <c r="T393" s="73"/>
      <c r="U393" s="73"/>
      <c r="V393" s="73"/>
      <c r="W393" s="73"/>
      <c r="X393" s="73"/>
      <c r="Y393" s="73"/>
      <c r="Z393" s="73"/>
      <c r="AA393" s="73"/>
      <c r="AB393" s="73"/>
      <c r="AC393" s="73"/>
      <c r="AD393" s="77"/>
      <c r="AE393" s="77"/>
      <c r="AF393" s="84"/>
      <c r="AG393" s="86"/>
      <c r="AH393" s="87"/>
      <c r="AI393" s="92"/>
    </row>
    <row r="394" spans="2:35">
      <c r="B394" s="823">
        <f>B382+1</f>
        <v>32</v>
      </c>
      <c r="C394" s="828"/>
      <c r="D394" s="1100"/>
      <c r="E394" s="828"/>
      <c r="F394" s="829"/>
      <c r="G394" s="25"/>
      <c r="H394" s="24"/>
      <c r="I394" s="140"/>
      <c r="J394" s="7" t="str">
        <f>IFERROR(IF(I394/D$12=0," ",I394/D$12),"")</f>
        <v xml:space="preserve"> </v>
      </c>
      <c r="K394" s="1116"/>
      <c r="L394" s="1118"/>
      <c r="M394" s="1118"/>
      <c r="N394" s="23"/>
      <c r="O394" s="862" t="str">
        <f>IFERROR(ROUND(IF(I404/#REF!=0,"",I404/#REF!),0),"")</f>
        <v/>
      </c>
      <c r="P394" s="859">
        <f>IFERROR(O404/$X$14,"")</f>
        <v>0</v>
      </c>
      <c r="Q394" s="865">
        <f>IFERROR(P404*$X$13/2,"")</f>
        <v>0</v>
      </c>
      <c r="R394" s="854"/>
      <c r="S394" s="834" t="str">
        <f>IFERROR(ROUND(IF(OR($R394="Hino Truck",$R397="Hino Truck",$R399="Hino Truck",$R401="Hino Truck"),$P404/$X$9,""),1),"NA")</f>
        <v>NA</v>
      </c>
      <c r="T394" s="834" t="str">
        <f>IFERROR(ROUND(IF(OR($R394="Mazda",$R397="Mazda",$R399="Mazda",$R401="Mazda"),$P404/$X$10,""),1),"NA")</f>
        <v>NA</v>
      </c>
      <c r="U394" s="834" t="str">
        <f>IFERROR(ROUND(IF(OR($R394="Shazoor",$R397="Shazoor",$R399="Shazoor",$R401="Shazoor"),$P404/$X$11,""),1),"NA")</f>
        <v>NA</v>
      </c>
      <c r="V394" s="834" t="str">
        <f>IFERROR(ROUND(IF(OR($R394="Suzuki",$R397="Suzuki",$R399="Suzuki",$R401="Suzuki"),$P404/$X$12,""),1),"NA")</f>
        <v>NA</v>
      </c>
      <c r="W394" s="830"/>
      <c r="X394" s="855" t="e">
        <f>J404/$K$9/$K$8</f>
        <v>#REF!</v>
      </c>
      <c r="Y394" s="857" t="e">
        <f>ROUND(X404/#REF!,0)</f>
        <v>#REF!</v>
      </c>
      <c r="Z394" s="857" t="e">
        <f>O404/#REF!</f>
        <v>#REF!</v>
      </c>
      <c r="AA394" s="1103"/>
      <c r="AB394" s="1106">
        <f>IFERROR(ROUND(IF(AA394="ICT",0,(J404/10)*110%),0),"")</f>
        <v>0</v>
      </c>
      <c r="AC394" s="1107" t="str">
        <f>IFERROR(ROUNDUP(J404/$P$9/$P$8,0),"")</f>
        <v/>
      </c>
      <c r="AD394" s="1109" t="str">
        <f>IFERROR(ROUND(J404/$P$9/AC394,0),"")</f>
        <v/>
      </c>
      <c r="AE394" s="29" t="str">
        <f>IFERROR(ROUND(IF(AA394="ICT",0,(J394/25)*110%),0),"")</f>
        <v/>
      </c>
      <c r="AF394" s="43"/>
      <c r="AG394" s="43"/>
      <c r="AH394" s="44"/>
      <c r="AI394" s="19"/>
    </row>
    <row r="395" spans="2:35">
      <c r="B395" s="823"/>
      <c r="C395" s="828"/>
      <c r="D395" s="1100"/>
      <c r="E395" s="828"/>
      <c r="F395" s="1102"/>
      <c r="G395" s="25"/>
      <c r="H395" s="140"/>
      <c r="I395" s="140"/>
      <c r="J395" s="7" t="str">
        <f t="shared" ref="J395:J403" si="184">IFERROR(IF(I395/D$12=0," ",I395/D$12),"")</f>
        <v xml:space="preserve"> </v>
      </c>
      <c r="K395" s="1116"/>
      <c r="L395" s="1118"/>
      <c r="M395" s="1118"/>
      <c r="N395" s="23"/>
      <c r="O395" s="863"/>
      <c r="P395" s="860"/>
      <c r="Q395" s="866"/>
      <c r="R395" s="828"/>
      <c r="S395" s="835"/>
      <c r="T395" s="835"/>
      <c r="U395" s="835"/>
      <c r="V395" s="835"/>
      <c r="W395" s="831"/>
      <c r="X395" s="855"/>
      <c r="Y395" s="857"/>
      <c r="Z395" s="857"/>
      <c r="AA395" s="1104"/>
      <c r="AB395" s="956"/>
      <c r="AC395" s="1107"/>
      <c r="AD395" s="1109"/>
      <c r="AE395" s="29" t="str">
        <f t="shared" ref="AE395:AE397" si="185">IFERROR(ROUND(IF(AA395="ICT",0,(J395/25)*110%),0),"")</f>
        <v/>
      </c>
      <c r="AF395" s="45"/>
      <c r="AG395" s="45"/>
      <c r="AH395" s="46"/>
      <c r="AI395" s="19"/>
    </row>
    <row r="396" spans="2:35">
      <c r="B396" s="823"/>
      <c r="C396" s="828"/>
      <c r="D396" s="1100"/>
      <c r="E396" s="828"/>
      <c r="F396" s="1102"/>
      <c r="G396" s="25"/>
      <c r="H396" s="140"/>
      <c r="I396" s="140"/>
      <c r="J396" s="7" t="str">
        <f t="shared" si="184"/>
        <v xml:space="preserve"> </v>
      </c>
      <c r="K396" s="1116"/>
      <c r="L396" s="1118"/>
      <c r="M396" s="1118"/>
      <c r="N396" s="23"/>
      <c r="O396" s="863"/>
      <c r="P396" s="860"/>
      <c r="Q396" s="866"/>
      <c r="R396" s="829"/>
      <c r="S396" s="835"/>
      <c r="T396" s="835"/>
      <c r="U396" s="835"/>
      <c r="V396" s="835"/>
      <c r="W396" s="831"/>
      <c r="X396" s="855"/>
      <c r="Y396" s="857"/>
      <c r="Z396" s="857"/>
      <c r="AA396" s="1104"/>
      <c r="AB396" s="956"/>
      <c r="AC396" s="1107"/>
      <c r="AD396" s="1109"/>
      <c r="AE396" s="29" t="str">
        <f t="shared" si="185"/>
        <v/>
      </c>
      <c r="AF396" s="45"/>
      <c r="AG396" s="45"/>
      <c r="AH396" s="46"/>
      <c r="AI396" s="19"/>
    </row>
    <row r="397" spans="2:35">
      <c r="B397" s="823"/>
      <c r="C397" s="828"/>
      <c r="D397" s="1100"/>
      <c r="E397" s="828"/>
      <c r="F397" s="1102"/>
      <c r="G397" s="25"/>
      <c r="H397" s="140"/>
      <c r="I397" s="140"/>
      <c r="J397" s="7" t="str">
        <f t="shared" si="184"/>
        <v xml:space="preserve"> </v>
      </c>
      <c r="K397" s="1116"/>
      <c r="L397" s="1118"/>
      <c r="M397" s="1118"/>
      <c r="N397" s="23"/>
      <c r="O397" s="863"/>
      <c r="P397" s="860"/>
      <c r="Q397" s="866"/>
      <c r="R397" s="854"/>
      <c r="S397" s="835"/>
      <c r="T397" s="835"/>
      <c r="U397" s="835"/>
      <c r="V397" s="835"/>
      <c r="W397" s="831"/>
      <c r="X397" s="855"/>
      <c r="Y397" s="857"/>
      <c r="Z397" s="857"/>
      <c r="AA397" s="1104"/>
      <c r="AB397" s="956"/>
      <c r="AC397" s="1107"/>
      <c r="AD397" s="1109"/>
      <c r="AE397" s="29" t="str">
        <f t="shared" si="185"/>
        <v/>
      </c>
      <c r="AF397" s="45"/>
      <c r="AG397" s="45"/>
      <c r="AH397" s="46"/>
      <c r="AI397" s="19"/>
    </row>
    <row r="398" spans="2:35">
      <c r="B398" s="823"/>
      <c r="C398" s="828"/>
      <c r="D398" s="1100"/>
      <c r="E398" s="828"/>
      <c r="F398" s="1102"/>
      <c r="G398" s="25"/>
      <c r="H398" s="140"/>
      <c r="I398" s="22"/>
      <c r="J398" s="7" t="str">
        <f t="shared" si="184"/>
        <v xml:space="preserve"> </v>
      </c>
      <c r="K398" s="1116"/>
      <c r="L398" s="1118"/>
      <c r="M398" s="1118"/>
      <c r="N398" s="23"/>
      <c r="O398" s="863"/>
      <c r="P398" s="860"/>
      <c r="Q398" s="866"/>
      <c r="R398" s="829"/>
      <c r="S398" s="835"/>
      <c r="T398" s="835"/>
      <c r="U398" s="835"/>
      <c r="V398" s="835"/>
      <c r="W398" s="831"/>
      <c r="X398" s="855"/>
      <c r="Y398" s="857"/>
      <c r="Z398" s="857"/>
      <c r="AA398" s="1104"/>
      <c r="AB398" s="956"/>
      <c r="AC398" s="1107"/>
      <c r="AD398" s="1109"/>
      <c r="AE398" s="29"/>
      <c r="AF398" s="45"/>
      <c r="AG398" s="45"/>
      <c r="AH398" s="46"/>
      <c r="AI398" s="19"/>
    </row>
    <row r="399" spans="2:35">
      <c r="B399" s="823"/>
      <c r="C399" s="828"/>
      <c r="D399" s="1100"/>
      <c r="E399" s="828"/>
      <c r="F399" s="1102"/>
      <c r="G399" s="25"/>
      <c r="H399" s="140"/>
      <c r="I399" s="22"/>
      <c r="J399" s="7" t="str">
        <f t="shared" si="184"/>
        <v xml:space="preserve"> </v>
      </c>
      <c r="K399" s="1116"/>
      <c r="L399" s="1118"/>
      <c r="M399" s="1118"/>
      <c r="N399" s="23"/>
      <c r="O399" s="863"/>
      <c r="P399" s="860"/>
      <c r="Q399" s="866"/>
      <c r="R399" s="854"/>
      <c r="S399" s="835"/>
      <c r="T399" s="835"/>
      <c r="U399" s="835"/>
      <c r="V399" s="835"/>
      <c r="W399" s="831"/>
      <c r="X399" s="855"/>
      <c r="Y399" s="857"/>
      <c r="Z399" s="857"/>
      <c r="AA399" s="1104"/>
      <c r="AB399" s="956"/>
      <c r="AC399" s="1107"/>
      <c r="AD399" s="1109"/>
      <c r="AE399" s="29"/>
      <c r="AF399" s="45"/>
      <c r="AG399" s="45"/>
      <c r="AH399" s="46"/>
      <c r="AI399" s="19"/>
    </row>
    <row r="400" spans="2:35">
      <c r="B400" s="823"/>
      <c r="C400" s="828"/>
      <c r="D400" s="1100"/>
      <c r="E400" s="828"/>
      <c r="F400" s="1102"/>
      <c r="G400" s="25"/>
      <c r="H400" s="140"/>
      <c r="I400" s="22"/>
      <c r="J400" s="7" t="str">
        <f t="shared" si="184"/>
        <v xml:space="preserve"> </v>
      </c>
      <c r="K400" s="1116"/>
      <c r="L400" s="1118"/>
      <c r="M400" s="1118"/>
      <c r="N400" s="23"/>
      <c r="O400" s="863"/>
      <c r="P400" s="860"/>
      <c r="Q400" s="866"/>
      <c r="R400" s="829"/>
      <c r="S400" s="835"/>
      <c r="T400" s="835"/>
      <c r="U400" s="835"/>
      <c r="V400" s="835"/>
      <c r="W400" s="831"/>
      <c r="X400" s="855"/>
      <c r="Y400" s="857"/>
      <c r="Z400" s="857"/>
      <c r="AA400" s="1104"/>
      <c r="AB400" s="956"/>
      <c r="AC400" s="1107"/>
      <c r="AD400" s="1109"/>
      <c r="AE400" s="29"/>
      <c r="AF400" s="45"/>
      <c r="AG400" s="45"/>
      <c r="AH400" s="46"/>
      <c r="AI400" s="19"/>
    </row>
    <row r="401" spans="2:35">
      <c r="B401" s="823"/>
      <c r="C401" s="828"/>
      <c r="D401" s="1100"/>
      <c r="E401" s="828"/>
      <c r="F401" s="1102"/>
      <c r="G401" s="25"/>
      <c r="H401" s="140"/>
      <c r="I401" s="22"/>
      <c r="J401" s="7" t="str">
        <f t="shared" si="184"/>
        <v xml:space="preserve"> </v>
      </c>
      <c r="K401" s="1116"/>
      <c r="L401" s="1118"/>
      <c r="M401" s="1118"/>
      <c r="N401" s="23"/>
      <c r="O401" s="863"/>
      <c r="P401" s="860"/>
      <c r="Q401" s="866"/>
      <c r="R401" s="854"/>
      <c r="S401" s="835"/>
      <c r="T401" s="835"/>
      <c r="U401" s="835"/>
      <c r="V401" s="835"/>
      <c r="W401" s="831"/>
      <c r="X401" s="855"/>
      <c r="Y401" s="857"/>
      <c r="Z401" s="857"/>
      <c r="AA401" s="1104"/>
      <c r="AB401" s="956"/>
      <c r="AC401" s="1107"/>
      <c r="AD401" s="1109"/>
      <c r="AE401" s="29"/>
      <c r="AF401" s="45"/>
      <c r="AG401" s="45"/>
      <c r="AH401" s="46"/>
      <c r="AI401" s="19"/>
    </row>
    <row r="402" spans="2:35">
      <c r="B402" s="823"/>
      <c r="C402" s="828"/>
      <c r="D402" s="1100"/>
      <c r="E402" s="828"/>
      <c r="F402" s="1102"/>
      <c r="G402" s="25"/>
      <c r="H402" s="140"/>
      <c r="I402" s="22"/>
      <c r="J402" s="7" t="str">
        <f t="shared" si="184"/>
        <v xml:space="preserve"> </v>
      </c>
      <c r="K402" s="1116"/>
      <c r="L402" s="1118"/>
      <c r="M402" s="1118"/>
      <c r="N402" s="23"/>
      <c r="O402" s="863"/>
      <c r="P402" s="860"/>
      <c r="Q402" s="866"/>
      <c r="R402" s="828"/>
      <c r="S402" s="835"/>
      <c r="T402" s="835"/>
      <c r="U402" s="835"/>
      <c r="V402" s="835"/>
      <c r="W402" s="831"/>
      <c r="X402" s="855"/>
      <c r="Y402" s="857"/>
      <c r="Z402" s="857"/>
      <c r="AA402" s="1104"/>
      <c r="AB402" s="956"/>
      <c r="AC402" s="1107"/>
      <c r="AD402" s="1109"/>
      <c r="AE402" s="29"/>
      <c r="AF402" s="45"/>
      <c r="AG402" s="45"/>
      <c r="AH402" s="46"/>
      <c r="AI402" s="19"/>
    </row>
    <row r="403" spans="2:35">
      <c r="B403" s="822"/>
      <c r="C403" s="829"/>
      <c r="D403" s="1101"/>
      <c r="E403" s="829"/>
      <c r="F403" s="1102"/>
      <c r="G403" s="25"/>
      <c r="H403" s="140"/>
      <c r="I403" s="22"/>
      <c r="J403" s="7" t="str">
        <f t="shared" si="184"/>
        <v xml:space="preserve"> </v>
      </c>
      <c r="K403" s="1117"/>
      <c r="L403" s="1119"/>
      <c r="M403" s="1119"/>
      <c r="N403" s="23"/>
      <c r="O403" s="864"/>
      <c r="P403" s="861"/>
      <c r="Q403" s="867"/>
      <c r="R403" s="829"/>
      <c r="S403" s="836"/>
      <c r="T403" s="836"/>
      <c r="U403" s="836"/>
      <c r="V403" s="836"/>
      <c r="W403" s="832"/>
      <c r="X403" s="856"/>
      <c r="Y403" s="858"/>
      <c r="Z403" s="858"/>
      <c r="AA403" s="1105"/>
      <c r="AB403" s="957"/>
      <c r="AC403" s="1108"/>
      <c r="AD403" s="1110"/>
      <c r="AE403" s="29" t="str">
        <f t="shared" ref="AE403" si="186">IFERROR(ROUND(IF(AA403="ICT",0,(J403/25)*110%),0),"")</f>
        <v/>
      </c>
      <c r="AF403" s="45"/>
      <c r="AG403" s="45"/>
      <c r="AH403" s="46"/>
      <c r="AI403" s="19"/>
    </row>
    <row r="404" spans="2:35" s="90" customFormat="1" ht="16.5" customHeight="1">
      <c r="B404" s="821"/>
      <c r="C404" s="78" t="s">
        <v>348</v>
      </c>
      <c r="D404" s="78"/>
      <c r="E404" s="78">
        <f>COUNTA(E394)</f>
        <v>0</v>
      </c>
      <c r="F404" s="78">
        <f>COUNTA(F394)</f>
        <v>0</v>
      </c>
      <c r="G404" s="78">
        <f>COUNTA(G394:G403)</f>
        <v>0</v>
      </c>
      <c r="H404" s="78"/>
      <c r="I404" s="69">
        <f>SUM(I394:I403)</f>
        <v>0</v>
      </c>
      <c r="J404" s="69">
        <f>SUM(J394:J403)</f>
        <v>0</v>
      </c>
      <c r="K404" s="79"/>
      <c r="L404" s="79"/>
      <c r="M404" s="79"/>
      <c r="N404" s="70">
        <f>SUM(N394:N403)</f>
        <v>0</v>
      </c>
      <c r="O404" s="70">
        <f>SUM(O394:O403)</f>
        <v>0</v>
      </c>
      <c r="P404" s="71">
        <f>SUM(P394:P403)</f>
        <v>0</v>
      </c>
      <c r="Q404" s="71">
        <f>SUM(Q394:Q403)</f>
        <v>0</v>
      </c>
      <c r="R404" s="71"/>
      <c r="S404" s="74">
        <f>SUM(S394:S403)</f>
        <v>0</v>
      </c>
      <c r="T404" s="74">
        <f>SUM(T394:T403)</f>
        <v>0</v>
      </c>
      <c r="U404" s="74">
        <f t="shared" ref="U404" si="187">SUM(U394:U403)</f>
        <v>0</v>
      </c>
      <c r="V404" s="74">
        <f>SUM(V394:V403)</f>
        <v>0</v>
      </c>
      <c r="W404" s="71"/>
      <c r="X404" s="71" t="e">
        <f>SUM(X394:X403)</f>
        <v>#REF!</v>
      </c>
      <c r="Y404" s="71" t="e">
        <f t="shared" ref="Y404:Z404" si="188">SUM(Y394:Y403)</f>
        <v>#REF!</v>
      </c>
      <c r="Z404" s="71" t="e">
        <f t="shared" si="188"/>
        <v>#REF!</v>
      </c>
      <c r="AA404" s="71"/>
      <c r="AB404" s="75">
        <f>SUM(AB394:AB403)</f>
        <v>0</v>
      </c>
      <c r="AC404" s="71">
        <f>SUM(AC394:AC403)</f>
        <v>0</v>
      </c>
      <c r="AD404" s="76">
        <f>SUM(AD394:AD403)</f>
        <v>0</v>
      </c>
      <c r="AE404" s="76">
        <f>SUM(AE394:AE403)</f>
        <v>0</v>
      </c>
      <c r="AF404" s="79">
        <f>COUNTA(AF394:AF403)</f>
        <v>0</v>
      </c>
      <c r="AG404" s="80"/>
      <c r="AH404" s="81"/>
      <c r="AI404" s="91"/>
    </row>
    <row r="405" spans="2:35" s="93" customFormat="1" ht="15" thickBot="1">
      <c r="B405" s="822"/>
      <c r="C405" s="82"/>
      <c r="D405" s="82"/>
      <c r="E405" s="82"/>
      <c r="F405" s="82"/>
      <c r="G405" s="83"/>
      <c r="H405" s="84"/>
      <c r="I405" s="84"/>
      <c r="J405" s="28" t="str">
        <f t="shared" ref="J405" si="189">IFERROR(IF(I405/D$12=0," ",I405/D$12),"")</f>
        <v xml:space="preserve"> </v>
      </c>
      <c r="K405" s="84"/>
      <c r="L405" s="84"/>
      <c r="M405" s="84"/>
      <c r="N405" s="85"/>
      <c r="O405" s="72"/>
      <c r="P405" s="73"/>
      <c r="Q405" s="73"/>
      <c r="R405" s="73"/>
      <c r="S405" s="73"/>
      <c r="T405" s="73"/>
      <c r="U405" s="73"/>
      <c r="V405" s="73"/>
      <c r="W405" s="73"/>
      <c r="X405" s="73"/>
      <c r="Y405" s="73"/>
      <c r="Z405" s="73"/>
      <c r="AA405" s="73"/>
      <c r="AB405" s="73"/>
      <c r="AC405" s="73"/>
      <c r="AD405" s="77"/>
      <c r="AE405" s="77"/>
      <c r="AF405" s="84"/>
      <c r="AG405" s="86"/>
      <c r="AH405" s="87"/>
      <c r="AI405" s="92"/>
    </row>
    <row r="406" spans="2:35">
      <c r="B406" s="823">
        <f>B394+1</f>
        <v>33</v>
      </c>
      <c r="C406" s="828"/>
      <c r="D406" s="1100"/>
      <c r="E406" s="828"/>
      <c r="F406" s="829"/>
      <c r="G406" s="25"/>
      <c r="H406" s="24"/>
      <c r="I406" s="140"/>
      <c r="J406" s="7" t="str">
        <f>IFERROR(IF(I406/D$12=0," ",I406/D$12),"")</f>
        <v xml:space="preserve"> </v>
      </c>
      <c r="K406" s="1116"/>
      <c r="L406" s="1118"/>
      <c r="M406" s="1118"/>
      <c r="N406" s="23"/>
      <c r="O406" s="862" t="str">
        <f>IFERROR(ROUND(IF(I416/#REF!=0,"",I416/#REF!),0),"")</f>
        <v/>
      </c>
      <c r="P406" s="859">
        <f>IFERROR(O416/$X$14,"")</f>
        <v>0</v>
      </c>
      <c r="Q406" s="865">
        <f>IFERROR(P416*$X$13/2,"")</f>
        <v>0</v>
      </c>
      <c r="R406" s="854"/>
      <c r="S406" s="834" t="str">
        <f>IFERROR(ROUND(IF(OR($R406="Hino Truck",$R409="Hino Truck",$R411="Hino Truck",$R413="Hino Truck"),$P416/$X$9,""),1),"NA")</f>
        <v>NA</v>
      </c>
      <c r="T406" s="834" t="str">
        <f>IFERROR(ROUND(IF(OR($R406="Mazda",$R409="Mazda",$R411="Mazda",$R413="Mazda"),$P416/$X$10,""),1),"NA")</f>
        <v>NA</v>
      </c>
      <c r="U406" s="834" t="str">
        <f>IFERROR(ROUND(IF(OR($R406="Shazoor",$R409="Shazoor",$R411="Shazoor",$R413="Shazoor"),$P416/$X$11,""),1),"NA")</f>
        <v>NA</v>
      </c>
      <c r="V406" s="834" t="str">
        <f>IFERROR(ROUND(IF(OR($R406="Suzuki",$R409="Suzuki",$R411="Suzuki",$R413="Suzuki"),$P416/$X$12,""),1),"NA")</f>
        <v>NA</v>
      </c>
      <c r="W406" s="830"/>
      <c r="X406" s="855" t="e">
        <f>J416/$K$9/$K$8</f>
        <v>#REF!</v>
      </c>
      <c r="Y406" s="857" t="e">
        <f>ROUND(X416/#REF!,0)</f>
        <v>#REF!</v>
      </c>
      <c r="Z406" s="857" t="e">
        <f>O416/#REF!</f>
        <v>#REF!</v>
      </c>
      <c r="AA406" s="1103"/>
      <c r="AB406" s="1106">
        <f>IFERROR(ROUND(IF(AA406="ICT",0,(J416/10)*110%),0),"")</f>
        <v>0</v>
      </c>
      <c r="AC406" s="1107" t="str">
        <f>IFERROR(ROUNDUP(J416/$P$9/$P$8,0),"")</f>
        <v/>
      </c>
      <c r="AD406" s="1109" t="str">
        <f>IFERROR(ROUND(J416/$P$9/AC406,0),"")</f>
        <v/>
      </c>
      <c r="AE406" s="29" t="str">
        <f>IFERROR(ROUND(IF(AA406="ICT",0,(J406/25)*110%),0),"")</f>
        <v/>
      </c>
      <c r="AF406" s="43"/>
      <c r="AG406" s="43"/>
      <c r="AH406" s="44"/>
      <c r="AI406" s="19"/>
    </row>
    <row r="407" spans="2:35">
      <c r="B407" s="823"/>
      <c r="C407" s="828"/>
      <c r="D407" s="1100"/>
      <c r="E407" s="828"/>
      <c r="F407" s="1102"/>
      <c r="G407" s="25"/>
      <c r="H407" s="140"/>
      <c r="I407" s="140"/>
      <c r="J407" s="7" t="str">
        <f t="shared" ref="J407:J415" si="190">IFERROR(IF(I407/D$12=0," ",I407/D$12),"")</f>
        <v xml:space="preserve"> </v>
      </c>
      <c r="K407" s="1116"/>
      <c r="L407" s="1118"/>
      <c r="M407" s="1118"/>
      <c r="N407" s="23"/>
      <c r="O407" s="863"/>
      <c r="P407" s="860"/>
      <c r="Q407" s="866"/>
      <c r="R407" s="828"/>
      <c r="S407" s="835"/>
      <c r="T407" s="835"/>
      <c r="U407" s="835"/>
      <c r="V407" s="835"/>
      <c r="W407" s="831"/>
      <c r="X407" s="855"/>
      <c r="Y407" s="857"/>
      <c r="Z407" s="857"/>
      <c r="AA407" s="1104"/>
      <c r="AB407" s="956"/>
      <c r="AC407" s="1107"/>
      <c r="AD407" s="1109"/>
      <c r="AE407" s="29" t="str">
        <f t="shared" ref="AE407:AE409" si="191">IFERROR(ROUND(IF(AA407="ICT",0,(J407/25)*110%),0),"")</f>
        <v/>
      </c>
      <c r="AF407" s="45"/>
      <c r="AG407" s="45"/>
      <c r="AH407" s="46"/>
      <c r="AI407" s="19"/>
    </row>
    <row r="408" spans="2:35">
      <c r="B408" s="823"/>
      <c r="C408" s="828"/>
      <c r="D408" s="1100"/>
      <c r="E408" s="828"/>
      <c r="F408" s="1102"/>
      <c r="G408" s="25"/>
      <c r="H408" s="140"/>
      <c r="I408" s="140"/>
      <c r="J408" s="7" t="str">
        <f t="shared" si="190"/>
        <v xml:space="preserve"> </v>
      </c>
      <c r="K408" s="1116"/>
      <c r="L408" s="1118"/>
      <c r="M408" s="1118"/>
      <c r="N408" s="23"/>
      <c r="O408" s="863"/>
      <c r="P408" s="860"/>
      <c r="Q408" s="866"/>
      <c r="R408" s="829"/>
      <c r="S408" s="835"/>
      <c r="T408" s="835"/>
      <c r="U408" s="835"/>
      <c r="V408" s="835"/>
      <c r="W408" s="831"/>
      <c r="X408" s="855"/>
      <c r="Y408" s="857"/>
      <c r="Z408" s="857"/>
      <c r="AA408" s="1104"/>
      <c r="AB408" s="956"/>
      <c r="AC408" s="1107"/>
      <c r="AD408" s="1109"/>
      <c r="AE408" s="29" t="str">
        <f t="shared" si="191"/>
        <v/>
      </c>
      <c r="AF408" s="45"/>
      <c r="AG408" s="45"/>
      <c r="AH408" s="46"/>
      <c r="AI408" s="19"/>
    </row>
    <row r="409" spans="2:35">
      <c r="B409" s="823"/>
      <c r="C409" s="828"/>
      <c r="D409" s="1100"/>
      <c r="E409" s="828"/>
      <c r="F409" s="1102"/>
      <c r="G409" s="25"/>
      <c r="H409" s="140"/>
      <c r="I409" s="140"/>
      <c r="J409" s="7" t="str">
        <f t="shared" si="190"/>
        <v xml:space="preserve"> </v>
      </c>
      <c r="K409" s="1116"/>
      <c r="L409" s="1118"/>
      <c r="M409" s="1118"/>
      <c r="N409" s="23"/>
      <c r="O409" s="863"/>
      <c r="P409" s="860"/>
      <c r="Q409" s="866"/>
      <c r="R409" s="854"/>
      <c r="S409" s="835"/>
      <c r="T409" s="835"/>
      <c r="U409" s="835"/>
      <c r="V409" s="835"/>
      <c r="W409" s="831"/>
      <c r="X409" s="855"/>
      <c r="Y409" s="857"/>
      <c r="Z409" s="857"/>
      <c r="AA409" s="1104"/>
      <c r="AB409" s="956"/>
      <c r="AC409" s="1107"/>
      <c r="AD409" s="1109"/>
      <c r="AE409" s="29" t="str">
        <f t="shared" si="191"/>
        <v/>
      </c>
      <c r="AF409" s="45"/>
      <c r="AG409" s="45"/>
      <c r="AH409" s="46"/>
      <c r="AI409" s="19"/>
    </row>
    <row r="410" spans="2:35">
      <c r="B410" s="823"/>
      <c r="C410" s="828"/>
      <c r="D410" s="1100"/>
      <c r="E410" s="828"/>
      <c r="F410" s="1102"/>
      <c r="G410" s="25"/>
      <c r="H410" s="140"/>
      <c r="I410" s="22"/>
      <c r="J410" s="7" t="str">
        <f t="shared" si="190"/>
        <v xml:space="preserve"> </v>
      </c>
      <c r="K410" s="1116"/>
      <c r="L410" s="1118"/>
      <c r="M410" s="1118"/>
      <c r="N410" s="23"/>
      <c r="O410" s="863"/>
      <c r="P410" s="860"/>
      <c r="Q410" s="866"/>
      <c r="R410" s="829"/>
      <c r="S410" s="835"/>
      <c r="T410" s="835"/>
      <c r="U410" s="835"/>
      <c r="V410" s="835"/>
      <c r="W410" s="831"/>
      <c r="X410" s="855"/>
      <c r="Y410" s="857"/>
      <c r="Z410" s="857"/>
      <c r="AA410" s="1104"/>
      <c r="AB410" s="956"/>
      <c r="AC410" s="1107"/>
      <c r="AD410" s="1109"/>
      <c r="AE410" s="29"/>
      <c r="AF410" s="45"/>
      <c r="AG410" s="45"/>
      <c r="AH410" s="46"/>
      <c r="AI410" s="19"/>
    </row>
    <row r="411" spans="2:35">
      <c r="B411" s="823"/>
      <c r="C411" s="828"/>
      <c r="D411" s="1100"/>
      <c r="E411" s="828"/>
      <c r="F411" s="1102"/>
      <c r="G411" s="25"/>
      <c r="H411" s="140"/>
      <c r="I411" s="22"/>
      <c r="J411" s="7" t="str">
        <f t="shared" si="190"/>
        <v xml:space="preserve"> </v>
      </c>
      <c r="K411" s="1116"/>
      <c r="L411" s="1118"/>
      <c r="M411" s="1118"/>
      <c r="N411" s="23"/>
      <c r="O411" s="863"/>
      <c r="P411" s="860"/>
      <c r="Q411" s="866"/>
      <c r="R411" s="854"/>
      <c r="S411" s="835"/>
      <c r="T411" s="835"/>
      <c r="U411" s="835"/>
      <c r="V411" s="835"/>
      <c r="W411" s="831"/>
      <c r="X411" s="855"/>
      <c r="Y411" s="857"/>
      <c r="Z411" s="857"/>
      <c r="AA411" s="1104"/>
      <c r="AB411" s="956"/>
      <c r="AC411" s="1107"/>
      <c r="AD411" s="1109"/>
      <c r="AE411" s="29"/>
      <c r="AF411" s="45"/>
      <c r="AG411" s="45"/>
      <c r="AH411" s="46"/>
      <c r="AI411" s="19"/>
    </row>
    <row r="412" spans="2:35">
      <c r="B412" s="823"/>
      <c r="C412" s="828"/>
      <c r="D412" s="1100"/>
      <c r="E412" s="828"/>
      <c r="F412" s="1102"/>
      <c r="G412" s="25"/>
      <c r="H412" s="140"/>
      <c r="I412" s="22"/>
      <c r="J412" s="7" t="str">
        <f t="shared" si="190"/>
        <v xml:space="preserve"> </v>
      </c>
      <c r="K412" s="1116"/>
      <c r="L412" s="1118"/>
      <c r="M412" s="1118"/>
      <c r="N412" s="23"/>
      <c r="O412" s="863"/>
      <c r="P412" s="860"/>
      <c r="Q412" s="866"/>
      <c r="R412" s="829"/>
      <c r="S412" s="835"/>
      <c r="T412" s="835"/>
      <c r="U412" s="835"/>
      <c r="V412" s="835"/>
      <c r="W412" s="831"/>
      <c r="X412" s="855"/>
      <c r="Y412" s="857"/>
      <c r="Z412" s="857"/>
      <c r="AA412" s="1104"/>
      <c r="AB412" s="956"/>
      <c r="AC412" s="1107"/>
      <c r="AD412" s="1109"/>
      <c r="AE412" s="29"/>
      <c r="AF412" s="45"/>
      <c r="AG412" s="45"/>
      <c r="AH412" s="46"/>
      <c r="AI412" s="19"/>
    </row>
    <row r="413" spans="2:35">
      <c r="B413" s="823"/>
      <c r="C413" s="828"/>
      <c r="D413" s="1100"/>
      <c r="E413" s="828"/>
      <c r="F413" s="1102"/>
      <c r="G413" s="25"/>
      <c r="H413" s="140"/>
      <c r="I413" s="22"/>
      <c r="J413" s="7" t="str">
        <f t="shared" si="190"/>
        <v xml:space="preserve"> </v>
      </c>
      <c r="K413" s="1116"/>
      <c r="L413" s="1118"/>
      <c r="M413" s="1118"/>
      <c r="N413" s="23"/>
      <c r="O413" s="863"/>
      <c r="P413" s="860"/>
      <c r="Q413" s="866"/>
      <c r="R413" s="854"/>
      <c r="S413" s="835"/>
      <c r="T413" s="835"/>
      <c r="U413" s="835"/>
      <c r="V413" s="835"/>
      <c r="W413" s="831"/>
      <c r="X413" s="855"/>
      <c r="Y413" s="857"/>
      <c r="Z413" s="857"/>
      <c r="AA413" s="1104"/>
      <c r="AB413" s="956"/>
      <c r="AC413" s="1107"/>
      <c r="AD413" s="1109"/>
      <c r="AE413" s="29"/>
      <c r="AF413" s="45"/>
      <c r="AG413" s="45"/>
      <c r="AH413" s="46"/>
      <c r="AI413" s="19"/>
    </row>
    <row r="414" spans="2:35">
      <c r="B414" s="823"/>
      <c r="C414" s="828"/>
      <c r="D414" s="1100"/>
      <c r="E414" s="828"/>
      <c r="F414" s="1102"/>
      <c r="G414" s="25"/>
      <c r="H414" s="140"/>
      <c r="I414" s="22"/>
      <c r="J414" s="7" t="str">
        <f t="shared" si="190"/>
        <v xml:space="preserve"> </v>
      </c>
      <c r="K414" s="1116"/>
      <c r="L414" s="1118"/>
      <c r="M414" s="1118"/>
      <c r="N414" s="23"/>
      <c r="O414" s="863"/>
      <c r="P414" s="860"/>
      <c r="Q414" s="866"/>
      <c r="R414" s="828"/>
      <c r="S414" s="835"/>
      <c r="T414" s="835"/>
      <c r="U414" s="835"/>
      <c r="V414" s="835"/>
      <c r="W414" s="831"/>
      <c r="X414" s="855"/>
      <c r="Y414" s="857"/>
      <c r="Z414" s="857"/>
      <c r="AA414" s="1104"/>
      <c r="AB414" s="956"/>
      <c r="AC414" s="1107"/>
      <c r="AD414" s="1109"/>
      <c r="AE414" s="29"/>
      <c r="AF414" s="45"/>
      <c r="AG414" s="45"/>
      <c r="AH414" s="46"/>
      <c r="AI414" s="19"/>
    </row>
    <row r="415" spans="2:35">
      <c r="B415" s="822"/>
      <c r="C415" s="829"/>
      <c r="D415" s="1101"/>
      <c r="E415" s="829"/>
      <c r="F415" s="1102"/>
      <c r="G415" s="25"/>
      <c r="H415" s="140"/>
      <c r="I415" s="22"/>
      <c r="J415" s="7" t="str">
        <f t="shared" si="190"/>
        <v xml:space="preserve"> </v>
      </c>
      <c r="K415" s="1117"/>
      <c r="L415" s="1119"/>
      <c r="M415" s="1119"/>
      <c r="N415" s="23"/>
      <c r="O415" s="864"/>
      <c r="P415" s="861"/>
      <c r="Q415" s="867"/>
      <c r="R415" s="829"/>
      <c r="S415" s="836"/>
      <c r="T415" s="836"/>
      <c r="U415" s="836"/>
      <c r="V415" s="836"/>
      <c r="W415" s="832"/>
      <c r="X415" s="856"/>
      <c r="Y415" s="858"/>
      <c r="Z415" s="858"/>
      <c r="AA415" s="1105"/>
      <c r="AB415" s="957"/>
      <c r="AC415" s="1108"/>
      <c r="AD415" s="1110"/>
      <c r="AE415" s="29" t="str">
        <f t="shared" ref="AE415" si="192">IFERROR(ROUND(IF(AA415="ICT",0,(J415/25)*110%),0),"")</f>
        <v/>
      </c>
      <c r="AF415" s="45"/>
      <c r="AG415" s="45"/>
      <c r="AH415" s="46"/>
      <c r="AI415" s="19"/>
    </row>
    <row r="416" spans="2:35" s="90" customFormat="1" ht="16.5" customHeight="1">
      <c r="B416" s="821"/>
      <c r="C416" s="78" t="s">
        <v>348</v>
      </c>
      <c r="D416" s="78"/>
      <c r="E416" s="78">
        <f>COUNTA(E406)</f>
        <v>0</v>
      </c>
      <c r="F416" s="78">
        <f>COUNTA(F406)</f>
        <v>0</v>
      </c>
      <c r="G416" s="78">
        <f>COUNTA(G406:G415)</f>
        <v>0</v>
      </c>
      <c r="H416" s="78"/>
      <c r="I416" s="69">
        <f>SUM(I406:I415)</f>
        <v>0</v>
      </c>
      <c r="J416" s="69">
        <f>SUM(J406:J415)</f>
        <v>0</v>
      </c>
      <c r="K416" s="79"/>
      <c r="L416" s="79"/>
      <c r="M416" s="79"/>
      <c r="N416" s="70">
        <f>SUM(N406:N415)</f>
        <v>0</v>
      </c>
      <c r="O416" s="70">
        <f>SUM(O406:O415)</f>
        <v>0</v>
      </c>
      <c r="P416" s="71">
        <f>SUM(P406:P415)</f>
        <v>0</v>
      </c>
      <c r="Q416" s="71">
        <f>SUM(Q406:Q415)</f>
        <v>0</v>
      </c>
      <c r="R416" s="71"/>
      <c r="S416" s="74">
        <f>SUM(S406:S415)</f>
        <v>0</v>
      </c>
      <c r="T416" s="74">
        <f>SUM(T406:T415)</f>
        <v>0</v>
      </c>
      <c r="U416" s="74">
        <f t="shared" ref="U416" si="193">SUM(U406:U415)</f>
        <v>0</v>
      </c>
      <c r="V416" s="74">
        <f>SUM(V406:V415)</f>
        <v>0</v>
      </c>
      <c r="W416" s="71"/>
      <c r="X416" s="71" t="e">
        <f>SUM(X406:X415)</f>
        <v>#REF!</v>
      </c>
      <c r="Y416" s="71" t="e">
        <f t="shared" ref="Y416:Z416" si="194">SUM(Y406:Y415)</f>
        <v>#REF!</v>
      </c>
      <c r="Z416" s="71" t="e">
        <f t="shared" si="194"/>
        <v>#REF!</v>
      </c>
      <c r="AA416" s="71"/>
      <c r="AB416" s="75">
        <f>SUM(AB406:AB415)</f>
        <v>0</v>
      </c>
      <c r="AC416" s="71">
        <f>SUM(AC406:AC415)</f>
        <v>0</v>
      </c>
      <c r="AD416" s="76">
        <f>SUM(AD406:AD415)</f>
        <v>0</v>
      </c>
      <c r="AE416" s="76">
        <f>SUM(AE406:AE415)</f>
        <v>0</v>
      </c>
      <c r="AF416" s="79">
        <f>COUNTA(AF406:AF415)</f>
        <v>0</v>
      </c>
      <c r="AG416" s="80"/>
      <c r="AH416" s="81"/>
      <c r="AI416" s="91"/>
    </row>
    <row r="417" spans="2:35" s="93" customFormat="1" ht="15" thickBot="1">
      <c r="B417" s="822"/>
      <c r="C417" s="82"/>
      <c r="D417" s="82"/>
      <c r="E417" s="82"/>
      <c r="F417" s="82"/>
      <c r="G417" s="83"/>
      <c r="H417" s="84"/>
      <c r="I417" s="84"/>
      <c r="J417" s="28" t="str">
        <f t="shared" ref="J417" si="195">IFERROR(IF(I417/D$12=0," ",I417/D$12),"")</f>
        <v xml:space="preserve"> </v>
      </c>
      <c r="K417" s="84"/>
      <c r="L417" s="84"/>
      <c r="M417" s="84"/>
      <c r="N417" s="85"/>
      <c r="O417" s="72"/>
      <c r="P417" s="73"/>
      <c r="Q417" s="73"/>
      <c r="R417" s="73"/>
      <c r="S417" s="73"/>
      <c r="T417" s="73"/>
      <c r="U417" s="73"/>
      <c r="V417" s="73"/>
      <c r="W417" s="73"/>
      <c r="X417" s="73"/>
      <c r="Y417" s="73"/>
      <c r="Z417" s="73"/>
      <c r="AA417" s="73"/>
      <c r="AB417" s="73"/>
      <c r="AC417" s="73"/>
      <c r="AD417" s="77"/>
      <c r="AE417" s="77"/>
      <c r="AF417" s="84"/>
      <c r="AG417" s="86"/>
      <c r="AH417" s="87"/>
      <c r="AI417" s="92"/>
    </row>
    <row r="418" spans="2:35">
      <c r="B418" s="823">
        <f>B406+1</f>
        <v>34</v>
      </c>
      <c r="C418" s="828"/>
      <c r="D418" s="1100"/>
      <c r="E418" s="828"/>
      <c r="F418" s="829"/>
      <c r="G418" s="25"/>
      <c r="H418" s="24"/>
      <c r="I418" s="140"/>
      <c r="J418" s="7" t="str">
        <f>IFERROR(IF(I418/D$12=0," ",I418/D$12),"")</f>
        <v xml:space="preserve"> </v>
      </c>
      <c r="K418" s="1116"/>
      <c r="L418" s="1118"/>
      <c r="M418" s="1118"/>
      <c r="N418" s="23"/>
      <c r="O418" s="862" t="str">
        <f>IFERROR(ROUND(IF(I428/#REF!=0,"",I428/#REF!),0),"")</f>
        <v/>
      </c>
      <c r="P418" s="859">
        <f>IFERROR(O428/$X$14,"")</f>
        <v>0</v>
      </c>
      <c r="Q418" s="865">
        <f>IFERROR(P428*$X$13/2,"")</f>
        <v>0</v>
      </c>
      <c r="R418" s="854"/>
      <c r="S418" s="834" t="str">
        <f>IFERROR(ROUND(IF(OR($R418="Hino Truck",$R421="Hino Truck",$R423="Hino Truck",$R425="Hino Truck"),$P428/$X$9,""),1),"NA")</f>
        <v>NA</v>
      </c>
      <c r="T418" s="834" t="str">
        <f>IFERROR(ROUND(IF(OR($R418="Mazda",$R421="Mazda",$R423="Mazda",$R425="Mazda"),$P428/$X$10,""),1),"NA")</f>
        <v>NA</v>
      </c>
      <c r="U418" s="834" t="str">
        <f>IFERROR(ROUND(IF(OR($R418="Shazoor",$R421="Shazoor",$R423="Shazoor",$R425="Shazoor"),$P428/$X$11,""),1),"NA")</f>
        <v>NA</v>
      </c>
      <c r="V418" s="834" t="str">
        <f>IFERROR(ROUND(IF(OR($R418="Suzuki",$R421="Suzuki",$R423="Suzuki",$R425="Suzuki"),$P428/$X$12,""),1),"NA")</f>
        <v>NA</v>
      </c>
      <c r="W418" s="830"/>
      <c r="X418" s="855" t="e">
        <f>J428/$K$9/$K$8</f>
        <v>#REF!</v>
      </c>
      <c r="Y418" s="857" t="e">
        <f>ROUND(X428/#REF!,0)</f>
        <v>#REF!</v>
      </c>
      <c r="Z418" s="857" t="e">
        <f>O428/#REF!</f>
        <v>#REF!</v>
      </c>
      <c r="AA418" s="1103"/>
      <c r="AB418" s="1106">
        <f>IFERROR(ROUND(IF(AA418="ICT",0,(J428/10)*110%),0),"")</f>
        <v>0</v>
      </c>
      <c r="AC418" s="1107" t="str">
        <f>IFERROR(ROUNDUP(J428/$P$9/$P$8,0),"")</f>
        <v/>
      </c>
      <c r="AD418" s="1109" t="str">
        <f>IFERROR(ROUND(J428/$P$9/AC418,0),"")</f>
        <v/>
      </c>
      <c r="AE418" s="29" t="str">
        <f>IFERROR(ROUND(IF(AA418="ICT",0,(J418/25)*110%),0),"")</f>
        <v/>
      </c>
      <c r="AF418" s="43"/>
      <c r="AG418" s="43"/>
      <c r="AH418" s="44"/>
      <c r="AI418" s="19"/>
    </row>
    <row r="419" spans="2:35">
      <c r="B419" s="823"/>
      <c r="C419" s="828"/>
      <c r="D419" s="1100"/>
      <c r="E419" s="828"/>
      <c r="F419" s="1102"/>
      <c r="G419" s="25"/>
      <c r="H419" s="140"/>
      <c r="I419" s="140"/>
      <c r="J419" s="7" t="str">
        <f t="shared" ref="J419:J427" si="196">IFERROR(IF(I419/D$12=0," ",I419/D$12),"")</f>
        <v xml:space="preserve"> </v>
      </c>
      <c r="K419" s="1116"/>
      <c r="L419" s="1118"/>
      <c r="M419" s="1118"/>
      <c r="N419" s="23"/>
      <c r="O419" s="863"/>
      <c r="P419" s="860"/>
      <c r="Q419" s="866"/>
      <c r="R419" s="828"/>
      <c r="S419" s="835"/>
      <c r="T419" s="835"/>
      <c r="U419" s="835"/>
      <c r="V419" s="835"/>
      <c r="W419" s="831"/>
      <c r="X419" s="855"/>
      <c r="Y419" s="857"/>
      <c r="Z419" s="857"/>
      <c r="AA419" s="1104"/>
      <c r="AB419" s="956"/>
      <c r="AC419" s="1107"/>
      <c r="AD419" s="1109"/>
      <c r="AE419" s="29" t="str">
        <f t="shared" ref="AE419:AE421" si="197">IFERROR(ROUND(IF(AA419="ICT",0,(J419/25)*110%),0),"")</f>
        <v/>
      </c>
      <c r="AF419" s="45"/>
      <c r="AG419" s="45"/>
      <c r="AH419" s="46"/>
      <c r="AI419" s="19"/>
    </row>
    <row r="420" spans="2:35">
      <c r="B420" s="823"/>
      <c r="C420" s="828"/>
      <c r="D420" s="1100"/>
      <c r="E420" s="828"/>
      <c r="F420" s="1102"/>
      <c r="G420" s="25"/>
      <c r="H420" s="140"/>
      <c r="I420" s="140"/>
      <c r="J420" s="7" t="str">
        <f t="shared" si="196"/>
        <v xml:space="preserve"> </v>
      </c>
      <c r="K420" s="1116"/>
      <c r="L420" s="1118"/>
      <c r="M420" s="1118"/>
      <c r="N420" s="23"/>
      <c r="O420" s="863"/>
      <c r="P420" s="860"/>
      <c r="Q420" s="866"/>
      <c r="R420" s="829"/>
      <c r="S420" s="835"/>
      <c r="T420" s="835"/>
      <c r="U420" s="835"/>
      <c r="V420" s="835"/>
      <c r="W420" s="831"/>
      <c r="X420" s="855"/>
      <c r="Y420" s="857"/>
      <c r="Z420" s="857"/>
      <c r="AA420" s="1104"/>
      <c r="AB420" s="956"/>
      <c r="AC420" s="1107"/>
      <c r="AD420" s="1109"/>
      <c r="AE420" s="29" t="str">
        <f t="shared" si="197"/>
        <v/>
      </c>
      <c r="AF420" s="45"/>
      <c r="AG420" s="45"/>
      <c r="AH420" s="46"/>
      <c r="AI420" s="19"/>
    </row>
    <row r="421" spans="2:35">
      <c r="B421" s="823"/>
      <c r="C421" s="828"/>
      <c r="D421" s="1100"/>
      <c r="E421" s="828"/>
      <c r="F421" s="1102"/>
      <c r="G421" s="25"/>
      <c r="H421" s="140"/>
      <c r="I421" s="140"/>
      <c r="J421" s="7" t="str">
        <f t="shared" si="196"/>
        <v xml:space="preserve"> </v>
      </c>
      <c r="K421" s="1116"/>
      <c r="L421" s="1118"/>
      <c r="M421" s="1118"/>
      <c r="N421" s="23"/>
      <c r="O421" s="863"/>
      <c r="P421" s="860"/>
      <c r="Q421" s="866"/>
      <c r="R421" s="854"/>
      <c r="S421" s="835"/>
      <c r="T421" s="835"/>
      <c r="U421" s="835"/>
      <c r="V421" s="835"/>
      <c r="W421" s="831"/>
      <c r="X421" s="855"/>
      <c r="Y421" s="857"/>
      <c r="Z421" s="857"/>
      <c r="AA421" s="1104"/>
      <c r="AB421" s="956"/>
      <c r="AC421" s="1107"/>
      <c r="AD421" s="1109"/>
      <c r="AE421" s="29" t="str">
        <f t="shared" si="197"/>
        <v/>
      </c>
      <c r="AF421" s="45"/>
      <c r="AG421" s="45"/>
      <c r="AH421" s="46"/>
      <c r="AI421" s="19"/>
    </row>
    <row r="422" spans="2:35">
      <c r="B422" s="823"/>
      <c r="C422" s="828"/>
      <c r="D422" s="1100"/>
      <c r="E422" s="828"/>
      <c r="F422" s="1102"/>
      <c r="G422" s="25"/>
      <c r="H422" s="140"/>
      <c r="I422" s="22"/>
      <c r="J422" s="7" t="str">
        <f t="shared" si="196"/>
        <v xml:space="preserve"> </v>
      </c>
      <c r="K422" s="1116"/>
      <c r="L422" s="1118"/>
      <c r="M422" s="1118"/>
      <c r="N422" s="23"/>
      <c r="O422" s="863"/>
      <c r="P422" s="860"/>
      <c r="Q422" s="866"/>
      <c r="R422" s="829"/>
      <c r="S422" s="835"/>
      <c r="T422" s="835"/>
      <c r="U422" s="835"/>
      <c r="V422" s="835"/>
      <c r="W422" s="831"/>
      <c r="X422" s="855"/>
      <c r="Y422" s="857"/>
      <c r="Z422" s="857"/>
      <c r="AA422" s="1104"/>
      <c r="AB422" s="956"/>
      <c r="AC422" s="1107"/>
      <c r="AD422" s="1109"/>
      <c r="AE422" s="29"/>
      <c r="AF422" s="45"/>
      <c r="AG422" s="45"/>
      <c r="AH422" s="46"/>
      <c r="AI422" s="19"/>
    </row>
    <row r="423" spans="2:35">
      <c r="B423" s="823"/>
      <c r="C423" s="828"/>
      <c r="D423" s="1100"/>
      <c r="E423" s="828"/>
      <c r="F423" s="1102"/>
      <c r="G423" s="25"/>
      <c r="H423" s="140"/>
      <c r="I423" s="22"/>
      <c r="J423" s="7" t="str">
        <f t="shared" si="196"/>
        <v xml:space="preserve"> </v>
      </c>
      <c r="K423" s="1116"/>
      <c r="L423" s="1118"/>
      <c r="M423" s="1118"/>
      <c r="N423" s="23"/>
      <c r="O423" s="863"/>
      <c r="P423" s="860"/>
      <c r="Q423" s="866"/>
      <c r="R423" s="854"/>
      <c r="S423" s="835"/>
      <c r="T423" s="835"/>
      <c r="U423" s="835"/>
      <c r="V423" s="835"/>
      <c r="W423" s="831"/>
      <c r="X423" s="855"/>
      <c r="Y423" s="857"/>
      <c r="Z423" s="857"/>
      <c r="AA423" s="1104"/>
      <c r="AB423" s="956"/>
      <c r="AC423" s="1107"/>
      <c r="AD423" s="1109"/>
      <c r="AE423" s="29"/>
      <c r="AF423" s="45"/>
      <c r="AG423" s="45"/>
      <c r="AH423" s="46"/>
      <c r="AI423" s="19"/>
    </row>
    <row r="424" spans="2:35">
      <c r="B424" s="823"/>
      <c r="C424" s="828"/>
      <c r="D424" s="1100"/>
      <c r="E424" s="828"/>
      <c r="F424" s="1102"/>
      <c r="G424" s="25"/>
      <c r="H424" s="140"/>
      <c r="I424" s="22"/>
      <c r="J424" s="7" t="str">
        <f t="shared" si="196"/>
        <v xml:space="preserve"> </v>
      </c>
      <c r="K424" s="1116"/>
      <c r="L424" s="1118"/>
      <c r="M424" s="1118"/>
      <c r="N424" s="23"/>
      <c r="O424" s="863"/>
      <c r="P424" s="860"/>
      <c r="Q424" s="866"/>
      <c r="R424" s="829"/>
      <c r="S424" s="835"/>
      <c r="T424" s="835"/>
      <c r="U424" s="835"/>
      <c r="V424" s="835"/>
      <c r="W424" s="831"/>
      <c r="X424" s="855"/>
      <c r="Y424" s="857"/>
      <c r="Z424" s="857"/>
      <c r="AA424" s="1104"/>
      <c r="AB424" s="956"/>
      <c r="AC424" s="1107"/>
      <c r="AD424" s="1109"/>
      <c r="AE424" s="29"/>
      <c r="AF424" s="45"/>
      <c r="AG424" s="45"/>
      <c r="AH424" s="46"/>
      <c r="AI424" s="19"/>
    </row>
    <row r="425" spans="2:35">
      <c r="B425" s="823"/>
      <c r="C425" s="828"/>
      <c r="D425" s="1100"/>
      <c r="E425" s="828"/>
      <c r="F425" s="1102"/>
      <c r="G425" s="25"/>
      <c r="H425" s="140"/>
      <c r="I425" s="22"/>
      <c r="J425" s="7" t="str">
        <f t="shared" si="196"/>
        <v xml:space="preserve"> </v>
      </c>
      <c r="K425" s="1116"/>
      <c r="L425" s="1118"/>
      <c r="M425" s="1118"/>
      <c r="N425" s="23"/>
      <c r="O425" s="863"/>
      <c r="P425" s="860"/>
      <c r="Q425" s="866"/>
      <c r="R425" s="854"/>
      <c r="S425" s="835"/>
      <c r="T425" s="835"/>
      <c r="U425" s="835"/>
      <c r="V425" s="835"/>
      <c r="W425" s="831"/>
      <c r="X425" s="855"/>
      <c r="Y425" s="857"/>
      <c r="Z425" s="857"/>
      <c r="AA425" s="1104"/>
      <c r="AB425" s="956"/>
      <c r="AC425" s="1107"/>
      <c r="AD425" s="1109"/>
      <c r="AE425" s="29"/>
      <c r="AF425" s="45"/>
      <c r="AG425" s="45"/>
      <c r="AH425" s="46"/>
      <c r="AI425" s="19"/>
    </row>
    <row r="426" spans="2:35">
      <c r="B426" s="823"/>
      <c r="C426" s="828"/>
      <c r="D426" s="1100"/>
      <c r="E426" s="828"/>
      <c r="F426" s="1102"/>
      <c r="G426" s="25"/>
      <c r="H426" s="140"/>
      <c r="I426" s="22"/>
      <c r="J426" s="7" t="str">
        <f t="shared" si="196"/>
        <v xml:space="preserve"> </v>
      </c>
      <c r="K426" s="1116"/>
      <c r="L426" s="1118"/>
      <c r="M426" s="1118"/>
      <c r="N426" s="23"/>
      <c r="O426" s="863"/>
      <c r="P426" s="860"/>
      <c r="Q426" s="866"/>
      <c r="R426" s="828"/>
      <c r="S426" s="835"/>
      <c r="T426" s="835"/>
      <c r="U426" s="835"/>
      <c r="V426" s="835"/>
      <c r="W426" s="831"/>
      <c r="X426" s="855"/>
      <c r="Y426" s="857"/>
      <c r="Z426" s="857"/>
      <c r="AA426" s="1104"/>
      <c r="AB426" s="956"/>
      <c r="AC426" s="1107"/>
      <c r="AD426" s="1109"/>
      <c r="AE426" s="29"/>
      <c r="AF426" s="45"/>
      <c r="AG426" s="45"/>
      <c r="AH426" s="46"/>
      <c r="AI426" s="19"/>
    </row>
    <row r="427" spans="2:35">
      <c r="B427" s="822"/>
      <c r="C427" s="829"/>
      <c r="D427" s="1101"/>
      <c r="E427" s="829"/>
      <c r="F427" s="1102"/>
      <c r="G427" s="25"/>
      <c r="H427" s="140"/>
      <c r="I427" s="22"/>
      <c r="J427" s="7" t="str">
        <f t="shared" si="196"/>
        <v xml:space="preserve"> </v>
      </c>
      <c r="K427" s="1117"/>
      <c r="L427" s="1119"/>
      <c r="M427" s="1119"/>
      <c r="N427" s="23"/>
      <c r="O427" s="864"/>
      <c r="P427" s="861"/>
      <c r="Q427" s="867"/>
      <c r="R427" s="829"/>
      <c r="S427" s="836"/>
      <c r="T427" s="836"/>
      <c r="U427" s="836"/>
      <c r="V427" s="836"/>
      <c r="W427" s="832"/>
      <c r="X427" s="856"/>
      <c r="Y427" s="858"/>
      <c r="Z427" s="858"/>
      <c r="AA427" s="1105"/>
      <c r="AB427" s="957"/>
      <c r="AC427" s="1108"/>
      <c r="AD427" s="1110"/>
      <c r="AE427" s="29" t="str">
        <f t="shared" ref="AE427" si="198">IFERROR(ROUND(IF(AA427="ICT",0,(J427/25)*110%),0),"")</f>
        <v/>
      </c>
      <c r="AF427" s="45"/>
      <c r="AG427" s="45"/>
      <c r="AH427" s="46"/>
      <c r="AI427" s="19"/>
    </row>
    <row r="428" spans="2:35" s="90" customFormat="1" ht="16.5" customHeight="1">
      <c r="B428" s="821"/>
      <c r="C428" s="78" t="s">
        <v>348</v>
      </c>
      <c r="D428" s="78"/>
      <c r="E428" s="78">
        <f>COUNTA(E418)</f>
        <v>0</v>
      </c>
      <c r="F428" s="78">
        <f>COUNTA(F418)</f>
        <v>0</v>
      </c>
      <c r="G428" s="78">
        <f>COUNTA(G418:G427)</f>
        <v>0</v>
      </c>
      <c r="H428" s="78"/>
      <c r="I428" s="69">
        <f>SUM(I418:I427)</f>
        <v>0</v>
      </c>
      <c r="J428" s="69">
        <f>SUM(J418:J427)</f>
        <v>0</v>
      </c>
      <c r="K428" s="79"/>
      <c r="L428" s="79"/>
      <c r="M428" s="79"/>
      <c r="N428" s="70">
        <f>SUM(N418:N427)</f>
        <v>0</v>
      </c>
      <c r="O428" s="70">
        <f>SUM(O418:O427)</f>
        <v>0</v>
      </c>
      <c r="P428" s="71">
        <f>SUM(P418:P427)</f>
        <v>0</v>
      </c>
      <c r="Q428" s="71">
        <f>SUM(Q418:Q427)</f>
        <v>0</v>
      </c>
      <c r="R428" s="71"/>
      <c r="S428" s="74">
        <f>SUM(S418:S427)</f>
        <v>0</v>
      </c>
      <c r="T428" s="74">
        <f>SUM(T418:T427)</f>
        <v>0</v>
      </c>
      <c r="U428" s="74">
        <f t="shared" ref="U428" si="199">SUM(U418:U427)</f>
        <v>0</v>
      </c>
      <c r="V428" s="74">
        <f>SUM(V418:V427)</f>
        <v>0</v>
      </c>
      <c r="W428" s="71"/>
      <c r="X428" s="71" t="e">
        <f>SUM(X418:X427)</f>
        <v>#REF!</v>
      </c>
      <c r="Y428" s="71" t="e">
        <f t="shared" ref="Y428:Z428" si="200">SUM(Y418:Y427)</f>
        <v>#REF!</v>
      </c>
      <c r="Z428" s="71" t="e">
        <f t="shared" si="200"/>
        <v>#REF!</v>
      </c>
      <c r="AA428" s="71"/>
      <c r="AB428" s="75">
        <f>SUM(AB418:AB427)</f>
        <v>0</v>
      </c>
      <c r="AC428" s="71">
        <f>SUM(AC418:AC427)</f>
        <v>0</v>
      </c>
      <c r="AD428" s="76">
        <f>SUM(AD418:AD427)</f>
        <v>0</v>
      </c>
      <c r="AE428" s="76">
        <f>SUM(AE418:AE427)</f>
        <v>0</v>
      </c>
      <c r="AF428" s="79">
        <f>COUNTA(AF418:AF427)</f>
        <v>0</v>
      </c>
      <c r="AG428" s="80"/>
      <c r="AH428" s="81"/>
      <c r="AI428" s="91"/>
    </row>
    <row r="429" spans="2:35" s="93" customFormat="1" ht="15" thickBot="1">
      <c r="B429" s="822"/>
      <c r="C429" s="82"/>
      <c r="D429" s="82"/>
      <c r="E429" s="82"/>
      <c r="F429" s="82"/>
      <c r="G429" s="83"/>
      <c r="H429" s="84"/>
      <c r="I429" s="84"/>
      <c r="J429" s="28" t="str">
        <f t="shared" ref="J429" si="201">IFERROR(IF(I429/D$12=0," ",I429/D$12),"")</f>
        <v xml:space="preserve"> </v>
      </c>
      <c r="K429" s="84"/>
      <c r="L429" s="84"/>
      <c r="M429" s="84"/>
      <c r="N429" s="85"/>
      <c r="O429" s="72"/>
      <c r="P429" s="73"/>
      <c r="Q429" s="73"/>
      <c r="R429" s="73"/>
      <c r="S429" s="73"/>
      <c r="T429" s="73"/>
      <c r="U429" s="73"/>
      <c r="V429" s="73"/>
      <c r="W429" s="73"/>
      <c r="X429" s="73"/>
      <c r="Y429" s="73"/>
      <c r="Z429" s="73"/>
      <c r="AA429" s="73"/>
      <c r="AB429" s="73"/>
      <c r="AC429" s="73"/>
      <c r="AD429" s="77"/>
      <c r="AE429" s="77"/>
      <c r="AF429" s="84"/>
      <c r="AG429" s="86"/>
      <c r="AH429" s="87"/>
      <c r="AI429" s="92"/>
    </row>
    <row r="430" spans="2:35">
      <c r="B430" s="823">
        <f>B418+1</f>
        <v>35</v>
      </c>
      <c r="C430" s="828"/>
      <c r="D430" s="1100"/>
      <c r="E430" s="828"/>
      <c r="F430" s="829"/>
      <c r="G430" s="25"/>
      <c r="H430" s="24"/>
      <c r="I430" s="140"/>
      <c r="J430" s="7" t="str">
        <f>IFERROR(IF(I430/D$12=0," ",I430/D$12),"")</f>
        <v xml:space="preserve"> </v>
      </c>
      <c r="K430" s="1116"/>
      <c r="L430" s="1118"/>
      <c r="M430" s="1118"/>
      <c r="N430" s="23"/>
      <c r="O430" s="862" t="str">
        <f>IFERROR(ROUND(IF(I440/#REF!=0,"",I440/#REF!),0),"")</f>
        <v/>
      </c>
      <c r="P430" s="859">
        <f>IFERROR(O440/$X$14,"")</f>
        <v>0</v>
      </c>
      <c r="Q430" s="865">
        <f>IFERROR(P440*$X$13/2,"")</f>
        <v>0</v>
      </c>
      <c r="R430" s="854"/>
      <c r="S430" s="834" t="str">
        <f>IFERROR(ROUND(IF(OR($R430="Hino Truck",$R433="Hino Truck",$R435="Hino Truck",$R437="Hino Truck"),$P440/$X$9,""),1),"NA")</f>
        <v>NA</v>
      </c>
      <c r="T430" s="834" t="str">
        <f>IFERROR(ROUND(IF(OR($R430="Mazda",$R433="Mazda",$R435="Mazda",$R437="Mazda"),$P440/$X$10,""),1),"NA")</f>
        <v>NA</v>
      </c>
      <c r="U430" s="834" t="str">
        <f>IFERROR(ROUND(IF(OR($R430="Shazoor",$R433="Shazoor",$R435="Shazoor",$R437="Shazoor"),$P440/$X$11,""),1),"NA")</f>
        <v>NA</v>
      </c>
      <c r="V430" s="834" t="str">
        <f>IFERROR(ROUND(IF(OR($R430="Suzuki",$R433="Suzuki",$R435="Suzuki",$R437="Suzuki"),$P440/$X$12,""),1),"NA")</f>
        <v>NA</v>
      </c>
      <c r="W430" s="830"/>
      <c r="X430" s="855" t="e">
        <f>J440/$K$9/$K$8</f>
        <v>#REF!</v>
      </c>
      <c r="Y430" s="857" t="e">
        <f>ROUND(X440/#REF!,0)</f>
        <v>#REF!</v>
      </c>
      <c r="Z430" s="857" t="e">
        <f>O440/#REF!</f>
        <v>#REF!</v>
      </c>
      <c r="AA430" s="1103"/>
      <c r="AB430" s="1106">
        <f>IFERROR(ROUND(IF(AA430="ICT",0,(J440/10)*110%),0),"")</f>
        <v>0</v>
      </c>
      <c r="AC430" s="1107" t="str">
        <f>IFERROR(ROUNDUP(J440/$P$9/$P$8,0),"")</f>
        <v/>
      </c>
      <c r="AD430" s="1109" t="str">
        <f>IFERROR(ROUND(J440/$P$9/AC430,0),"")</f>
        <v/>
      </c>
      <c r="AE430" s="29" t="str">
        <f>IFERROR(ROUND(IF(AA430="ICT",0,(J430/25)*110%),0),"")</f>
        <v/>
      </c>
      <c r="AF430" s="43"/>
      <c r="AG430" s="43"/>
      <c r="AH430" s="44"/>
      <c r="AI430" s="19"/>
    </row>
    <row r="431" spans="2:35">
      <c r="B431" s="823"/>
      <c r="C431" s="828"/>
      <c r="D431" s="1100"/>
      <c r="E431" s="828"/>
      <c r="F431" s="1102"/>
      <c r="G431" s="25"/>
      <c r="H431" s="140"/>
      <c r="I431" s="140"/>
      <c r="J431" s="7" t="str">
        <f t="shared" ref="J431:J439" si="202">IFERROR(IF(I431/D$12=0," ",I431/D$12),"")</f>
        <v xml:space="preserve"> </v>
      </c>
      <c r="K431" s="1116"/>
      <c r="L431" s="1118"/>
      <c r="M431" s="1118"/>
      <c r="N431" s="23"/>
      <c r="O431" s="863"/>
      <c r="P431" s="860"/>
      <c r="Q431" s="866"/>
      <c r="R431" s="828"/>
      <c r="S431" s="835"/>
      <c r="T431" s="835"/>
      <c r="U431" s="835"/>
      <c r="V431" s="835"/>
      <c r="W431" s="831"/>
      <c r="X431" s="855"/>
      <c r="Y431" s="857"/>
      <c r="Z431" s="857"/>
      <c r="AA431" s="1104"/>
      <c r="AB431" s="956"/>
      <c r="AC431" s="1107"/>
      <c r="AD431" s="1109"/>
      <c r="AE431" s="29" t="str">
        <f t="shared" ref="AE431:AE433" si="203">IFERROR(ROUND(IF(AA431="ICT",0,(J431/25)*110%),0),"")</f>
        <v/>
      </c>
      <c r="AF431" s="45"/>
      <c r="AG431" s="45"/>
      <c r="AH431" s="46"/>
      <c r="AI431" s="19"/>
    </row>
    <row r="432" spans="2:35">
      <c r="B432" s="823"/>
      <c r="C432" s="828"/>
      <c r="D432" s="1100"/>
      <c r="E432" s="828"/>
      <c r="F432" s="1102"/>
      <c r="G432" s="25"/>
      <c r="H432" s="140"/>
      <c r="I432" s="140"/>
      <c r="J432" s="7" t="str">
        <f t="shared" si="202"/>
        <v xml:space="preserve"> </v>
      </c>
      <c r="K432" s="1116"/>
      <c r="L432" s="1118"/>
      <c r="M432" s="1118"/>
      <c r="N432" s="23"/>
      <c r="O432" s="863"/>
      <c r="P432" s="860"/>
      <c r="Q432" s="866"/>
      <c r="R432" s="829"/>
      <c r="S432" s="835"/>
      <c r="T432" s="835"/>
      <c r="U432" s="835"/>
      <c r="V432" s="835"/>
      <c r="W432" s="831"/>
      <c r="X432" s="855"/>
      <c r="Y432" s="857"/>
      <c r="Z432" s="857"/>
      <c r="AA432" s="1104"/>
      <c r="AB432" s="956"/>
      <c r="AC432" s="1107"/>
      <c r="AD432" s="1109"/>
      <c r="AE432" s="29" t="str">
        <f t="shared" si="203"/>
        <v/>
      </c>
      <c r="AF432" s="45"/>
      <c r="AG432" s="45"/>
      <c r="AH432" s="46"/>
      <c r="AI432" s="19"/>
    </row>
    <row r="433" spans="2:35">
      <c r="B433" s="823"/>
      <c r="C433" s="828"/>
      <c r="D433" s="1100"/>
      <c r="E433" s="828"/>
      <c r="F433" s="1102"/>
      <c r="G433" s="25"/>
      <c r="H433" s="140"/>
      <c r="I433" s="140"/>
      <c r="J433" s="7" t="str">
        <f t="shared" si="202"/>
        <v xml:space="preserve"> </v>
      </c>
      <c r="K433" s="1116"/>
      <c r="L433" s="1118"/>
      <c r="M433" s="1118"/>
      <c r="N433" s="23"/>
      <c r="O433" s="863"/>
      <c r="P433" s="860"/>
      <c r="Q433" s="866"/>
      <c r="R433" s="854"/>
      <c r="S433" s="835"/>
      <c r="T433" s="835"/>
      <c r="U433" s="835"/>
      <c r="V433" s="835"/>
      <c r="W433" s="831"/>
      <c r="X433" s="855"/>
      <c r="Y433" s="857"/>
      <c r="Z433" s="857"/>
      <c r="AA433" s="1104"/>
      <c r="AB433" s="956"/>
      <c r="AC433" s="1107"/>
      <c r="AD433" s="1109"/>
      <c r="AE433" s="29" t="str">
        <f t="shared" si="203"/>
        <v/>
      </c>
      <c r="AF433" s="45"/>
      <c r="AG433" s="45"/>
      <c r="AH433" s="46"/>
      <c r="AI433" s="19"/>
    </row>
    <row r="434" spans="2:35">
      <c r="B434" s="823"/>
      <c r="C434" s="828"/>
      <c r="D434" s="1100"/>
      <c r="E434" s="828"/>
      <c r="F434" s="1102"/>
      <c r="G434" s="25"/>
      <c r="H434" s="140"/>
      <c r="I434" s="22"/>
      <c r="J434" s="7" t="str">
        <f t="shared" si="202"/>
        <v xml:space="preserve"> </v>
      </c>
      <c r="K434" s="1116"/>
      <c r="L434" s="1118"/>
      <c r="M434" s="1118"/>
      <c r="N434" s="23"/>
      <c r="O434" s="863"/>
      <c r="P434" s="860"/>
      <c r="Q434" s="866"/>
      <c r="R434" s="829"/>
      <c r="S434" s="835"/>
      <c r="T434" s="835"/>
      <c r="U434" s="835"/>
      <c r="V434" s="835"/>
      <c r="W434" s="831"/>
      <c r="X434" s="855"/>
      <c r="Y434" s="857"/>
      <c r="Z434" s="857"/>
      <c r="AA434" s="1104"/>
      <c r="AB434" s="956"/>
      <c r="AC434" s="1107"/>
      <c r="AD434" s="1109"/>
      <c r="AE434" s="29"/>
      <c r="AF434" s="45"/>
      <c r="AG434" s="45"/>
      <c r="AH434" s="46"/>
      <c r="AI434" s="19"/>
    </row>
    <row r="435" spans="2:35">
      <c r="B435" s="823"/>
      <c r="C435" s="828"/>
      <c r="D435" s="1100"/>
      <c r="E435" s="828"/>
      <c r="F435" s="1102"/>
      <c r="G435" s="25"/>
      <c r="H435" s="140"/>
      <c r="I435" s="22"/>
      <c r="J435" s="7" t="str">
        <f t="shared" si="202"/>
        <v xml:space="preserve"> </v>
      </c>
      <c r="K435" s="1116"/>
      <c r="L435" s="1118"/>
      <c r="M435" s="1118"/>
      <c r="N435" s="23"/>
      <c r="O435" s="863"/>
      <c r="P435" s="860"/>
      <c r="Q435" s="866"/>
      <c r="R435" s="854"/>
      <c r="S435" s="835"/>
      <c r="T435" s="835"/>
      <c r="U435" s="835"/>
      <c r="V435" s="835"/>
      <c r="W435" s="831"/>
      <c r="X435" s="855"/>
      <c r="Y435" s="857"/>
      <c r="Z435" s="857"/>
      <c r="AA435" s="1104"/>
      <c r="AB435" s="956"/>
      <c r="AC435" s="1107"/>
      <c r="AD435" s="1109"/>
      <c r="AE435" s="29"/>
      <c r="AF435" s="45"/>
      <c r="AG435" s="45"/>
      <c r="AH435" s="46"/>
      <c r="AI435" s="19"/>
    </row>
    <row r="436" spans="2:35">
      <c r="B436" s="823"/>
      <c r="C436" s="828"/>
      <c r="D436" s="1100"/>
      <c r="E436" s="828"/>
      <c r="F436" s="1102"/>
      <c r="G436" s="25"/>
      <c r="H436" s="140"/>
      <c r="I436" s="22"/>
      <c r="J436" s="7" t="str">
        <f t="shared" si="202"/>
        <v xml:space="preserve"> </v>
      </c>
      <c r="K436" s="1116"/>
      <c r="L436" s="1118"/>
      <c r="M436" s="1118"/>
      <c r="N436" s="23"/>
      <c r="O436" s="863"/>
      <c r="P436" s="860"/>
      <c r="Q436" s="866"/>
      <c r="R436" s="829"/>
      <c r="S436" s="835"/>
      <c r="T436" s="835"/>
      <c r="U436" s="835"/>
      <c r="V436" s="835"/>
      <c r="W436" s="831"/>
      <c r="X436" s="855"/>
      <c r="Y436" s="857"/>
      <c r="Z436" s="857"/>
      <c r="AA436" s="1104"/>
      <c r="AB436" s="956"/>
      <c r="AC436" s="1107"/>
      <c r="AD436" s="1109"/>
      <c r="AE436" s="29"/>
      <c r="AF436" s="45"/>
      <c r="AG436" s="45"/>
      <c r="AH436" s="46"/>
      <c r="AI436" s="19"/>
    </row>
    <row r="437" spans="2:35">
      <c r="B437" s="823"/>
      <c r="C437" s="828"/>
      <c r="D437" s="1100"/>
      <c r="E437" s="828"/>
      <c r="F437" s="1102"/>
      <c r="G437" s="25"/>
      <c r="H437" s="140"/>
      <c r="I437" s="22"/>
      <c r="J437" s="7" t="str">
        <f t="shared" si="202"/>
        <v xml:space="preserve"> </v>
      </c>
      <c r="K437" s="1116"/>
      <c r="L437" s="1118"/>
      <c r="M437" s="1118"/>
      <c r="N437" s="23"/>
      <c r="O437" s="863"/>
      <c r="P437" s="860"/>
      <c r="Q437" s="866"/>
      <c r="R437" s="854"/>
      <c r="S437" s="835"/>
      <c r="T437" s="835"/>
      <c r="U437" s="835"/>
      <c r="V437" s="835"/>
      <c r="W437" s="831"/>
      <c r="X437" s="855"/>
      <c r="Y437" s="857"/>
      <c r="Z437" s="857"/>
      <c r="AA437" s="1104"/>
      <c r="AB437" s="956"/>
      <c r="AC437" s="1107"/>
      <c r="AD437" s="1109"/>
      <c r="AE437" s="29"/>
      <c r="AF437" s="45"/>
      <c r="AG437" s="45"/>
      <c r="AH437" s="46"/>
      <c r="AI437" s="19"/>
    </row>
    <row r="438" spans="2:35">
      <c r="B438" s="823"/>
      <c r="C438" s="828"/>
      <c r="D438" s="1100"/>
      <c r="E438" s="828"/>
      <c r="F438" s="1102"/>
      <c r="G438" s="25"/>
      <c r="H438" s="140"/>
      <c r="I438" s="22"/>
      <c r="J438" s="7" t="str">
        <f t="shared" si="202"/>
        <v xml:space="preserve"> </v>
      </c>
      <c r="K438" s="1116"/>
      <c r="L438" s="1118"/>
      <c r="M438" s="1118"/>
      <c r="N438" s="23"/>
      <c r="O438" s="863"/>
      <c r="P438" s="860"/>
      <c r="Q438" s="866"/>
      <c r="R438" s="828"/>
      <c r="S438" s="835"/>
      <c r="T438" s="835"/>
      <c r="U438" s="835"/>
      <c r="V438" s="835"/>
      <c r="W438" s="831"/>
      <c r="X438" s="855"/>
      <c r="Y438" s="857"/>
      <c r="Z438" s="857"/>
      <c r="AA438" s="1104"/>
      <c r="AB438" s="956"/>
      <c r="AC438" s="1107"/>
      <c r="AD438" s="1109"/>
      <c r="AE438" s="29"/>
      <c r="AF438" s="45"/>
      <c r="AG438" s="45"/>
      <c r="AH438" s="46"/>
      <c r="AI438" s="19"/>
    </row>
    <row r="439" spans="2:35">
      <c r="B439" s="822"/>
      <c r="C439" s="829"/>
      <c r="D439" s="1101"/>
      <c r="E439" s="829"/>
      <c r="F439" s="1102"/>
      <c r="G439" s="25"/>
      <c r="H439" s="140"/>
      <c r="I439" s="22"/>
      <c r="J439" s="7" t="str">
        <f t="shared" si="202"/>
        <v xml:space="preserve"> </v>
      </c>
      <c r="K439" s="1117"/>
      <c r="L439" s="1119"/>
      <c r="M439" s="1119"/>
      <c r="N439" s="23"/>
      <c r="O439" s="864"/>
      <c r="P439" s="861"/>
      <c r="Q439" s="867"/>
      <c r="R439" s="829"/>
      <c r="S439" s="836"/>
      <c r="T439" s="836"/>
      <c r="U439" s="836"/>
      <c r="V439" s="836"/>
      <c r="W439" s="832"/>
      <c r="X439" s="856"/>
      <c r="Y439" s="858"/>
      <c r="Z439" s="858"/>
      <c r="AA439" s="1105"/>
      <c r="AB439" s="957"/>
      <c r="AC439" s="1108"/>
      <c r="AD439" s="1110"/>
      <c r="AE439" s="29" t="str">
        <f t="shared" ref="AE439" si="204">IFERROR(ROUND(IF(AA439="ICT",0,(J439/25)*110%),0),"")</f>
        <v/>
      </c>
      <c r="AF439" s="45"/>
      <c r="AG439" s="45"/>
      <c r="AH439" s="46"/>
      <c r="AI439" s="19"/>
    </row>
    <row r="440" spans="2:35" s="90" customFormat="1" ht="16.5" customHeight="1">
      <c r="B440" s="821"/>
      <c r="C440" s="78" t="s">
        <v>348</v>
      </c>
      <c r="D440" s="78"/>
      <c r="E440" s="78">
        <f>COUNTA(E430)</f>
        <v>0</v>
      </c>
      <c r="F440" s="78">
        <f>COUNTA(F430)</f>
        <v>0</v>
      </c>
      <c r="G440" s="78">
        <f>COUNTA(G430:G439)</f>
        <v>0</v>
      </c>
      <c r="H440" s="78"/>
      <c r="I440" s="69">
        <f>SUM(I430:I439)</f>
        <v>0</v>
      </c>
      <c r="J440" s="69">
        <f>SUM(J430:J439)</f>
        <v>0</v>
      </c>
      <c r="K440" s="79"/>
      <c r="L440" s="79"/>
      <c r="M440" s="79"/>
      <c r="N440" s="70">
        <f>SUM(N430:N439)</f>
        <v>0</v>
      </c>
      <c r="O440" s="70">
        <f>SUM(O430:O439)</f>
        <v>0</v>
      </c>
      <c r="P440" s="71">
        <f>SUM(P430:P439)</f>
        <v>0</v>
      </c>
      <c r="Q440" s="71">
        <f>SUM(Q430:Q439)</f>
        <v>0</v>
      </c>
      <c r="R440" s="71"/>
      <c r="S440" s="74">
        <f>SUM(S430:S439)</f>
        <v>0</v>
      </c>
      <c r="T440" s="74">
        <f>SUM(T430:T439)</f>
        <v>0</v>
      </c>
      <c r="U440" s="74">
        <f t="shared" ref="U440" si="205">SUM(U430:U439)</f>
        <v>0</v>
      </c>
      <c r="V440" s="74">
        <f>SUM(V430:V439)</f>
        <v>0</v>
      </c>
      <c r="W440" s="71"/>
      <c r="X440" s="71" t="e">
        <f>SUM(X430:X439)</f>
        <v>#REF!</v>
      </c>
      <c r="Y440" s="71" t="e">
        <f t="shared" ref="Y440:Z440" si="206">SUM(Y430:Y439)</f>
        <v>#REF!</v>
      </c>
      <c r="Z440" s="71" t="e">
        <f t="shared" si="206"/>
        <v>#REF!</v>
      </c>
      <c r="AA440" s="71"/>
      <c r="AB440" s="75">
        <f>SUM(AB430:AB439)</f>
        <v>0</v>
      </c>
      <c r="AC440" s="71">
        <f>SUM(AC430:AC439)</f>
        <v>0</v>
      </c>
      <c r="AD440" s="76">
        <f>SUM(AD430:AD439)</f>
        <v>0</v>
      </c>
      <c r="AE440" s="76">
        <f>SUM(AE430:AE439)</f>
        <v>0</v>
      </c>
      <c r="AF440" s="79">
        <f>COUNTA(AF430:AF439)</f>
        <v>0</v>
      </c>
      <c r="AG440" s="80"/>
      <c r="AH440" s="81"/>
      <c r="AI440" s="91"/>
    </row>
    <row r="441" spans="2:35" s="93" customFormat="1" ht="15" thickBot="1">
      <c r="B441" s="822"/>
      <c r="C441" s="82"/>
      <c r="D441" s="82"/>
      <c r="E441" s="82"/>
      <c r="F441" s="82"/>
      <c r="G441" s="83"/>
      <c r="H441" s="84"/>
      <c r="I441" s="84"/>
      <c r="J441" s="28" t="str">
        <f t="shared" ref="J441" si="207">IFERROR(IF(I441/D$12=0," ",I441/D$12),"")</f>
        <v xml:space="preserve"> </v>
      </c>
      <c r="K441" s="84"/>
      <c r="L441" s="84"/>
      <c r="M441" s="84"/>
      <c r="N441" s="85"/>
      <c r="O441" s="72"/>
      <c r="P441" s="73"/>
      <c r="Q441" s="73"/>
      <c r="R441" s="73"/>
      <c r="S441" s="73"/>
      <c r="T441" s="73"/>
      <c r="U441" s="73"/>
      <c r="V441" s="73"/>
      <c r="W441" s="73"/>
      <c r="X441" s="73"/>
      <c r="Y441" s="73"/>
      <c r="Z441" s="73"/>
      <c r="AA441" s="73"/>
      <c r="AB441" s="73"/>
      <c r="AC441" s="73"/>
      <c r="AD441" s="77"/>
      <c r="AE441" s="77"/>
      <c r="AF441" s="84"/>
      <c r="AG441" s="86"/>
      <c r="AH441" s="87"/>
      <c r="AI441" s="92"/>
    </row>
    <row r="442" spans="2:35">
      <c r="B442" s="823">
        <f>B430+1</f>
        <v>36</v>
      </c>
      <c r="C442" s="828"/>
      <c r="D442" s="1100"/>
      <c r="E442" s="828"/>
      <c r="F442" s="829"/>
      <c r="G442" s="25"/>
      <c r="H442" s="24"/>
      <c r="I442" s="140"/>
      <c r="J442" s="7" t="str">
        <f>IFERROR(IF(I442/D$12=0," ",I442/D$12),"")</f>
        <v xml:space="preserve"> </v>
      </c>
      <c r="K442" s="1116"/>
      <c r="L442" s="1118"/>
      <c r="M442" s="1118"/>
      <c r="N442" s="23"/>
      <c r="O442" s="862" t="str">
        <f>IFERROR(ROUND(IF(I452/#REF!=0,"",I452/#REF!),0),"")</f>
        <v/>
      </c>
      <c r="P442" s="859">
        <f>IFERROR(O452/$X$14,"")</f>
        <v>0</v>
      </c>
      <c r="Q442" s="865">
        <f>IFERROR(P452*$X$13/2,"")</f>
        <v>0</v>
      </c>
      <c r="R442" s="854"/>
      <c r="S442" s="834" t="str">
        <f>IFERROR(ROUND(IF(OR($R442="Hino Truck",$R445="Hino Truck",$R447="Hino Truck",$R449="Hino Truck"),$P452/$X$9,""),1),"NA")</f>
        <v>NA</v>
      </c>
      <c r="T442" s="834" t="str">
        <f>IFERROR(ROUND(IF(OR($R442="Mazda",$R445="Mazda",$R447="Mazda",$R449="Mazda"),$P452/$X$10,""),1),"NA")</f>
        <v>NA</v>
      </c>
      <c r="U442" s="834" t="str">
        <f>IFERROR(ROUND(IF(OR($R442="Shazoor",$R445="Shazoor",$R447="Shazoor",$R449="Shazoor"),$P452/$X$11,""),1),"NA")</f>
        <v>NA</v>
      </c>
      <c r="V442" s="834" t="str">
        <f>IFERROR(ROUND(IF(OR($R442="Suzuki",$R445="Suzuki",$R447="Suzuki",$R449="Suzuki"),$P452/$X$12,""),1),"NA")</f>
        <v>NA</v>
      </c>
      <c r="W442" s="830"/>
      <c r="X442" s="855" t="e">
        <f>J452/$K$9/$K$8</f>
        <v>#REF!</v>
      </c>
      <c r="Y442" s="857" t="e">
        <f>ROUND(X452/#REF!,0)</f>
        <v>#REF!</v>
      </c>
      <c r="Z442" s="857" t="e">
        <f>O452/#REF!</f>
        <v>#REF!</v>
      </c>
      <c r="AA442" s="1103"/>
      <c r="AB442" s="1106">
        <f>IFERROR(ROUND(IF(AA442="ICT",0,(J452/10)*110%),0),"")</f>
        <v>0</v>
      </c>
      <c r="AC442" s="1107" t="str">
        <f>IFERROR(ROUNDUP(J452/$P$9/$P$8,0),"")</f>
        <v/>
      </c>
      <c r="AD442" s="1109" t="str">
        <f>IFERROR(ROUND(J452/$P$9/AC442,0),"")</f>
        <v/>
      </c>
      <c r="AE442" s="29" t="str">
        <f>IFERROR(ROUND(IF(AA442="ICT",0,(J442/25)*110%),0),"")</f>
        <v/>
      </c>
      <c r="AF442" s="43"/>
      <c r="AG442" s="43"/>
      <c r="AH442" s="44"/>
      <c r="AI442" s="19"/>
    </row>
    <row r="443" spans="2:35">
      <c r="B443" s="823"/>
      <c r="C443" s="828"/>
      <c r="D443" s="1100"/>
      <c r="E443" s="828"/>
      <c r="F443" s="1102"/>
      <c r="G443" s="25"/>
      <c r="H443" s="140"/>
      <c r="I443" s="140"/>
      <c r="J443" s="7" t="str">
        <f t="shared" ref="J443:J451" si="208">IFERROR(IF(I443/D$12=0," ",I443/D$12),"")</f>
        <v xml:space="preserve"> </v>
      </c>
      <c r="K443" s="1116"/>
      <c r="L443" s="1118"/>
      <c r="M443" s="1118"/>
      <c r="N443" s="23"/>
      <c r="O443" s="863"/>
      <c r="P443" s="860"/>
      <c r="Q443" s="866"/>
      <c r="R443" s="828"/>
      <c r="S443" s="835"/>
      <c r="T443" s="835"/>
      <c r="U443" s="835"/>
      <c r="V443" s="835"/>
      <c r="W443" s="831"/>
      <c r="X443" s="855"/>
      <c r="Y443" s="857"/>
      <c r="Z443" s="857"/>
      <c r="AA443" s="1104"/>
      <c r="AB443" s="956"/>
      <c r="AC443" s="1107"/>
      <c r="AD443" s="1109"/>
      <c r="AE443" s="29" t="str">
        <f t="shared" ref="AE443:AE445" si="209">IFERROR(ROUND(IF(AA443="ICT",0,(J443/25)*110%),0),"")</f>
        <v/>
      </c>
      <c r="AF443" s="45"/>
      <c r="AG443" s="45"/>
      <c r="AH443" s="46"/>
      <c r="AI443" s="19"/>
    </row>
    <row r="444" spans="2:35">
      <c r="B444" s="823"/>
      <c r="C444" s="828"/>
      <c r="D444" s="1100"/>
      <c r="E444" s="828"/>
      <c r="F444" s="1102"/>
      <c r="G444" s="25"/>
      <c r="H444" s="140"/>
      <c r="I444" s="140"/>
      <c r="J444" s="7" t="str">
        <f t="shared" si="208"/>
        <v xml:space="preserve"> </v>
      </c>
      <c r="K444" s="1116"/>
      <c r="L444" s="1118"/>
      <c r="M444" s="1118"/>
      <c r="N444" s="23"/>
      <c r="O444" s="863"/>
      <c r="P444" s="860"/>
      <c r="Q444" s="866"/>
      <c r="R444" s="829"/>
      <c r="S444" s="835"/>
      <c r="T444" s="835"/>
      <c r="U444" s="835"/>
      <c r="V444" s="835"/>
      <c r="W444" s="831"/>
      <c r="X444" s="855"/>
      <c r="Y444" s="857"/>
      <c r="Z444" s="857"/>
      <c r="AA444" s="1104"/>
      <c r="AB444" s="956"/>
      <c r="AC444" s="1107"/>
      <c r="AD444" s="1109"/>
      <c r="AE444" s="29" t="str">
        <f t="shared" si="209"/>
        <v/>
      </c>
      <c r="AF444" s="45"/>
      <c r="AG444" s="45"/>
      <c r="AH444" s="46"/>
      <c r="AI444" s="19"/>
    </row>
    <row r="445" spans="2:35">
      <c r="B445" s="823"/>
      <c r="C445" s="828"/>
      <c r="D445" s="1100"/>
      <c r="E445" s="828"/>
      <c r="F445" s="1102"/>
      <c r="G445" s="25"/>
      <c r="H445" s="140"/>
      <c r="I445" s="140"/>
      <c r="J445" s="7" t="str">
        <f t="shared" si="208"/>
        <v xml:space="preserve"> </v>
      </c>
      <c r="K445" s="1116"/>
      <c r="L445" s="1118"/>
      <c r="M445" s="1118"/>
      <c r="N445" s="23"/>
      <c r="O445" s="863"/>
      <c r="P445" s="860"/>
      <c r="Q445" s="866"/>
      <c r="R445" s="854"/>
      <c r="S445" s="835"/>
      <c r="T445" s="835"/>
      <c r="U445" s="835"/>
      <c r="V445" s="835"/>
      <c r="W445" s="831"/>
      <c r="X445" s="855"/>
      <c r="Y445" s="857"/>
      <c r="Z445" s="857"/>
      <c r="AA445" s="1104"/>
      <c r="AB445" s="956"/>
      <c r="AC445" s="1107"/>
      <c r="AD445" s="1109"/>
      <c r="AE445" s="29" t="str">
        <f t="shared" si="209"/>
        <v/>
      </c>
      <c r="AF445" s="45"/>
      <c r="AG445" s="45"/>
      <c r="AH445" s="46"/>
      <c r="AI445" s="19"/>
    </row>
    <row r="446" spans="2:35">
      <c r="B446" s="823"/>
      <c r="C446" s="828"/>
      <c r="D446" s="1100"/>
      <c r="E446" s="828"/>
      <c r="F446" s="1102"/>
      <c r="G446" s="25"/>
      <c r="H446" s="140"/>
      <c r="I446" s="22"/>
      <c r="J446" s="7" t="str">
        <f t="shared" si="208"/>
        <v xml:space="preserve"> </v>
      </c>
      <c r="K446" s="1116"/>
      <c r="L446" s="1118"/>
      <c r="M446" s="1118"/>
      <c r="N446" s="23"/>
      <c r="O446" s="863"/>
      <c r="P446" s="860"/>
      <c r="Q446" s="866"/>
      <c r="R446" s="829"/>
      <c r="S446" s="835"/>
      <c r="T446" s="835"/>
      <c r="U446" s="835"/>
      <c r="V446" s="835"/>
      <c r="W446" s="831"/>
      <c r="X446" s="855"/>
      <c r="Y446" s="857"/>
      <c r="Z446" s="857"/>
      <c r="AA446" s="1104"/>
      <c r="AB446" s="956"/>
      <c r="AC446" s="1107"/>
      <c r="AD446" s="1109"/>
      <c r="AE446" s="29"/>
      <c r="AF446" s="45"/>
      <c r="AG446" s="45"/>
      <c r="AH446" s="46"/>
      <c r="AI446" s="19"/>
    </row>
    <row r="447" spans="2:35">
      <c r="B447" s="823"/>
      <c r="C447" s="828"/>
      <c r="D447" s="1100"/>
      <c r="E447" s="828"/>
      <c r="F447" s="1102"/>
      <c r="G447" s="25"/>
      <c r="H447" s="140"/>
      <c r="I447" s="22"/>
      <c r="J447" s="7" t="str">
        <f t="shared" si="208"/>
        <v xml:space="preserve"> </v>
      </c>
      <c r="K447" s="1116"/>
      <c r="L447" s="1118"/>
      <c r="M447" s="1118"/>
      <c r="N447" s="23"/>
      <c r="O447" s="863"/>
      <c r="P447" s="860"/>
      <c r="Q447" s="866"/>
      <c r="R447" s="854"/>
      <c r="S447" s="835"/>
      <c r="T447" s="835"/>
      <c r="U447" s="835"/>
      <c r="V447" s="835"/>
      <c r="W447" s="831"/>
      <c r="X447" s="855"/>
      <c r="Y447" s="857"/>
      <c r="Z447" s="857"/>
      <c r="AA447" s="1104"/>
      <c r="AB447" s="956"/>
      <c r="AC447" s="1107"/>
      <c r="AD447" s="1109"/>
      <c r="AE447" s="29"/>
      <c r="AF447" s="45"/>
      <c r="AG447" s="45"/>
      <c r="AH447" s="46"/>
      <c r="AI447" s="19"/>
    </row>
    <row r="448" spans="2:35">
      <c r="B448" s="823"/>
      <c r="C448" s="828"/>
      <c r="D448" s="1100"/>
      <c r="E448" s="828"/>
      <c r="F448" s="1102"/>
      <c r="G448" s="25"/>
      <c r="H448" s="140"/>
      <c r="I448" s="22"/>
      <c r="J448" s="7" t="str">
        <f t="shared" si="208"/>
        <v xml:space="preserve"> </v>
      </c>
      <c r="K448" s="1116"/>
      <c r="L448" s="1118"/>
      <c r="M448" s="1118"/>
      <c r="N448" s="23"/>
      <c r="O448" s="863"/>
      <c r="P448" s="860"/>
      <c r="Q448" s="866"/>
      <c r="R448" s="829"/>
      <c r="S448" s="835"/>
      <c r="T448" s="835"/>
      <c r="U448" s="835"/>
      <c r="V448" s="835"/>
      <c r="W448" s="831"/>
      <c r="X448" s="855"/>
      <c r="Y448" s="857"/>
      <c r="Z448" s="857"/>
      <c r="AA448" s="1104"/>
      <c r="AB448" s="956"/>
      <c r="AC448" s="1107"/>
      <c r="AD448" s="1109"/>
      <c r="AE448" s="29"/>
      <c r="AF448" s="45"/>
      <c r="AG448" s="45"/>
      <c r="AH448" s="46"/>
      <c r="AI448" s="19"/>
    </row>
    <row r="449" spans="2:35">
      <c r="B449" s="823"/>
      <c r="C449" s="828"/>
      <c r="D449" s="1100"/>
      <c r="E449" s="828"/>
      <c r="F449" s="1102"/>
      <c r="G449" s="25"/>
      <c r="H449" s="140"/>
      <c r="I449" s="22"/>
      <c r="J449" s="7" t="str">
        <f t="shared" si="208"/>
        <v xml:space="preserve"> </v>
      </c>
      <c r="K449" s="1116"/>
      <c r="L449" s="1118"/>
      <c r="M449" s="1118"/>
      <c r="N449" s="23"/>
      <c r="O449" s="863"/>
      <c r="P449" s="860"/>
      <c r="Q449" s="866"/>
      <c r="R449" s="854"/>
      <c r="S449" s="835"/>
      <c r="T449" s="835"/>
      <c r="U449" s="835"/>
      <c r="V449" s="835"/>
      <c r="W449" s="831"/>
      <c r="X449" s="855"/>
      <c r="Y449" s="857"/>
      <c r="Z449" s="857"/>
      <c r="AA449" s="1104"/>
      <c r="AB449" s="956"/>
      <c r="AC449" s="1107"/>
      <c r="AD449" s="1109"/>
      <c r="AE449" s="29"/>
      <c r="AF449" s="45"/>
      <c r="AG449" s="45"/>
      <c r="AH449" s="46"/>
      <c r="AI449" s="19"/>
    </row>
    <row r="450" spans="2:35">
      <c r="B450" s="823"/>
      <c r="C450" s="828"/>
      <c r="D450" s="1100"/>
      <c r="E450" s="828"/>
      <c r="F450" s="1102"/>
      <c r="G450" s="25"/>
      <c r="H450" s="140"/>
      <c r="I450" s="22"/>
      <c r="J450" s="7" t="str">
        <f t="shared" si="208"/>
        <v xml:space="preserve"> </v>
      </c>
      <c r="K450" s="1116"/>
      <c r="L450" s="1118"/>
      <c r="M450" s="1118"/>
      <c r="N450" s="23"/>
      <c r="O450" s="863"/>
      <c r="P450" s="860"/>
      <c r="Q450" s="866"/>
      <c r="R450" s="828"/>
      <c r="S450" s="835"/>
      <c r="T450" s="835"/>
      <c r="U450" s="835"/>
      <c r="V450" s="835"/>
      <c r="W450" s="831"/>
      <c r="X450" s="855"/>
      <c r="Y450" s="857"/>
      <c r="Z450" s="857"/>
      <c r="AA450" s="1104"/>
      <c r="AB450" s="956"/>
      <c r="AC450" s="1107"/>
      <c r="AD450" s="1109"/>
      <c r="AE450" s="29"/>
      <c r="AF450" s="45"/>
      <c r="AG450" s="45"/>
      <c r="AH450" s="46"/>
      <c r="AI450" s="19"/>
    </row>
    <row r="451" spans="2:35">
      <c r="B451" s="822"/>
      <c r="C451" s="829"/>
      <c r="D451" s="1101"/>
      <c r="E451" s="829"/>
      <c r="F451" s="1102"/>
      <c r="G451" s="25"/>
      <c r="H451" s="140"/>
      <c r="I451" s="22"/>
      <c r="J451" s="7" t="str">
        <f t="shared" si="208"/>
        <v xml:space="preserve"> </v>
      </c>
      <c r="K451" s="1117"/>
      <c r="L451" s="1119"/>
      <c r="M451" s="1119"/>
      <c r="N451" s="23"/>
      <c r="O451" s="864"/>
      <c r="P451" s="861"/>
      <c r="Q451" s="867"/>
      <c r="R451" s="829"/>
      <c r="S451" s="836"/>
      <c r="T451" s="836"/>
      <c r="U451" s="836"/>
      <c r="V451" s="836"/>
      <c r="W451" s="832"/>
      <c r="X451" s="856"/>
      <c r="Y451" s="858"/>
      <c r="Z451" s="858"/>
      <c r="AA451" s="1105"/>
      <c r="AB451" s="957"/>
      <c r="AC451" s="1108"/>
      <c r="AD451" s="1110"/>
      <c r="AE451" s="29" t="str">
        <f t="shared" ref="AE451" si="210">IFERROR(ROUND(IF(AA451="ICT",0,(J451/25)*110%),0),"")</f>
        <v/>
      </c>
      <c r="AF451" s="45"/>
      <c r="AG451" s="45"/>
      <c r="AH451" s="46"/>
      <c r="AI451" s="19"/>
    </row>
    <row r="452" spans="2:35" s="90" customFormat="1" ht="16.5" customHeight="1">
      <c r="B452" s="821"/>
      <c r="C452" s="78" t="s">
        <v>348</v>
      </c>
      <c r="D452" s="78"/>
      <c r="E452" s="78">
        <f>COUNTA(E442)</f>
        <v>0</v>
      </c>
      <c r="F452" s="78">
        <f>COUNTA(F442)</f>
        <v>0</v>
      </c>
      <c r="G452" s="78">
        <f>COUNTA(G442:G451)</f>
        <v>0</v>
      </c>
      <c r="H452" s="78"/>
      <c r="I452" s="69">
        <f>SUM(I442:I451)</f>
        <v>0</v>
      </c>
      <c r="J452" s="69">
        <f>SUM(J442:J451)</f>
        <v>0</v>
      </c>
      <c r="K452" s="79"/>
      <c r="L452" s="79"/>
      <c r="M452" s="79"/>
      <c r="N452" s="70">
        <f>SUM(N442:N451)</f>
        <v>0</v>
      </c>
      <c r="O452" s="70">
        <f>SUM(O442:O451)</f>
        <v>0</v>
      </c>
      <c r="P452" s="71">
        <f>SUM(P442:P451)</f>
        <v>0</v>
      </c>
      <c r="Q452" s="71">
        <f>SUM(Q442:Q451)</f>
        <v>0</v>
      </c>
      <c r="R452" s="71"/>
      <c r="S452" s="74">
        <f>SUM(S442:S451)</f>
        <v>0</v>
      </c>
      <c r="T452" s="74">
        <f>SUM(T442:T451)</f>
        <v>0</v>
      </c>
      <c r="U452" s="74">
        <f t="shared" ref="U452" si="211">SUM(U442:U451)</f>
        <v>0</v>
      </c>
      <c r="V452" s="74">
        <f>SUM(V442:V451)</f>
        <v>0</v>
      </c>
      <c r="W452" s="71"/>
      <c r="X452" s="71" t="e">
        <f>SUM(X442:X451)</f>
        <v>#REF!</v>
      </c>
      <c r="Y452" s="71" t="e">
        <f t="shared" ref="Y452:Z452" si="212">SUM(Y442:Y451)</f>
        <v>#REF!</v>
      </c>
      <c r="Z452" s="71" t="e">
        <f t="shared" si="212"/>
        <v>#REF!</v>
      </c>
      <c r="AA452" s="71"/>
      <c r="AB452" s="75">
        <f>SUM(AB442:AB451)</f>
        <v>0</v>
      </c>
      <c r="AC452" s="71">
        <f>SUM(AC442:AC451)</f>
        <v>0</v>
      </c>
      <c r="AD452" s="76">
        <f>SUM(AD442:AD451)</f>
        <v>0</v>
      </c>
      <c r="AE452" s="76">
        <f>SUM(AE442:AE451)</f>
        <v>0</v>
      </c>
      <c r="AF452" s="79">
        <f>COUNTA(AF442:AF451)</f>
        <v>0</v>
      </c>
      <c r="AG452" s="80"/>
      <c r="AH452" s="81"/>
      <c r="AI452" s="91"/>
    </row>
    <row r="453" spans="2:35" s="93" customFormat="1" ht="15" thickBot="1">
      <c r="B453" s="822"/>
      <c r="C453" s="82"/>
      <c r="D453" s="82"/>
      <c r="E453" s="82"/>
      <c r="F453" s="82"/>
      <c r="G453" s="83"/>
      <c r="H453" s="84"/>
      <c r="I453" s="84"/>
      <c r="J453" s="28" t="str">
        <f t="shared" ref="J453" si="213">IFERROR(IF(I453/D$12=0," ",I453/D$12),"")</f>
        <v xml:space="preserve"> </v>
      </c>
      <c r="K453" s="84"/>
      <c r="L453" s="84"/>
      <c r="M453" s="84"/>
      <c r="N453" s="85"/>
      <c r="O453" s="72"/>
      <c r="P453" s="73"/>
      <c r="Q453" s="73"/>
      <c r="R453" s="73"/>
      <c r="S453" s="73"/>
      <c r="T453" s="73"/>
      <c r="U453" s="73"/>
      <c r="V453" s="73"/>
      <c r="W453" s="73"/>
      <c r="X453" s="73"/>
      <c r="Y453" s="73"/>
      <c r="Z453" s="73"/>
      <c r="AA453" s="73"/>
      <c r="AB453" s="73"/>
      <c r="AC453" s="73"/>
      <c r="AD453" s="77"/>
      <c r="AE453" s="77"/>
      <c r="AF453" s="84"/>
      <c r="AG453" s="86"/>
      <c r="AH453" s="87"/>
      <c r="AI453" s="92"/>
    </row>
    <row r="454" spans="2:35">
      <c r="B454" s="823">
        <f>B442+1</f>
        <v>37</v>
      </c>
      <c r="C454" s="828"/>
      <c r="D454" s="1100"/>
      <c r="E454" s="828"/>
      <c r="F454" s="829"/>
      <c r="G454" s="25"/>
      <c r="H454" s="24"/>
      <c r="I454" s="140"/>
      <c r="J454" s="7" t="str">
        <f>IFERROR(IF(I454/D$12=0," ",I454/D$12),"")</f>
        <v xml:space="preserve"> </v>
      </c>
      <c r="K454" s="1116"/>
      <c r="L454" s="1118"/>
      <c r="M454" s="1118"/>
      <c r="N454" s="23"/>
      <c r="O454" s="862" t="str">
        <f>IFERROR(ROUND(IF(I464/#REF!=0,"",I464/#REF!),0),"")</f>
        <v/>
      </c>
      <c r="P454" s="859">
        <f>IFERROR(O464/$X$14,"")</f>
        <v>0</v>
      </c>
      <c r="Q454" s="865">
        <f>IFERROR(P464*$X$13/2,"")</f>
        <v>0</v>
      </c>
      <c r="R454" s="854"/>
      <c r="S454" s="834" t="str">
        <f>IFERROR(ROUND(IF(OR($R454="Hino Truck",$R457="Hino Truck",$R459="Hino Truck",$R461="Hino Truck"),$P464/$X$9,""),1),"NA")</f>
        <v>NA</v>
      </c>
      <c r="T454" s="834" t="str">
        <f>IFERROR(ROUND(IF(OR($R454="Mazda",$R457="Mazda",$R459="Mazda",$R461="Mazda"),$P464/$X$10,""),1),"NA")</f>
        <v>NA</v>
      </c>
      <c r="U454" s="834" t="str">
        <f>IFERROR(ROUND(IF(OR($R454="Shazoor",$R457="Shazoor",$R459="Shazoor",$R461="Shazoor"),$P464/$X$11,""),1),"NA")</f>
        <v>NA</v>
      </c>
      <c r="V454" s="834" t="str">
        <f>IFERROR(ROUND(IF(OR($R454="Suzuki",$R457="Suzuki",$R459="Suzuki",$R461="Suzuki"),$P464/$X$12,""),1),"NA")</f>
        <v>NA</v>
      </c>
      <c r="W454" s="830"/>
      <c r="X454" s="855" t="e">
        <f>J464/$K$9/$K$8</f>
        <v>#REF!</v>
      </c>
      <c r="Y454" s="857" t="e">
        <f>ROUND(X464/#REF!,0)</f>
        <v>#REF!</v>
      </c>
      <c r="Z454" s="857" t="e">
        <f>O464/#REF!</f>
        <v>#REF!</v>
      </c>
      <c r="AA454" s="1103"/>
      <c r="AB454" s="1106">
        <f>IFERROR(ROUND(IF(AA454="ICT",0,(J464/10)*110%),0),"")</f>
        <v>0</v>
      </c>
      <c r="AC454" s="1107" t="str">
        <f>IFERROR(ROUNDUP(J464/$P$9/$P$8,0),"")</f>
        <v/>
      </c>
      <c r="AD454" s="1109" t="str">
        <f>IFERROR(ROUND(J464/$P$9/AC454,0),"")</f>
        <v/>
      </c>
      <c r="AE454" s="29" t="str">
        <f>IFERROR(ROUND(IF(AA454="ICT",0,(J454/25)*110%),0),"")</f>
        <v/>
      </c>
      <c r="AF454" s="43"/>
      <c r="AG454" s="43"/>
      <c r="AH454" s="44"/>
      <c r="AI454" s="19"/>
    </row>
    <row r="455" spans="2:35">
      <c r="B455" s="823"/>
      <c r="C455" s="828"/>
      <c r="D455" s="1100"/>
      <c r="E455" s="828"/>
      <c r="F455" s="1102"/>
      <c r="G455" s="25"/>
      <c r="H455" s="140"/>
      <c r="I455" s="140"/>
      <c r="J455" s="7" t="str">
        <f t="shared" ref="J455:J463" si="214">IFERROR(IF(I455/D$12=0," ",I455/D$12),"")</f>
        <v xml:space="preserve"> </v>
      </c>
      <c r="K455" s="1116"/>
      <c r="L455" s="1118"/>
      <c r="M455" s="1118"/>
      <c r="N455" s="23"/>
      <c r="O455" s="863"/>
      <c r="P455" s="860"/>
      <c r="Q455" s="866"/>
      <c r="R455" s="828"/>
      <c r="S455" s="835"/>
      <c r="T455" s="835"/>
      <c r="U455" s="835"/>
      <c r="V455" s="835"/>
      <c r="W455" s="831"/>
      <c r="X455" s="855"/>
      <c r="Y455" s="857"/>
      <c r="Z455" s="857"/>
      <c r="AA455" s="1104"/>
      <c r="AB455" s="956"/>
      <c r="AC455" s="1107"/>
      <c r="AD455" s="1109"/>
      <c r="AE455" s="29" t="str">
        <f t="shared" ref="AE455:AE457" si="215">IFERROR(ROUND(IF(AA455="ICT",0,(J455/25)*110%),0),"")</f>
        <v/>
      </c>
      <c r="AF455" s="45"/>
      <c r="AG455" s="45"/>
      <c r="AH455" s="46"/>
      <c r="AI455" s="19"/>
    </row>
    <row r="456" spans="2:35">
      <c r="B456" s="823"/>
      <c r="C456" s="828"/>
      <c r="D456" s="1100"/>
      <c r="E456" s="828"/>
      <c r="F456" s="1102"/>
      <c r="G456" s="25"/>
      <c r="H456" s="140"/>
      <c r="I456" s="140"/>
      <c r="J456" s="7" t="str">
        <f t="shared" si="214"/>
        <v xml:space="preserve"> </v>
      </c>
      <c r="K456" s="1116"/>
      <c r="L456" s="1118"/>
      <c r="M456" s="1118"/>
      <c r="N456" s="23"/>
      <c r="O456" s="863"/>
      <c r="P456" s="860"/>
      <c r="Q456" s="866"/>
      <c r="R456" s="829"/>
      <c r="S456" s="835"/>
      <c r="T456" s="835"/>
      <c r="U456" s="835"/>
      <c r="V456" s="835"/>
      <c r="W456" s="831"/>
      <c r="X456" s="855"/>
      <c r="Y456" s="857"/>
      <c r="Z456" s="857"/>
      <c r="AA456" s="1104"/>
      <c r="AB456" s="956"/>
      <c r="AC456" s="1107"/>
      <c r="AD456" s="1109"/>
      <c r="AE456" s="29" t="str">
        <f t="shared" si="215"/>
        <v/>
      </c>
      <c r="AF456" s="45"/>
      <c r="AG456" s="45"/>
      <c r="AH456" s="46"/>
      <c r="AI456" s="19"/>
    </row>
    <row r="457" spans="2:35">
      <c r="B457" s="823"/>
      <c r="C457" s="828"/>
      <c r="D457" s="1100"/>
      <c r="E457" s="828"/>
      <c r="F457" s="1102"/>
      <c r="G457" s="25"/>
      <c r="H457" s="140"/>
      <c r="I457" s="140"/>
      <c r="J457" s="7" t="str">
        <f t="shared" si="214"/>
        <v xml:space="preserve"> </v>
      </c>
      <c r="K457" s="1116"/>
      <c r="L457" s="1118"/>
      <c r="M457" s="1118"/>
      <c r="N457" s="23"/>
      <c r="O457" s="863"/>
      <c r="P457" s="860"/>
      <c r="Q457" s="866"/>
      <c r="R457" s="854"/>
      <c r="S457" s="835"/>
      <c r="T457" s="835"/>
      <c r="U457" s="835"/>
      <c r="V457" s="835"/>
      <c r="W457" s="831"/>
      <c r="X457" s="855"/>
      <c r="Y457" s="857"/>
      <c r="Z457" s="857"/>
      <c r="AA457" s="1104"/>
      <c r="AB457" s="956"/>
      <c r="AC457" s="1107"/>
      <c r="AD457" s="1109"/>
      <c r="AE457" s="29" t="str">
        <f t="shared" si="215"/>
        <v/>
      </c>
      <c r="AF457" s="45"/>
      <c r="AG457" s="45"/>
      <c r="AH457" s="46"/>
      <c r="AI457" s="19"/>
    </row>
    <row r="458" spans="2:35">
      <c r="B458" s="823"/>
      <c r="C458" s="828"/>
      <c r="D458" s="1100"/>
      <c r="E458" s="828"/>
      <c r="F458" s="1102"/>
      <c r="G458" s="25"/>
      <c r="H458" s="140"/>
      <c r="I458" s="22"/>
      <c r="J458" s="7" t="str">
        <f t="shared" si="214"/>
        <v xml:space="preserve"> </v>
      </c>
      <c r="K458" s="1116"/>
      <c r="L458" s="1118"/>
      <c r="M458" s="1118"/>
      <c r="N458" s="23"/>
      <c r="O458" s="863"/>
      <c r="P458" s="860"/>
      <c r="Q458" s="866"/>
      <c r="R458" s="829"/>
      <c r="S458" s="835"/>
      <c r="T458" s="835"/>
      <c r="U458" s="835"/>
      <c r="V458" s="835"/>
      <c r="W458" s="831"/>
      <c r="X458" s="855"/>
      <c r="Y458" s="857"/>
      <c r="Z458" s="857"/>
      <c r="AA458" s="1104"/>
      <c r="AB458" s="956"/>
      <c r="AC458" s="1107"/>
      <c r="AD458" s="1109"/>
      <c r="AE458" s="29"/>
      <c r="AF458" s="45"/>
      <c r="AG458" s="45"/>
      <c r="AH458" s="46"/>
      <c r="AI458" s="19"/>
    </row>
    <row r="459" spans="2:35">
      <c r="B459" s="823"/>
      <c r="C459" s="828"/>
      <c r="D459" s="1100"/>
      <c r="E459" s="828"/>
      <c r="F459" s="1102"/>
      <c r="G459" s="25"/>
      <c r="H459" s="140"/>
      <c r="I459" s="22"/>
      <c r="J459" s="7" t="str">
        <f t="shared" si="214"/>
        <v xml:space="preserve"> </v>
      </c>
      <c r="K459" s="1116"/>
      <c r="L459" s="1118"/>
      <c r="M459" s="1118"/>
      <c r="N459" s="23"/>
      <c r="O459" s="863"/>
      <c r="P459" s="860"/>
      <c r="Q459" s="866"/>
      <c r="R459" s="854"/>
      <c r="S459" s="835"/>
      <c r="T459" s="835"/>
      <c r="U459" s="835"/>
      <c r="V459" s="835"/>
      <c r="W459" s="831"/>
      <c r="X459" s="855"/>
      <c r="Y459" s="857"/>
      <c r="Z459" s="857"/>
      <c r="AA459" s="1104"/>
      <c r="AB459" s="956"/>
      <c r="AC459" s="1107"/>
      <c r="AD459" s="1109"/>
      <c r="AE459" s="29"/>
      <c r="AF459" s="45"/>
      <c r="AG459" s="45"/>
      <c r="AH459" s="46"/>
      <c r="AI459" s="19"/>
    </row>
    <row r="460" spans="2:35">
      <c r="B460" s="823"/>
      <c r="C460" s="828"/>
      <c r="D460" s="1100"/>
      <c r="E460" s="828"/>
      <c r="F460" s="1102"/>
      <c r="G460" s="25"/>
      <c r="H460" s="140"/>
      <c r="I460" s="22"/>
      <c r="J460" s="7" t="str">
        <f t="shared" si="214"/>
        <v xml:space="preserve"> </v>
      </c>
      <c r="K460" s="1116"/>
      <c r="L460" s="1118"/>
      <c r="M460" s="1118"/>
      <c r="N460" s="23"/>
      <c r="O460" s="863"/>
      <c r="P460" s="860"/>
      <c r="Q460" s="866"/>
      <c r="R460" s="829"/>
      <c r="S460" s="835"/>
      <c r="T460" s="835"/>
      <c r="U460" s="835"/>
      <c r="V460" s="835"/>
      <c r="W460" s="831"/>
      <c r="X460" s="855"/>
      <c r="Y460" s="857"/>
      <c r="Z460" s="857"/>
      <c r="AA460" s="1104"/>
      <c r="AB460" s="956"/>
      <c r="AC460" s="1107"/>
      <c r="AD460" s="1109"/>
      <c r="AE460" s="29"/>
      <c r="AF460" s="45"/>
      <c r="AG460" s="45"/>
      <c r="AH460" s="46"/>
      <c r="AI460" s="19"/>
    </row>
    <row r="461" spans="2:35">
      <c r="B461" s="823"/>
      <c r="C461" s="828"/>
      <c r="D461" s="1100"/>
      <c r="E461" s="828"/>
      <c r="F461" s="1102"/>
      <c r="G461" s="25"/>
      <c r="H461" s="140"/>
      <c r="I461" s="22"/>
      <c r="J461" s="7" t="str">
        <f t="shared" si="214"/>
        <v xml:space="preserve"> </v>
      </c>
      <c r="K461" s="1116"/>
      <c r="L461" s="1118"/>
      <c r="M461" s="1118"/>
      <c r="N461" s="23"/>
      <c r="O461" s="863"/>
      <c r="P461" s="860"/>
      <c r="Q461" s="866"/>
      <c r="R461" s="854"/>
      <c r="S461" s="835"/>
      <c r="T461" s="835"/>
      <c r="U461" s="835"/>
      <c r="V461" s="835"/>
      <c r="W461" s="831"/>
      <c r="X461" s="855"/>
      <c r="Y461" s="857"/>
      <c r="Z461" s="857"/>
      <c r="AA461" s="1104"/>
      <c r="AB461" s="956"/>
      <c r="AC461" s="1107"/>
      <c r="AD461" s="1109"/>
      <c r="AE461" s="29"/>
      <c r="AF461" s="45"/>
      <c r="AG461" s="45"/>
      <c r="AH461" s="46"/>
      <c r="AI461" s="19"/>
    </row>
    <row r="462" spans="2:35">
      <c r="B462" s="823"/>
      <c r="C462" s="828"/>
      <c r="D462" s="1100"/>
      <c r="E462" s="828"/>
      <c r="F462" s="1102"/>
      <c r="G462" s="25"/>
      <c r="H462" s="140"/>
      <c r="I462" s="22"/>
      <c r="J462" s="7" t="str">
        <f t="shared" si="214"/>
        <v xml:space="preserve"> </v>
      </c>
      <c r="K462" s="1116"/>
      <c r="L462" s="1118"/>
      <c r="M462" s="1118"/>
      <c r="N462" s="23"/>
      <c r="O462" s="863"/>
      <c r="P462" s="860"/>
      <c r="Q462" s="866"/>
      <c r="R462" s="828"/>
      <c r="S462" s="835"/>
      <c r="T462" s="835"/>
      <c r="U462" s="835"/>
      <c r="V462" s="835"/>
      <c r="W462" s="831"/>
      <c r="X462" s="855"/>
      <c r="Y462" s="857"/>
      <c r="Z462" s="857"/>
      <c r="AA462" s="1104"/>
      <c r="AB462" s="956"/>
      <c r="AC462" s="1107"/>
      <c r="AD462" s="1109"/>
      <c r="AE462" s="29"/>
      <c r="AF462" s="45"/>
      <c r="AG462" s="45"/>
      <c r="AH462" s="46"/>
      <c r="AI462" s="19"/>
    </row>
    <row r="463" spans="2:35">
      <c r="B463" s="822"/>
      <c r="C463" s="829"/>
      <c r="D463" s="1101"/>
      <c r="E463" s="829"/>
      <c r="F463" s="1102"/>
      <c r="G463" s="25"/>
      <c r="H463" s="140"/>
      <c r="I463" s="22"/>
      <c r="J463" s="7" t="str">
        <f t="shared" si="214"/>
        <v xml:space="preserve"> </v>
      </c>
      <c r="K463" s="1117"/>
      <c r="L463" s="1119"/>
      <c r="M463" s="1119"/>
      <c r="N463" s="23"/>
      <c r="O463" s="864"/>
      <c r="P463" s="861"/>
      <c r="Q463" s="867"/>
      <c r="R463" s="829"/>
      <c r="S463" s="836"/>
      <c r="T463" s="836"/>
      <c r="U463" s="836"/>
      <c r="V463" s="836"/>
      <c r="W463" s="832"/>
      <c r="X463" s="856"/>
      <c r="Y463" s="858"/>
      <c r="Z463" s="858"/>
      <c r="AA463" s="1105"/>
      <c r="AB463" s="957"/>
      <c r="AC463" s="1108"/>
      <c r="AD463" s="1110"/>
      <c r="AE463" s="29" t="str">
        <f t="shared" ref="AE463" si="216">IFERROR(ROUND(IF(AA463="ICT",0,(J463/25)*110%),0),"")</f>
        <v/>
      </c>
      <c r="AF463" s="45"/>
      <c r="AG463" s="45"/>
      <c r="AH463" s="46"/>
      <c r="AI463" s="19"/>
    </row>
    <row r="464" spans="2:35" s="90" customFormat="1" ht="16.5" customHeight="1">
      <c r="B464" s="821"/>
      <c r="C464" s="78" t="s">
        <v>348</v>
      </c>
      <c r="D464" s="78"/>
      <c r="E464" s="78">
        <f>COUNTA(E454)</f>
        <v>0</v>
      </c>
      <c r="F464" s="78">
        <f>COUNTA(F454)</f>
        <v>0</v>
      </c>
      <c r="G464" s="78">
        <f>COUNTA(G454:G463)</f>
        <v>0</v>
      </c>
      <c r="H464" s="78"/>
      <c r="I464" s="69">
        <f>SUM(I454:I463)</f>
        <v>0</v>
      </c>
      <c r="J464" s="69">
        <f>SUM(J454:J463)</f>
        <v>0</v>
      </c>
      <c r="K464" s="79"/>
      <c r="L464" s="79"/>
      <c r="M464" s="79"/>
      <c r="N464" s="70">
        <f>SUM(N454:N463)</f>
        <v>0</v>
      </c>
      <c r="O464" s="70">
        <f>SUM(O454:O463)</f>
        <v>0</v>
      </c>
      <c r="P464" s="71">
        <f>SUM(P454:P463)</f>
        <v>0</v>
      </c>
      <c r="Q464" s="71">
        <f>SUM(Q454:Q463)</f>
        <v>0</v>
      </c>
      <c r="R464" s="71"/>
      <c r="S464" s="74">
        <f>SUM(S454:S463)</f>
        <v>0</v>
      </c>
      <c r="T464" s="74">
        <f>SUM(T454:T463)</f>
        <v>0</v>
      </c>
      <c r="U464" s="74">
        <f t="shared" ref="U464" si="217">SUM(U454:U463)</f>
        <v>0</v>
      </c>
      <c r="V464" s="74">
        <f>SUM(V454:V463)</f>
        <v>0</v>
      </c>
      <c r="W464" s="71"/>
      <c r="X464" s="71" t="e">
        <f>SUM(X454:X463)</f>
        <v>#REF!</v>
      </c>
      <c r="Y464" s="71" t="e">
        <f t="shared" ref="Y464:Z464" si="218">SUM(Y454:Y463)</f>
        <v>#REF!</v>
      </c>
      <c r="Z464" s="71" t="e">
        <f t="shared" si="218"/>
        <v>#REF!</v>
      </c>
      <c r="AA464" s="71"/>
      <c r="AB464" s="75">
        <f>SUM(AB454:AB463)</f>
        <v>0</v>
      </c>
      <c r="AC464" s="71">
        <f>SUM(AC454:AC463)</f>
        <v>0</v>
      </c>
      <c r="AD464" s="76">
        <f>SUM(AD454:AD463)</f>
        <v>0</v>
      </c>
      <c r="AE464" s="76">
        <f>SUM(AE454:AE463)</f>
        <v>0</v>
      </c>
      <c r="AF464" s="79">
        <f>COUNTA(AF454:AF463)</f>
        <v>0</v>
      </c>
      <c r="AG464" s="80"/>
      <c r="AH464" s="81"/>
      <c r="AI464" s="91"/>
    </row>
    <row r="465" spans="2:35" s="93" customFormat="1" ht="15" thickBot="1">
      <c r="B465" s="822"/>
      <c r="C465" s="82"/>
      <c r="D465" s="82"/>
      <c r="E465" s="82"/>
      <c r="F465" s="82"/>
      <c r="G465" s="83"/>
      <c r="H465" s="84"/>
      <c r="I465" s="84"/>
      <c r="J465" s="28" t="str">
        <f t="shared" ref="J465" si="219">IFERROR(IF(I465/D$12=0," ",I465/D$12),"")</f>
        <v xml:space="preserve"> </v>
      </c>
      <c r="K465" s="84"/>
      <c r="L465" s="84"/>
      <c r="M465" s="84"/>
      <c r="N465" s="85"/>
      <c r="O465" s="72"/>
      <c r="P465" s="73"/>
      <c r="Q465" s="73"/>
      <c r="R465" s="73"/>
      <c r="S465" s="73"/>
      <c r="T465" s="73"/>
      <c r="U465" s="73"/>
      <c r="V465" s="73"/>
      <c r="W465" s="73"/>
      <c r="X465" s="73"/>
      <c r="Y465" s="73"/>
      <c r="Z465" s="73"/>
      <c r="AA465" s="73"/>
      <c r="AB465" s="73"/>
      <c r="AC465" s="73"/>
      <c r="AD465" s="77"/>
      <c r="AE465" s="77"/>
      <c r="AF465" s="84"/>
      <c r="AG465" s="86"/>
      <c r="AH465" s="87"/>
      <c r="AI465" s="92"/>
    </row>
    <row r="466" spans="2:35">
      <c r="B466" s="823">
        <f>B454+1</f>
        <v>38</v>
      </c>
      <c r="C466" s="828"/>
      <c r="D466" s="1100"/>
      <c r="E466" s="828"/>
      <c r="F466" s="829"/>
      <c r="G466" s="25"/>
      <c r="H466" s="24"/>
      <c r="I466" s="140"/>
      <c r="J466" s="7" t="str">
        <f>IFERROR(IF(I466/D$12=0," ",I466/D$12),"")</f>
        <v xml:space="preserve"> </v>
      </c>
      <c r="K466" s="1116"/>
      <c r="L466" s="1118"/>
      <c r="M466" s="1118"/>
      <c r="N466" s="23"/>
      <c r="O466" s="862" t="str">
        <f>IFERROR(ROUND(IF(I476/#REF!=0,"",I476/#REF!),0),"")</f>
        <v/>
      </c>
      <c r="P466" s="859">
        <f>IFERROR(O476/$X$14,"")</f>
        <v>0</v>
      </c>
      <c r="Q466" s="865">
        <f>IFERROR(P476*$X$13/2,"")</f>
        <v>0</v>
      </c>
      <c r="R466" s="854"/>
      <c r="S466" s="834" t="str">
        <f>IFERROR(ROUND(IF(OR($R466="Hino Truck",$R469="Hino Truck",$R471="Hino Truck",$R473="Hino Truck"),$P476/$X$9,""),1),"NA")</f>
        <v>NA</v>
      </c>
      <c r="T466" s="834" t="str">
        <f>IFERROR(ROUND(IF(OR($R466="Mazda",$R469="Mazda",$R471="Mazda",$R473="Mazda"),$P476/$X$10,""),1),"NA")</f>
        <v>NA</v>
      </c>
      <c r="U466" s="834" t="str">
        <f>IFERROR(ROUND(IF(OR($R466="Shazoor",$R469="Shazoor",$R471="Shazoor",$R473="Shazoor"),$P476/$X$11,""),1),"NA")</f>
        <v>NA</v>
      </c>
      <c r="V466" s="834" t="str">
        <f>IFERROR(ROUND(IF(OR($R466="Suzuki",$R469="Suzuki",$R471="Suzuki",$R473="Suzuki"),$P476/$X$12,""),1),"NA")</f>
        <v>NA</v>
      </c>
      <c r="W466" s="830"/>
      <c r="X466" s="855" t="e">
        <f>J476/$K$9/$K$8</f>
        <v>#REF!</v>
      </c>
      <c r="Y466" s="857" t="e">
        <f>ROUND(X476/#REF!,0)</f>
        <v>#REF!</v>
      </c>
      <c r="Z466" s="857" t="e">
        <f>O476/#REF!</f>
        <v>#REF!</v>
      </c>
      <c r="AA466" s="1103"/>
      <c r="AB466" s="1106">
        <f>IFERROR(ROUND(IF(AA466="ICT",0,(J476/10)*110%),0),"")</f>
        <v>0</v>
      </c>
      <c r="AC466" s="1107" t="str">
        <f>IFERROR(ROUNDUP(J476/$P$9/$P$8,0),"")</f>
        <v/>
      </c>
      <c r="AD466" s="1109" t="str">
        <f>IFERROR(ROUND(J476/$P$9/AC466,0),"")</f>
        <v/>
      </c>
      <c r="AE466" s="29" t="str">
        <f>IFERROR(ROUND(IF(AA466="ICT",0,(J466/25)*110%),0),"")</f>
        <v/>
      </c>
      <c r="AF466" s="43"/>
      <c r="AG466" s="43"/>
      <c r="AH466" s="44"/>
      <c r="AI466" s="19"/>
    </row>
    <row r="467" spans="2:35">
      <c r="B467" s="823"/>
      <c r="C467" s="828"/>
      <c r="D467" s="1100"/>
      <c r="E467" s="828"/>
      <c r="F467" s="1102"/>
      <c r="G467" s="25"/>
      <c r="H467" s="140"/>
      <c r="I467" s="140"/>
      <c r="J467" s="7" t="str">
        <f t="shared" ref="J467:J475" si="220">IFERROR(IF(I467/D$12=0," ",I467/D$12),"")</f>
        <v xml:space="preserve"> </v>
      </c>
      <c r="K467" s="1116"/>
      <c r="L467" s="1118"/>
      <c r="M467" s="1118"/>
      <c r="N467" s="23"/>
      <c r="O467" s="863"/>
      <c r="P467" s="860"/>
      <c r="Q467" s="866"/>
      <c r="R467" s="828"/>
      <c r="S467" s="835"/>
      <c r="T467" s="835"/>
      <c r="U467" s="835"/>
      <c r="V467" s="835"/>
      <c r="W467" s="831"/>
      <c r="X467" s="855"/>
      <c r="Y467" s="857"/>
      <c r="Z467" s="857"/>
      <c r="AA467" s="1104"/>
      <c r="AB467" s="956"/>
      <c r="AC467" s="1107"/>
      <c r="AD467" s="1109"/>
      <c r="AE467" s="29" t="str">
        <f t="shared" ref="AE467:AE469" si="221">IFERROR(ROUND(IF(AA467="ICT",0,(J467/25)*110%),0),"")</f>
        <v/>
      </c>
      <c r="AF467" s="45"/>
      <c r="AG467" s="45"/>
      <c r="AH467" s="46"/>
      <c r="AI467" s="19"/>
    </row>
    <row r="468" spans="2:35">
      <c r="B468" s="823"/>
      <c r="C468" s="828"/>
      <c r="D468" s="1100"/>
      <c r="E468" s="828"/>
      <c r="F468" s="1102"/>
      <c r="G468" s="25"/>
      <c r="H468" s="140"/>
      <c r="I468" s="140"/>
      <c r="J468" s="7" t="str">
        <f t="shared" si="220"/>
        <v xml:space="preserve"> </v>
      </c>
      <c r="K468" s="1116"/>
      <c r="L468" s="1118"/>
      <c r="M468" s="1118"/>
      <c r="N468" s="23"/>
      <c r="O468" s="863"/>
      <c r="P468" s="860"/>
      <c r="Q468" s="866"/>
      <c r="R468" s="829"/>
      <c r="S468" s="835"/>
      <c r="T468" s="835"/>
      <c r="U468" s="835"/>
      <c r="V468" s="835"/>
      <c r="W468" s="831"/>
      <c r="X468" s="855"/>
      <c r="Y468" s="857"/>
      <c r="Z468" s="857"/>
      <c r="AA468" s="1104"/>
      <c r="AB468" s="956"/>
      <c r="AC468" s="1107"/>
      <c r="AD468" s="1109"/>
      <c r="AE468" s="29" t="str">
        <f t="shared" si="221"/>
        <v/>
      </c>
      <c r="AF468" s="45"/>
      <c r="AG468" s="45"/>
      <c r="AH468" s="46"/>
      <c r="AI468" s="19"/>
    </row>
    <row r="469" spans="2:35">
      <c r="B469" s="823"/>
      <c r="C469" s="828"/>
      <c r="D469" s="1100"/>
      <c r="E469" s="828"/>
      <c r="F469" s="1102"/>
      <c r="G469" s="25"/>
      <c r="H469" s="140"/>
      <c r="I469" s="140"/>
      <c r="J469" s="7" t="str">
        <f t="shared" si="220"/>
        <v xml:space="preserve"> </v>
      </c>
      <c r="K469" s="1116"/>
      <c r="L469" s="1118"/>
      <c r="M469" s="1118"/>
      <c r="N469" s="23"/>
      <c r="O469" s="863"/>
      <c r="P469" s="860"/>
      <c r="Q469" s="866"/>
      <c r="R469" s="854"/>
      <c r="S469" s="835"/>
      <c r="T469" s="835"/>
      <c r="U469" s="835"/>
      <c r="V469" s="835"/>
      <c r="W469" s="831"/>
      <c r="X469" s="855"/>
      <c r="Y469" s="857"/>
      <c r="Z469" s="857"/>
      <c r="AA469" s="1104"/>
      <c r="AB469" s="956"/>
      <c r="AC469" s="1107"/>
      <c r="AD469" s="1109"/>
      <c r="AE469" s="29" t="str">
        <f t="shared" si="221"/>
        <v/>
      </c>
      <c r="AF469" s="45"/>
      <c r="AG469" s="45"/>
      <c r="AH469" s="46"/>
      <c r="AI469" s="19"/>
    </row>
    <row r="470" spans="2:35">
      <c r="B470" s="823"/>
      <c r="C470" s="828"/>
      <c r="D470" s="1100"/>
      <c r="E470" s="828"/>
      <c r="F470" s="1102"/>
      <c r="G470" s="25"/>
      <c r="H470" s="140"/>
      <c r="I470" s="22"/>
      <c r="J470" s="7" t="str">
        <f t="shared" si="220"/>
        <v xml:space="preserve"> </v>
      </c>
      <c r="K470" s="1116"/>
      <c r="L470" s="1118"/>
      <c r="M470" s="1118"/>
      <c r="N470" s="23"/>
      <c r="O470" s="863"/>
      <c r="P470" s="860"/>
      <c r="Q470" s="866"/>
      <c r="R470" s="829"/>
      <c r="S470" s="835"/>
      <c r="T470" s="835"/>
      <c r="U470" s="835"/>
      <c r="V470" s="835"/>
      <c r="W470" s="831"/>
      <c r="X470" s="855"/>
      <c r="Y470" s="857"/>
      <c r="Z470" s="857"/>
      <c r="AA470" s="1104"/>
      <c r="AB470" s="956"/>
      <c r="AC470" s="1107"/>
      <c r="AD470" s="1109"/>
      <c r="AE470" s="29"/>
      <c r="AF470" s="45"/>
      <c r="AG470" s="45"/>
      <c r="AH470" s="46"/>
      <c r="AI470" s="19"/>
    </row>
    <row r="471" spans="2:35">
      <c r="B471" s="823"/>
      <c r="C471" s="828"/>
      <c r="D471" s="1100"/>
      <c r="E471" s="828"/>
      <c r="F471" s="1102"/>
      <c r="G471" s="25"/>
      <c r="H471" s="140"/>
      <c r="I471" s="22"/>
      <c r="J471" s="7" t="str">
        <f t="shared" si="220"/>
        <v xml:space="preserve"> </v>
      </c>
      <c r="K471" s="1116"/>
      <c r="L471" s="1118"/>
      <c r="M471" s="1118"/>
      <c r="N471" s="23"/>
      <c r="O471" s="863"/>
      <c r="P471" s="860"/>
      <c r="Q471" s="866"/>
      <c r="R471" s="854"/>
      <c r="S471" s="835"/>
      <c r="T471" s="835"/>
      <c r="U471" s="835"/>
      <c r="V471" s="835"/>
      <c r="W471" s="831"/>
      <c r="X471" s="855"/>
      <c r="Y471" s="857"/>
      <c r="Z471" s="857"/>
      <c r="AA471" s="1104"/>
      <c r="AB471" s="956"/>
      <c r="AC471" s="1107"/>
      <c r="AD471" s="1109"/>
      <c r="AE471" s="29"/>
      <c r="AF471" s="45"/>
      <c r="AG471" s="45"/>
      <c r="AH471" s="46"/>
      <c r="AI471" s="19"/>
    </row>
    <row r="472" spans="2:35">
      <c r="B472" s="823"/>
      <c r="C472" s="828"/>
      <c r="D472" s="1100"/>
      <c r="E472" s="828"/>
      <c r="F472" s="1102"/>
      <c r="G472" s="25"/>
      <c r="H472" s="140"/>
      <c r="I472" s="22"/>
      <c r="J472" s="7" t="str">
        <f t="shared" si="220"/>
        <v xml:space="preserve"> </v>
      </c>
      <c r="K472" s="1116"/>
      <c r="L472" s="1118"/>
      <c r="M472" s="1118"/>
      <c r="N472" s="23"/>
      <c r="O472" s="863"/>
      <c r="P472" s="860"/>
      <c r="Q472" s="866"/>
      <c r="R472" s="829"/>
      <c r="S472" s="835"/>
      <c r="T472" s="835"/>
      <c r="U472" s="835"/>
      <c r="V472" s="835"/>
      <c r="W472" s="831"/>
      <c r="X472" s="855"/>
      <c r="Y472" s="857"/>
      <c r="Z472" s="857"/>
      <c r="AA472" s="1104"/>
      <c r="AB472" s="956"/>
      <c r="AC472" s="1107"/>
      <c r="AD472" s="1109"/>
      <c r="AE472" s="29"/>
      <c r="AF472" s="45"/>
      <c r="AG472" s="45"/>
      <c r="AH472" s="46"/>
      <c r="AI472" s="19"/>
    </row>
    <row r="473" spans="2:35">
      <c r="B473" s="823"/>
      <c r="C473" s="828"/>
      <c r="D473" s="1100"/>
      <c r="E473" s="828"/>
      <c r="F473" s="1102"/>
      <c r="G473" s="25"/>
      <c r="H473" s="140"/>
      <c r="I473" s="22"/>
      <c r="J473" s="7" t="str">
        <f t="shared" si="220"/>
        <v xml:space="preserve"> </v>
      </c>
      <c r="K473" s="1116"/>
      <c r="L473" s="1118"/>
      <c r="M473" s="1118"/>
      <c r="N473" s="23"/>
      <c r="O473" s="863"/>
      <c r="P473" s="860"/>
      <c r="Q473" s="866"/>
      <c r="R473" s="854"/>
      <c r="S473" s="835"/>
      <c r="T473" s="835"/>
      <c r="U473" s="835"/>
      <c r="V473" s="835"/>
      <c r="W473" s="831"/>
      <c r="X473" s="855"/>
      <c r="Y473" s="857"/>
      <c r="Z473" s="857"/>
      <c r="AA473" s="1104"/>
      <c r="AB473" s="956"/>
      <c r="AC473" s="1107"/>
      <c r="AD473" s="1109"/>
      <c r="AE473" s="29"/>
      <c r="AF473" s="45"/>
      <c r="AG473" s="45"/>
      <c r="AH473" s="46"/>
      <c r="AI473" s="19"/>
    </row>
    <row r="474" spans="2:35">
      <c r="B474" s="823"/>
      <c r="C474" s="828"/>
      <c r="D474" s="1100"/>
      <c r="E474" s="828"/>
      <c r="F474" s="1102"/>
      <c r="G474" s="25"/>
      <c r="H474" s="140"/>
      <c r="I474" s="22"/>
      <c r="J474" s="7" t="str">
        <f t="shared" si="220"/>
        <v xml:space="preserve"> </v>
      </c>
      <c r="K474" s="1116"/>
      <c r="L474" s="1118"/>
      <c r="M474" s="1118"/>
      <c r="N474" s="23"/>
      <c r="O474" s="863"/>
      <c r="P474" s="860"/>
      <c r="Q474" s="866"/>
      <c r="R474" s="828"/>
      <c r="S474" s="835"/>
      <c r="T474" s="835"/>
      <c r="U474" s="835"/>
      <c r="V474" s="835"/>
      <c r="W474" s="831"/>
      <c r="X474" s="855"/>
      <c r="Y474" s="857"/>
      <c r="Z474" s="857"/>
      <c r="AA474" s="1104"/>
      <c r="AB474" s="956"/>
      <c r="AC474" s="1107"/>
      <c r="AD474" s="1109"/>
      <c r="AE474" s="29"/>
      <c r="AF474" s="45"/>
      <c r="AG474" s="45"/>
      <c r="AH474" s="46"/>
      <c r="AI474" s="19"/>
    </row>
    <row r="475" spans="2:35">
      <c r="B475" s="822"/>
      <c r="C475" s="829"/>
      <c r="D475" s="1101"/>
      <c r="E475" s="829"/>
      <c r="F475" s="1102"/>
      <c r="G475" s="25"/>
      <c r="H475" s="140"/>
      <c r="I475" s="22"/>
      <c r="J475" s="7" t="str">
        <f t="shared" si="220"/>
        <v xml:space="preserve"> </v>
      </c>
      <c r="K475" s="1117"/>
      <c r="L475" s="1119"/>
      <c r="M475" s="1119"/>
      <c r="N475" s="23"/>
      <c r="O475" s="864"/>
      <c r="P475" s="861"/>
      <c r="Q475" s="867"/>
      <c r="R475" s="829"/>
      <c r="S475" s="836"/>
      <c r="T475" s="836"/>
      <c r="U475" s="836"/>
      <c r="V475" s="836"/>
      <c r="W475" s="832"/>
      <c r="X475" s="856"/>
      <c r="Y475" s="858"/>
      <c r="Z475" s="858"/>
      <c r="AA475" s="1105"/>
      <c r="AB475" s="957"/>
      <c r="AC475" s="1108"/>
      <c r="AD475" s="1110"/>
      <c r="AE475" s="29" t="str">
        <f t="shared" ref="AE475" si="222">IFERROR(ROUND(IF(AA475="ICT",0,(J475/25)*110%),0),"")</f>
        <v/>
      </c>
      <c r="AF475" s="45"/>
      <c r="AG475" s="45"/>
      <c r="AH475" s="46"/>
      <c r="AI475" s="19"/>
    </row>
    <row r="476" spans="2:35" s="90" customFormat="1" ht="16.5" customHeight="1">
      <c r="B476" s="821"/>
      <c r="C476" s="78" t="s">
        <v>348</v>
      </c>
      <c r="D476" s="78"/>
      <c r="E476" s="78">
        <f>COUNTA(E466)</f>
        <v>0</v>
      </c>
      <c r="F476" s="78">
        <f>COUNTA(F466)</f>
        <v>0</v>
      </c>
      <c r="G476" s="78">
        <f>COUNTA(G466:G475)</f>
        <v>0</v>
      </c>
      <c r="H476" s="78"/>
      <c r="I476" s="69">
        <f>SUM(I466:I475)</f>
        <v>0</v>
      </c>
      <c r="J476" s="69">
        <f>SUM(J466:J475)</f>
        <v>0</v>
      </c>
      <c r="K476" s="79"/>
      <c r="L476" s="79"/>
      <c r="M476" s="79"/>
      <c r="N476" s="70">
        <f>SUM(N466:N475)</f>
        <v>0</v>
      </c>
      <c r="O476" s="70">
        <f>SUM(O466:O475)</f>
        <v>0</v>
      </c>
      <c r="P476" s="71">
        <f>SUM(P466:P475)</f>
        <v>0</v>
      </c>
      <c r="Q476" s="71">
        <f>SUM(Q466:Q475)</f>
        <v>0</v>
      </c>
      <c r="R476" s="71"/>
      <c r="S476" s="74">
        <f>SUM(S466:S475)</f>
        <v>0</v>
      </c>
      <c r="T476" s="74">
        <f>SUM(T466:T475)</f>
        <v>0</v>
      </c>
      <c r="U476" s="74">
        <f t="shared" ref="U476" si="223">SUM(U466:U475)</f>
        <v>0</v>
      </c>
      <c r="V476" s="74">
        <f>SUM(V466:V475)</f>
        <v>0</v>
      </c>
      <c r="W476" s="71"/>
      <c r="X476" s="71" t="e">
        <f>SUM(X466:X475)</f>
        <v>#REF!</v>
      </c>
      <c r="Y476" s="71" t="e">
        <f t="shared" ref="Y476:Z476" si="224">SUM(Y466:Y475)</f>
        <v>#REF!</v>
      </c>
      <c r="Z476" s="71" t="e">
        <f t="shared" si="224"/>
        <v>#REF!</v>
      </c>
      <c r="AA476" s="71"/>
      <c r="AB476" s="75">
        <f>SUM(AB466:AB475)</f>
        <v>0</v>
      </c>
      <c r="AC476" s="71">
        <f>SUM(AC466:AC475)</f>
        <v>0</v>
      </c>
      <c r="AD476" s="76">
        <f>SUM(AD466:AD475)</f>
        <v>0</v>
      </c>
      <c r="AE476" s="76">
        <f>SUM(AE466:AE475)</f>
        <v>0</v>
      </c>
      <c r="AF476" s="79">
        <f>COUNTA(AF466:AF475)</f>
        <v>0</v>
      </c>
      <c r="AG476" s="80"/>
      <c r="AH476" s="81"/>
      <c r="AI476" s="91"/>
    </row>
    <row r="477" spans="2:35" s="93" customFormat="1" ht="15" thickBot="1">
      <c r="B477" s="822"/>
      <c r="C477" s="82"/>
      <c r="D477" s="82"/>
      <c r="E477" s="82"/>
      <c r="F477" s="82"/>
      <c r="G477" s="83"/>
      <c r="H477" s="84"/>
      <c r="I477" s="84"/>
      <c r="J477" s="28" t="str">
        <f t="shared" ref="J477" si="225">IFERROR(IF(I477/D$12=0," ",I477/D$12),"")</f>
        <v xml:space="preserve"> </v>
      </c>
      <c r="K477" s="84"/>
      <c r="L477" s="84"/>
      <c r="M477" s="84"/>
      <c r="N477" s="85"/>
      <c r="O477" s="72"/>
      <c r="P477" s="73"/>
      <c r="Q477" s="73"/>
      <c r="R477" s="73"/>
      <c r="S477" s="73"/>
      <c r="T477" s="73"/>
      <c r="U477" s="73"/>
      <c r="V477" s="73"/>
      <c r="W477" s="73"/>
      <c r="X477" s="73"/>
      <c r="Y477" s="73"/>
      <c r="Z477" s="73"/>
      <c r="AA477" s="73"/>
      <c r="AB477" s="73"/>
      <c r="AC477" s="73"/>
      <c r="AD477" s="77"/>
      <c r="AE477" s="77"/>
      <c r="AF477" s="84"/>
      <c r="AG477" s="86"/>
      <c r="AH477" s="87"/>
      <c r="AI477" s="92"/>
    </row>
    <row r="478" spans="2:35">
      <c r="B478" s="823">
        <f>B466+1</f>
        <v>39</v>
      </c>
      <c r="C478" s="828"/>
      <c r="D478" s="1100"/>
      <c r="E478" s="828"/>
      <c r="F478" s="829"/>
      <c r="G478" s="25"/>
      <c r="H478" s="24"/>
      <c r="I478" s="140"/>
      <c r="J478" s="7" t="str">
        <f>IFERROR(IF(I478/D$12=0," ",I478/D$12),"")</f>
        <v xml:space="preserve"> </v>
      </c>
      <c r="K478" s="1116"/>
      <c r="L478" s="1118"/>
      <c r="M478" s="1118"/>
      <c r="N478" s="23"/>
      <c r="O478" s="862" t="str">
        <f>IFERROR(ROUND(IF(I488/#REF!=0,"",I488/#REF!),0),"")</f>
        <v/>
      </c>
      <c r="P478" s="859">
        <f>IFERROR(O488/$X$14,"")</f>
        <v>0</v>
      </c>
      <c r="Q478" s="865">
        <f>IFERROR(P488*$X$13/2,"")</f>
        <v>0</v>
      </c>
      <c r="R478" s="854"/>
      <c r="S478" s="834" t="str">
        <f>IFERROR(ROUND(IF(OR($R478="Hino Truck",$R481="Hino Truck",$R483="Hino Truck",$R485="Hino Truck"),$P488/$X$9,""),1),"NA")</f>
        <v>NA</v>
      </c>
      <c r="T478" s="834" t="str">
        <f>IFERROR(ROUND(IF(OR($R478="Mazda",$R481="Mazda",$R483="Mazda",$R485="Mazda"),$P488/$X$10,""),1),"NA")</f>
        <v>NA</v>
      </c>
      <c r="U478" s="834" t="str">
        <f>IFERROR(ROUND(IF(OR($R478="Shazoor",$R481="Shazoor",$R483="Shazoor",$R485="Shazoor"),$P488/$X$11,""),1),"NA")</f>
        <v>NA</v>
      </c>
      <c r="V478" s="834" t="str">
        <f>IFERROR(ROUND(IF(OR($R478="Suzuki",$R481="Suzuki",$R483="Suzuki",$R485="Suzuki"),$P488/$X$12,""),1),"NA")</f>
        <v>NA</v>
      </c>
      <c r="W478" s="830"/>
      <c r="X478" s="855" t="e">
        <f>J488/$K$9/$K$8</f>
        <v>#REF!</v>
      </c>
      <c r="Y478" s="857" t="e">
        <f>ROUND(X488/#REF!,0)</f>
        <v>#REF!</v>
      </c>
      <c r="Z478" s="857" t="e">
        <f>O488/#REF!</f>
        <v>#REF!</v>
      </c>
      <c r="AA478" s="1103"/>
      <c r="AB478" s="1106">
        <f>IFERROR(ROUND(IF(AA478="ICT",0,(J488/10)*110%),0),"")</f>
        <v>0</v>
      </c>
      <c r="AC478" s="1107" t="str">
        <f>IFERROR(ROUNDUP(J488/$P$9/$P$8,0),"")</f>
        <v/>
      </c>
      <c r="AD478" s="1109" t="str">
        <f>IFERROR(ROUND(J488/$P$9/AC478,0),"")</f>
        <v/>
      </c>
      <c r="AE478" s="29" t="str">
        <f>IFERROR(ROUND(IF(AA478="ICT",0,(J478/25)*110%),0),"")</f>
        <v/>
      </c>
      <c r="AF478" s="43"/>
      <c r="AG478" s="43"/>
      <c r="AH478" s="44"/>
      <c r="AI478" s="19"/>
    </row>
    <row r="479" spans="2:35">
      <c r="B479" s="823"/>
      <c r="C479" s="828"/>
      <c r="D479" s="1100"/>
      <c r="E479" s="828"/>
      <c r="F479" s="1102"/>
      <c r="G479" s="25"/>
      <c r="H479" s="140"/>
      <c r="I479" s="140"/>
      <c r="J479" s="7" t="str">
        <f t="shared" ref="J479:J487" si="226">IFERROR(IF(I479/D$12=0," ",I479/D$12),"")</f>
        <v xml:space="preserve"> </v>
      </c>
      <c r="K479" s="1116"/>
      <c r="L479" s="1118"/>
      <c r="M479" s="1118"/>
      <c r="N479" s="23"/>
      <c r="O479" s="863"/>
      <c r="P479" s="860"/>
      <c r="Q479" s="866"/>
      <c r="R479" s="828"/>
      <c r="S479" s="835"/>
      <c r="T479" s="835"/>
      <c r="U479" s="835"/>
      <c r="V479" s="835"/>
      <c r="W479" s="831"/>
      <c r="X479" s="855"/>
      <c r="Y479" s="857"/>
      <c r="Z479" s="857"/>
      <c r="AA479" s="1104"/>
      <c r="AB479" s="956"/>
      <c r="AC479" s="1107"/>
      <c r="AD479" s="1109"/>
      <c r="AE479" s="29" t="str">
        <f t="shared" ref="AE479:AE481" si="227">IFERROR(ROUND(IF(AA479="ICT",0,(J479/25)*110%),0),"")</f>
        <v/>
      </c>
      <c r="AF479" s="45"/>
      <c r="AG479" s="45"/>
      <c r="AH479" s="46"/>
      <c r="AI479" s="19"/>
    </row>
    <row r="480" spans="2:35">
      <c r="B480" s="823"/>
      <c r="C480" s="828"/>
      <c r="D480" s="1100"/>
      <c r="E480" s="828"/>
      <c r="F480" s="1102"/>
      <c r="G480" s="25"/>
      <c r="H480" s="140"/>
      <c r="I480" s="140"/>
      <c r="J480" s="7" t="str">
        <f t="shared" si="226"/>
        <v xml:space="preserve"> </v>
      </c>
      <c r="K480" s="1116"/>
      <c r="L480" s="1118"/>
      <c r="M480" s="1118"/>
      <c r="N480" s="23"/>
      <c r="O480" s="863"/>
      <c r="P480" s="860"/>
      <c r="Q480" s="866"/>
      <c r="R480" s="829"/>
      <c r="S480" s="835"/>
      <c r="T480" s="835"/>
      <c r="U480" s="835"/>
      <c r="V480" s="835"/>
      <c r="W480" s="831"/>
      <c r="X480" s="855"/>
      <c r="Y480" s="857"/>
      <c r="Z480" s="857"/>
      <c r="AA480" s="1104"/>
      <c r="AB480" s="956"/>
      <c r="AC480" s="1107"/>
      <c r="AD480" s="1109"/>
      <c r="AE480" s="29" t="str">
        <f t="shared" si="227"/>
        <v/>
      </c>
      <c r="AF480" s="45"/>
      <c r="AG480" s="45"/>
      <c r="AH480" s="46"/>
      <c r="AI480" s="19"/>
    </row>
    <row r="481" spans="2:35">
      <c r="B481" s="823"/>
      <c r="C481" s="828"/>
      <c r="D481" s="1100"/>
      <c r="E481" s="828"/>
      <c r="F481" s="1102"/>
      <c r="G481" s="25"/>
      <c r="H481" s="140"/>
      <c r="I481" s="140"/>
      <c r="J481" s="7" t="str">
        <f t="shared" si="226"/>
        <v xml:space="preserve"> </v>
      </c>
      <c r="K481" s="1116"/>
      <c r="L481" s="1118"/>
      <c r="M481" s="1118"/>
      <c r="N481" s="23"/>
      <c r="O481" s="863"/>
      <c r="P481" s="860"/>
      <c r="Q481" s="866"/>
      <c r="R481" s="854"/>
      <c r="S481" s="835"/>
      <c r="T481" s="835"/>
      <c r="U481" s="835"/>
      <c r="V481" s="835"/>
      <c r="W481" s="831"/>
      <c r="X481" s="855"/>
      <c r="Y481" s="857"/>
      <c r="Z481" s="857"/>
      <c r="AA481" s="1104"/>
      <c r="AB481" s="956"/>
      <c r="AC481" s="1107"/>
      <c r="AD481" s="1109"/>
      <c r="AE481" s="29" t="str">
        <f t="shared" si="227"/>
        <v/>
      </c>
      <c r="AF481" s="45"/>
      <c r="AG481" s="45"/>
      <c r="AH481" s="46"/>
      <c r="AI481" s="19"/>
    </row>
    <row r="482" spans="2:35">
      <c r="B482" s="823"/>
      <c r="C482" s="828"/>
      <c r="D482" s="1100"/>
      <c r="E482" s="828"/>
      <c r="F482" s="1102"/>
      <c r="G482" s="25"/>
      <c r="H482" s="140"/>
      <c r="I482" s="22"/>
      <c r="J482" s="7" t="str">
        <f t="shared" si="226"/>
        <v xml:space="preserve"> </v>
      </c>
      <c r="K482" s="1116"/>
      <c r="L482" s="1118"/>
      <c r="M482" s="1118"/>
      <c r="N482" s="23"/>
      <c r="O482" s="863"/>
      <c r="P482" s="860"/>
      <c r="Q482" s="866"/>
      <c r="R482" s="829"/>
      <c r="S482" s="835"/>
      <c r="T482" s="835"/>
      <c r="U482" s="835"/>
      <c r="V482" s="835"/>
      <c r="W482" s="831"/>
      <c r="X482" s="855"/>
      <c r="Y482" s="857"/>
      <c r="Z482" s="857"/>
      <c r="AA482" s="1104"/>
      <c r="AB482" s="956"/>
      <c r="AC482" s="1107"/>
      <c r="AD482" s="1109"/>
      <c r="AE482" s="29"/>
      <c r="AF482" s="45"/>
      <c r="AG482" s="45"/>
      <c r="AH482" s="46"/>
      <c r="AI482" s="19"/>
    </row>
    <row r="483" spans="2:35">
      <c r="B483" s="823"/>
      <c r="C483" s="828"/>
      <c r="D483" s="1100"/>
      <c r="E483" s="828"/>
      <c r="F483" s="1102"/>
      <c r="G483" s="25"/>
      <c r="H483" s="140"/>
      <c r="I483" s="22"/>
      <c r="J483" s="7" t="str">
        <f t="shared" si="226"/>
        <v xml:space="preserve"> </v>
      </c>
      <c r="K483" s="1116"/>
      <c r="L483" s="1118"/>
      <c r="M483" s="1118"/>
      <c r="N483" s="23"/>
      <c r="O483" s="863"/>
      <c r="P483" s="860"/>
      <c r="Q483" s="866"/>
      <c r="R483" s="854"/>
      <c r="S483" s="835"/>
      <c r="T483" s="835"/>
      <c r="U483" s="835"/>
      <c r="V483" s="835"/>
      <c r="W483" s="831"/>
      <c r="X483" s="855"/>
      <c r="Y483" s="857"/>
      <c r="Z483" s="857"/>
      <c r="AA483" s="1104"/>
      <c r="AB483" s="956"/>
      <c r="AC483" s="1107"/>
      <c r="AD483" s="1109"/>
      <c r="AE483" s="29"/>
      <c r="AF483" s="45"/>
      <c r="AG483" s="45"/>
      <c r="AH483" s="46"/>
      <c r="AI483" s="19"/>
    </row>
    <row r="484" spans="2:35">
      <c r="B484" s="823"/>
      <c r="C484" s="828"/>
      <c r="D484" s="1100"/>
      <c r="E484" s="828"/>
      <c r="F484" s="1102"/>
      <c r="G484" s="25"/>
      <c r="H484" s="140"/>
      <c r="I484" s="22"/>
      <c r="J484" s="7" t="str">
        <f t="shared" si="226"/>
        <v xml:space="preserve"> </v>
      </c>
      <c r="K484" s="1116"/>
      <c r="L484" s="1118"/>
      <c r="M484" s="1118"/>
      <c r="N484" s="23"/>
      <c r="O484" s="863"/>
      <c r="P484" s="860"/>
      <c r="Q484" s="866"/>
      <c r="R484" s="829"/>
      <c r="S484" s="835"/>
      <c r="T484" s="835"/>
      <c r="U484" s="835"/>
      <c r="V484" s="835"/>
      <c r="W484" s="831"/>
      <c r="X484" s="855"/>
      <c r="Y484" s="857"/>
      <c r="Z484" s="857"/>
      <c r="AA484" s="1104"/>
      <c r="AB484" s="956"/>
      <c r="AC484" s="1107"/>
      <c r="AD484" s="1109"/>
      <c r="AE484" s="29"/>
      <c r="AF484" s="45"/>
      <c r="AG484" s="45"/>
      <c r="AH484" s="46"/>
      <c r="AI484" s="19"/>
    </row>
    <row r="485" spans="2:35">
      <c r="B485" s="823"/>
      <c r="C485" s="828"/>
      <c r="D485" s="1100"/>
      <c r="E485" s="828"/>
      <c r="F485" s="1102"/>
      <c r="G485" s="25"/>
      <c r="H485" s="140"/>
      <c r="I485" s="22"/>
      <c r="J485" s="7" t="str">
        <f t="shared" si="226"/>
        <v xml:space="preserve"> </v>
      </c>
      <c r="K485" s="1116"/>
      <c r="L485" s="1118"/>
      <c r="M485" s="1118"/>
      <c r="N485" s="23"/>
      <c r="O485" s="863"/>
      <c r="P485" s="860"/>
      <c r="Q485" s="866"/>
      <c r="R485" s="854"/>
      <c r="S485" s="835"/>
      <c r="T485" s="835"/>
      <c r="U485" s="835"/>
      <c r="V485" s="835"/>
      <c r="W485" s="831"/>
      <c r="X485" s="855"/>
      <c r="Y485" s="857"/>
      <c r="Z485" s="857"/>
      <c r="AA485" s="1104"/>
      <c r="AB485" s="956"/>
      <c r="AC485" s="1107"/>
      <c r="AD485" s="1109"/>
      <c r="AE485" s="29"/>
      <c r="AF485" s="45"/>
      <c r="AG485" s="45"/>
      <c r="AH485" s="46"/>
      <c r="AI485" s="19"/>
    </row>
    <row r="486" spans="2:35">
      <c r="B486" s="823"/>
      <c r="C486" s="828"/>
      <c r="D486" s="1100"/>
      <c r="E486" s="828"/>
      <c r="F486" s="1102"/>
      <c r="G486" s="25"/>
      <c r="H486" s="140"/>
      <c r="I486" s="22"/>
      <c r="J486" s="7" t="str">
        <f t="shared" si="226"/>
        <v xml:space="preserve"> </v>
      </c>
      <c r="K486" s="1116"/>
      <c r="L486" s="1118"/>
      <c r="M486" s="1118"/>
      <c r="N486" s="23"/>
      <c r="O486" s="863"/>
      <c r="P486" s="860"/>
      <c r="Q486" s="866"/>
      <c r="R486" s="828"/>
      <c r="S486" s="835"/>
      <c r="T486" s="835"/>
      <c r="U486" s="835"/>
      <c r="V486" s="835"/>
      <c r="W486" s="831"/>
      <c r="X486" s="855"/>
      <c r="Y486" s="857"/>
      <c r="Z486" s="857"/>
      <c r="AA486" s="1104"/>
      <c r="AB486" s="956"/>
      <c r="AC486" s="1107"/>
      <c r="AD486" s="1109"/>
      <c r="AE486" s="29"/>
      <c r="AF486" s="45"/>
      <c r="AG486" s="45"/>
      <c r="AH486" s="46"/>
      <c r="AI486" s="19"/>
    </row>
    <row r="487" spans="2:35">
      <c r="B487" s="822"/>
      <c r="C487" s="829"/>
      <c r="D487" s="1101"/>
      <c r="E487" s="829"/>
      <c r="F487" s="1102"/>
      <c r="G487" s="25"/>
      <c r="H487" s="140"/>
      <c r="I487" s="22"/>
      <c r="J487" s="7" t="str">
        <f t="shared" si="226"/>
        <v xml:space="preserve"> </v>
      </c>
      <c r="K487" s="1117"/>
      <c r="L487" s="1119"/>
      <c r="M487" s="1119"/>
      <c r="N487" s="23"/>
      <c r="O487" s="864"/>
      <c r="P487" s="861"/>
      <c r="Q487" s="867"/>
      <c r="R487" s="829"/>
      <c r="S487" s="836"/>
      <c r="T487" s="836"/>
      <c r="U487" s="836"/>
      <c r="V487" s="836"/>
      <c r="W487" s="832"/>
      <c r="X487" s="856"/>
      <c r="Y487" s="858"/>
      <c r="Z487" s="858"/>
      <c r="AA487" s="1105"/>
      <c r="AB487" s="957"/>
      <c r="AC487" s="1108"/>
      <c r="AD487" s="1110"/>
      <c r="AE487" s="29" t="str">
        <f t="shared" ref="AE487" si="228">IFERROR(ROUND(IF(AA487="ICT",0,(J487/25)*110%),0),"")</f>
        <v/>
      </c>
      <c r="AF487" s="45"/>
      <c r="AG487" s="45"/>
      <c r="AH487" s="46"/>
      <c r="AI487" s="19"/>
    </row>
    <row r="488" spans="2:35" s="90" customFormat="1" ht="16.5" customHeight="1">
      <c r="B488" s="821"/>
      <c r="C488" s="78" t="s">
        <v>348</v>
      </c>
      <c r="D488" s="78"/>
      <c r="E488" s="78">
        <f>COUNTA(E478)</f>
        <v>0</v>
      </c>
      <c r="F488" s="78">
        <f>COUNTA(F478)</f>
        <v>0</v>
      </c>
      <c r="G488" s="78">
        <f>COUNTA(G478:G487)</f>
        <v>0</v>
      </c>
      <c r="H488" s="78"/>
      <c r="I488" s="69">
        <f>SUM(I478:I487)</f>
        <v>0</v>
      </c>
      <c r="J488" s="69">
        <f>SUM(J478:J487)</f>
        <v>0</v>
      </c>
      <c r="K488" s="79"/>
      <c r="L488" s="79"/>
      <c r="M488" s="79"/>
      <c r="N488" s="70">
        <f>SUM(N478:N487)</f>
        <v>0</v>
      </c>
      <c r="O488" s="70">
        <f>SUM(O478:O487)</f>
        <v>0</v>
      </c>
      <c r="P488" s="71">
        <f>SUM(P478:P487)</f>
        <v>0</v>
      </c>
      <c r="Q488" s="71">
        <f>SUM(Q478:Q487)</f>
        <v>0</v>
      </c>
      <c r="R488" s="71"/>
      <c r="S488" s="74">
        <f>SUM(S478:S487)</f>
        <v>0</v>
      </c>
      <c r="T488" s="74">
        <f>SUM(T478:T487)</f>
        <v>0</v>
      </c>
      <c r="U488" s="74">
        <f t="shared" ref="U488" si="229">SUM(U478:U487)</f>
        <v>0</v>
      </c>
      <c r="V488" s="74">
        <f>SUM(V478:V487)</f>
        <v>0</v>
      </c>
      <c r="W488" s="71"/>
      <c r="X488" s="71" t="e">
        <f>SUM(X478:X487)</f>
        <v>#REF!</v>
      </c>
      <c r="Y488" s="71" t="e">
        <f t="shared" ref="Y488:Z488" si="230">SUM(Y478:Y487)</f>
        <v>#REF!</v>
      </c>
      <c r="Z488" s="71" t="e">
        <f t="shared" si="230"/>
        <v>#REF!</v>
      </c>
      <c r="AA488" s="71"/>
      <c r="AB488" s="75">
        <f>SUM(AB478:AB487)</f>
        <v>0</v>
      </c>
      <c r="AC488" s="71">
        <f>SUM(AC478:AC487)</f>
        <v>0</v>
      </c>
      <c r="AD488" s="76">
        <f>SUM(AD478:AD487)</f>
        <v>0</v>
      </c>
      <c r="AE488" s="76">
        <f>SUM(AE478:AE487)</f>
        <v>0</v>
      </c>
      <c r="AF488" s="79">
        <f>COUNTA(AF478:AF487)</f>
        <v>0</v>
      </c>
      <c r="AG488" s="80"/>
      <c r="AH488" s="81"/>
      <c r="AI488" s="91"/>
    </row>
    <row r="489" spans="2:35" s="93" customFormat="1" ht="15" thickBot="1">
      <c r="B489" s="822"/>
      <c r="C489" s="82"/>
      <c r="D489" s="82"/>
      <c r="E489" s="82"/>
      <c r="F489" s="82"/>
      <c r="G489" s="83"/>
      <c r="H489" s="84"/>
      <c r="I489" s="84"/>
      <c r="J489" s="28" t="str">
        <f t="shared" ref="J489" si="231">IFERROR(IF(I489/D$12=0," ",I489/D$12),"")</f>
        <v xml:space="preserve"> </v>
      </c>
      <c r="K489" s="84"/>
      <c r="L489" s="84"/>
      <c r="M489" s="84"/>
      <c r="N489" s="85"/>
      <c r="O489" s="72"/>
      <c r="P489" s="73"/>
      <c r="Q489" s="73"/>
      <c r="R489" s="73"/>
      <c r="S489" s="73"/>
      <c r="T489" s="73"/>
      <c r="U489" s="73"/>
      <c r="V489" s="73"/>
      <c r="W489" s="73"/>
      <c r="X489" s="73"/>
      <c r="Y489" s="73"/>
      <c r="Z489" s="73"/>
      <c r="AA489" s="73"/>
      <c r="AB489" s="73"/>
      <c r="AC489" s="73"/>
      <c r="AD489" s="77"/>
      <c r="AE489" s="77"/>
      <c r="AF489" s="84"/>
      <c r="AG489" s="86"/>
      <c r="AH489" s="87"/>
      <c r="AI489" s="92"/>
    </row>
    <row r="490" spans="2:35">
      <c r="B490" s="823">
        <f>B478+1</f>
        <v>40</v>
      </c>
      <c r="C490" s="828"/>
      <c r="D490" s="1100"/>
      <c r="E490" s="828"/>
      <c r="F490" s="829"/>
      <c r="G490" s="25"/>
      <c r="H490" s="24"/>
      <c r="I490" s="140"/>
      <c r="J490" s="7" t="str">
        <f>IFERROR(IF(I490/D$12=0," ",I490/D$12),"")</f>
        <v xml:space="preserve"> </v>
      </c>
      <c r="K490" s="1116"/>
      <c r="L490" s="1118"/>
      <c r="M490" s="1118"/>
      <c r="N490" s="23"/>
      <c r="O490" s="862" t="str">
        <f>IFERROR(ROUND(IF(I500/#REF!=0,"",I500/#REF!),0),"")</f>
        <v/>
      </c>
      <c r="P490" s="859">
        <f>IFERROR(O500/$X$14,"")</f>
        <v>0</v>
      </c>
      <c r="Q490" s="865">
        <f>IFERROR(P500*$X$13/2,"")</f>
        <v>0</v>
      </c>
      <c r="R490" s="854"/>
      <c r="S490" s="834" t="str">
        <f>IFERROR(ROUND(IF(OR($R490="Hino Truck",$R493="Hino Truck",$R495="Hino Truck",$R497="Hino Truck"),$P500/$X$9,""),1),"NA")</f>
        <v>NA</v>
      </c>
      <c r="T490" s="834" t="str">
        <f>IFERROR(ROUND(IF(OR($R490="Mazda",$R493="Mazda",$R495="Mazda",$R497="Mazda"),$P500/$X$10,""),1),"NA")</f>
        <v>NA</v>
      </c>
      <c r="U490" s="834" t="str">
        <f>IFERROR(ROUND(IF(OR($R490="Shazoor",$R493="Shazoor",$R495="Shazoor",$R497="Shazoor"),$P500/$X$11,""),1),"NA")</f>
        <v>NA</v>
      </c>
      <c r="V490" s="834" t="str">
        <f>IFERROR(ROUND(IF(OR($R490="Suzuki",$R493="Suzuki",$R495="Suzuki",$R497="Suzuki"),$P500/$X$12,""),1),"NA")</f>
        <v>NA</v>
      </c>
      <c r="W490" s="830"/>
      <c r="X490" s="855" t="e">
        <f>J500/$K$9/$K$8</f>
        <v>#REF!</v>
      </c>
      <c r="Y490" s="857" t="e">
        <f>ROUND(X500/#REF!,0)</f>
        <v>#REF!</v>
      </c>
      <c r="Z490" s="857" t="e">
        <f>O500/#REF!</f>
        <v>#REF!</v>
      </c>
      <c r="AA490" s="1103"/>
      <c r="AB490" s="1106">
        <f>IFERROR(ROUND(IF(AA490="ICT",0,(J500/10)*110%),0),"")</f>
        <v>0</v>
      </c>
      <c r="AC490" s="1107" t="str">
        <f>IFERROR(ROUNDUP(J500/$P$9/$P$8,0),"")</f>
        <v/>
      </c>
      <c r="AD490" s="1109" t="str">
        <f>IFERROR(ROUND(J500/$P$9/AC490,0),"")</f>
        <v/>
      </c>
      <c r="AE490" s="29" t="str">
        <f>IFERROR(ROUND(IF(AA490="ICT",0,(J490/25)*110%),0),"")</f>
        <v/>
      </c>
      <c r="AF490" s="43"/>
      <c r="AG490" s="43"/>
      <c r="AH490" s="44"/>
      <c r="AI490" s="19"/>
    </row>
    <row r="491" spans="2:35">
      <c r="B491" s="823"/>
      <c r="C491" s="828"/>
      <c r="D491" s="1100"/>
      <c r="E491" s="828"/>
      <c r="F491" s="1102"/>
      <c r="G491" s="25"/>
      <c r="H491" s="140"/>
      <c r="I491" s="140"/>
      <c r="J491" s="7" t="str">
        <f t="shared" ref="J491:J499" si="232">IFERROR(IF(I491/D$12=0," ",I491/D$12),"")</f>
        <v xml:space="preserve"> </v>
      </c>
      <c r="K491" s="1116"/>
      <c r="L491" s="1118"/>
      <c r="M491" s="1118"/>
      <c r="N491" s="23"/>
      <c r="O491" s="863"/>
      <c r="P491" s="860"/>
      <c r="Q491" s="866"/>
      <c r="R491" s="828"/>
      <c r="S491" s="835"/>
      <c r="T491" s="835"/>
      <c r="U491" s="835"/>
      <c r="V491" s="835"/>
      <c r="W491" s="831"/>
      <c r="X491" s="855"/>
      <c r="Y491" s="857"/>
      <c r="Z491" s="857"/>
      <c r="AA491" s="1104"/>
      <c r="AB491" s="956"/>
      <c r="AC491" s="1107"/>
      <c r="AD491" s="1109"/>
      <c r="AE491" s="29" t="str">
        <f t="shared" ref="AE491:AE493" si="233">IFERROR(ROUND(IF(AA491="ICT",0,(J491/25)*110%),0),"")</f>
        <v/>
      </c>
      <c r="AF491" s="45"/>
      <c r="AG491" s="45"/>
      <c r="AH491" s="46"/>
      <c r="AI491" s="19"/>
    </row>
    <row r="492" spans="2:35">
      <c r="B492" s="823"/>
      <c r="C492" s="828"/>
      <c r="D492" s="1100"/>
      <c r="E492" s="828"/>
      <c r="F492" s="1102"/>
      <c r="G492" s="25"/>
      <c r="H492" s="140"/>
      <c r="I492" s="140"/>
      <c r="J492" s="7" t="str">
        <f t="shared" si="232"/>
        <v xml:space="preserve"> </v>
      </c>
      <c r="K492" s="1116"/>
      <c r="L492" s="1118"/>
      <c r="M492" s="1118"/>
      <c r="N492" s="23"/>
      <c r="O492" s="863"/>
      <c r="P492" s="860"/>
      <c r="Q492" s="866"/>
      <c r="R492" s="829"/>
      <c r="S492" s="835"/>
      <c r="T492" s="835"/>
      <c r="U492" s="835"/>
      <c r="V492" s="835"/>
      <c r="W492" s="831"/>
      <c r="X492" s="855"/>
      <c r="Y492" s="857"/>
      <c r="Z492" s="857"/>
      <c r="AA492" s="1104"/>
      <c r="AB492" s="956"/>
      <c r="AC492" s="1107"/>
      <c r="AD492" s="1109"/>
      <c r="AE492" s="29" t="str">
        <f t="shared" si="233"/>
        <v/>
      </c>
      <c r="AF492" s="45"/>
      <c r="AG492" s="45"/>
      <c r="AH492" s="46"/>
      <c r="AI492" s="19"/>
    </row>
    <row r="493" spans="2:35">
      <c r="B493" s="823"/>
      <c r="C493" s="828"/>
      <c r="D493" s="1100"/>
      <c r="E493" s="828"/>
      <c r="F493" s="1102"/>
      <c r="G493" s="25"/>
      <c r="H493" s="140"/>
      <c r="I493" s="140"/>
      <c r="J493" s="7" t="str">
        <f t="shared" si="232"/>
        <v xml:space="preserve"> </v>
      </c>
      <c r="K493" s="1116"/>
      <c r="L493" s="1118"/>
      <c r="M493" s="1118"/>
      <c r="N493" s="23"/>
      <c r="O493" s="863"/>
      <c r="P493" s="860"/>
      <c r="Q493" s="866"/>
      <c r="R493" s="854"/>
      <c r="S493" s="835"/>
      <c r="T493" s="835"/>
      <c r="U493" s="835"/>
      <c r="V493" s="835"/>
      <c r="W493" s="831"/>
      <c r="X493" s="855"/>
      <c r="Y493" s="857"/>
      <c r="Z493" s="857"/>
      <c r="AA493" s="1104"/>
      <c r="AB493" s="956"/>
      <c r="AC493" s="1107"/>
      <c r="AD493" s="1109"/>
      <c r="AE493" s="29" t="str">
        <f t="shared" si="233"/>
        <v/>
      </c>
      <c r="AF493" s="45"/>
      <c r="AG493" s="45"/>
      <c r="AH493" s="46"/>
      <c r="AI493" s="19"/>
    </row>
    <row r="494" spans="2:35">
      <c r="B494" s="823"/>
      <c r="C494" s="828"/>
      <c r="D494" s="1100"/>
      <c r="E494" s="828"/>
      <c r="F494" s="1102"/>
      <c r="G494" s="25"/>
      <c r="H494" s="140"/>
      <c r="I494" s="22"/>
      <c r="J494" s="7" t="str">
        <f t="shared" si="232"/>
        <v xml:space="preserve"> </v>
      </c>
      <c r="K494" s="1116"/>
      <c r="L494" s="1118"/>
      <c r="M494" s="1118"/>
      <c r="N494" s="23"/>
      <c r="O494" s="863"/>
      <c r="P494" s="860"/>
      <c r="Q494" s="866"/>
      <c r="R494" s="829"/>
      <c r="S494" s="835"/>
      <c r="T494" s="835"/>
      <c r="U494" s="835"/>
      <c r="V494" s="835"/>
      <c r="W494" s="831"/>
      <c r="X494" s="855"/>
      <c r="Y494" s="857"/>
      <c r="Z494" s="857"/>
      <c r="AA494" s="1104"/>
      <c r="AB494" s="956"/>
      <c r="AC494" s="1107"/>
      <c r="AD494" s="1109"/>
      <c r="AE494" s="29"/>
      <c r="AF494" s="45"/>
      <c r="AG494" s="45"/>
      <c r="AH494" s="46"/>
      <c r="AI494" s="19"/>
    </row>
    <row r="495" spans="2:35">
      <c r="B495" s="823"/>
      <c r="C495" s="828"/>
      <c r="D495" s="1100"/>
      <c r="E495" s="828"/>
      <c r="F495" s="1102"/>
      <c r="G495" s="25"/>
      <c r="H495" s="140"/>
      <c r="I495" s="22"/>
      <c r="J495" s="7" t="str">
        <f t="shared" si="232"/>
        <v xml:space="preserve"> </v>
      </c>
      <c r="K495" s="1116"/>
      <c r="L495" s="1118"/>
      <c r="M495" s="1118"/>
      <c r="N495" s="23"/>
      <c r="O495" s="863"/>
      <c r="P495" s="860"/>
      <c r="Q495" s="866"/>
      <c r="R495" s="854"/>
      <c r="S495" s="835"/>
      <c r="T495" s="835"/>
      <c r="U495" s="835"/>
      <c r="V495" s="835"/>
      <c r="W495" s="831"/>
      <c r="X495" s="855"/>
      <c r="Y495" s="857"/>
      <c r="Z495" s="857"/>
      <c r="AA495" s="1104"/>
      <c r="AB495" s="956"/>
      <c r="AC495" s="1107"/>
      <c r="AD495" s="1109"/>
      <c r="AE495" s="29"/>
      <c r="AF495" s="45"/>
      <c r="AG495" s="45"/>
      <c r="AH495" s="46"/>
      <c r="AI495" s="19"/>
    </row>
    <row r="496" spans="2:35">
      <c r="B496" s="823"/>
      <c r="C496" s="828"/>
      <c r="D496" s="1100"/>
      <c r="E496" s="828"/>
      <c r="F496" s="1102"/>
      <c r="G496" s="25"/>
      <c r="H496" s="140"/>
      <c r="I496" s="22"/>
      <c r="J496" s="7" t="str">
        <f t="shared" si="232"/>
        <v xml:space="preserve"> </v>
      </c>
      <c r="K496" s="1116"/>
      <c r="L496" s="1118"/>
      <c r="M496" s="1118"/>
      <c r="N496" s="23"/>
      <c r="O496" s="863"/>
      <c r="P496" s="860"/>
      <c r="Q496" s="866"/>
      <c r="R496" s="829"/>
      <c r="S496" s="835"/>
      <c r="T496" s="835"/>
      <c r="U496" s="835"/>
      <c r="V496" s="835"/>
      <c r="W496" s="831"/>
      <c r="X496" s="855"/>
      <c r="Y496" s="857"/>
      <c r="Z496" s="857"/>
      <c r="AA496" s="1104"/>
      <c r="AB496" s="956"/>
      <c r="AC496" s="1107"/>
      <c r="AD496" s="1109"/>
      <c r="AE496" s="29"/>
      <c r="AF496" s="45"/>
      <c r="AG496" s="45"/>
      <c r="AH496" s="46"/>
      <c r="AI496" s="19"/>
    </row>
    <row r="497" spans="2:35">
      <c r="B497" s="823"/>
      <c r="C497" s="828"/>
      <c r="D497" s="1100"/>
      <c r="E497" s="828"/>
      <c r="F497" s="1102"/>
      <c r="G497" s="25"/>
      <c r="H497" s="140"/>
      <c r="I497" s="22"/>
      <c r="J497" s="7" t="str">
        <f t="shared" si="232"/>
        <v xml:space="preserve"> </v>
      </c>
      <c r="K497" s="1116"/>
      <c r="L497" s="1118"/>
      <c r="M497" s="1118"/>
      <c r="N497" s="23"/>
      <c r="O497" s="863"/>
      <c r="P497" s="860"/>
      <c r="Q497" s="866"/>
      <c r="R497" s="854"/>
      <c r="S497" s="835"/>
      <c r="T497" s="835"/>
      <c r="U497" s="835"/>
      <c r="V497" s="835"/>
      <c r="W497" s="831"/>
      <c r="X497" s="855"/>
      <c r="Y497" s="857"/>
      <c r="Z497" s="857"/>
      <c r="AA497" s="1104"/>
      <c r="AB497" s="956"/>
      <c r="AC497" s="1107"/>
      <c r="AD497" s="1109"/>
      <c r="AE497" s="29"/>
      <c r="AF497" s="45"/>
      <c r="AG497" s="45"/>
      <c r="AH497" s="46"/>
      <c r="AI497" s="19"/>
    </row>
    <row r="498" spans="2:35">
      <c r="B498" s="823"/>
      <c r="C498" s="828"/>
      <c r="D498" s="1100"/>
      <c r="E498" s="828"/>
      <c r="F498" s="1102"/>
      <c r="G498" s="25"/>
      <c r="H498" s="140"/>
      <c r="I498" s="22"/>
      <c r="J498" s="7" t="str">
        <f t="shared" si="232"/>
        <v xml:space="preserve"> </v>
      </c>
      <c r="K498" s="1116"/>
      <c r="L498" s="1118"/>
      <c r="M498" s="1118"/>
      <c r="N498" s="23"/>
      <c r="O498" s="863"/>
      <c r="P498" s="860"/>
      <c r="Q498" s="866"/>
      <c r="R498" s="828"/>
      <c r="S498" s="835"/>
      <c r="T498" s="835"/>
      <c r="U498" s="835"/>
      <c r="V498" s="835"/>
      <c r="W498" s="831"/>
      <c r="X498" s="855"/>
      <c r="Y498" s="857"/>
      <c r="Z498" s="857"/>
      <c r="AA498" s="1104"/>
      <c r="AB498" s="956"/>
      <c r="AC498" s="1107"/>
      <c r="AD498" s="1109"/>
      <c r="AE498" s="29"/>
      <c r="AF498" s="45"/>
      <c r="AG498" s="45"/>
      <c r="AH498" s="46"/>
      <c r="AI498" s="19"/>
    </row>
    <row r="499" spans="2:35">
      <c r="B499" s="822"/>
      <c r="C499" s="829"/>
      <c r="D499" s="1101"/>
      <c r="E499" s="829"/>
      <c r="F499" s="1102"/>
      <c r="G499" s="25"/>
      <c r="H499" s="140"/>
      <c r="I499" s="22"/>
      <c r="J499" s="7" t="str">
        <f t="shared" si="232"/>
        <v xml:space="preserve"> </v>
      </c>
      <c r="K499" s="1117"/>
      <c r="L499" s="1119"/>
      <c r="M499" s="1119"/>
      <c r="N499" s="23"/>
      <c r="O499" s="864"/>
      <c r="P499" s="861"/>
      <c r="Q499" s="867"/>
      <c r="R499" s="829"/>
      <c r="S499" s="836"/>
      <c r="T499" s="836"/>
      <c r="U499" s="836"/>
      <c r="V499" s="836"/>
      <c r="W499" s="832"/>
      <c r="X499" s="856"/>
      <c r="Y499" s="858"/>
      <c r="Z499" s="858"/>
      <c r="AA499" s="1105"/>
      <c r="AB499" s="957"/>
      <c r="AC499" s="1108"/>
      <c r="AD499" s="1110"/>
      <c r="AE499" s="29" t="str">
        <f t="shared" ref="AE499" si="234">IFERROR(ROUND(IF(AA499="ICT",0,(J499/25)*110%),0),"")</f>
        <v/>
      </c>
      <c r="AF499" s="45"/>
      <c r="AG499" s="45"/>
      <c r="AH499" s="46"/>
      <c r="AI499" s="19"/>
    </row>
    <row r="500" spans="2:35" s="90" customFormat="1" ht="16.5" customHeight="1">
      <c r="B500" s="821"/>
      <c r="C500" s="78" t="s">
        <v>348</v>
      </c>
      <c r="D500" s="78"/>
      <c r="E500" s="78">
        <f>COUNTA(E490)</f>
        <v>0</v>
      </c>
      <c r="F500" s="78">
        <f>COUNTA(F490)</f>
        <v>0</v>
      </c>
      <c r="G500" s="78">
        <f>COUNTA(G490:G499)</f>
        <v>0</v>
      </c>
      <c r="H500" s="78"/>
      <c r="I500" s="69">
        <f>SUM(I490:I499)</f>
        <v>0</v>
      </c>
      <c r="J500" s="69">
        <f>SUM(J490:J499)</f>
        <v>0</v>
      </c>
      <c r="K500" s="79"/>
      <c r="L500" s="79"/>
      <c r="M500" s="79"/>
      <c r="N500" s="70">
        <f>SUM(N490:N499)</f>
        <v>0</v>
      </c>
      <c r="O500" s="70">
        <f>SUM(O490:O499)</f>
        <v>0</v>
      </c>
      <c r="P500" s="71">
        <f>SUM(P490:P499)</f>
        <v>0</v>
      </c>
      <c r="Q500" s="71">
        <f>SUM(Q490:Q499)</f>
        <v>0</v>
      </c>
      <c r="R500" s="71"/>
      <c r="S500" s="74">
        <f>SUM(S490:S499)</f>
        <v>0</v>
      </c>
      <c r="T500" s="74">
        <f>SUM(T490:T499)</f>
        <v>0</v>
      </c>
      <c r="U500" s="74">
        <f t="shared" ref="U500" si="235">SUM(U490:U499)</f>
        <v>0</v>
      </c>
      <c r="V500" s="74">
        <f>SUM(V490:V499)</f>
        <v>0</v>
      </c>
      <c r="W500" s="71"/>
      <c r="X500" s="71" t="e">
        <f>SUM(X490:X499)</f>
        <v>#REF!</v>
      </c>
      <c r="Y500" s="71" t="e">
        <f t="shared" ref="Y500:Z500" si="236">SUM(Y490:Y499)</f>
        <v>#REF!</v>
      </c>
      <c r="Z500" s="71" t="e">
        <f t="shared" si="236"/>
        <v>#REF!</v>
      </c>
      <c r="AA500" s="71"/>
      <c r="AB500" s="75">
        <f>SUM(AB490:AB499)</f>
        <v>0</v>
      </c>
      <c r="AC500" s="71">
        <f>SUM(AC490:AC499)</f>
        <v>0</v>
      </c>
      <c r="AD500" s="76">
        <f>SUM(AD490:AD499)</f>
        <v>0</v>
      </c>
      <c r="AE500" s="76">
        <f>SUM(AE490:AE499)</f>
        <v>0</v>
      </c>
      <c r="AF500" s="79">
        <f>COUNTA(AF490:AF499)</f>
        <v>0</v>
      </c>
      <c r="AG500" s="80"/>
      <c r="AH500" s="81"/>
      <c r="AI500" s="91"/>
    </row>
    <row r="501" spans="2:35" s="93" customFormat="1" ht="15" thickBot="1">
      <c r="B501" s="822"/>
      <c r="C501" s="82"/>
      <c r="D501" s="82"/>
      <c r="E501" s="82"/>
      <c r="F501" s="82"/>
      <c r="G501" s="83"/>
      <c r="H501" s="84"/>
      <c r="I501" s="84"/>
      <c r="J501" s="28" t="str">
        <f t="shared" ref="J501" si="237">IFERROR(IF(I501/D$12=0," ",I501/D$12),"")</f>
        <v xml:space="preserve"> </v>
      </c>
      <c r="K501" s="84"/>
      <c r="L501" s="84"/>
      <c r="M501" s="84"/>
      <c r="N501" s="85"/>
      <c r="O501" s="72"/>
      <c r="P501" s="73"/>
      <c r="Q501" s="73"/>
      <c r="R501" s="73"/>
      <c r="S501" s="73"/>
      <c r="T501" s="73"/>
      <c r="U501" s="73"/>
      <c r="V501" s="73"/>
      <c r="W501" s="73"/>
      <c r="X501" s="73"/>
      <c r="Y501" s="73"/>
      <c r="Z501" s="73"/>
      <c r="AA501" s="73"/>
      <c r="AB501" s="73"/>
      <c r="AC501" s="73"/>
      <c r="AD501" s="77"/>
      <c r="AE501" s="77"/>
      <c r="AF501" s="84"/>
      <c r="AG501" s="86"/>
      <c r="AH501" s="87"/>
      <c r="AI501" s="92"/>
    </row>
    <row r="502" spans="2:35">
      <c r="B502" s="823">
        <f>B490+1</f>
        <v>41</v>
      </c>
      <c r="C502" s="828"/>
      <c r="D502" s="1100"/>
      <c r="E502" s="828"/>
      <c r="F502" s="829"/>
      <c r="G502" s="25"/>
      <c r="H502" s="24"/>
      <c r="I502" s="140"/>
      <c r="J502" s="7" t="str">
        <f>IFERROR(IF(I502/D$12=0," ",I502/D$12),"")</f>
        <v xml:space="preserve"> </v>
      </c>
      <c r="K502" s="1116"/>
      <c r="L502" s="1118"/>
      <c r="M502" s="1118"/>
      <c r="N502" s="23"/>
      <c r="O502" s="862" t="str">
        <f>IFERROR(ROUND(IF(I512/#REF!=0,"",I512/#REF!),0),"")</f>
        <v/>
      </c>
      <c r="P502" s="859">
        <f>IFERROR(O512/$X$14,"")</f>
        <v>0</v>
      </c>
      <c r="Q502" s="865">
        <f>IFERROR(P512*$X$13/2,"")</f>
        <v>0</v>
      </c>
      <c r="R502" s="854"/>
      <c r="S502" s="834" t="str">
        <f>IFERROR(ROUND(IF(OR($R502="Hino Truck",$R505="Hino Truck",$R507="Hino Truck",$R509="Hino Truck"),$P512/$X$9,""),1),"NA")</f>
        <v>NA</v>
      </c>
      <c r="T502" s="834" t="str">
        <f>IFERROR(ROUND(IF(OR($R502="Mazda",$R505="Mazda",$R507="Mazda",$R509="Mazda"),$P512/$X$10,""),1),"NA")</f>
        <v>NA</v>
      </c>
      <c r="U502" s="834" t="str">
        <f>IFERROR(ROUND(IF(OR($R502="Shazoor",$R505="Shazoor",$R507="Shazoor",$R509="Shazoor"),$P512/$X$11,""),1),"NA")</f>
        <v>NA</v>
      </c>
      <c r="V502" s="834" t="str">
        <f>IFERROR(ROUND(IF(OR($R502="Suzuki",$R505="Suzuki",$R507="Suzuki",$R509="Suzuki"),$P512/$X$12,""),1),"NA")</f>
        <v>NA</v>
      </c>
      <c r="W502" s="830"/>
      <c r="X502" s="855" t="e">
        <f>J512/$K$9/$K$8</f>
        <v>#REF!</v>
      </c>
      <c r="Y502" s="857" t="e">
        <f>ROUND(X512/#REF!,0)</f>
        <v>#REF!</v>
      </c>
      <c r="Z502" s="857" t="e">
        <f>O512/#REF!</f>
        <v>#REF!</v>
      </c>
      <c r="AA502" s="1103"/>
      <c r="AB502" s="1106">
        <f>IFERROR(ROUND(IF(AA502="ICT",0,(J512/10)*110%),0),"")</f>
        <v>0</v>
      </c>
      <c r="AC502" s="1107" t="str">
        <f>IFERROR(ROUNDUP(J512/$P$9/$P$8,0),"")</f>
        <v/>
      </c>
      <c r="AD502" s="1109" t="str">
        <f>IFERROR(ROUND(J512/$P$9/AC502,0),"")</f>
        <v/>
      </c>
      <c r="AE502" s="29" t="str">
        <f>IFERROR(ROUND(IF(AA502="ICT",0,(J502/25)*110%),0),"")</f>
        <v/>
      </c>
      <c r="AF502" s="43"/>
      <c r="AG502" s="43"/>
      <c r="AH502" s="44"/>
      <c r="AI502" s="19"/>
    </row>
    <row r="503" spans="2:35">
      <c r="B503" s="823"/>
      <c r="C503" s="828"/>
      <c r="D503" s="1100"/>
      <c r="E503" s="828"/>
      <c r="F503" s="1102"/>
      <c r="G503" s="25"/>
      <c r="H503" s="140"/>
      <c r="I503" s="140"/>
      <c r="J503" s="7" t="str">
        <f t="shared" ref="J503:J511" si="238">IFERROR(IF(I503/D$12=0," ",I503/D$12),"")</f>
        <v xml:space="preserve"> </v>
      </c>
      <c r="K503" s="1116"/>
      <c r="L503" s="1118"/>
      <c r="M503" s="1118"/>
      <c r="N503" s="23"/>
      <c r="O503" s="863"/>
      <c r="P503" s="860"/>
      <c r="Q503" s="866"/>
      <c r="R503" s="828"/>
      <c r="S503" s="835"/>
      <c r="T503" s="835"/>
      <c r="U503" s="835"/>
      <c r="V503" s="835"/>
      <c r="W503" s="831"/>
      <c r="X503" s="855"/>
      <c r="Y503" s="857"/>
      <c r="Z503" s="857"/>
      <c r="AA503" s="1104"/>
      <c r="AB503" s="956"/>
      <c r="AC503" s="1107"/>
      <c r="AD503" s="1109"/>
      <c r="AE503" s="29" t="str">
        <f t="shared" ref="AE503:AE505" si="239">IFERROR(ROUND(IF(AA503="ICT",0,(J503/25)*110%),0),"")</f>
        <v/>
      </c>
      <c r="AF503" s="45"/>
      <c r="AG503" s="45"/>
      <c r="AH503" s="46"/>
      <c r="AI503" s="19"/>
    </row>
    <row r="504" spans="2:35">
      <c r="B504" s="823"/>
      <c r="C504" s="828"/>
      <c r="D504" s="1100"/>
      <c r="E504" s="828"/>
      <c r="F504" s="1102"/>
      <c r="G504" s="25"/>
      <c r="H504" s="140"/>
      <c r="I504" s="140"/>
      <c r="J504" s="7" t="str">
        <f t="shared" si="238"/>
        <v xml:space="preserve"> </v>
      </c>
      <c r="K504" s="1116"/>
      <c r="L504" s="1118"/>
      <c r="M504" s="1118"/>
      <c r="N504" s="23"/>
      <c r="O504" s="863"/>
      <c r="P504" s="860"/>
      <c r="Q504" s="866"/>
      <c r="R504" s="829"/>
      <c r="S504" s="835"/>
      <c r="T504" s="835"/>
      <c r="U504" s="835"/>
      <c r="V504" s="835"/>
      <c r="W504" s="831"/>
      <c r="X504" s="855"/>
      <c r="Y504" s="857"/>
      <c r="Z504" s="857"/>
      <c r="AA504" s="1104"/>
      <c r="AB504" s="956"/>
      <c r="AC504" s="1107"/>
      <c r="AD504" s="1109"/>
      <c r="AE504" s="29" t="str">
        <f t="shared" si="239"/>
        <v/>
      </c>
      <c r="AF504" s="45"/>
      <c r="AG504" s="45"/>
      <c r="AH504" s="46"/>
      <c r="AI504" s="19"/>
    </row>
    <row r="505" spans="2:35">
      <c r="B505" s="823"/>
      <c r="C505" s="828"/>
      <c r="D505" s="1100"/>
      <c r="E505" s="828"/>
      <c r="F505" s="1102"/>
      <c r="G505" s="25"/>
      <c r="H505" s="140"/>
      <c r="I505" s="140"/>
      <c r="J505" s="7" t="str">
        <f t="shared" si="238"/>
        <v xml:space="preserve"> </v>
      </c>
      <c r="K505" s="1116"/>
      <c r="L505" s="1118"/>
      <c r="M505" s="1118"/>
      <c r="N505" s="23"/>
      <c r="O505" s="863"/>
      <c r="P505" s="860"/>
      <c r="Q505" s="866"/>
      <c r="R505" s="854"/>
      <c r="S505" s="835"/>
      <c r="T505" s="835"/>
      <c r="U505" s="835"/>
      <c r="V505" s="835"/>
      <c r="W505" s="831"/>
      <c r="X505" s="855"/>
      <c r="Y505" s="857"/>
      <c r="Z505" s="857"/>
      <c r="AA505" s="1104"/>
      <c r="AB505" s="956"/>
      <c r="AC505" s="1107"/>
      <c r="AD505" s="1109"/>
      <c r="AE505" s="29" t="str">
        <f t="shared" si="239"/>
        <v/>
      </c>
      <c r="AF505" s="45"/>
      <c r="AG505" s="45"/>
      <c r="AH505" s="46"/>
      <c r="AI505" s="19"/>
    </row>
    <row r="506" spans="2:35">
      <c r="B506" s="823"/>
      <c r="C506" s="828"/>
      <c r="D506" s="1100"/>
      <c r="E506" s="828"/>
      <c r="F506" s="1102"/>
      <c r="G506" s="25"/>
      <c r="H506" s="140"/>
      <c r="I506" s="22"/>
      <c r="J506" s="7" t="str">
        <f t="shared" si="238"/>
        <v xml:space="preserve"> </v>
      </c>
      <c r="K506" s="1116"/>
      <c r="L506" s="1118"/>
      <c r="M506" s="1118"/>
      <c r="N506" s="23"/>
      <c r="O506" s="863"/>
      <c r="P506" s="860"/>
      <c r="Q506" s="866"/>
      <c r="R506" s="829"/>
      <c r="S506" s="835"/>
      <c r="T506" s="835"/>
      <c r="U506" s="835"/>
      <c r="V506" s="835"/>
      <c r="W506" s="831"/>
      <c r="X506" s="855"/>
      <c r="Y506" s="857"/>
      <c r="Z506" s="857"/>
      <c r="AA506" s="1104"/>
      <c r="AB506" s="956"/>
      <c r="AC506" s="1107"/>
      <c r="AD506" s="1109"/>
      <c r="AE506" s="29"/>
      <c r="AF506" s="45"/>
      <c r="AG506" s="45"/>
      <c r="AH506" s="46"/>
      <c r="AI506" s="19"/>
    </row>
    <row r="507" spans="2:35">
      <c r="B507" s="823"/>
      <c r="C507" s="828"/>
      <c r="D507" s="1100"/>
      <c r="E507" s="828"/>
      <c r="F507" s="1102"/>
      <c r="G507" s="25"/>
      <c r="H507" s="140"/>
      <c r="I507" s="22"/>
      <c r="J507" s="7" t="str">
        <f t="shared" si="238"/>
        <v xml:space="preserve"> </v>
      </c>
      <c r="K507" s="1116"/>
      <c r="L507" s="1118"/>
      <c r="M507" s="1118"/>
      <c r="N507" s="23"/>
      <c r="O507" s="863"/>
      <c r="P507" s="860"/>
      <c r="Q507" s="866"/>
      <c r="R507" s="854"/>
      <c r="S507" s="835"/>
      <c r="T507" s="835"/>
      <c r="U507" s="835"/>
      <c r="V507" s="835"/>
      <c r="W507" s="831"/>
      <c r="X507" s="855"/>
      <c r="Y507" s="857"/>
      <c r="Z507" s="857"/>
      <c r="AA507" s="1104"/>
      <c r="AB507" s="956"/>
      <c r="AC507" s="1107"/>
      <c r="AD507" s="1109"/>
      <c r="AE507" s="29"/>
      <c r="AF507" s="45"/>
      <c r="AG507" s="45"/>
      <c r="AH507" s="46"/>
      <c r="AI507" s="19"/>
    </row>
    <row r="508" spans="2:35">
      <c r="B508" s="823"/>
      <c r="C508" s="828"/>
      <c r="D508" s="1100"/>
      <c r="E508" s="828"/>
      <c r="F508" s="1102"/>
      <c r="G508" s="25"/>
      <c r="H508" s="140"/>
      <c r="I508" s="22"/>
      <c r="J508" s="7" t="str">
        <f t="shared" si="238"/>
        <v xml:space="preserve"> </v>
      </c>
      <c r="K508" s="1116"/>
      <c r="L508" s="1118"/>
      <c r="M508" s="1118"/>
      <c r="N508" s="23"/>
      <c r="O508" s="863"/>
      <c r="P508" s="860"/>
      <c r="Q508" s="866"/>
      <c r="R508" s="829"/>
      <c r="S508" s="835"/>
      <c r="T508" s="835"/>
      <c r="U508" s="835"/>
      <c r="V508" s="835"/>
      <c r="W508" s="831"/>
      <c r="X508" s="855"/>
      <c r="Y508" s="857"/>
      <c r="Z508" s="857"/>
      <c r="AA508" s="1104"/>
      <c r="AB508" s="956"/>
      <c r="AC508" s="1107"/>
      <c r="AD508" s="1109"/>
      <c r="AE508" s="29"/>
      <c r="AF508" s="45"/>
      <c r="AG508" s="45"/>
      <c r="AH508" s="46"/>
      <c r="AI508" s="19"/>
    </row>
    <row r="509" spans="2:35">
      <c r="B509" s="823"/>
      <c r="C509" s="828"/>
      <c r="D509" s="1100"/>
      <c r="E509" s="828"/>
      <c r="F509" s="1102"/>
      <c r="G509" s="25"/>
      <c r="H509" s="140"/>
      <c r="I509" s="22"/>
      <c r="J509" s="7" t="str">
        <f t="shared" si="238"/>
        <v xml:space="preserve"> </v>
      </c>
      <c r="K509" s="1116"/>
      <c r="L509" s="1118"/>
      <c r="M509" s="1118"/>
      <c r="N509" s="23"/>
      <c r="O509" s="863"/>
      <c r="P509" s="860"/>
      <c r="Q509" s="866"/>
      <c r="R509" s="854"/>
      <c r="S509" s="835"/>
      <c r="T509" s="835"/>
      <c r="U509" s="835"/>
      <c r="V509" s="835"/>
      <c r="W509" s="831"/>
      <c r="X509" s="855"/>
      <c r="Y509" s="857"/>
      <c r="Z509" s="857"/>
      <c r="AA509" s="1104"/>
      <c r="AB509" s="956"/>
      <c r="AC509" s="1107"/>
      <c r="AD509" s="1109"/>
      <c r="AE509" s="29"/>
      <c r="AF509" s="45"/>
      <c r="AG509" s="45"/>
      <c r="AH509" s="46"/>
      <c r="AI509" s="19"/>
    </row>
    <row r="510" spans="2:35">
      <c r="B510" s="823"/>
      <c r="C510" s="828"/>
      <c r="D510" s="1100"/>
      <c r="E510" s="828"/>
      <c r="F510" s="1102"/>
      <c r="G510" s="25"/>
      <c r="H510" s="140"/>
      <c r="I510" s="22"/>
      <c r="J510" s="7" t="str">
        <f t="shared" si="238"/>
        <v xml:space="preserve"> </v>
      </c>
      <c r="K510" s="1116"/>
      <c r="L510" s="1118"/>
      <c r="M510" s="1118"/>
      <c r="N510" s="23"/>
      <c r="O510" s="863"/>
      <c r="P510" s="860"/>
      <c r="Q510" s="866"/>
      <c r="R510" s="828"/>
      <c r="S510" s="835"/>
      <c r="T510" s="835"/>
      <c r="U510" s="835"/>
      <c r="V510" s="835"/>
      <c r="W510" s="831"/>
      <c r="X510" s="855"/>
      <c r="Y510" s="857"/>
      <c r="Z510" s="857"/>
      <c r="AA510" s="1104"/>
      <c r="AB510" s="956"/>
      <c r="AC510" s="1107"/>
      <c r="AD510" s="1109"/>
      <c r="AE510" s="29"/>
      <c r="AF510" s="45"/>
      <c r="AG510" s="45"/>
      <c r="AH510" s="46"/>
      <c r="AI510" s="19"/>
    </row>
    <row r="511" spans="2:35">
      <c r="B511" s="822"/>
      <c r="C511" s="829"/>
      <c r="D511" s="1101"/>
      <c r="E511" s="829"/>
      <c r="F511" s="1102"/>
      <c r="G511" s="25"/>
      <c r="H511" s="140"/>
      <c r="I511" s="22"/>
      <c r="J511" s="7" t="str">
        <f t="shared" si="238"/>
        <v xml:space="preserve"> </v>
      </c>
      <c r="K511" s="1117"/>
      <c r="L511" s="1119"/>
      <c r="M511" s="1119"/>
      <c r="N511" s="23"/>
      <c r="O511" s="864"/>
      <c r="P511" s="861"/>
      <c r="Q511" s="867"/>
      <c r="R511" s="829"/>
      <c r="S511" s="836"/>
      <c r="T511" s="836"/>
      <c r="U511" s="836"/>
      <c r="V511" s="836"/>
      <c r="W511" s="832"/>
      <c r="X511" s="856"/>
      <c r="Y511" s="858"/>
      <c r="Z511" s="858"/>
      <c r="AA511" s="1105"/>
      <c r="AB511" s="957"/>
      <c r="AC511" s="1108"/>
      <c r="AD511" s="1110"/>
      <c r="AE511" s="29" t="str">
        <f t="shared" ref="AE511" si="240">IFERROR(ROUND(IF(AA511="ICT",0,(J511/25)*110%),0),"")</f>
        <v/>
      </c>
      <c r="AF511" s="45"/>
      <c r="AG511" s="45"/>
      <c r="AH511" s="46"/>
      <c r="AI511" s="19"/>
    </row>
    <row r="512" spans="2:35" s="90" customFormat="1" ht="16.5" customHeight="1">
      <c r="B512" s="821"/>
      <c r="C512" s="78" t="s">
        <v>348</v>
      </c>
      <c r="D512" s="78"/>
      <c r="E512" s="78">
        <f>COUNTA(E502)</f>
        <v>0</v>
      </c>
      <c r="F512" s="78">
        <f>COUNTA(F502)</f>
        <v>0</v>
      </c>
      <c r="G512" s="78">
        <f>COUNTA(G502:G511)</f>
        <v>0</v>
      </c>
      <c r="H512" s="78"/>
      <c r="I512" s="69">
        <f>SUM(I502:I511)</f>
        <v>0</v>
      </c>
      <c r="J512" s="69">
        <f>SUM(J502:J511)</f>
        <v>0</v>
      </c>
      <c r="K512" s="79"/>
      <c r="L512" s="79"/>
      <c r="M512" s="79"/>
      <c r="N512" s="70">
        <f>SUM(N502:N511)</f>
        <v>0</v>
      </c>
      <c r="O512" s="70">
        <f>SUM(O502:O511)</f>
        <v>0</v>
      </c>
      <c r="P512" s="71">
        <f>SUM(P502:P511)</f>
        <v>0</v>
      </c>
      <c r="Q512" s="71">
        <f>SUM(Q502:Q511)</f>
        <v>0</v>
      </c>
      <c r="R512" s="71"/>
      <c r="S512" s="74">
        <f>SUM(S502:S511)</f>
        <v>0</v>
      </c>
      <c r="T512" s="74">
        <f>SUM(T502:T511)</f>
        <v>0</v>
      </c>
      <c r="U512" s="74">
        <f t="shared" ref="U512" si="241">SUM(U502:U511)</f>
        <v>0</v>
      </c>
      <c r="V512" s="74">
        <f>SUM(V502:V511)</f>
        <v>0</v>
      </c>
      <c r="W512" s="71"/>
      <c r="X512" s="71" t="e">
        <f>SUM(X502:X511)</f>
        <v>#REF!</v>
      </c>
      <c r="Y512" s="71" t="e">
        <f t="shared" ref="Y512:Z512" si="242">SUM(Y502:Y511)</f>
        <v>#REF!</v>
      </c>
      <c r="Z512" s="71" t="e">
        <f t="shared" si="242"/>
        <v>#REF!</v>
      </c>
      <c r="AA512" s="71"/>
      <c r="AB512" s="75">
        <f>SUM(AB502:AB511)</f>
        <v>0</v>
      </c>
      <c r="AC512" s="71">
        <f>SUM(AC502:AC511)</f>
        <v>0</v>
      </c>
      <c r="AD512" s="76">
        <f>SUM(AD502:AD511)</f>
        <v>0</v>
      </c>
      <c r="AE512" s="76">
        <f>SUM(AE502:AE511)</f>
        <v>0</v>
      </c>
      <c r="AF512" s="79">
        <f>COUNTA(AF502:AF511)</f>
        <v>0</v>
      </c>
      <c r="AG512" s="80"/>
      <c r="AH512" s="81"/>
      <c r="AI512" s="91"/>
    </row>
    <row r="513" spans="2:35" s="93" customFormat="1" ht="15" thickBot="1">
      <c r="B513" s="822"/>
      <c r="C513" s="82"/>
      <c r="D513" s="82"/>
      <c r="E513" s="82"/>
      <c r="F513" s="82"/>
      <c r="G513" s="83"/>
      <c r="H513" s="84"/>
      <c r="I513" s="84"/>
      <c r="J513" s="28" t="str">
        <f t="shared" ref="J513" si="243">IFERROR(IF(I513/D$12=0," ",I513/D$12),"")</f>
        <v xml:space="preserve"> </v>
      </c>
      <c r="K513" s="84"/>
      <c r="L513" s="84"/>
      <c r="M513" s="84"/>
      <c r="N513" s="85"/>
      <c r="O513" s="72"/>
      <c r="P513" s="73"/>
      <c r="Q513" s="73"/>
      <c r="R513" s="73"/>
      <c r="S513" s="73"/>
      <c r="T513" s="73"/>
      <c r="U513" s="73"/>
      <c r="V513" s="73"/>
      <c r="W513" s="73"/>
      <c r="X513" s="73"/>
      <c r="Y513" s="73"/>
      <c r="Z513" s="73"/>
      <c r="AA513" s="73"/>
      <c r="AB513" s="73"/>
      <c r="AC513" s="73"/>
      <c r="AD513" s="77"/>
      <c r="AE513" s="77"/>
      <c r="AF513" s="84"/>
      <c r="AG513" s="86"/>
      <c r="AH513" s="87"/>
      <c r="AI513" s="92"/>
    </row>
    <row r="514" spans="2:35">
      <c r="B514" s="823">
        <f>B502+1</f>
        <v>42</v>
      </c>
      <c r="C514" s="828"/>
      <c r="D514" s="1100"/>
      <c r="E514" s="828"/>
      <c r="F514" s="829"/>
      <c r="G514" s="25"/>
      <c r="H514" s="24"/>
      <c r="I514" s="140"/>
      <c r="J514" s="7" t="str">
        <f>IFERROR(IF(I514/D$12=0," ",I514/D$12),"")</f>
        <v xml:space="preserve"> </v>
      </c>
      <c r="K514" s="1116"/>
      <c r="L514" s="1118"/>
      <c r="M514" s="1118"/>
      <c r="N514" s="23"/>
      <c r="O514" s="862" t="str">
        <f>IFERROR(ROUND(IF(I524/#REF!=0,"",I524/#REF!),0),"")</f>
        <v/>
      </c>
      <c r="P514" s="859">
        <f>IFERROR(O524/$X$14,"")</f>
        <v>0</v>
      </c>
      <c r="Q514" s="865">
        <f>IFERROR(P524*$X$13/2,"")</f>
        <v>0</v>
      </c>
      <c r="R514" s="854"/>
      <c r="S514" s="834" t="str">
        <f>IFERROR(ROUND(IF(OR($R514="Hino Truck",$R517="Hino Truck",$R519="Hino Truck",$R521="Hino Truck"),$P524/$X$9,""),1),"NA")</f>
        <v>NA</v>
      </c>
      <c r="T514" s="834" t="str">
        <f>IFERROR(ROUND(IF(OR($R514="Mazda",$R517="Mazda",$R519="Mazda",$R521="Mazda"),$P524/$X$10,""),1),"NA")</f>
        <v>NA</v>
      </c>
      <c r="U514" s="834" t="str">
        <f>IFERROR(ROUND(IF(OR($R514="Shazoor",$R517="Shazoor",$R519="Shazoor",$R521="Shazoor"),$P524/$X$11,""),1),"NA")</f>
        <v>NA</v>
      </c>
      <c r="V514" s="834" t="str">
        <f>IFERROR(ROUND(IF(OR($R514="Suzuki",$R517="Suzuki",$R519="Suzuki",$R521="Suzuki"),$P524/$X$12,""),1),"NA")</f>
        <v>NA</v>
      </c>
      <c r="W514" s="830"/>
      <c r="X514" s="855" t="e">
        <f>J524/$K$9/$K$8</f>
        <v>#REF!</v>
      </c>
      <c r="Y514" s="857" t="e">
        <f>ROUND(X524/#REF!,0)</f>
        <v>#REF!</v>
      </c>
      <c r="Z514" s="857" t="e">
        <f>O524/#REF!</f>
        <v>#REF!</v>
      </c>
      <c r="AA514" s="1103"/>
      <c r="AB514" s="1106">
        <f>IFERROR(ROUND(IF(AA514="ICT",0,(J524/10)*110%),0),"")</f>
        <v>0</v>
      </c>
      <c r="AC514" s="1107" t="str">
        <f>IFERROR(ROUNDUP(J524/$P$9/$P$8,0),"")</f>
        <v/>
      </c>
      <c r="AD514" s="1109" t="str">
        <f>IFERROR(ROUND(J524/$P$9/AC514,0),"")</f>
        <v/>
      </c>
      <c r="AE514" s="29" t="str">
        <f>IFERROR(ROUND(IF(AA514="ICT",0,(J514/25)*110%),0),"")</f>
        <v/>
      </c>
      <c r="AF514" s="43"/>
      <c r="AG514" s="43"/>
      <c r="AH514" s="44"/>
      <c r="AI514" s="19"/>
    </row>
    <row r="515" spans="2:35">
      <c r="B515" s="823"/>
      <c r="C515" s="828"/>
      <c r="D515" s="1100"/>
      <c r="E515" s="828"/>
      <c r="F515" s="1102"/>
      <c r="G515" s="25"/>
      <c r="H515" s="140"/>
      <c r="I515" s="140"/>
      <c r="J515" s="7" t="str">
        <f t="shared" ref="J515:J523" si="244">IFERROR(IF(I515/D$12=0," ",I515/D$12),"")</f>
        <v xml:space="preserve"> </v>
      </c>
      <c r="K515" s="1116"/>
      <c r="L515" s="1118"/>
      <c r="M515" s="1118"/>
      <c r="N515" s="23"/>
      <c r="O515" s="863"/>
      <c r="P515" s="860"/>
      <c r="Q515" s="866"/>
      <c r="R515" s="828"/>
      <c r="S515" s="835"/>
      <c r="T515" s="835"/>
      <c r="U515" s="835"/>
      <c r="V515" s="835"/>
      <c r="W515" s="831"/>
      <c r="X515" s="855"/>
      <c r="Y515" s="857"/>
      <c r="Z515" s="857"/>
      <c r="AA515" s="1104"/>
      <c r="AB515" s="956"/>
      <c r="AC515" s="1107"/>
      <c r="AD515" s="1109"/>
      <c r="AE515" s="29" t="str">
        <f t="shared" ref="AE515:AE517" si="245">IFERROR(ROUND(IF(AA515="ICT",0,(J515/25)*110%),0),"")</f>
        <v/>
      </c>
      <c r="AF515" s="45"/>
      <c r="AG515" s="45"/>
      <c r="AH515" s="46"/>
      <c r="AI515" s="19"/>
    </row>
    <row r="516" spans="2:35">
      <c r="B516" s="823"/>
      <c r="C516" s="828"/>
      <c r="D516" s="1100"/>
      <c r="E516" s="828"/>
      <c r="F516" s="1102"/>
      <c r="G516" s="25"/>
      <c r="H516" s="140"/>
      <c r="I516" s="140"/>
      <c r="J516" s="7" t="str">
        <f t="shared" si="244"/>
        <v xml:space="preserve"> </v>
      </c>
      <c r="K516" s="1116"/>
      <c r="L516" s="1118"/>
      <c r="M516" s="1118"/>
      <c r="N516" s="23"/>
      <c r="O516" s="863"/>
      <c r="P516" s="860"/>
      <c r="Q516" s="866"/>
      <c r="R516" s="829"/>
      <c r="S516" s="835"/>
      <c r="T516" s="835"/>
      <c r="U516" s="835"/>
      <c r="V516" s="835"/>
      <c r="W516" s="831"/>
      <c r="X516" s="855"/>
      <c r="Y516" s="857"/>
      <c r="Z516" s="857"/>
      <c r="AA516" s="1104"/>
      <c r="AB516" s="956"/>
      <c r="AC516" s="1107"/>
      <c r="AD516" s="1109"/>
      <c r="AE516" s="29" t="str">
        <f t="shared" si="245"/>
        <v/>
      </c>
      <c r="AF516" s="45"/>
      <c r="AG516" s="45"/>
      <c r="AH516" s="46"/>
      <c r="AI516" s="19"/>
    </row>
    <row r="517" spans="2:35">
      <c r="B517" s="823"/>
      <c r="C517" s="828"/>
      <c r="D517" s="1100"/>
      <c r="E517" s="828"/>
      <c r="F517" s="1102"/>
      <c r="G517" s="25"/>
      <c r="H517" s="140"/>
      <c r="I517" s="140"/>
      <c r="J517" s="7" t="str">
        <f t="shared" si="244"/>
        <v xml:space="preserve"> </v>
      </c>
      <c r="K517" s="1116"/>
      <c r="L517" s="1118"/>
      <c r="M517" s="1118"/>
      <c r="N517" s="23"/>
      <c r="O517" s="863"/>
      <c r="P517" s="860"/>
      <c r="Q517" s="866"/>
      <c r="R517" s="854"/>
      <c r="S517" s="835"/>
      <c r="T517" s="835"/>
      <c r="U517" s="835"/>
      <c r="V517" s="835"/>
      <c r="W517" s="831"/>
      <c r="X517" s="855"/>
      <c r="Y517" s="857"/>
      <c r="Z517" s="857"/>
      <c r="AA517" s="1104"/>
      <c r="AB517" s="956"/>
      <c r="AC517" s="1107"/>
      <c r="AD517" s="1109"/>
      <c r="AE517" s="29" t="str">
        <f t="shared" si="245"/>
        <v/>
      </c>
      <c r="AF517" s="45"/>
      <c r="AG517" s="45"/>
      <c r="AH517" s="46"/>
      <c r="AI517" s="19"/>
    </row>
    <row r="518" spans="2:35">
      <c r="B518" s="823"/>
      <c r="C518" s="828"/>
      <c r="D518" s="1100"/>
      <c r="E518" s="828"/>
      <c r="F518" s="1102"/>
      <c r="G518" s="25"/>
      <c r="H518" s="140"/>
      <c r="I518" s="22"/>
      <c r="J518" s="7" t="str">
        <f t="shared" si="244"/>
        <v xml:space="preserve"> </v>
      </c>
      <c r="K518" s="1116"/>
      <c r="L518" s="1118"/>
      <c r="M518" s="1118"/>
      <c r="N518" s="23"/>
      <c r="O518" s="863"/>
      <c r="P518" s="860"/>
      <c r="Q518" s="866"/>
      <c r="R518" s="829"/>
      <c r="S518" s="835"/>
      <c r="T518" s="835"/>
      <c r="U518" s="835"/>
      <c r="V518" s="835"/>
      <c r="W518" s="831"/>
      <c r="X518" s="855"/>
      <c r="Y518" s="857"/>
      <c r="Z518" s="857"/>
      <c r="AA518" s="1104"/>
      <c r="AB518" s="956"/>
      <c r="AC518" s="1107"/>
      <c r="AD518" s="1109"/>
      <c r="AE518" s="29"/>
      <c r="AF518" s="45"/>
      <c r="AG518" s="45"/>
      <c r="AH518" s="46"/>
      <c r="AI518" s="19"/>
    </row>
    <row r="519" spans="2:35">
      <c r="B519" s="823"/>
      <c r="C519" s="828"/>
      <c r="D519" s="1100"/>
      <c r="E519" s="828"/>
      <c r="F519" s="1102"/>
      <c r="G519" s="25"/>
      <c r="H519" s="140"/>
      <c r="I519" s="22"/>
      <c r="J519" s="7" t="str">
        <f t="shared" si="244"/>
        <v xml:space="preserve"> </v>
      </c>
      <c r="K519" s="1116"/>
      <c r="L519" s="1118"/>
      <c r="M519" s="1118"/>
      <c r="N519" s="23"/>
      <c r="O519" s="863"/>
      <c r="P519" s="860"/>
      <c r="Q519" s="866"/>
      <c r="R519" s="854"/>
      <c r="S519" s="835"/>
      <c r="T519" s="835"/>
      <c r="U519" s="835"/>
      <c r="V519" s="835"/>
      <c r="W519" s="831"/>
      <c r="X519" s="855"/>
      <c r="Y519" s="857"/>
      <c r="Z519" s="857"/>
      <c r="AA519" s="1104"/>
      <c r="AB519" s="956"/>
      <c r="AC519" s="1107"/>
      <c r="AD519" s="1109"/>
      <c r="AE519" s="29"/>
      <c r="AF519" s="45"/>
      <c r="AG519" s="45"/>
      <c r="AH519" s="46"/>
      <c r="AI519" s="19"/>
    </row>
    <row r="520" spans="2:35">
      <c r="B520" s="823"/>
      <c r="C520" s="828"/>
      <c r="D520" s="1100"/>
      <c r="E520" s="828"/>
      <c r="F520" s="1102"/>
      <c r="G520" s="25"/>
      <c r="H520" s="140"/>
      <c r="I520" s="22"/>
      <c r="J520" s="7" t="str">
        <f t="shared" si="244"/>
        <v xml:space="preserve"> </v>
      </c>
      <c r="K520" s="1116"/>
      <c r="L520" s="1118"/>
      <c r="M520" s="1118"/>
      <c r="N520" s="23"/>
      <c r="O520" s="863"/>
      <c r="P520" s="860"/>
      <c r="Q520" s="866"/>
      <c r="R520" s="829"/>
      <c r="S520" s="835"/>
      <c r="T520" s="835"/>
      <c r="U520" s="835"/>
      <c r="V520" s="835"/>
      <c r="W520" s="831"/>
      <c r="X520" s="855"/>
      <c r="Y520" s="857"/>
      <c r="Z520" s="857"/>
      <c r="AA520" s="1104"/>
      <c r="AB520" s="956"/>
      <c r="AC520" s="1107"/>
      <c r="AD520" s="1109"/>
      <c r="AE520" s="29"/>
      <c r="AF520" s="45"/>
      <c r="AG520" s="45"/>
      <c r="AH520" s="46"/>
      <c r="AI520" s="19"/>
    </row>
    <row r="521" spans="2:35">
      <c r="B521" s="823"/>
      <c r="C521" s="828"/>
      <c r="D521" s="1100"/>
      <c r="E521" s="828"/>
      <c r="F521" s="1102"/>
      <c r="G521" s="25"/>
      <c r="H521" s="140"/>
      <c r="I521" s="22"/>
      <c r="J521" s="7" t="str">
        <f t="shared" si="244"/>
        <v xml:space="preserve"> </v>
      </c>
      <c r="K521" s="1116"/>
      <c r="L521" s="1118"/>
      <c r="M521" s="1118"/>
      <c r="N521" s="23"/>
      <c r="O521" s="863"/>
      <c r="P521" s="860"/>
      <c r="Q521" s="866"/>
      <c r="R521" s="854"/>
      <c r="S521" s="835"/>
      <c r="T521" s="835"/>
      <c r="U521" s="835"/>
      <c r="V521" s="835"/>
      <c r="W521" s="831"/>
      <c r="X521" s="855"/>
      <c r="Y521" s="857"/>
      <c r="Z521" s="857"/>
      <c r="AA521" s="1104"/>
      <c r="AB521" s="956"/>
      <c r="AC521" s="1107"/>
      <c r="AD521" s="1109"/>
      <c r="AE521" s="29"/>
      <c r="AF521" s="45"/>
      <c r="AG521" s="45"/>
      <c r="AH521" s="46"/>
      <c r="AI521" s="19"/>
    </row>
    <row r="522" spans="2:35">
      <c r="B522" s="823"/>
      <c r="C522" s="828"/>
      <c r="D522" s="1100"/>
      <c r="E522" s="828"/>
      <c r="F522" s="1102"/>
      <c r="G522" s="25"/>
      <c r="H522" s="140"/>
      <c r="I522" s="22"/>
      <c r="J522" s="7" t="str">
        <f t="shared" si="244"/>
        <v xml:space="preserve"> </v>
      </c>
      <c r="K522" s="1116"/>
      <c r="L522" s="1118"/>
      <c r="M522" s="1118"/>
      <c r="N522" s="23"/>
      <c r="O522" s="863"/>
      <c r="P522" s="860"/>
      <c r="Q522" s="866"/>
      <c r="R522" s="828"/>
      <c r="S522" s="835"/>
      <c r="T522" s="835"/>
      <c r="U522" s="835"/>
      <c r="V522" s="835"/>
      <c r="W522" s="831"/>
      <c r="X522" s="855"/>
      <c r="Y522" s="857"/>
      <c r="Z522" s="857"/>
      <c r="AA522" s="1104"/>
      <c r="AB522" s="956"/>
      <c r="AC522" s="1107"/>
      <c r="AD522" s="1109"/>
      <c r="AE522" s="29"/>
      <c r="AF522" s="45"/>
      <c r="AG522" s="45"/>
      <c r="AH522" s="46"/>
      <c r="AI522" s="19"/>
    </row>
    <row r="523" spans="2:35">
      <c r="B523" s="822"/>
      <c r="C523" s="829"/>
      <c r="D523" s="1101"/>
      <c r="E523" s="829"/>
      <c r="F523" s="1102"/>
      <c r="G523" s="25"/>
      <c r="H523" s="140"/>
      <c r="I523" s="22"/>
      <c r="J523" s="7" t="str">
        <f t="shared" si="244"/>
        <v xml:space="preserve"> </v>
      </c>
      <c r="K523" s="1117"/>
      <c r="L523" s="1119"/>
      <c r="M523" s="1119"/>
      <c r="N523" s="23"/>
      <c r="O523" s="864"/>
      <c r="P523" s="861"/>
      <c r="Q523" s="867"/>
      <c r="R523" s="829"/>
      <c r="S523" s="836"/>
      <c r="T523" s="836"/>
      <c r="U523" s="836"/>
      <c r="V523" s="836"/>
      <c r="W523" s="832"/>
      <c r="X523" s="856"/>
      <c r="Y523" s="858"/>
      <c r="Z523" s="858"/>
      <c r="AA523" s="1105"/>
      <c r="AB523" s="957"/>
      <c r="AC523" s="1108"/>
      <c r="AD523" s="1110"/>
      <c r="AE523" s="29" t="str">
        <f t="shared" ref="AE523" si="246">IFERROR(ROUND(IF(AA523="ICT",0,(J523/25)*110%),0),"")</f>
        <v/>
      </c>
      <c r="AF523" s="45"/>
      <c r="AG523" s="45"/>
      <c r="AH523" s="46"/>
      <c r="AI523" s="19"/>
    </row>
    <row r="524" spans="2:35" s="90" customFormat="1" ht="16.5" customHeight="1">
      <c r="B524" s="821"/>
      <c r="C524" s="78" t="s">
        <v>348</v>
      </c>
      <c r="D524" s="78"/>
      <c r="E524" s="78">
        <f>COUNTA(E514)</f>
        <v>0</v>
      </c>
      <c r="F524" s="78">
        <f>COUNTA(F514)</f>
        <v>0</v>
      </c>
      <c r="G524" s="78">
        <f>COUNTA(G514:G523)</f>
        <v>0</v>
      </c>
      <c r="H524" s="78"/>
      <c r="I524" s="69">
        <f>SUM(I514:I523)</f>
        <v>0</v>
      </c>
      <c r="J524" s="69">
        <f>SUM(J514:J523)</f>
        <v>0</v>
      </c>
      <c r="K524" s="79"/>
      <c r="L524" s="79"/>
      <c r="M524" s="79"/>
      <c r="N524" s="70">
        <f>SUM(N514:N523)</f>
        <v>0</v>
      </c>
      <c r="O524" s="70">
        <f>SUM(O514:O523)</f>
        <v>0</v>
      </c>
      <c r="P524" s="71">
        <f>SUM(P514:P523)</f>
        <v>0</v>
      </c>
      <c r="Q524" s="71">
        <f>SUM(Q514:Q523)</f>
        <v>0</v>
      </c>
      <c r="R524" s="71"/>
      <c r="S524" s="74">
        <f>SUM(S514:S523)</f>
        <v>0</v>
      </c>
      <c r="T524" s="74">
        <f>SUM(T514:T523)</f>
        <v>0</v>
      </c>
      <c r="U524" s="74">
        <f t="shared" ref="U524" si="247">SUM(U514:U523)</f>
        <v>0</v>
      </c>
      <c r="V524" s="74">
        <f>SUM(V514:V523)</f>
        <v>0</v>
      </c>
      <c r="W524" s="71"/>
      <c r="X524" s="71" t="e">
        <f>SUM(X514:X523)</f>
        <v>#REF!</v>
      </c>
      <c r="Y524" s="71" t="e">
        <f t="shared" ref="Y524:Z524" si="248">SUM(Y514:Y523)</f>
        <v>#REF!</v>
      </c>
      <c r="Z524" s="71" t="e">
        <f t="shared" si="248"/>
        <v>#REF!</v>
      </c>
      <c r="AA524" s="71"/>
      <c r="AB524" s="75">
        <f>SUM(AB514:AB523)</f>
        <v>0</v>
      </c>
      <c r="AC524" s="71">
        <f>SUM(AC514:AC523)</f>
        <v>0</v>
      </c>
      <c r="AD524" s="76">
        <f>SUM(AD514:AD523)</f>
        <v>0</v>
      </c>
      <c r="AE524" s="76">
        <f>SUM(AE514:AE523)</f>
        <v>0</v>
      </c>
      <c r="AF524" s="79">
        <f>COUNTA(AF514:AF523)</f>
        <v>0</v>
      </c>
      <c r="AG524" s="80"/>
      <c r="AH524" s="81"/>
      <c r="AI524" s="91"/>
    </row>
    <row r="525" spans="2:35" s="93" customFormat="1" ht="15" thickBot="1">
      <c r="B525" s="822"/>
      <c r="C525" s="82"/>
      <c r="D525" s="82"/>
      <c r="E525" s="82"/>
      <c r="F525" s="82"/>
      <c r="G525" s="83"/>
      <c r="H525" s="84"/>
      <c r="I525" s="84"/>
      <c r="J525" s="28" t="str">
        <f t="shared" ref="J525" si="249">IFERROR(IF(I525/D$12=0," ",I525/D$12),"")</f>
        <v xml:space="preserve"> </v>
      </c>
      <c r="K525" s="84"/>
      <c r="L525" s="84"/>
      <c r="M525" s="84"/>
      <c r="N525" s="85"/>
      <c r="O525" s="72"/>
      <c r="P525" s="73"/>
      <c r="Q525" s="73"/>
      <c r="R525" s="73"/>
      <c r="S525" s="73"/>
      <c r="T525" s="73"/>
      <c r="U525" s="73"/>
      <c r="V525" s="73"/>
      <c r="W525" s="73"/>
      <c r="X525" s="73"/>
      <c r="Y525" s="73"/>
      <c r="Z525" s="73"/>
      <c r="AA525" s="73"/>
      <c r="AB525" s="73"/>
      <c r="AC525" s="73"/>
      <c r="AD525" s="77"/>
      <c r="AE525" s="77"/>
      <c r="AF525" s="84"/>
      <c r="AG525" s="86"/>
      <c r="AH525" s="87"/>
      <c r="AI525" s="92"/>
    </row>
    <row r="526" spans="2:35">
      <c r="B526" s="823">
        <f>B514+1</f>
        <v>43</v>
      </c>
      <c r="C526" s="828"/>
      <c r="D526" s="1100"/>
      <c r="E526" s="828"/>
      <c r="F526" s="829"/>
      <c r="G526" s="25"/>
      <c r="H526" s="24"/>
      <c r="I526" s="140"/>
      <c r="J526" s="7" t="str">
        <f>IFERROR(IF(I526/D$12=0," ",I526/D$12),"")</f>
        <v xml:space="preserve"> </v>
      </c>
      <c r="K526" s="1116"/>
      <c r="L526" s="1118"/>
      <c r="M526" s="1118"/>
      <c r="N526" s="23"/>
      <c r="O526" s="862" t="str">
        <f>IFERROR(ROUND(IF(I536/#REF!=0,"",I536/#REF!),0),"")</f>
        <v/>
      </c>
      <c r="P526" s="859">
        <f>IFERROR(O536/$X$14,"")</f>
        <v>0</v>
      </c>
      <c r="Q526" s="865">
        <f>IFERROR(P536*$X$13/2,"")</f>
        <v>0</v>
      </c>
      <c r="R526" s="854"/>
      <c r="S526" s="834" t="str">
        <f>IFERROR(ROUND(IF(OR($R526="Hino Truck",$R529="Hino Truck",$R531="Hino Truck",$R533="Hino Truck"),$P536/$X$9,""),1),"NA")</f>
        <v>NA</v>
      </c>
      <c r="T526" s="834" t="str">
        <f>IFERROR(ROUND(IF(OR($R526="Mazda",$R529="Mazda",$R531="Mazda",$R533="Mazda"),$P536/$X$10,""),1),"NA")</f>
        <v>NA</v>
      </c>
      <c r="U526" s="834" t="str">
        <f>IFERROR(ROUND(IF(OR($R526="Shazoor",$R529="Shazoor",$R531="Shazoor",$R533="Shazoor"),$P536/$X$11,""),1),"NA")</f>
        <v>NA</v>
      </c>
      <c r="V526" s="834" t="str">
        <f>IFERROR(ROUND(IF(OR($R526="Suzuki",$R529="Suzuki",$R531="Suzuki",$R533="Suzuki"),$P536/$X$12,""),1),"NA")</f>
        <v>NA</v>
      </c>
      <c r="W526" s="830"/>
      <c r="X526" s="855" t="e">
        <f>J536/$K$9/$K$8</f>
        <v>#REF!</v>
      </c>
      <c r="Y526" s="857" t="e">
        <f>ROUND(X536/#REF!,0)</f>
        <v>#REF!</v>
      </c>
      <c r="Z526" s="857" t="e">
        <f>O536/#REF!</f>
        <v>#REF!</v>
      </c>
      <c r="AA526" s="1103"/>
      <c r="AB526" s="1106">
        <f>IFERROR(ROUND(IF(AA526="ICT",0,(J536/10)*110%),0),"")</f>
        <v>0</v>
      </c>
      <c r="AC526" s="1107" t="str">
        <f>IFERROR(ROUNDUP(J536/$P$9/$P$8,0),"")</f>
        <v/>
      </c>
      <c r="AD526" s="1109" t="str">
        <f>IFERROR(ROUND(J536/$P$9/AC526,0),"")</f>
        <v/>
      </c>
      <c r="AE526" s="29" t="str">
        <f>IFERROR(ROUND(IF(AA526="ICT",0,(J526/25)*110%),0),"")</f>
        <v/>
      </c>
      <c r="AF526" s="43"/>
      <c r="AG526" s="43"/>
      <c r="AH526" s="44"/>
      <c r="AI526" s="19"/>
    </row>
    <row r="527" spans="2:35">
      <c r="B527" s="823"/>
      <c r="C527" s="828"/>
      <c r="D527" s="1100"/>
      <c r="E527" s="828"/>
      <c r="F527" s="1102"/>
      <c r="G527" s="25"/>
      <c r="H527" s="140"/>
      <c r="I527" s="140"/>
      <c r="J527" s="7" t="str">
        <f t="shared" ref="J527:J535" si="250">IFERROR(IF(I527/D$12=0," ",I527/D$12),"")</f>
        <v xml:space="preserve"> </v>
      </c>
      <c r="K527" s="1116"/>
      <c r="L527" s="1118"/>
      <c r="M527" s="1118"/>
      <c r="N527" s="23"/>
      <c r="O527" s="863"/>
      <c r="P527" s="860"/>
      <c r="Q527" s="866"/>
      <c r="R527" s="828"/>
      <c r="S527" s="835"/>
      <c r="T527" s="835"/>
      <c r="U527" s="835"/>
      <c r="V527" s="835"/>
      <c r="W527" s="831"/>
      <c r="X527" s="855"/>
      <c r="Y527" s="857"/>
      <c r="Z527" s="857"/>
      <c r="AA527" s="1104"/>
      <c r="AB527" s="956"/>
      <c r="AC527" s="1107"/>
      <c r="AD527" s="1109"/>
      <c r="AE527" s="29" t="str">
        <f t="shared" ref="AE527:AE529" si="251">IFERROR(ROUND(IF(AA527="ICT",0,(J527/25)*110%),0),"")</f>
        <v/>
      </c>
      <c r="AF527" s="45"/>
      <c r="AG527" s="45"/>
      <c r="AH527" s="46"/>
      <c r="AI527" s="19"/>
    </row>
    <row r="528" spans="2:35">
      <c r="B528" s="823"/>
      <c r="C528" s="828"/>
      <c r="D528" s="1100"/>
      <c r="E528" s="828"/>
      <c r="F528" s="1102"/>
      <c r="G528" s="25"/>
      <c r="H528" s="140"/>
      <c r="I528" s="140"/>
      <c r="J528" s="7" t="str">
        <f t="shared" si="250"/>
        <v xml:space="preserve"> </v>
      </c>
      <c r="K528" s="1116"/>
      <c r="L528" s="1118"/>
      <c r="M528" s="1118"/>
      <c r="N528" s="23"/>
      <c r="O528" s="863"/>
      <c r="P528" s="860"/>
      <c r="Q528" s="866"/>
      <c r="R528" s="829"/>
      <c r="S528" s="835"/>
      <c r="T528" s="835"/>
      <c r="U528" s="835"/>
      <c r="V528" s="835"/>
      <c r="W528" s="831"/>
      <c r="X528" s="855"/>
      <c r="Y528" s="857"/>
      <c r="Z528" s="857"/>
      <c r="AA528" s="1104"/>
      <c r="AB528" s="956"/>
      <c r="AC528" s="1107"/>
      <c r="AD528" s="1109"/>
      <c r="AE528" s="29" t="str">
        <f t="shared" si="251"/>
        <v/>
      </c>
      <c r="AF528" s="45"/>
      <c r="AG528" s="45"/>
      <c r="AH528" s="46"/>
      <c r="AI528" s="19"/>
    </row>
    <row r="529" spans="2:35">
      <c r="B529" s="823"/>
      <c r="C529" s="828"/>
      <c r="D529" s="1100"/>
      <c r="E529" s="828"/>
      <c r="F529" s="1102"/>
      <c r="G529" s="25"/>
      <c r="H529" s="140"/>
      <c r="I529" s="140"/>
      <c r="J529" s="7" t="str">
        <f t="shared" si="250"/>
        <v xml:space="preserve"> </v>
      </c>
      <c r="K529" s="1116"/>
      <c r="L529" s="1118"/>
      <c r="M529" s="1118"/>
      <c r="N529" s="23"/>
      <c r="O529" s="863"/>
      <c r="P529" s="860"/>
      <c r="Q529" s="866"/>
      <c r="R529" s="854"/>
      <c r="S529" s="835"/>
      <c r="T529" s="835"/>
      <c r="U529" s="835"/>
      <c r="V529" s="835"/>
      <c r="W529" s="831"/>
      <c r="X529" s="855"/>
      <c r="Y529" s="857"/>
      <c r="Z529" s="857"/>
      <c r="AA529" s="1104"/>
      <c r="AB529" s="956"/>
      <c r="AC529" s="1107"/>
      <c r="AD529" s="1109"/>
      <c r="AE529" s="29" t="str">
        <f t="shared" si="251"/>
        <v/>
      </c>
      <c r="AF529" s="45"/>
      <c r="AG529" s="45"/>
      <c r="AH529" s="46"/>
      <c r="AI529" s="19"/>
    </row>
    <row r="530" spans="2:35">
      <c r="B530" s="823"/>
      <c r="C530" s="828"/>
      <c r="D530" s="1100"/>
      <c r="E530" s="828"/>
      <c r="F530" s="1102"/>
      <c r="G530" s="25"/>
      <c r="H530" s="140"/>
      <c r="I530" s="22"/>
      <c r="J530" s="7" t="str">
        <f t="shared" si="250"/>
        <v xml:space="preserve"> </v>
      </c>
      <c r="K530" s="1116"/>
      <c r="L530" s="1118"/>
      <c r="M530" s="1118"/>
      <c r="N530" s="23"/>
      <c r="O530" s="863"/>
      <c r="P530" s="860"/>
      <c r="Q530" s="866"/>
      <c r="R530" s="829"/>
      <c r="S530" s="835"/>
      <c r="T530" s="835"/>
      <c r="U530" s="835"/>
      <c r="V530" s="835"/>
      <c r="W530" s="831"/>
      <c r="X530" s="855"/>
      <c r="Y530" s="857"/>
      <c r="Z530" s="857"/>
      <c r="AA530" s="1104"/>
      <c r="AB530" s="956"/>
      <c r="AC530" s="1107"/>
      <c r="AD530" s="1109"/>
      <c r="AE530" s="29"/>
      <c r="AF530" s="45"/>
      <c r="AG530" s="45"/>
      <c r="AH530" s="46"/>
      <c r="AI530" s="19"/>
    </row>
    <row r="531" spans="2:35">
      <c r="B531" s="823"/>
      <c r="C531" s="828"/>
      <c r="D531" s="1100"/>
      <c r="E531" s="828"/>
      <c r="F531" s="1102"/>
      <c r="G531" s="25"/>
      <c r="H531" s="140"/>
      <c r="I531" s="22"/>
      <c r="J531" s="7" t="str">
        <f t="shared" si="250"/>
        <v xml:space="preserve"> </v>
      </c>
      <c r="K531" s="1116"/>
      <c r="L531" s="1118"/>
      <c r="M531" s="1118"/>
      <c r="N531" s="23"/>
      <c r="O531" s="863"/>
      <c r="P531" s="860"/>
      <c r="Q531" s="866"/>
      <c r="R531" s="854"/>
      <c r="S531" s="835"/>
      <c r="T531" s="835"/>
      <c r="U531" s="835"/>
      <c r="V531" s="835"/>
      <c r="W531" s="831"/>
      <c r="X531" s="855"/>
      <c r="Y531" s="857"/>
      <c r="Z531" s="857"/>
      <c r="AA531" s="1104"/>
      <c r="AB531" s="956"/>
      <c r="AC531" s="1107"/>
      <c r="AD531" s="1109"/>
      <c r="AE531" s="29"/>
      <c r="AF531" s="45"/>
      <c r="AG531" s="45"/>
      <c r="AH531" s="46"/>
      <c r="AI531" s="19"/>
    </row>
    <row r="532" spans="2:35">
      <c r="B532" s="823"/>
      <c r="C532" s="828"/>
      <c r="D532" s="1100"/>
      <c r="E532" s="828"/>
      <c r="F532" s="1102"/>
      <c r="G532" s="25"/>
      <c r="H532" s="140"/>
      <c r="I532" s="22"/>
      <c r="J532" s="7" t="str">
        <f t="shared" si="250"/>
        <v xml:space="preserve"> </v>
      </c>
      <c r="K532" s="1116"/>
      <c r="L532" s="1118"/>
      <c r="M532" s="1118"/>
      <c r="N532" s="23"/>
      <c r="O532" s="863"/>
      <c r="P532" s="860"/>
      <c r="Q532" s="866"/>
      <c r="R532" s="829"/>
      <c r="S532" s="835"/>
      <c r="T532" s="835"/>
      <c r="U532" s="835"/>
      <c r="V532" s="835"/>
      <c r="W532" s="831"/>
      <c r="X532" s="855"/>
      <c r="Y532" s="857"/>
      <c r="Z532" s="857"/>
      <c r="AA532" s="1104"/>
      <c r="AB532" s="956"/>
      <c r="AC532" s="1107"/>
      <c r="AD532" s="1109"/>
      <c r="AE532" s="29"/>
      <c r="AF532" s="45"/>
      <c r="AG532" s="45"/>
      <c r="AH532" s="46"/>
      <c r="AI532" s="19"/>
    </row>
    <row r="533" spans="2:35">
      <c r="B533" s="823"/>
      <c r="C533" s="828"/>
      <c r="D533" s="1100"/>
      <c r="E533" s="828"/>
      <c r="F533" s="1102"/>
      <c r="G533" s="25"/>
      <c r="H533" s="140"/>
      <c r="I533" s="22"/>
      <c r="J533" s="7" t="str">
        <f t="shared" si="250"/>
        <v xml:space="preserve"> </v>
      </c>
      <c r="K533" s="1116"/>
      <c r="L533" s="1118"/>
      <c r="M533" s="1118"/>
      <c r="N533" s="23"/>
      <c r="O533" s="863"/>
      <c r="P533" s="860"/>
      <c r="Q533" s="866"/>
      <c r="R533" s="854"/>
      <c r="S533" s="835"/>
      <c r="T533" s="835"/>
      <c r="U533" s="835"/>
      <c r="V533" s="835"/>
      <c r="W533" s="831"/>
      <c r="X533" s="855"/>
      <c r="Y533" s="857"/>
      <c r="Z533" s="857"/>
      <c r="AA533" s="1104"/>
      <c r="AB533" s="956"/>
      <c r="AC533" s="1107"/>
      <c r="AD533" s="1109"/>
      <c r="AE533" s="29"/>
      <c r="AF533" s="45"/>
      <c r="AG533" s="45"/>
      <c r="AH533" s="46"/>
      <c r="AI533" s="19"/>
    </row>
    <row r="534" spans="2:35">
      <c r="B534" s="823"/>
      <c r="C534" s="828"/>
      <c r="D534" s="1100"/>
      <c r="E534" s="828"/>
      <c r="F534" s="1102"/>
      <c r="G534" s="25"/>
      <c r="H534" s="140"/>
      <c r="I534" s="22"/>
      <c r="J534" s="7" t="str">
        <f t="shared" si="250"/>
        <v xml:space="preserve"> </v>
      </c>
      <c r="K534" s="1116"/>
      <c r="L534" s="1118"/>
      <c r="M534" s="1118"/>
      <c r="N534" s="23"/>
      <c r="O534" s="863"/>
      <c r="P534" s="860"/>
      <c r="Q534" s="866"/>
      <c r="R534" s="828"/>
      <c r="S534" s="835"/>
      <c r="T534" s="835"/>
      <c r="U534" s="835"/>
      <c r="V534" s="835"/>
      <c r="W534" s="831"/>
      <c r="X534" s="855"/>
      <c r="Y534" s="857"/>
      <c r="Z534" s="857"/>
      <c r="AA534" s="1104"/>
      <c r="AB534" s="956"/>
      <c r="AC534" s="1107"/>
      <c r="AD534" s="1109"/>
      <c r="AE534" s="29"/>
      <c r="AF534" s="45"/>
      <c r="AG534" s="45"/>
      <c r="AH534" s="46"/>
      <c r="AI534" s="19"/>
    </row>
    <row r="535" spans="2:35">
      <c r="B535" s="822"/>
      <c r="C535" s="829"/>
      <c r="D535" s="1101"/>
      <c r="E535" s="829"/>
      <c r="F535" s="1102"/>
      <c r="G535" s="25"/>
      <c r="H535" s="140"/>
      <c r="I535" s="22"/>
      <c r="J535" s="7" t="str">
        <f t="shared" si="250"/>
        <v xml:space="preserve"> </v>
      </c>
      <c r="K535" s="1117"/>
      <c r="L535" s="1119"/>
      <c r="M535" s="1119"/>
      <c r="N535" s="23"/>
      <c r="O535" s="864"/>
      <c r="P535" s="861"/>
      <c r="Q535" s="867"/>
      <c r="R535" s="829"/>
      <c r="S535" s="836"/>
      <c r="T535" s="836"/>
      <c r="U535" s="836"/>
      <c r="V535" s="836"/>
      <c r="W535" s="832"/>
      <c r="X535" s="856"/>
      <c r="Y535" s="858"/>
      <c r="Z535" s="858"/>
      <c r="AA535" s="1105"/>
      <c r="AB535" s="957"/>
      <c r="AC535" s="1108"/>
      <c r="AD535" s="1110"/>
      <c r="AE535" s="29" t="str">
        <f t="shared" ref="AE535" si="252">IFERROR(ROUND(IF(AA535="ICT",0,(J535/25)*110%),0),"")</f>
        <v/>
      </c>
      <c r="AF535" s="45"/>
      <c r="AG535" s="45"/>
      <c r="AH535" s="46"/>
      <c r="AI535" s="19"/>
    </row>
    <row r="536" spans="2:35" s="90" customFormat="1" ht="16.5" customHeight="1">
      <c r="B536" s="821"/>
      <c r="C536" s="78" t="s">
        <v>348</v>
      </c>
      <c r="D536" s="78"/>
      <c r="E536" s="78">
        <f>COUNTA(E526)</f>
        <v>0</v>
      </c>
      <c r="F536" s="78">
        <f>COUNTA(F526)</f>
        <v>0</v>
      </c>
      <c r="G536" s="78">
        <f>COUNTA(G526:G535)</f>
        <v>0</v>
      </c>
      <c r="H536" s="78"/>
      <c r="I536" s="69">
        <f>SUM(I526:I535)</f>
        <v>0</v>
      </c>
      <c r="J536" s="69">
        <f>SUM(J526:J535)</f>
        <v>0</v>
      </c>
      <c r="K536" s="79"/>
      <c r="L536" s="79"/>
      <c r="M536" s="79"/>
      <c r="N536" s="70">
        <f>SUM(N526:N535)</f>
        <v>0</v>
      </c>
      <c r="O536" s="70">
        <f>SUM(O526:O535)</f>
        <v>0</v>
      </c>
      <c r="P536" s="71">
        <f>SUM(P526:P535)</f>
        <v>0</v>
      </c>
      <c r="Q536" s="71">
        <f>SUM(Q526:Q535)</f>
        <v>0</v>
      </c>
      <c r="R536" s="71"/>
      <c r="S536" s="74">
        <f>SUM(S526:S535)</f>
        <v>0</v>
      </c>
      <c r="T536" s="74">
        <f>SUM(T526:T535)</f>
        <v>0</v>
      </c>
      <c r="U536" s="74">
        <f t="shared" ref="U536" si="253">SUM(U526:U535)</f>
        <v>0</v>
      </c>
      <c r="V536" s="74">
        <f>SUM(V526:V535)</f>
        <v>0</v>
      </c>
      <c r="W536" s="71"/>
      <c r="X536" s="71" t="e">
        <f>SUM(X526:X535)</f>
        <v>#REF!</v>
      </c>
      <c r="Y536" s="71" t="e">
        <f t="shared" ref="Y536:Z536" si="254">SUM(Y526:Y535)</f>
        <v>#REF!</v>
      </c>
      <c r="Z536" s="71" t="e">
        <f t="shared" si="254"/>
        <v>#REF!</v>
      </c>
      <c r="AA536" s="71"/>
      <c r="AB536" s="75">
        <f>SUM(AB526:AB535)</f>
        <v>0</v>
      </c>
      <c r="AC536" s="71">
        <f>SUM(AC526:AC535)</f>
        <v>0</v>
      </c>
      <c r="AD536" s="76">
        <f>SUM(AD526:AD535)</f>
        <v>0</v>
      </c>
      <c r="AE536" s="76">
        <f>SUM(AE526:AE535)</f>
        <v>0</v>
      </c>
      <c r="AF536" s="79">
        <f>COUNTA(AF526:AF535)</f>
        <v>0</v>
      </c>
      <c r="AG536" s="80"/>
      <c r="AH536" s="81"/>
      <c r="AI536" s="91"/>
    </row>
    <row r="537" spans="2:35" s="93" customFormat="1" ht="15" thickBot="1">
      <c r="B537" s="822"/>
      <c r="C537" s="82"/>
      <c r="D537" s="82"/>
      <c r="E537" s="82"/>
      <c r="F537" s="82"/>
      <c r="G537" s="83"/>
      <c r="H537" s="84"/>
      <c r="I537" s="84"/>
      <c r="J537" s="28" t="str">
        <f t="shared" ref="J537" si="255">IFERROR(IF(I537/D$12=0," ",I537/D$12),"")</f>
        <v xml:space="preserve"> </v>
      </c>
      <c r="K537" s="84"/>
      <c r="L537" s="84"/>
      <c r="M537" s="84"/>
      <c r="N537" s="85"/>
      <c r="O537" s="72"/>
      <c r="P537" s="73"/>
      <c r="Q537" s="73"/>
      <c r="R537" s="73"/>
      <c r="S537" s="73"/>
      <c r="T537" s="73"/>
      <c r="U537" s="73"/>
      <c r="V537" s="73"/>
      <c r="W537" s="73"/>
      <c r="X537" s="73"/>
      <c r="Y537" s="73"/>
      <c r="Z537" s="73"/>
      <c r="AA537" s="73"/>
      <c r="AB537" s="73"/>
      <c r="AC537" s="73"/>
      <c r="AD537" s="77"/>
      <c r="AE537" s="77"/>
      <c r="AF537" s="84"/>
      <c r="AG537" s="86"/>
      <c r="AH537" s="87"/>
      <c r="AI537" s="92"/>
    </row>
    <row r="538" spans="2:35">
      <c r="B538" s="823">
        <f>B526+1</f>
        <v>44</v>
      </c>
      <c r="C538" s="828"/>
      <c r="D538" s="1100"/>
      <c r="E538" s="828"/>
      <c r="F538" s="829"/>
      <c r="G538" s="25"/>
      <c r="H538" s="24"/>
      <c r="I538" s="140"/>
      <c r="J538" s="7" t="str">
        <f>IFERROR(IF(I538/D$12=0," ",I538/D$12),"")</f>
        <v xml:space="preserve"> </v>
      </c>
      <c r="K538" s="1116"/>
      <c r="L538" s="1118"/>
      <c r="M538" s="1118"/>
      <c r="N538" s="23"/>
      <c r="O538" s="862" t="str">
        <f>IFERROR(ROUND(IF(I548/#REF!=0,"",I548/#REF!),0),"")</f>
        <v/>
      </c>
      <c r="P538" s="859">
        <f>IFERROR(O548/$X$14,"")</f>
        <v>0</v>
      </c>
      <c r="Q538" s="865">
        <f>IFERROR(P548*$X$13/2,"")</f>
        <v>0</v>
      </c>
      <c r="R538" s="854"/>
      <c r="S538" s="834" t="str">
        <f>IFERROR(ROUND(IF(OR($R538="Hino Truck",$R541="Hino Truck",$R543="Hino Truck",$R545="Hino Truck"),$P548/$X$9,""),1),"NA")</f>
        <v>NA</v>
      </c>
      <c r="T538" s="834" t="str">
        <f>IFERROR(ROUND(IF(OR($R538="Mazda",$R541="Mazda",$R543="Mazda",$R545="Mazda"),$P548/$X$10,""),1),"NA")</f>
        <v>NA</v>
      </c>
      <c r="U538" s="834" t="str">
        <f>IFERROR(ROUND(IF(OR($R538="Shazoor",$R541="Shazoor",$R543="Shazoor",$R545="Shazoor"),$P548/$X$11,""),1),"NA")</f>
        <v>NA</v>
      </c>
      <c r="V538" s="834" t="str">
        <f>IFERROR(ROUND(IF(OR($R538="Suzuki",$R541="Suzuki",$R543="Suzuki",$R545="Suzuki"),$P548/$X$12,""),1),"NA")</f>
        <v>NA</v>
      </c>
      <c r="W538" s="830"/>
      <c r="X538" s="855" t="e">
        <f>J548/$K$9/$K$8</f>
        <v>#REF!</v>
      </c>
      <c r="Y538" s="857" t="e">
        <f>ROUND(X548/#REF!,0)</f>
        <v>#REF!</v>
      </c>
      <c r="Z538" s="857" t="e">
        <f>O548/#REF!</f>
        <v>#REF!</v>
      </c>
      <c r="AA538" s="1103"/>
      <c r="AB538" s="1106">
        <f>IFERROR(ROUND(IF(AA538="ICT",0,(J548/10)*110%),0),"")</f>
        <v>0</v>
      </c>
      <c r="AC538" s="1107" t="str">
        <f>IFERROR(ROUNDUP(J548/$P$9/$P$8,0),"")</f>
        <v/>
      </c>
      <c r="AD538" s="1109" t="str">
        <f>IFERROR(ROUND(J548/$P$9/AC538,0),"")</f>
        <v/>
      </c>
      <c r="AE538" s="29" t="str">
        <f>IFERROR(ROUND(IF(AA538="ICT",0,(J538/25)*110%),0),"")</f>
        <v/>
      </c>
      <c r="AF538" s="43"/>
      <c r="AG538" s="43"/>
      <c r="AH538" s="44"/>
      <c r="AI538" s="19"/>
    </row>
    <row r="539" spans="2:35">
      <c r="B539" s="823"/>
      <c r="C539" s="828"/>
      <c r="D539" s="1100"/>
      <c r="E539" s="828"/>
      <c r="F539" s="1102"/>
      <c r="G539" s="25"/>
      <c r="H539" s="140"/>
      <c r="I539" s="140"/>
      <c r="J539" s="7" t="str">
        <f t="shared" ref="J539:J547" si="256">IFERROR(IF(I539/D$12=0," ",I539/D$12),"")</f>
        <v xml:space="preserve"> </v>
      </c>
      <c r="K539" s="1116"/>
      <c r="L539" s="1118"/>
      <c r="M539" s="1118"/>
      <c r="N539" s="23"/>
      <c r="O539" s="863"/>
      <c r="P539" s="860"/>
      <c r="Q539" s="866"/>
      <c r="R539" s="828"/>
      <c r="S539" s="835"/>
      <c r="T539" s="835"/>
      <c r="U539" s="835"/>
      <c r="V539" s="835"/>
      <c r="W539" s="831"/>
      <c r="X539" s="855"/>
      <c r="Y539" s="857"/>
      <c r="Z539" s="857"/>
      <c r="AA539" s="1104"/>
      <c r="AB539" s="956"/>
      <c r="AC539" s="1107"/>
      <c r="AD539" s="1109"/>
      <c r="AE539" s="29" t="str">
        <f t="shared" ref="AE539:AE541" si="257">IFERROR(ROUND(IF(AA539="ICT",0,(J539/25)*110%),0),"")</f>
        <v/>
      </c>
      <c r="AF539" s="45"/>
      <c r="AG539" s="45"/>
      <c r="AH539" s="46"/>
      <c r="AI539" s="19"/>
    </row>
    <row r="540" spans="2:35">
      <c r="B540" s="823"/>
      <c r="C540" s="828"/>
      <c r="D540" s="1100"/>
      <c r="E540" s="828"/>
      <c r="F540" s="1102"/>
      <c r="G540" s="25"/>
      <c r="H540" s="140"/>
      <c r="I540" s="140"/>
      <c r="J540" s="7" t="str">
        <f t="shared" si="256"/>
        <v xml:space="preserve"> </v>
      </c>
      <c r="K540" s="1116"/>
      <c r="L540" s="1118"/>
      <c r="M540" s="1118"/>
      <c r="N540" s="23"/>
      <c r="O540" s="863"/>
      <c r="P540" s="860"/>
      <c r="Q540" s="866"/>
      <c r="R540" s="829"/>
      <c r="S540" s="835"/>
      <c r="T540" s="835"/>
      <c r="U540" s="835"/>
      <c r="V540" s="835"/>
      <c r="W540" s="831"/>
      <c r="X540" s="855"/>
      <c r="Y540" s="857"/>
      <c r="Z540" s="857"/>
      <c r="AA540" s="1104"/>
      <c r="AB540" s="956"/>
      <c r="AC540" s="1107"/>
      <c r="AD540" s="1109"/>
      <c r="AE540" s="29" t="str">
        <f t="shared" si="257"/>
        <v/>
      </c>
      <c r="AF540" s="45"/>
      <c r="AG540" s="45"/>
      <c r="AH540" s="46"/>
      <c r="AI540" s="19"/>
    </row>
    <row r="541" spans="2:35">
      <c r="B541" s="823"/>
      <c r="C541" s="828"/>
      <c r="D541" s="1100"/>
      <c r="E541" s="828"/>
      <c r="F541" s="1102"/>
      <c r="G541" s="25"/>
      <c r="H541" s="140"/>
      <c r="I541" s="140"/>
      <c r="J541" s="7" t="str">
        <f t="shared" si="256"/>
        <v xml:space="preserve"> </v>
      </c>
      <c r="K541" s="1116"/>
      <c r="L541" s="1118"/>
      <c r="M541" s="1118"/>
      <c r="N541" s="23"/>
      <c r="O541" s="863"/>
      <c r="P541" s="860"/>
      <c r="Q541" s="866"/>
      <c r="R541" s="854"/>
      <c r="S541" s="835"/>
      <c r="T541" s="835"/>
      <c r="U541" s="835"/>
      <c r="V541" s="835"/>
      <c r="W541" s="831"/>
      <c r="X541" s="855"/>
      <c r="Y541" s="857"/>
      <c r="Z541" s="857"/>
      <c r="AA541" s="1104"/>
      <c r="AB541" s="956"/>
      <c r="AC541" s="1107"/>
      <c r="AD541" s="1109"/>
      <c r="AE541" s="29" t="str">
        <f t="shared" si="257"/>
        <v/>
      </c>
      <c r="AF541" s="45"/>
      <c r="AG541" s="45"/>
      <c r="AH541" s="46"/>
      <c r="AI541" s="19"/>
    </row>
    <row r="542" spans="2:35">
      <c r="B542" s="823"/>
      <c r="C542" s="828"/>
      <c r="D542" s="1100"/>
      <c r="E542" s="828"/>
      <c r="F542" s="1102"/>
      <c r="G542" s="25"/>
      <c r="H542" s="140"/>
      <c r="I542" s="22"/>
      <c r="J542" s="7" t="str">
        <f t="shared" si="256"/>
        <v xml:space="preserve"> </v>
      </c>
      <c r="K542" s="1116"/>
      <c r="L542" s="1118"/>
      <c r="M542" s="1118"/>
      <c r="N542" s="23"/>
      <c r="O542" s="863"/>
      <c r="P542" s="860"/>
      <c r="Q542" s="866"/>
      <c r="R542" s="829"/>
      <c r="S542" s="835"/>
      <c r="T542" s="835"/>
      <c r="U542" s="835"/>
      <c r="V542" s="835"/>
      <c r="W542" s="831"/>
      <c r="X542" s="855"/>
      <c r="Y542" s="857"/>
      <c r="Z542" s="857"/>
      <c r="AA542" s="1104"/>
      <c r="AB542" s="956"/>
      <c r="AC542" s="1107"/>
      <c r="AD542" s="1109"/>
      <c r="AE542" s="29"/>
      <c r="AF542" s="45"/>
      <c r="AG542" s="45"/>
      <c r="AH542" s="46"/>
      <c r="AI542" s="19"/>
    </row>
    <row r="543" spans="2:35">
      <c r="B543" s="823"/>
      <c r="C543" s="828"/>
      <c r="D543" s="1100"/>
      <c r="E543" s="828"/>
      <c r="F543" s="1102"/>
      <c r="G543" s="25"/>
      <c r="H543" s="140"/>
      <c r="I543" s="22"/>
      <c r="J543" s="7" t="str">
        <f t="shared" si="256"/>
        <v xml:space="preserve"> </v>
      </c>
      <c r="K543" s="1116"/>
      <c r="L543" s="1118"/>
      <c r="M543" s="1118"/>
      <c r="N543" s="23"/>
      <c r="O543" s="863"/>
      <c r="P543" s="860"/>
      <c r="Q543" s="866"/>
      <c r="R543" s="854"/>
      <c r="S543" s="835"/>
      <c r="T543" s="835"/>
      <c r="U543" s="835"/>
      <c r="V543" s="835"/>
      <c r="W543" s="831"/>
      <c r="X543" s="855"/>
      <c r="Y543" s="857"/>
      <c r="Z543" s="857"/>
      <c r="AA543" s="1104"/>
      <c r="AB543" s="956"/>
      <c r="AC543" s="1107"/>
      <c r="AD543" s="1109"/>
      <c r="AE543" s="29"/>
      <c r="AF543" s="45"/>
      <c r="AG543" s="45"/>
      <c r="AH543" s="46"/>
      <c r="AI543" s="19"/>
    </row>
    <row r="544" spans="2:35">
      <c r="B544" s="823"/>
      <c r="C544" s="828"/>
      <c r="D544" s="1100"/>
      <c r="E544" s="828"/>
      <c r="F544" s="1102"/>
      <c r="G544" s="25"/>
      <c r="H544" s="140"/>
      <c r="I544" s="22"/>
      <c r="J544" s="7" t="str">
        <f t="shared" si="256"/>
        <v xml:space="preserve"> </v>
      </c>
      <c r="K544" s="1116"/>
      <c r="L544" s="1118"/>
      <c r="M544" s="1118"/>
      <c r="N544" s="23"/>
      <c r="O544" s="863"/>
      <c r="P544" s="860"/>
      <c r="Q544" s="866"/>
      <c r="R544" s="829"/>
      <c r="S544" s="835"/>
      <c r="T544" s="835"/>
      <c r="U544" s="835"/>
      <c r="V544" s="835"/>
      <c r="W544" s="831"/>
      <c r="X544" s="855"/>
      <c r="Y544" s="857"/>
      <c r="Z544" s="857"/>
      <c r="AA544" s="1104"/>
      <c r="AB544" s="956"/>
      <c r="AC544" s="1107"/>
      <c r="AD544" s="1109"/>
      <c r="AE544" s="29"/>
      <c r="AF544" s="45"/>
      <c r="AG544" s="45"/>
      <c r="AH544" s="46"/>
      <c r="AI544" s="19"/>
    </row>
    <row r="545" spans="2:35">
      <c r="B545" s="823"/>
      <c r="C545" s="828"/>
      <c r="D545" s="1100"/>
      <c r="E545" s="828"/>
      <c r="F545" s="1102"/>
      <c r="G545" s="25"/>
      <c r="H545" s="140"/>
      <c r="I545" s="22"/>
      <c r="J545" s="7" t="str">
        <f t="shared" si="256"/>
        <v xml:space="preserve"> </v>
      </c>
      <c r="K545" s="1116"/>
      <c r="L545" s="1118"/>
      <c r="M545" s="1118"/>
      <c r="N545" s="23"/>
      <c r="O545" s="863"/>
      <c r="P545" s="860"/>
      <c r="Q545" s="866"/>
      <c r="R545" s="854"/>
      <c r="S545" s="835"/>
      <c r="T545" s="835"/>
      <c r="U545" s="835"/>
      <c r="V545" s="835"/>
      <c r="W545" s="831"/>
      <c r="X545" s="855"/>
      <c r="Y545" s="857"/>
      <c r="Z545" s="857"/>
      <c r="AA545" s="1104"/>
      <c r="AB545" s="956"/>
      <c r="AC545" s="1107"/>
      <c r="AD545" s="1109"/>
      <c r="AE545" s="29"/>
      <c r="AF545" s="45"/>
      <c r="AG545" s="45"/>
      <c r="AH545" s="46"/>
      <c r="AI545" s="19"/>
    </row>
    <row r="546" spans="2:35">
      <c r="B546" s="823"/>
      <c r="C546" s="828"/>
      <c r="D546" s="1100"/>
      <c r="E546" s="828"/>
      <c r="F546" s="1102"/>
      <c r="G546" s="25"/>
      <c r="H546" s="140"/>
      <c r="I546" s="22"/>
      <c r="J546" s="7" t="str">
        <f t="shared" si="256"/>
        <v xml:space="preserve"> </v>
      </c>
      <c r="K546" s="1116"/>
      <c r="L546" s="1118"/>
      <c r="M546" s="1118"/>
      <c r="N546" s="23"/>
      <c r="O546" s="863"/>
      <c r="P546" s="860"/>
      <c r="Q546" s="866"/>
      <c r="R546" s="828"/>
      <c r="S546" s="835"/>
      <c r="T546" s="835"/>
      <c r="U546" s="835"/>
      <c r="V546" s="835"/>
      <c r="W546" s="831"/>
      <c r="X546" s="855"/>
      <c r="Y546" s="857"/>
      <c r="Z546" s="857"/>
      <c r="AA546" s="1104"/>
      <c r="AB546" s="956"/>
      <c r="AC546" s="1107"/>
      <c r="AD546" s="1109"/>
      <c r="AE546" s="29"/>
      <c r="AF546" s="45"/>
      <c r="AG546" s="45"/>
      <c r="AH546" s="46"/>
      <c r="AI546" s="19"/>
    </row>
    <row r="547" spans="2:35">
      <c r="B547" s="822"/>
      <c r="C547" s="829"/>
      <c r="D547" s="1101"/>
      <c r="E547" s="829"/>
      <c r="F547" s="1102"/>
      <c r="G547" s="25"/>
      <c r="H547" s="140"/>
      <c r="I547" s="22"/>
      <c r="J547" s="7" t="str">
        <f t="shared" si="256"/>
        <v xml:space="preserve"> </v>
      </c>
      <c r="K547" s="1117"/>
      <c r="L547" s="1119"/>
      <c r="M547" s="1119"/>
      <c r="N547" s="23"/>
      <c r="O547" s="864"/>
      <c r="P547" s="861"/>
      <c r="Q547" s="867"/>
      <c r="R547" s="829"/>
      <c r="S547" s="836"/>
      <c r="T547" s="836"/>
      <c r="U547" s="836"/>
      <c r="V547" s="836"/>
      <c r="W547" s="832"/>
      <c r="X547" s="856"/>
      <c r="Y547" s="858"/>
      <c r="Z547" s="858"/>
      <c r="AA547" s="1105"/>
      <c r="AB547" s="957"/>
      <c r="AC547" s="1108"/>
      <c r="AD547" s="1110"/>
      <c r="AE547" s="29" t="str">
        <f t="shared" ref="AE547" si="258">IFERROR(ROUND(IF(AA547="ICT",0,(J547/25)*110%),0),"")</f>
        <v/>
      </c>
      <c r="AF547" s="45"/>
      <c r="AG547" s="45"/>
      <c r="AH547" s="46"/>
      <c r="AI547" s="19"/>
    </row>
    <row r="548" spans="2:35" s="90" customFormat="1" ht="16.5" customHeight="1">
      <c r="B548" s="821"/>
      <c r="C548" s="78" t="s">
        <v>348</v>
      </c>
      <c r="D548" s="78"/>
      <c r="E548" s="78">
        <f>COUNTA(E538)</f>
        <v>0</v>
      </c>
      <c r="F548" s="78">
        <f>COUNTA(F538)</f>
        <v>0</v>
      </c>
      <c r="G548" s="78">
        <f>COUNTA(G538:G547)</f>
        <v>0</v>
      </c>
      <c r="H548" s="78"/>
      <c r="I548" s="69">
        <f>SUM(I538:I547)</f>
        <v>0</v>
      </c>
      <c r="J548" s="69">
        <f>SUM(J538:J547)</f>
        <v>0</v>
      </c>
      <c r="K548" s="79"/>
      <c r="L548" s="79"/>
      <c r="M548" s="79"/>
      <c r="N548" s="70">
        <f>SUM(N538:N547)</f>
        <v>0</v>
      </c>
      <c r="O548" s="70">
        <f>SUM(O538:O547)</f>
        <v>0</v>
      </c>
      <c r="P548" s="71">
        <f>SUM(P538:P547)</f>
        <v>0</v>
      </c>
      <c r="Q548" s="71">
        <f>SUM(Q538:Q547)</f>
        <v>0</v>
      </c>
      <c r="R548" s="71"/>
      <c r="S548" s="74">
        <f>SUM(S538:S547)</f>
        <v>0</v>
      </c>
      <c r="T548" s="74">
        <f>SUM(T538:T547)</f>
        <v>0</v>
      </c>
      <c r="U548" s="74">
        <f t="shared" ref="U548" si="259">SUM(U538:U547)</f>
        <v>0</v>
      </c>
      <c r="V548" s="74">
        <f>SUM(V538:V547)</f>
        <v>0</v>
      </c>
      <c r="W548" s="71"/>
      <c r="X548" s="71" t="e">
        <f>SUM(X538:X547)</f>
        <v>#REF!</v>
      </c>
      <c r="Y548" s="71" t="e">
        <f t="shared" ref="Y548:Z548" si="260">SUM(Y538:Y547)</f>
        <v>#REF!</v>
      </c>
      <c r="Z548" s="71" t="e">
        <f t="shared" si="260"/>
        <v>#REF!</v>
      </c>
      <c r="AA548" s="71"/>
      <c r="AB548" s="75">
        <f>SUM(AB538:AB547)</f>
        <v>0</v>
      </c>
      <c r="AC548" s="71">
        <f>SUM(AC538:AC547)</f>
        <v>0</v>
      </c>
      <c r="AD548" s="76">
        <f>SUM(AD538:AD547)</f>
        <v>0</v>
      </c>
      <c r="AE548" s="76">
        <f>SUM(AE538:AE547)</f>
        <v>0</v>
      </c>
      <c r="AF548" s="79">
        <f>COUNTA(AF538:AF547)</f>
        <v>0</v>
      </c>
      <c r="AG548" s="80"/>
      <c r="AH548" s="81"/>
      <c r="AI548" s="91"/>
    </row>
    <row r="549" spans="2:35" s="93" customFormat="1" ht="15" thickBot="1">
      <c r="B549" s="822"/>
      <c r="C549" s="82"/>
      <c r="D549" s="82"/>
      <c r="E549" s="82"/>
      <c r="F549" s="82"/>
      <c r="G549" s="83"/>
      <c r="H549" s="84"/>
      <c r="I549" s="84"/>
      <c r="J549" s="28" t="str">
        <f t="shared" ref="J549" si="261">IFERROR(IF(I549/D$12=0," ",I549/D$12),"")</f>
        <v xml:space="preserve"> </v>
      </c>
      <c r="K549" s="84"/>
      <c r="L549" s="84"/>
      <c r="M549" s="84"/>
      <c r="N549" s="85"/>
      <c r="O549" s="72"/>
      <c r="P549" s="73"/>
      <c r="Q549" s="73"/>
      <c r="R549" s="73"/>
      <c r="S549" s="73"/>
      <c r="T549" s="73"/>
      <c r="U549" s="73"/>
      <c r="V549" s="73"/>
      <c r="W549" s="73"/>
      <c r="X549" s="73"/>
      <c r="Y549" s="73"/>
      <c r="Z549" s="73"/>
      <c r="AA549" s="73"/>
      <c r="AB549" s="73"/>
      <c r="AC549" s="73"/>
      <c r="AD549" s="77"/>
      <c r="AE549" s="77"/>
      <c r="AF549" s="84"/>
      <c r="AG549" s="86"/>
      <c r="AH549" s="87"/>
      <c r="AI549" s="92"/>
    </row>
    <row r="550" spans="2:35">
      <c r="B550" s="823">
        <f>B538+1</f>
        <v>45</v>
      </c>
      <c r="C550" s="828"/>
      <c r="D550" s="1100"/>
      <c r="E550" s="828"/>
      <c r="F550" s="829"/>
      <c r="G550" s="25"/>
      <c r="H550" s="24"/>
      <c r="I550" s="140"/>
      <c r="J550" s="7" t="str">
        <f>IFERROR(IF(I550/D$12=0," ",I550/D$12),"")</f>
        <v xml:space="preserve"> </v>
      </c>
      <c r="K550" s="1116"/>
      <c r="L550" s="1118"/>
      <c r="M550" s="1118"/>
      <c r="N550" s="23"/>
      <c r="O550" s="862" t="str">
        <f>IFERROR(ROUND(IF(I560/#REF!=0,"",I560/#REF!),0),"")</f>
        <v/>
      </c>
      <c r="P550" s="859">
        <f>IFERROR(O560/$X$14,"")</f>
        <v>0</v>
      </c>
      <c r="Q550" s="865">
        <f>IFERROR(P560*$X$13/2,"")</f>
        <v>0</v>
      </c>
      <c r="R550" s="854"/>
      <c r="S550" s="834" t="str">
        <f>IFERROR(ROUND(IF(OR($R550="Hino Truck",$R553="Hino Truck",$R555="Hino Truck",$R557="Hino Truck"),$P560/$X$9,""),1),"NA")</f>
        <v>NA</v>
      </c>
      <c r="T550" s="834" t="str">
        <f>IFERROR(ROUND(IF(OR($R550="Mazda",$R553="Mazda",$R555="Mazda",$R557="Mazda"),$P560/$X$10,""),1),"NA")</f>
        <v>NA</v>
      </c>
      <c r="U550" s="834" t="str">
        <f>IFERROR(ROUND(IF(OR($R550="Shazoor",$R553="Shazoor",$R555="Shazoor",$R557="Shazoor"),$P560/$X$11,""),1),"NA")</f>
        <v>NA</v>
      </c>
      <c r="V550" s="834" t="str">
        <f>IFERROR(ROUND(IF(OR($R550="Suzuki",$R553="Suzuki",$R555="Suzuki",$R557="Suzuki"),$P560/$X$12,""),1),"NA")</f>
        <v>NA</v>
      </c>
      <c r="W550" s="830"/>
      <c r="X550" s="855" t="e">
        <f>J560/$K$9/$K$8</f>
        <v>#REF!</v>
      </c>
      <c r="Y550" s="857" t="e">
        <f>ROUND(X560/#REF!,0)</f>
        <v>#REF!</v>
      </c>
      <c r="Z550" s="857" t="e">
        <f>O560/#REF!</f>
        <v>#REF!</v>
      </c>
      <c r="AA550" s="1103"/>
      <c r="AB550" s="1106">
        <f>IFERROR(ROUND(IF(AA550="ICT",0,(J560/10)*110%),0),"")</f>
        <v>0</v>
      </c>
      <c r="AC550" s="1107" t="str">
        <f>IFERROR(ROUNDUP(J560/$P$9/$P$8,0),"")</f>
        <v/>
      </c>
      <c r="AD550" s="1109" t="str">
        <f>IFERROR(ROUND(J560/$P$9/AC550,0),"")</f>
        <v/>
      </c>
      <c r="AE550" s="29" t="str">
        <f>IFERROR(ROUND(IF(AA550="ICT",0,(J550/25)*110%),0),"")</f>
        <v/>
      </c>
      <c r="AF550" s="43"/>
      <c r="AG550" s="43"/>
      <c r="AH550" s="44"/>
      <c r="AI550" s="19"/>
    </row>
    <row r="551" spans="2:35">
      <c r="B551" s="823"/>
      <c r="C551" s="828"/>
      <c r="D551" s="1100"/>
      <c r="E551" s="828"/>
      <c r="F551" s="1102"/>
      <c r="G551" s="25"/>
      <c r="H551" s="140"/>
      <c r="I551" s="140"/>
      <c r="J551" s="7" t="str">
        <f t="shared" ref="J551:J559" si="262">IFERROR(IF(I551/D$12=0," ",I551/D$12),"")</f>
        <v xml:space="preserve"> </v>
      </c>
      <c r="K551" s="1116"/>
      <c r="L551" s="1118"/>
      <c r="M551" s="1118"/>
      <c r="N551" s="23"/>
      <c r="O551" s="863"/>
      <c r="P551" s="860"/>
      <c r="Q551" s="866"/>
      <c r="R551" s="828"/>
      <c r="S551" s="835"/>
      <c r="T551" s="835"/>
      <c r="U551" s="835"/>
      <c r="V551" s="835"/>
      <c r="W551" s="831"/>
      <c r="X551" s="855"/>
      <c r="Y551" s="857"/>
      <c r="Z551" s="857"/>
      <c r="AA551" s="1104"/>
      <c r="AB551" s="956"/>
      <c r="AC551" s="1107"/>
      <c r="AD551" s="1109"/>
      <c r="AE551" s="29" t="str">
        <f t="shared" ref="AE551:AE553" si="263">IFERROR(ROUND(IF(AA551="ICT",0,(J551/25)*110%),0),"")</f>
        <v/>
      </c>
      <c r="AF551" s="45"/>
      <c r="AG551" s="45"/>
      <c r="AH551" s="46"/>
      <c r="AI551" s="19"/>
    </row>
    <row r="552" spans="2:35">
      <c r="B552" s="823"/>
      <c r="C552" s="828"/>
      <c r="D552" s="1100"/>
      <c r="E552" s="828"/>
      <c r="F552" s="1102"/>
      <c r="G552" s="25"/>
      <c r="H552" s="140"/>
      <c r="I552" s="140"/>
      <c r="J552" s="7" t="str">
        <f t="shared" si="262"/>
        <v xml:space="preserve"> </v>
      </c>
      <c r="K552" s="1116"/>
      <c r="L552" s="1118"/>
      <c r="M552" s="1118"/>
      <c r="N552" s="23"/>
      <c r="O552" s="863"/>
      <c r="P552" s="860"/>
      <c r="Q552" s="866"/>
      <c r="R552" s="829"/>
      <c r="S552" s="835"/>
      <c r="T552" s="835"/>
      <c r="U552" s="835"/>
      <c r="V552" s="835"/>
      <c r="W552" s="831"/>
      <c r="X552" s="855"/>
      <c r="Y552" s="857"/>
      <c r="Z552" s="857"/>
      <c r="AA552" s="1104"/>
      <c r="AB552" s="956"/>
      <c r="AC552" s="1107"/>
      <c r="AD552" s="1109"/>
      <c r="AE552" s="29" t="str">
        <f t="shared" si="263"/>
        <v/>
      </c>
      <c r="AF552" s="45"/>
      <c r="AG552" s="45"/>
      <c r="AH552" s="46"/>
      <c r="AI552" s="19"/>
    </row>
    <row r="553" spans="2:35">
      <c r="B553" s="823"/>
      <c r="C553" s="828"/>
      <c r="D553" s="1100"/>
      <c r="E553" s="828"/>
      <c r="F553" s="1102"/>
      <c r="G553" s="25"/>
      <c r="H553" s="140"/>
      <c r="I553" s="140"/>
      <c r="J553" s="7" t="str">
        <f t="shared" si="262"/>
        <v xml:space="preserve"> </v>
      </c>
      <c r="K553" s="1116"/>
      <c r="L553" s="1118"/>
      <c r="M553" s="1118"/>
      <c r="N553" s="23"/>
      <c r="O553" s="863"/>
      <c r="P553" s="860"/>
      <c r="Q553" s="866"/>
      <c r="R553" s="854"/>
      <c r="S553" s="835"/>
      <c r="T553" s="835"/>
      <c r="U553" s="835"/>
      <c r="V553" s="835"/>
      <c r="W553" s="831"/>
      <c r="X553" s="855"/>
      <c r="Y553" s="857"/>
      <c r="Z553" s="857"/>
      <c r="AA553" s="1104"/>
      <c r="AB553" s="956"/>
      <c r="AC553" s="1107"/>
      <c r="AD553" s="1109"/>
      <c r="AE553" s="29" t="str">
        <f t="shared" si="263"/>
        <v/>
      </c>
      <c r="AF553" s="45"/>
      <c r="AG553" s="45"/>
      <c r="AH553" s="46"/>
      <c r="AI553" s="19"/>
    </row>
    <row r="554" spans="2:35">
      <c r="B554" s="823"/>
      <c r="C554" s="828"/>
      <c r="D554" s="1100"/>
      <c r="E554" s="828"/>
      <c r="F554" s="1102"/>
      <c r="G554" s="25"/>
      <c r="H554" s="140"/>
      <c r="I554" s="22"/>
      <c r="J554" s="7" t="str">
        <f t="shared" si="262"/>
        <v xml:space="preserve"> </v>
      </c>
      <c r="K554" s="1116"/>
      <c r="L554" s="1118"/>
      <c r="M554" s="1118"/>
      <c r="N554" s="23"/>
      <c r="O554" s="863"/>
      <c r="P554" s="860"/>
      <c r="Q554" s="866"/>
      <c r="R554" s="829"/>
      <c r="S554" s="835"/>
      <c r="T554" s="835"/>
      <c r="U554" s="835"/>
      <c r="V554" s="835"/>
      <c r="W554" s="831"/>
      <c r="X554" s="855"/>
      <c r="Y554" s="857"/>
      <c r="Z554" s="857"/>
      <c r="AA554" s="1104"/>
      <c r="AB554" s="956"/>
      <c r="AC554" s="1107"/>
      <c r="AD554" s="1109"/>
      <c r="AE554" s="29"/>
      <c r="AF554" s="45"/>
      <c r="AG554" s="45"/>
      <c r="AH554" s="46"/>
      <c r="AI554" s="19"/>
    </row>
    <row r="555" spans="2:35">
      <c r="B555" s="823"/>
      <c r="C555" s="828"/>
      <c r="D555" s="1100"/>
      <c r="E555" s="828"/>
      <c r="F555" s="1102"/>
      <c r="G555" s="25"/>
      <c r="H555" s="140"/>
      <c r="I555" s="22"/>
      <c r="J555" s="7" t="str">
        <f t="shared" si="262"/>
        <v xml:space="preserve"> </v>
      </c>
      <c r="K555" s="1116"/>
      <c r="L555" s="1118"/>
      <c r="M555" s="1118"/>
      <c r="N555" s="23"/>
      <c r="O555" s="863"/>
      <c r="P555" s="860"/>
      <c r="Q555" s="866"/>
      <c r="R555" s="854"/>
      <c r="S555" s="835"/>
      <c r="T555" s="835"/>
      <c r="U555" s="835"/>
      <c r="V555" s="835"/>
      <c r="W555" s="831"/>
      <c r="X555" s="855"/>
      <c r="Y555" s="857"/>
      <c r="Z555" s="857"/>
      <c r="AA555" s="1104"/>
      <c r="AB555" s="956"/>
      <c r="AC555" s="1107"/>
      <c r="AD555" s="1109"/>
      <c r="AE555" s="29"/>
      <c r="AF555" s="45"/>
      <c r="AG555" s="45"/>
      <c r="AH555" s="46"/>
      <c r="AI555" s="19"/>
    </row>
    <row r="556" spans="2:35">
      <c r="B556" s="823"/>
      <c r="C556" s="828"/>
      <c r="D556" s="1100"/>
      <c r="E556" s="828"/>
      <c r="F556" s="1102"/>
      <c r="G556" s="25"/>
      <c r="H556" s="140"/>
      <c r="I556" s="22"/>
      <c r="J556" s="7" t="str">
        <f t="shared" si="262"/>
        <v xml:space="preserve"> </v>
      </c>
      <c r="K556" s="1116"/>
      <c r="L556" s="1118"/>
      <c r="M556" s="1118"/>
      <c r="N556" s="23"/>
      <c r="O556" s="863"/>
      <c r="P556" s="860"/>
      <c r="Q556" s="866"/>
      <c r="R556" s="829"/>
      <c r="S556" s="835"/>
      <c r="T556" s="835"/>
      <c r="U556" s="835"/>
      <c r="V556" s="835"/>
      <c r="W556" s="831"/>
      <c r="X556" s="855"/>
      <c r="Y556" s="857"/>
      <c r="Z556" s="857"/>
      <c r="AA556" s="1104"/>
      <c r="AB556" s="956"/>
      <c r="AC556" s="1107"/>
      <c r="AD556" s="1109"/>
      <c r="AE556" s="29"/>
      <c r="AF556" s="45"/>
      <c r="AG556" s="45"/>
      <c r="AH556" s="46"/>
      <c r="AI556" s="19"/>
    </row>
    <row r="557" spans="2:35">
      <c r="B557" s="823"/>
      <c r="C557" s="828"/>
      <c r="D557" s="1100"/>
      <c r="E557" s="828"/>
      <c r="F557" s="1102"/>
      <c r="G557" s="25"/>
      <c r="H557" s="140"/>
      <c r="I557" s="22"/>
      <c r="J557" s="7" t="str">
        <f t="shared" si="262"/>
        <v xml:space="preserve"> </v>
      </c>
      <c r="K557" s="1116"/>
      <c r="L557" s="1118"/>
      <c r="M557" s="1118"/>
      <c r="N557" s="23"/>
      <c r="O557" s="863"/>
      <c r="P557" s="860"/>
      <c r="Q557" s="866"/>
      <c r="R557" s="854"/>
      <c r="S557" s="835"/>
      <c r="T557" s="835"/>
      <c r="U557" s="835"/>
      <c r="V557" s="835"/>
      <c r="W557" s="831"/>
      <c r="X557" s="855"/>
      <c r="Y557" s="857"/>
      <c r="Z557" s="857"/>
      <c r="AA557" s="1104"/>
      <c r="AB557" s="956"/>
      <c r="AC557" s="1107"/>
      <c r="AD557" s="1109"/>
      <c r="AE557" s="29"/>
      <c r="AF557" s="45"/>
      <c r="AG557" s="45"/>
      <c r="AH557" s="46"/>
      <c r="AI557" s="19"/>
    </row>
    <row r="558" spans="2:35">
      <c r="B558" s="823"/>
      <c r="C558" s="828"/>
      <c r="D558" s="1100"/>
      <c r="E558" s="828"/>
      <c r="F558" s="1102"/>
      <c r="G558" s="25"/>
      <c r="H558" s="140"/>
      <c r="I558" s="22"/>
      <c r="J558" s="7" t="str">
        <f t="shared" si="262"/>
        <v xml:space="preserve"> </v>
      </c>
      <c r="K558" s="1116"/>
      <c r="L558" s="1118"/>
      <c r="M558" s="1118"/>
      <c r="N558" s="23"/>
      <c r="O558" s="863"/>
      <c r="P558" s="860"/>
      <c r="Q558" s="866"/>
      <c r="R558" s="828"/>
      <c r="S558" s="835"/>
      <c r="T558" s="835"/>
      <c r="U558" s="835"/>
      <c r="V558" s="835"/>
      <c r="W558" s="831"/>
      <c r="X558" s="855"/>
      <c r="Y558" s="857"/>
      <c r="Z558" s="857"/>
      <c r="AA558" s="1104"/>
      <c r="AB558" s="956"/>
      <c r="AC558" s="1107"/>
      <c r="AD558" s="1109"/>
      <c r="AE558" s="29"/>
      <c r="AF558" s="45"/>
      <c r="AG558" s="45"/>
      <c r="AH558" s="46"/>
      <c r="AI558" s="19"/>
    </row>
    <row r="559" spans="2:35">
      <c r="B559" s="822"/>
      <c r="C559" s="829"/>
      <c r="D559" s="1101"/>
      <c r="E559" s="829"/>
      <c r="F559" s="1102"/>
      <c r="G559" s="25"/>
      <c r="H559" s="140"/>
      <c r="I559" s="22"/>
      <c r="J559" s="7" t="str">
        <f t="shared" si="262"/>
        <v xml:space="preserve"> </v>
      </c>
      <c r="K559" s="1117"/>
      <c r="L559" s="1119"/>
      <c r="M559" s="1119"/>
      <c r="N559" s="23"/>
      <c r="O559" s="864"/>
      <c r="P559" s="861"/>
      <c r="Q559" s="867"/>
      <c r="R559" s="829"/>
      <c r="S559" s="836"/>
      <c r="T559" s="836"/>
      <c r="U559" s="836"/>
      <c r="V559" s="836"/>
      <c r="W559" s="832"/>
      <c r="X559" s="856"/>
      <c r="Y559" s="858"/>
      <c r="Z559" s="858"/>
      <c r="AA559" s="1105"/>
      <c r="AB559" s="957"/>
      <c r="AC559" s="1108"/>
      <c r="AD559" s="1110"/>
      <c r="AE559" s="29" t="str">
        <f t="shared" ref="AE559" si="264">IFERROR(ROUND(IF(AA559="ICT",0,(J559/25)*110%),0),"")</f>
        <v/>
      </c>
      <c r="AF559" s="45"/>
      <c r="AG559" s="45"/>
      <c r="AH559" s="46"/>
      <c r="AI559" s="19"/>
    </row>
    <row r="560" spans="2:35" s="90" customFormat="1" ht="16.5" customHeight="1">
      <c r="B560" s="821"/>
      <c r="C560" s="78" t="s">
        <v>348</v>
      </c>
      <c r="D560" s="78"/>
      <c r="E560" s="78">
        <f>COUNTA(E550)</f>
        <v>0</v>
      </c>
      <c r="F560" s="78">
        <f>COUNTA(F550)</f>
        <v>0</v>
      </c>
      <c r="G560" s="78">
        <f>COUNTA(G550:G559)</f>
        <v>0</v>
      </c>
      <c r="H560" s="78"/>
      <c r="I560" s="69">
        <f>SUM(I550:I559)</f>
        <v>0</v>
      </c>
      <c r="J560" s="69">
        <f>SUM(J550:J559)</f>
        <v>0</v>
      </c>
      <c r="K560" s="79"/>
      <c r="L560" s="79"/>
      <c r="M560" s="79"/>
      <c r="N560" s="70">
        <f>SUM(N550:N559)</f>
        <v>0</v>
      </c>
      <c r="O560" s="70">
        <f>SUM(O550:O559)</f>
        <v>0</v>
      </c>
      <c r="P560" s="71">
        <f>SUM(P550:P559)</f>
        <v>0</v>
      </c>
      <c r="Q560" s="71">
        <f>SUM(Q550:Q559)</f>
        <v>0</v>
      </c>
      <c r="R560" s="71"/>
      <c r="S560" s="74">
        <f>SUM(S550:S559)</f>
        <v>0</v>
      </c>
      <c r="T560" s="74">
        <f>SUM(T550:T559)</f>
        <v>0</v>
      </c>
      <c r="U560" s="74">
        <f t="shared" ref="U560" si="265">SUM(U550:U559)</f>
        <v>0</v>
      </c>
      <c r="V560" s="74">
        <f>SUM(V550:V559)</f>
        <v>0</v>
      </c>
      <c r="W560" s="71"/>
      <c r="X560" s="71" t="e">
        <f>SUM(X550:X559)</f>
        <v>#REF!</v>
      </c>
      <c r="Y560" s="71" t="e">
        <f t="shared" ref="Y560:Z560" si="266">SUM(Y550:Y559)</f>
        <v>#REF!</v>
      </c>
      <c r="Z560" s="71" t="e">
        <f t="shared" si="266"/>
        <v>#REF!</v>
      </c>
      <c r="AA560" s="71"/>
      <c r="AB560" s="75">
        <f>SUM(AB550:AB559)</f>
        <v>0</v>
      </c>
      <c r="AC560" s="71">
        <f>SUM(AC550:AC559)</f>
        <v>0</v>
      </c>
      <c r="AD560" s="76">
        <f>SUM(AD550:AD559)</f>
        <v>0</v>
      </c>
      <c r="AE560" s="76">
        <f>SUM(AE550:AE559)</f>
        <v>0</v>
      </c>
      <c r="AF560" s="79">
        <f>COUNTA(AF550:AF559)</f>
        <v>0</v>
      </c>
      <c r="AG560" s="80"/>
      <c r="AH560" s="81"/>
      <c r="AI560" s="91"/>
    </row>
    <row r="561" spans="2:35" s="93" customFormat="1" ht="15" thickBot="1">
      <c r="B561" s="822"/>
      <c r="C561" s="82"/>
      <c r="D561" s="82"/>
      <c r="E561" s="82"/>
      <c r="F561" s="82"/>
      <c r="G561" s="83"/>
      <c r="H561" s="84"/>
      <c r="I561" s="84"/>
      <c r="J561" s="28" t="str">
        <f t="shared" ref="J561" si="267">IFERROR(IF(I561/D$12=0," ",I561/D$12),"")</f>
        <v xml:space="preserve"> </v>
      </c>
      <c r="K561" s="84"/>
      <c r="L561" s="84"/>
      <c r="M561" s="84"/>
      <c r="N561" s="85"/>
      <c r="O561" s="72"/>
      <c r="P561" s="73"/>
      <c r="Q561" s="73"/>
      <c r="R561" s="73"/>
      <c r="S561" s="73"/>
      <c r="T561" s="73"/>
      <c r="U561" s="73"/>
      <c r="V561" s="73"/>
      <c r="W561" s="73"/>
      <c r="X561" s="73"/>
      <c r="Y561" s="73"/>
      <c r="Z561" s="73"/>
      <c r="AA561" s="73"/>
      <c r="AB561" s="73"/>
      <c r="AC561" s="73"/>
      <c r="AD561" s="77"/>
      <c r="AE561" s="77"/>
      <c r="AF561" s="84"/>
      <c r="AG561" s="86"/>
      <c r="AH561" s="87"/>
      <c r="AI561" s="92"/>
    </row>
    <row r="562" spans="2:35">
      <c r="B562" s="823">
        <f>B550+1</f>
        <v>46</v>
      </c>
      <c r="C562" s="828"/>
      <c r="D562" s="1100"/>
      <c r="E562" s="828"/>
      <c r="F562" s="829"/>
      <c r="G562" s="25"/>
      <c r="H562" s="24"/>
      <c r="I562" s="140"/>
      <c r="J562" s="7" t="str">
        <f>IFERROR(IF(I562/D$12=0," ",I562/D$12),"")</f>
        <v xml:space="preserve"> </v>
      </c>
      <c r="K562" s="1116"/>
      <c r="L562" s="1118"/>
      <c r="M562" s="1118"/>
      <c r="N562" s="23"/>
      <c r="O562" s="862" t="str">
        <f>IFERROR(ROUND(IF(I572/#REF!=0,"",I572/#REF!),0),"")</f>
        <v/>
      </c>
      <c r="P562" s="859">
        <f>IFERROR(O572/$X$14,"")</f>
        <v>0</v>
      </c>
      <c r="Q562" s="865">
        <f>IFERROR(P572*$X$13/2,"")</f>
        <v>0</v>
      </c>
      <c r="R562" s="854"/>
      <c r="S562" s="834" t="str">
        <f>IFERROR(ROUND(IF(OR($R562="Hino Truck",$R565="Hino Truck",$R567="Hino Truck",$R569="Hino Truck"),$P572/$X$9,""),1),"NA")</f>
        <v>NA</v>
      </c>
      <c r="T562" s="834" t="str">
        <f>IFERROR(ROUND(IF(OR($R562="Mazda",$R565="Mazda",$R567="Mazda",$R569="Mazda"),$P572/$X$10,""),1),"NA")</f>
        <v>NA</v>
      </c>
      <c r="U562" s="834" t="str">
        <f>IFERROR(ROUND(IF(OR($R562="Shazoor",$R565="Shazoor",$R567="Shazoor",$R569="Shazoor"),$P572/$X$11,""),1),"NA")</f>
        <v>NA</v>
      </c>
      <c r="V562" s="834" t="str">
        <f>IFERROR(ROUND(IF(OR($R562="Suzuki",$R565="Suzuki",$R567="Suzuki",$R569="Suzuki"),$P572/$X$12,""),1),"NA")</f>
        <v>NA</v>
      </c>
      <c r="W562" s="830"/>
      <c r="X562" s="855" t="e">
        <f>J572/$K$9/$K$8</f>
        <v>#REF!</v>
      </c>
      <c r="Y562" s="857" t="e">
        <f>ROUND(X572/#REF!,0)</f>
        <v>#REF!</v>
      </c>
      <c r="Z562" s="857" t="e">
        <f>O572/#REF!</f>
        <v>#REF!</v>
      </c>
      <c r="AA562" s="1103"/>
      <c r="AB562" s="1106">
        <f>IFERROR(ROUND(IF(AA562="ICT",0,(J572/10)*110%),0),"")</f>
        <v>0</v>
      </c>
      <c r="AC562" s="1107" t="str">
        <f>IFERROR(ROUNDUP(J572/$P$9/$P$8,0),"")</f>
        <v/>
      </c>
      <c r="AD562" s="1109" t="str">
        <f>IFERROR(ROUND(J572/$P$9/AC562,0),"")</f>
        <v/>
      </c>
      <c r="AE562" s="29" t="str">
        <f>IFERROR(ROUND(IF(AA562="ICT",0,(J562/25)*110%),0),"")</f>
        <v/>
      </c>
      <c r="AF562" s="43"/>
      <c r="AG562" s="43"/>
      <c r="AH562" s="44"/>
      <c r="AI562" s="19"/>
    </row>
    <row r="563" spans="2:35">
      <c r="B563" s="823"/>
      <c r="C563" s="828"/>
      <c r="D563" s="1100"/>
      <c r="E563" s="828"/>
      <c r="F563" s="1102"/>
      <c r="G563" s="25"/>
      <c r="H563" s="140"/>
      <c r="I563" s="140"/>
      <c r="J563" s="7" t="str">
        <f t="shared" ref="J563:J571" si="268">IFERROR(IF(I563/D$12=0," ",I563/D$12),"")</f>
        <v xml:space="preserve"> </v>
      </c>
      <c r="K563" s="1116"/>
      <c r="L563" s="1118"/>
      <c r="M563" s="1118"/>
      <c r="N563" s="23"/>
      <c r="O563" s="863"/>
      <c r="P563" s="860"/>
      <c r="Q563" s="866"/>
      <c r="R563" s="828"/>
      <c r="S563" s="835"/>
      <c r="T563" s="835"/>
      <c r="U563" s="835"/>
      <c r="V563" s="835"/>
      <c r="W563" s="831"/>
      <c r="X563" s="855"/>
      <c r="Y563" s="857"/>
      <c r="Z563" s="857"/>
      <c r="AA563" s="1104"/>
      <c r="AB563" s="956"/>
      <c r="AC563" s="1107"/>
      <c r="AD563" s="1109"/>
      <c r="AE563" s="29" t="str">
        <f t="shared" ref="AE563:AE565" si="269">IFERROR(ROUND(IF(AA563="ICT",0,(J563/25)*110%),0),"")</f>
        <v/>
      </c>
      <c r="AF563" s="45"/>
      <c r="AG563" s="45"/>
      <c r="AH563" s="46"/>
      <c r="AI563" s="19"/>
    </row>
    <row r="564" spans="2:35">
      <c r="B564" s="823"/>
      <c r="C564" s="828"/>
      <c r="D564" s="1100"/>
      <c r="E564" s="828"/>
      <c r="F564" s="1102"/>
      <c r="G564" s="25"/>
      <c r="H564" s="140"/>
      <c r="I564" s="140"/>
      <c r="J564" s="7" t="str">
        <f t="shared" si="268"/>
        <v xml:space="preserve"> </v>
      </c>
      <c r="K564" s="1116"/>
      <c r="L564" s="1118"/>
      <c r="M564" s="1118"/>
      <c r="N564" s="23"/>
      <c r="O564" s="863"/>
      <c r="P564" s="860"/>
      <c r="Q564" s="866"/>
      <c r="R564" s="829"/>
      <c r="S564" s="835"/>
      <c r="T564" s="835"/>
      <c r="U564" s="835"/>
      <c r="V564" s="835"/>
      <c r="W564" s="831"/>
      <c r="X564" s="855"/>
      <c r="Y564" s="857"/>
      <c r="Z564" s="857"/>
      <c r="AA564" s="1104"/>
      <c r="AB564" s="956"/>
      <c r="AC564" s="1107"/>
      <c r="AD564" s="1109"/>
      <c r="AE564" s="29" t="str">
        <f t="shared" si="269"/>
        <v/>
      </c>
      <c r="AF564" s="45"/>
      <c r="AG564" s="45"/>
      <c r="AH564" s="46"/>
      <c r="AI564" s="19"/>
    </row>
    <row r="565" spans="2:35">
      <c r="B565" s="823"/>
      <c r="C565" s="828"/>
      <c r="D565" s="1100"/>
      <c r="E565" s="828"/>
      <c r="F565" s="1102"/>
      <c r="G565" s="25"/>
      <c r="H565" s="140"/>
      <c r="I565" s="140"/>
      <c r="J565" s="7" t="str">
        <f t="shared" si="268"/>
        <v xml:space="preserve"> </v>
      </c>
      <c r="K565" s="1116"/>
      <c r="L565" s="1118"/>
      <c r="M565" s="1118"/>
      <c r="N565" s="23"/>
      <c r="O565" s="863"/>
      <c r="P565" s="860"/>
      <c r="Q565" s="866"/>
      <c r="R565" s="854"/>
      <c r="S565" s="835"/>
      <c r="T565" s="835"/>
      <c r="U565" s="835"/>
      <c r="V565" s="835"/>
      <c r="W565" s="831"/>
      <c r="X565" s="855"/>
      <c r="Y565" s="857"/>
      <c r="Z565" s="857"/>
      <c r="AA565" s="1104"/>
      <c r="AB565" s="956"/>
      <c r="AC565" s="1107"/>
      <c r="AD565" s="1109"/>
      <c r="AE565" s="29" t="str">
        <f t="shared" si="269"/>
        <v/>
      </c>
      <c r="AF565" s="45"/>
      <c r="AG565" s="45"/>
      <c r="AH565" s="46"/>
      <c r="AI565" s="19"/>
    </row>
    <row r="566" spans="2:35">
      <c r="B566" s="823"/>
      <c r="C566" s="828"/>
      <c r="D566" s="1100"/>
      <c r="E566" s="828"/>
      <c r="F566" s="1102"/>
      <c r="G566" s="25"/>
      <c r="H566" s="140"/>
      <c r="I566" s="22"/>
      <c r="J566" s="7" t="str">
        <f t="shared" si="268"/>
        <v xml:space="preserve"> </v>
      </c>
      <c r="K566" s="1116"/>
      <c r="L566" s="1118"/>
      <c r="M566" s="1118"/>
      <c r="N566" s="23"/>
      <c r="O566" s="863"/>
      <c r="P566" s="860"/>
      <c r="Q566" s="866"/>
      <c r="R566" s="829"/>
      <c r="S566" s="835"/>
      <c r="T566" s="835"/>
      <c r="U566" s="835"/>
      <c r="V566" s="835"/>
      <c r="W566" s="831"/>
      <c r="X566" s="855"/>
      <c r="Y566" s="857"/>
      <c r="Z566" s="857"/>
      <c r="AA566" s="1104"/>
      <c r="AB566" s="956"/>
      <c r="AC566" s="1107"/>
      <c r="AD566" s="1109"/>
      <c r="AE566" s="29"/>
      <c r="AF566" s="45"/>
      <c r="AG566" s="45"/>
      <c r="AH566" s="46"/>
      <c r="AI566" s="19"/>
    </row>
    <row r="567" spans="2:35">
      <c r="B567" s="823"/>
      <c r="C567" s="828"/>
      <c r="D567" s="1100"/>
      <c r="E567" s="828"/>
      <c r="F567" s="1102"/>
      <c r="G567" s="25"/>
      <c r="H567" s="140"/>
      <c r="I567" s="22"/>
      <c r="J567" s="7" t="str">
        <f t="shared" si="268"/>
        <v xml:space="preserve"> </v>
      </c>
      <c r="K567" s="1116"/>
      <c r="L567" s="1118"/>
      <c r="M567" s="1118"/>
      <c r="N567" s="23"/>
      <c r="O567" s="863"/>
      <c r="P567" s="860"/>
      <c r="Q567" s="866"/>
      <c r="R567" s="854"/>
      <c r="S567" s="835"/>
      <c r="T567" s="835"/>
      <c r="U567" s="835"/>
      <c r="V567" s="835"/>
      <c r="W567" s="831"/>
      <c r="X567" s="855"/>
      <c r="Y567" s="857"/>
      <c r="Z567" s="857"/>
      <c r="AA567" s="1104"/>
      <c r="AB567" s="956"/>
      <c r="AC567" s="1107"/>
      <c r="AD567" s="1109"/>
      <c r="AE567" s="29"/>
      <c r="AF567" s="45"/>
      <c r="AG567" s="45"/>
      <c r="AH567" s="46"/>
      <c r="AI567" s="19"/>
    </row>
    <row r="568" spans="2:35">
      <c r="B568" s="823"/>
      <c r="C568" s="828"/>
      <c r="D568" s="1100"/>
      <c r="E568" s="828"/>
      <c r="F568" s="1102"/>
      <c r="G568" s="25"/>
      <c r="H568" s="140"/>
      <c r="I568" s="22"/>
      <c r="J568" s="7" t="str">
        <f t="shared" si="268"/>
        <v xml:space="preserve"> </v>
      </c>
      <c r="K568" s="1116"/>
      <c r="L568" s="1118"/>
      <c r="M568" s="1118"/>
      <c r="N568" s="23"/>
      <c r="O568" s="863"/>
      <c r="P568" s="860"/>
      <c r="Q568" s="866"/>
      <c r="R568" s="829"/>
      <c r="S568" s="835"/>
      <c r="T568" s="835"/>
      <c r="U568" s="835"/>
      <c r="V568" s="835"/>
      <c r="W568" s="831"/>
      <c r="X568" s="855"/>
      <c r="Y568" s="857"/>
      <c r="Z568" s="857"/>
      <c r="AA568" s="1104"/>
      <c r="AB568" s="956"/>
      <c r="AC568" s="1107"/>
      <c r="AD568" s="1109"/>
      <c r="AE568" s="29"/>
      <c r="AF568" s="45"/>
      <c r="AG568" s="45"/>
      <c r="AH568" s="46"/>
      <c r="AI568" s="19"/>
    </row>
    <row r="569" spans="2:35">
      <c r="B569" s="823"/>
      <c r="C569" s="828"/>
      <c r="D569" s="1100"/>
      <c r="E569" s="828"/>
      <c r="F569" s="1102"/>
      <c r="G569" s="25"/>
      <c r="H569" s="140"/>
      <c r="I569" s="22"/>
      <c r="J569" s="7" t="str">
        <f t="shared" si="268"/>
        <v xml:space="preserve"> </v>
      </c>
      <c r="K569" s="1116"/>
      <c r="L569" s="1118"/>
      <c r="M569" s="1118"/>
      <c r="N569" s="23"/>
      <c r="O569" s="863"/>
      <c r="P569" s="860"/>
      <c r="Q569" s="866"/>
      <c r="R569" s="854"/>
      <c r="S569" s="835"/>
      <c r="T569" s="835"/>
      <c r="U569" s="835"/>
      <c r="V569" s="835"/>
      <c r="W569" s="831"/>
      <c r="X569" s="855"/>
      <c r="Y569" s="857"/>
      <c r="Z569" s="857"/>
      <c r="AA569" s="1104"/>
      <c r="AB569" s="956"/>
      <c r="AC569" s="1107"/>
      <c r="AD569" s="1109"/>
      <c r="AE569" s="29"/>
      <c r="AF569" s="45"/>
      <c r="AG569" s="45"/>
      <c r="AH569" s="46"/>
      <c r="AI569" s="19"/>
    </row>
    <row r="570" spans="2:35">
      <c r="B570" s="823"/>
      <c r="C570" s="828"/>
      <c r="D570" s="1100"/>
      <c r="E570" s="828"/>
      <c r="F570" s="1102"/>
      <c r="G570" s="25"/>
      <c r="H570" s="140"/>
      <c r="I570" s="22"/>
      <c r="J570" s="7" t="str">
        <f t="shared" si="268"/>
        <v xml:space="preserve"> </v>
      </c>
      <c r="K570" s="1116"/>
      <c r="L570" s="1118"/>
      <c r="M570" s="1118"/>
      <c r="N570" s="23"/>
      <c r="O570" s="863"/>
      <c r="P570" s="860"/>
      <c r="Q570" s="866"/>
      <c r="R570" s="828"/>
      <c r="S570" s="835"/>
      <c r="T570" s="835"/>
      <c r="U570" s="835"/>
      <c r="V570" s="835"/>
      <c r="W570" s="831"/>
      <c r="X570" s="855"/>
      <c r="Y570" s="857"/>
      <c r="Z570" s="857"/>
      <c r="AA570" s="1104"/>
      <c r="AB570" s="956"/>
      <c r="AC570" s="1107"/>
      <c r="AD570" s="1109"/>
      <c r="AE570" s="29"/>
      <c r="AF570" s="45"/>
      <c r="AG570" s="45"/>
      <c r="AH570" s="46"/>
      <c r="AI570" s="19"/>
    </row>
    <row r="571" spans="2:35">
      <c r="B571" s="822"/>
      <c r="C571" s="829"/>
      <c r="D571" s="1101"/>
      <c r="E571" s="829"/>
      <c r="F571" s="1102"/>
      <c r="G571" s="25"/>
      <c r="H571" s="140"/>
      <c r="I571" s="22"/>
      <c r="J571" s="7" t="str">
        <f t="shared" si="268"/>
        <v xml:space="preserve"> </v>
      </c>
      <c r="K571" s="1117"/>
      <c r="L571" s="1119"/>
      <c r="M571" s="1119"/>
      <c r="N571" s="23"/>
      <c r="O571" s="864"/>
      <c r="P571" s="861"/>
      <c r="Q571" s="867"/>
      <c r="R571" s="829"/>
      <c r="S571" s="836"/>
      <c r="T571" s="836"/>
      <c r="U571" s="836"/>
      <c r="V571" s="836"/>
      <c r="W571" s="832"/>
      <c r="X571" s="856"/>
      <c r="Y571" s="858"/>
      <c r="Z571" s="858"/>
      <c r="AA571" s="1105"/>
      <c r="AB571" s="957"/>
      <c r="AC571" s="1108"/>
      <c r="AD571" s="1110"/>
      <c r="AE571" s="29" t="str">
        <f t="shared" ref="AE571" si="270">IFERROR(ROUND(IF(AA571="ICT",0,(J571/25)*110%),0),"")</f>
        <v/>
      </c>
      <c r="AF571" s="45"/>
      <c r="AG571" s="45"/>
      <c r="AH571" s="46"/>
      <c r="AI571" s="19"/>
    </row>
    <row r="572" spans="2:35" s="90" customFormat="1" ht="16.5" customHeight="1">
      <c r="B572" s="821"/>
      <c r="C572" s="78" t="s">
        <v>348</v>
      </c>
      <c r="D572" s="78"/>
      <c r="E572" s="78">
        <f>COUNTA(E562)</f>
        <v>0</v>
      </c>
      <c r="F572" s="78">
        <f>COUNTA(F562)</f>
        <v>0</v>
      </c>
      <c r="G572" s="78">
        <f>COUNTA(G562:G571)</f>
        <v>0</v>
      </c>
      <c r="H572" s="78"/>
      <c r="I572" s="69">
        <f>SUM(I562:I571)</f>
        <v>0</v>
      </c>
      <c r="J572" s="69">
        <f>SUM(J562:J571)</f>
        <v>0</v>
      </c>
      <c r="K572" s="79"/>
      <c r="L572" s="79"/>
      <c r="M572" s="79"/>
      <c r="N572" s="70">
        <f>SUM(N562:N571)</f>
        <v>0</v>
      </c>
      <c r="O572" s="70">
        <f>SUM(O562:O571)</f>
        <v>0</v>
      </c>
      <c r="P572" s="71">
        <f>SUM(P562:P571)</f>
        <v>0</v>
      </c>
      <c r="Q572" s="71">
        <f>SUM(Q562:Q571)</f>
        <v>0</v>
      </c>
      <c r="R572" s="71"/>
      <c r="S572" s="74">
        <f>SUM(S562:S571)</f>
        <v>0</v>
      </c>
      <c r="T572" s="74">
        <f>SUM(T562:T571)</f>
        <v>0</v>
      </c>
      <c r="U572" s="74">
        <f t="shared" ref="U572" si="271">SUM(U562:U571)</f>
        <v>0</v>
      </c>
      <c r="V572" s="74">
        <f>SUM(V562:V571)</f>
        <v>0</v>
      </c>
      <c r="W572" s="71"/>
      <c r="X572" s="71" t="e">
        <f>SUM(X562:X571)</f>
        <v>#REF!</v>
      </c>
      <c r="Y572" s="71" t="e">
        <f t="shared" ref="Y572:Z572" si="272">SUM(Y562:Y571)</f>
        <v>#REF!</v>
      </c>
      <c r="Z572" s="71" t="e">
        <f t="shared" si="272"/>
        <v>#REF!</v>
      </c>
      <c r="AA572" s="71"/>
      <c r="AB572" s="75">
        <f>SUM(AB562:AB571)</f>
        <v>0</v>
      </c>
      <c r="AC572" s="71">
        <f>SUM(AC562:AC571)</f>
        <v>0</v>
      </c>
      <c r="AD572" s="76">
        <f>SUM(AD562:AD571)</f>
        <v>0</v>
      </c>
      <c r="AE572" s="76">
        <f>SUM(AE562:AE571)</f>
        <v>0</v>
      </c>
      <c r="AF572" s="79">
        <f>COUNTA(AF562:AF571)</f>
        <v>0</v>
      </c>
      <c r="AG572" s="80"/>
      <c r="AH572" s="81"/>
      <c r="AI572" s="91"/>
    </row>
    <row r="573" spans="2:35" s="93" customFormat="1" ht="15" thickBot="1">
      <c r="B573" s="822"/>
      <c r="C573" s="82"/>
      <c r="D573" s="82"/>
      <c r="E573" s="82"/>
      <c r="F573" s="82"/>
      <c r="G573" s="83"/>
      <c r="H573" s="84"/>
      <c r="I573" s="84"/>
      <c r="J573" s="28" t="str">
        <f t="shared" ref="J573" si="273">IFERROR(IF(I573/D$12=0," ",I573/D$12),"")</f>
        <v xml:space="preserve"> </v>
      </c>
      <c r="K573" s="84"/>
      <c r="L573" s="84"/>
      <c r="M573" s="84"/>
      <c r="N573" s="85"/>
      <c r="O573" s="72"/>
      <c r="P573" s="73"/>
      <c r="Q573" s="73"/>
      <c r="R573" s="73"/>
      <c r="S573" s="73"/>
      <c r="T573" s="73"/>
      <c r="U573" s="73"/>
      <c r="V573" s="73"/>
      <c r="W573" s="73"/>
      <c r="X573" s="73"/>
      <c r="Y573" s="73"/>
      <c r="Z573" s="73"/>
      <c r="AA573" s="73"/>
      <c r="AB573" s="73"/>
      <c r="AC573" s="73"/>
      <c r="AD573" s="77"/>
      <c r="AE573" s="77"/>
      <c r="AF573" s="84"/>
      <c r="AG573" s="86"/>
      <c r="AH573" s="87"/>
      <c r="AI573" s="92"/>
    </row>
    <row r="574" spans="2:35">
      <c r="B574" s="823">
        <f>B562+1</f>
        <v>47</v>
      </c>
      <c r="C574" s="828"/>
      <c r="D574" s="1100"/>
      <c r="E574" s="828"/>
      <c r="F574" s="829"/>
      <c r="G574" s="25"/>
      <c r="H574" s="24"/>
      <c r="I574" s="140"/>
      <c r="J574" s="7" t="str">
        <f>IFERROR(IF(I574/D$12=0," ",I574/D$12),"")</f>
        <v xml:space="preserve"> </v>
      </c>
      <c r="K574" s="1116"/>
      <c r="L574" s="1118"/>
      <c r="M574" s="1118"/>
      <c r="N574" s="23"/>
      <c r="O574" s="862" t="str">
        <f>IFERROR(ROUND(IF(I584/#REF!=0,"",I584/#REF!),0),"")</f>
        <v/>
      </c>
      <c r="P574" s="859">
        <f>IFERROR(O584/$X$14,"")</f>
        <v>0</v>
      </c>
      <c r="Q574" s="865">
        <f>IFERROR(P584*$X$13/2,"")</f>
        <v>0</v>
      </c>
      <c r="R574" s="854"/>
      <c r="S574" s="834" t="str">
        <f>IFERROR(ROUND(IF(OR($R574="Hino Truck",$R577="Hino Truck",$R579="Hino Truck",$R581="Hino Truck"),$P584/$X$9,""),1),"NA")</f>
        <v>NA</v>
      </c>
      <c r="T574" s="834" t="str">
        <f>IFERROR(ROUND(IF(OR($R574="Mazda",$R577="Mazda",$R579="Mazda",$R581="Mazda"),$P584/$X$10,""),1),"NA")</f>
        <v>NA</v>
      </c>
      <c r="U574" s="834" t="str">
        <f>IFERROR(ROUND(IF(OR($R574="Shazoor",$R577="Shazoor",$R579="Shazoor",$R581="Shazoor"),$P584/$X$11,""),1),"NA")</f>
        <v>NA</v>
      </c>
      <c r="V574" s="834" t="str">
        <f>IFERROR(ROUND(IF(OR($R574="Suzuki",$R577="Suzuki",$R579="Suzuki",$R581="Suzuki"),$P584/$X$12,""),1),"NA")</f>
        <v>NA</v>
      </c>
      <c r="W574" s="830"/>
      <c r="X574" s="855" t="e">
        <f>J584/$K$9/$K$8</f>
        <v>#REF!</v>
      </c>
      <c r="Y574" s="857" t="e">
        <f>ROUND(X584/#REF!,0)</f>
        <v>#REF!</v>
      </c>
      <c r="Z574" s="857" t="e">
        <f>O584/#REF!</f>
        <v>#REF!</v>
      </c>
      <c r="AA574" s="1103"/>
      <c r="AB574" s="1106">
        <f>IFERROR(ROUND(IF(AA574="ICT",0,(J584/10)*110%),0),"")</f>
        <v>0</v>
      </c>
      <c r="AC574" s="1107" t="str">
        <f>IFERROR(ROUNDUP(J584/$P$9/$P$8,0),"")</f>
        <v/>
      </c>
      <c r="AD574" s="1109" t="str">
        <f>IFERROR(ROUND(J584/$P$9/AC574,0),"")</f>
        <v/>
      </c>
      <c r="AE574" s="29" t="str">
        <f>IFERROR(ROUND(IF(AA574="ICT",0,(J574/25)*110%),0),"")</f>
        <v/>
      </c>
      <c r="AF574" s="43"/>
      <c r="AG574" s="43"/>
      <c r="AH574" s="44"/>
      <c r="AI574" s="19"/>
    </row>
    <row r="575" spans="2:35">
      <c r="B575" s="823"/>
      <c r="C575" s="828"/>
      <c r="D575" s="1100"/>
      <c r="E575" s="828"/>
      <c r="F575" s="1102"/>
      <c r="G575" s="25"/>
      <c r="H575" s="140"/>
      <c r="I575" s="140"/>
      <c r="J575" s="7" t="str">
        <f t="shared" ref="J575:J583" si="274">IFERROR(IF(I575/D$12=0," ",I575/D$12),"")</f>
        <v xml:space="preserve"> </v>
      </c>
      <c r="K575" s="1116"/>
      <c r="L575" s="1118"/>
      <c r="M575" s="1118"/>
      <c r="N575" s="23"/>
      <c r="O575" s="863"/>
      <c r="P575" s="860"/>
      <c r="Q575" s="866"/>
      <c r="R575" s="828"/>
      <c r="S575" s="835"/>
      <c r="T575" s="835"/>
      <c r="U575" s="835"/>
      <c r="V575" s="835"/>
      <c r="W575" s="831"/>
      <c r="X575" s="855"/>
      <c r="Y575" s="857"/>
      <c r="Z575" s="857"/>
      <c r="AA575" s="1104"/>
      <c r="AB575" s="956"/>
      <c r="AC575" s="1107"/>
      <c r="AD575" s="1109"/>
      <c r="AE575" s="29" t="str">
        <f t="shared" ref="AE575:AE577" si="275">IFERROR(ROUND(IF(AA575="ICT",0,(J575/25)*110%),0),"")</f>
        <v/>
      </c>
      <c r="AF575" s="45"/>
      <c r="AG575" s="45"/>
      <c r="AH575" s="46"/>
      <c r="AI575" s="19"/>
    </row>
    <row r="576" spans="2:35">
      <c r="B576" s="823"/>
      <c r="C576" s="828"/>
      <c r="D576" s="1100"/>
      <c r="E576" s="828"/>
      <c r="F576" s="1102"/>
      <c r="G576" s="25"/>
      <c r="H576" s="140"/>
      <c r="I576" s="140"/>
      <c r="J576" s="7" t="str">
        <f t="shared" si="274"/>
        <v xml:space="preserve"> </v>
      </c>
      <c r="K576" s="1116"/>
      <c r="L576" s="1118"/>
      <c r="M576" s="1118"/>
      <c r="N576" s="23"/>
      <c r="O576" s="863"/>
      <c r="P576" s="860"/>
      <c r="Q576" s="866"/>
      <c r="R576" s="829"/>
      <c r="S576" s="835"/>
      <c r="T576" s="835"/>
      <c r="U576" s="835"/>
      <c r="V576" s="835"/>
      <c r="W576" s="831"/>
      <c r="X576" s="855"/>
      <c r="Y576" s="857"/>
      <c r="Z576" s="857"/>
      <c r="AA576" s="1104"/>
      <c r="AB576" s="956"/>
      <c r="AC576" s="1107"/>
      <c r="AD576" s="1109"/>
      <c r="AE576" s="29" t="str">
        <f t="shared" si="275"/>
        <v/>
      </c>
      <c r="AF576" s="45"/>
      <c r="AG576" s="45"/>
      <c r="AH576" s="46"/>
      <c r="AI576" s="19"/>
    </row>
    <row r="577" spans="2:35">
      <c r="B577" s="823"/>
      <c r="C577" s="828"/>
      <c r="D577" s="1100"/>
      <c r="E577" s="828"/>
      <c r="F577" s="1102"/>
      <c r="G577" s="25"/>
      <c r="H577" s="140"/>
      <c r="I577" s="140"/>
      <c r="J577" s="7" t="str">
        <f t="shared" si="274"/>
        <v xml:space="preserve"> </v>
      </c>
      <c r="K577" s="1116"/>
      <c r="L577" s="1118"/>
      <c r="M577" s="1118"/>
      <c r="N577" s="23"/>
      <c r="O577" s="863"/>
      <c r="P577" s="860"/>
      <c r="Q577" s="866"/>
      <c r="R577" s="854"/>
      <c r="S577" s="835"/>
      <c r="T577" s="835"/>
      <c r="U577" s="835"/>
      <c r="V577" s="835"/>
      <c r="W577" s="831"/>
      <c r="X577" s="855"/>
      <c r="Y577" s="857"/>
      <c r="Z577" s="857"/>
      <c r="AA577" s="1104"/>
      <c r="AB577" s="956"/>
      <c r="AC577" s="1107"/>
      <c r="AD577" s="1109"/>
      <c r="AE577" s="29" t="str">
        <f t="shared" si="275"/>
        <v/>
      </c>
      <c r="AF577" s="45"/>
      <c r="AG577" s="45"/>
      <c r="AH577" s="46"/>
      <c r="AI577" s="19"/>
    </row>
    <row r="578" spans="2:35">
      <c r="B578" s="823"/>
      <c r="C578" s="828"/>
      <c r="D578" s="1100"/>
      <c r="E578" s="828"/>
      <c r="F578" s="1102"/>
      <c r="G578" s="25"/>
      <c r="H578" s="140"/>
      <c r="I578" s="22"/>
      <c r="J578" s="7" t="str">
        <f t="shared" si="274"/>
        <v xml:space="preserve"> </v>
      </c>
      <c r="K578" s="1116"/>
      <c r="L578" s="1118"/>
      <c r="M578" s="1118"/>
      <c r="N578" s="23"/>
      <c r="O578" s="863"/>
      <c r="P578" s="860"/>
      <c r="Q578" s="866"/>
      <c r="R578" s="829"/>
      <c r="S578" s="835"/>
      <c r="T578" s="835"/>
      <c r="U578" s="835"/>
      <c r="V578" s="835"/>
      <c r="W578" s="831"/>
      <c r="X578" s="855"/>
      <c r="Y578" s="857"/>
      <c r="Z578" s="857"/>
      <c r="AA578" s="1104"/>
      <c r="AB578" s="956"/>
      <c r="AC578" s="1107"/>
      <c r="AD578" s="1109"/>
      <c r="AE578" s="29"/>
      <c r="AF578" s="45"/>
      <c r="AG578" s="45"/>
      <c r="AH578" s="46"/>
      <c r="AI578" s="19"/>
    </row>
    <row r="579" spans="2:35">
      <c r="B579" s="823"/>
      <c r="C579" s="828"/>
      <c r="D579" s="1100"/>
      <c r="E579" s="828"/>
      <c r="F579" s="1102"/>
      <c r="G579" s="25"/>
      <c r="H579" s="140"/>
      <c r="I579" s="22"/>
      <c r="J579" s="7" t="str">
        <f t="shared" si="274"/>
        <v xml:space="preserve"> </v>
      </c>
      <c r="K579" s="1116"/>
      <c r="L579" s="1118"/>
      <c r="M579" s="1118"/>
      <c r="N579" s="23"/>
      <c r="O579" s="863"/>
      <c r="P579" s="860"/>
      <c r="Q579" s="866"/>
      <c r="R579" s="854"/>
      <c r="S579" s="835"/>
      <c r="T579" s="835"/>
      <c r="U579" s="835"/>
      <c r="V579" s="835"/>
      <c r="W579" s="831"/>
      <c r="X579" s="855"/>
      <c r="Y579" s="857"/>
      <c r="Z579" s="857"/>
      <c r="AA579" s="1104"/>
      <c r="AB579" s="956"/>
      <c r="AC579" s="1107"/>
      <c r="AD579" s="1109"/>
      <c r="AE579" s="29"/>
      <c r="AF579" s="45"/>
      <c r="AG579" s="45"/>
      <c r="AH579" s="46"/>
      <c r="AI579" s="19"/>
    </row>
    <row r="580" spans="2:35">
      <c r="B580" s="823"/>
      <c r="C580" s="828"/>
      <c r="D580" s="1100"/>
      <c r="E580" s="828"/>
      <c r="F580" s="1102"/>
      <c r="G580" s="25"/>
      <c r="H580" s="140"/>
      <c r="I580" s="22"/>
      <c r="J580" s="7" t="str">
        <f t="shared" si="274"/>
        <v xml:space="preserve"> </v>
      </c>
      <c r="K580" s="1116"/>
      <c r="L580" s="1118"/>
      <c r="M580" s="1118"/>
      <c r="N580" s="23"/>
      <c r="O580" s="863"/>
      <c r="P580" s="860"/>
      <c r="Q580" s="866"/>
      <c r="R580" s="829"/>
      <c r="S580" s="835"/>
      <c r="T580" s="835"/>
      <c r="U580" s="835"/>
      <c r="V580" s="835"/>
      <c r="W580" s="831"/>
      <c r="X580" s="855"/>
      <c r="Y580" s="857"/>
      <c r="Z580" s="857"/>
      <c r="AA580" s="1104"/>
      <c r="AB580" s="956"/>
      <c r="AC580" s="1107"/>
      <c r="AD580" s="1109"/>
      <c r="AE580" s="29"/>
      <c r="AF580" s="45"/>
      <c r="AG580" s="45"/>
      <c r="AH580" s="46"/>
      <c r="AI580" s="19"/>
    </row>
    <row r="581" spans="2:35">
      <c r="B581" s="823"/>
      <c r="C581" s="828"/>
      <c r="D581" s="1100"/>
      <c r="E581" s="828"/>
      <c r="F581" s="1102"/>
      <c r="G581" s="25"/>
      <c r="H581" s="140"/>
      <c r="I581" s="22"/>
      <c r="J581" s="7" t="str">
        <f t="shared" si="274"/>
        <v xml:space="preserve"> </v>
      </c>
      <c r="K581" s="1116"/>
      <c r="L581" s="1118"/>
      <c r="M581" s="1118"/>
      <c r="N581" s="23"/>
      <c r="O581" s="863"/>
      <c r="P581" s="860"/>
      <c r="Q581" s="866"/>
      <c r="R581" s="854"/>
      <c r="S581" s="835"/>
      <c r="T581" s="835"/>
      <c r="U581" s="835"/>
      <c r="V581" s="835"/>
      <c r="W581" s="831"/>
      <c r="X581" s="855"/>
      <c r="Y581" s="857"/>
      <c r="Z581" s="857"/>
      <c r="AA581" s="1104"/>
      <c r="AB581" s="956"/>
      <c r="AC581" s="1107"/>
      <c r="AD581" s="1109"/>
      <c r="AE581" s="29"/>
      <c r="AF581" s="45"/>
      <c r="AG581" s="45"/>
      <c r="AH581" s="46"/>
      <c r="AI581" s="19"/>
    </row>
    <row r="582" spans="2:35">
      <c r="B582" s="823"/>
      <c r="C582" s="828"/>
      <c r="D582" s="1100"/>
      <c r="E582" s="828"/>
      <c r="F582" s="1102"/>
      <c r="G582" s="25"/>
      <c r="H582" s="140"/>
      <c r="I582" s="22"/>
      <c r="J582" s="7" t="str">
        <f t="shared" si="274"/>
        <v xml:space="preserve"> </v>
      </c>
      <c r="K582" s="1116"/>
      <c r="L582" s="1118"/>
      <c r="M582" s="1118"/>
      <c r="N582" s="23"/>
      <c r="O582" s="863"/>
      <c r="P582" s="860"/>
      <c r="Q582" s="866"/>
      <c r="R582" s="828"/>
      <c r="S582" s="835"/>
      <c r="T582" s="835"/>
      <c r="U582" s="835"/>
      <c r="V582" s="835"/>
      <c r="W582" s="831"/>
      <c r="X582" s="855"/>
      <c r="Y582" s="857"/>
      <c r="Z582" s="857"/>
      <c r="AA582" s="1104"/>
      <c r="AB582" s="956"/>
      <c r="AC582" s="1107"/>
      <c r="AD582" s="1109"/>
      <c r="AE582" s="29"/>
      <c r="AF582" s="45"/>
      <c r="AG582" s="45"/>
      <c r="AH582" s="46"/>
      <c r="AI582" s="19"/>
    </row>
    <row r="583" spans="2:35">
      <c r="B583" s="822"/>
      <c r="C583" s="829"/>
      <c r="D583" s="1101"/>
      <c r="E583" s="829"/>
      <c r="F583" s="1102"/>
      <c r="G583" s="25"/>
      <c r="H583" s="140"/>
      <c r="I583" s="22"/>
      <c r="J583" s="7" t="str">
        <f t="shared" si="274"/>
        <v xml:space="preserve"> </v>
      </c>
      <c r="K583" s="1117"/>
      <c r="L583" s="1119"/>
      <c r="M583" s="1119"/>
      <c r="N583" s="23"/>
      <c r="O583" s="864"/>
      <c r="P583" s="861"/>
      <c r="Q583" s="867"/>
      <c r="R583" s="829"/>
      <c r="S583" s="836"/>
      <c r="T583" s="836"/>
      <c r="U583" s="836"/>
      <c r="V583" s="836"/>
      <c r="W583" s="832"/>
      <c r="X583" s="856"/>
      <c r="Y583" s="858"/>
      <c r="Z583" s="858"/>
      <c r="AA583" s="1105"/>
      <c r="AB583" s="957"/>
      <c r="AC583" s="1108"/>
      <c r="AD583" s="1110"/>
      <c r="AE583" s="29" t="str">
        <f t="shared" ref="AE583" si="276">IFERROR(ROUND(IF(AA583="ICT",0,(J583/25)*110%),0),"")</f>
        <v/>
      </c>
      <c r="AF583" s="45"/>
      <c r="AG583" s="45"/>
      <c r="AH583" s="46"/>
      <c r="AI583" s="19"/>
    </row>
    <row r="584" spans="2:35" s="90" customFormat="1" ht="16.5" customHeight="1">
      <c r="B584" s="821"/>
      <c r="C584" s="78" t="s">
        <v>348</v>
      </c>
      <c r="D584" s="78"/>
      <c r="E584" s="78">
        <f>COUNTA(E574)</f>
        <v>0</v>
      </c>
      <c r="F584" s="78">
        <f>COUNTA(F574)</f>
        <v>0</v>
      </c>
      <c r="G584" s="78">
        <f>COUNTA(G574:G583)</f>
        <v>0</v>
      </c>
      <c r="H584" s="78"/>
      <c r="I584" s="69">
        <f>SUM(I574:I583)</f>
        <v>0</v>
      </c>
      <c r="J584" s="69">
        <f>SUM(J574:J583)</f>
        <v>0</v>
      </c>
      <c r="K584" s="79"/>
      <c r="L584" s="79"/>
      <c r="M584" s="79"/>
      <c r="N584" s="70">
        <f>SUM(N574:N583)</f>
        <v>0</v>
      </c>
      <c r="O584" s="70">
        <f>SUM(O574:O583)</f>
        <v>0</v>
      </c>
      <c r="P584" s="71">
        <f>SUM(P574:P583)</f>
        <v>0</v>
      </c>
      <c r="Q584" s="71">
        <f>SUM(Q574:Q583)</f>
        <v>0</v>
      </c>
      <c r="R584" s="71"/>
      <c r="S584" s="74">
        <f>SUM(S574:S583)</f>
        <v>0</v>
      </c>
      <c r="T584" s="74">
        <f>SUM(T574:T583)</f>
        <v>0</v>
      </c>
      <c r="U584" s="74">
        <f t="shared" ref="U584" si="277">SUM(U574:U583)</f>
        <v>0</v>
      </c>
      <c r="V584" s="74">
        <f>SUM(V574:V583)</f>
        <v>0</v>
      </c>
      <c r="W584" s="71"/>
      <c r="X584" s="71" t="e">
        <f>SUM(X574:X583)</f>
        <v>#REF!</v>
      </c>
      <c r="Y584" s="71" t="e">
        <f t="shared" ref="Y584:Z584" si="278">SUM(Y574:Y583)</f>
        <v>#REF!</v>
      </c>
      <c r="Z584" s="71" t="e">
        <f t="shared" si="278"/>
        <v>#REF!</v>
      </c>
      <c r="AA584" s="71"/>
      <c r="AB584" s="75">
        <f>SUM(AB574:AB583)</f>
        <v>0</v>
      </c>
      <c r="AC584" s="71">
        <f>SUM(AC574:AC583)</f>
        <v>0</v>
      </c>
      <c r="AD584" s="76">
        <f>SUM(AD574:AD583)</f>
        <v>0</v>
      </c>
      <c r="AE584" s="76">
        <f>SUM(AE574:AE583)</f>
        <v>0</v>
      </c>
      <c r="AF584" s="79">
        <f>COUNTA(AF574:AF583)</f>
        <v>0</v>
      </c>
      <c r="AG584" s="80"/>
      <c r="AH584" s="81"/>
      <c r="AI584" s="91"/>
    </row>
    <row r="585" spans="2:35" s="93" customFormat="1" ht="15" thickBot="1">
      <c r="B585" s="822"/>
      <c r="C585" s="82"/>
      <c r="D585" s="82"/>
      <c r="E585" s="82"/>
      <c r="F585" s="82"/>
      <c r="G585" s="83"/>
      <c r="H585" s="84"/>
      <c r="I585" s="84"/>
      <c r="J585" s="28" t="str">
        <f t="shared" ref="J585" si="279">IFERROR(IF(I585/D$12=0," ",I585/D$12),"")</f>
        <v xml:space="preserve"> </v>
      </c>
      <c r="K585" s="84"/>
      <c r="L585" s="84"/>
      <c r="M585" s="84"/>
      <c r="N585" s="85"/>
      <c r="O585" s="72"/>
      <c r="P585" s="73"/>
      <c r="Q585" s="73"/>
      <c r="R585" s="73"/>
      <c r="S585" s="73"/>
      <c r="T585" s="73"/>
      <c r="U585" s="73"/>
      <c r="V585" s="73"/>
      <c r="W585" s="73"/>
      <c r="X585" s="73"/>
      <c r="Y585" s="73"/>
      <c r="Z585" s="73"/>
      <c r="AA585" s="73"/>
      <c r="AB585" s="73"/>
      <c r="AC585" s="73"/>
      <c r="AD585" s="77"/>
      <c r="AE585" s="77"/>
      <c r="AF585" s="84"/>
      <c r="AG585" s="86"/>
      <c r="AH585" s="87"/>
      <c r="AI585" s="92"/>
    </row>
    <row r="586" spans="2:35">
      <c r="B586" s="823">
        <f>B574+1</f>
        <v>48</v>
      </c>
      <c r="C586" s="828"/>
      <c r="D586" s="1100"/>
      <c r="E586" s="828"/>
      <c r="F586" s="829"/>
      <c r="G586" s="25"/>
      <c r="H586" s="24"/>
      <c r="I586" s="140"/>
      <c r="J586" s="7" t="str">
        <f>IFERROR(IF(I586/D$12=0," ",I586/D$12),"")</f>
        <v xml:space="preserve"> </v>
      </c>
      <c r="K586" s="1116"/>
      <c r="L586" s="1118"/>
      <c r="M586" s="1118"/>
      <c r="N586" s="23"/>
      <c r="O586" s="862" t="str">
        <f>IFERROR(ROUND(IF(I596/#REF!=0,"",I596/#REF!),0),"")</f>
        <v/>
      </c>
      <c r="P586" s="859">
        <f>IFERROR(O596/$X$14,"")</f>
        <v>0</v>
      </c>
      <c r="Q586" s="865">
        <f>IFERROR(P596*$X$13/2,"")</f>
        <v>0</v>
      </c>
      <c r="R586" s="854"/>
      <c r="S586" s="834" t="str">
        <f>IFERROR(ROUND(IF(OR($R586="Hino Truck",$R589="Hino Truck",$R591="Hino Truck",$R593="Hino Truck"),$P596/$X$9,""),1),"NA")</f>
        <v>NA</v>
      </c>
      <c r="T586" s="834" t="str">
        <f>IFERROR(ROUND(IF(OR($R586="Mazda",$R589="Mazda",$R591="Mazda",$R593="Mazda"),$P596/$X$10,""),1),"NA")</f>
        <v>NA</v>
      </c>
      <c r="U586" s="834" t="str">
        <f>IFERROR(ROUND(IF(OR($R586="Shazoor",$R589="Shazoor",$R591="Shazoor",$R593="Shazoor"),$P596/$X$11,""),1),"NA")</f>
        <v>NA</v>
      </c>
      <c r="V586" s="834" t="str">
        <f>IFERROR(ROUND(IF(OR($R586="Suzuki",$R589="Suzuki",$R591="Suzuki",$R593="Suzuki"),$P596/$X$12,""),1),"NA")</f>
        <v>NA</v>
      </c>
      <c r="W586" s="830"/>
      <c r="X586" s="855" t="e">
        <f>J596/$K$9/$K$8</f>
        <v>#REF!</v>
      </c>
      <c r="Y586" s="857" t="e">
        <f>ROUND(X596/#REF!,0)</f>
        <v>#REF!</v>
      </c>
      <c r="Z586" s="857" t="e">
        <f>O596/#REF!</f>
        <v>#REF!</v>
      </c>
      <c r="AA586" s="1103"/>
      <c r="AB586" s="1106">
        <f>IFERROR(ROUND(IF(AA586="ICT",0,(J596/10)*110%),0),"")</f>
        <v>0</v>
      </c>
      <c r="AC586" s="1107" t="str">
        <f>IFERROR(ROUNDUP(J596/$P$9/$P$8,0),"")</f>
        <v/>
      </c>
      <c r="AD586" s="1109" t="str">
        <f>IFERROR(ROUND(J596/$P$9/AC586,0),"")</f>
        <v/>
      </c>
      <c r="AE586" s="29" t="str">
        <f>IFERROR(ROUND(IF(AA586="ICT",0,(J586/25)*110%),0),"")</f>
        <v/>
      </c>
      <c r="AF586" s="43"/>
      <c r="AG586" s="43"/>
      <c r="AH586" s="44"/>
      <c r="AI586" s="19"/>
    </row>
    <row r="587" spans="2:35">
      <c r="B587" s="823"/>
      <c r="C587" s="828"/>
      <c r="D587" s="1100"/>
      <c r="E587" s="828"/>
      <c r="F587" s="1102"/>
      <c r="G587" s="25"/>
      <c r="H587" s="140"/>
      <c r="I587" s="140"/>
      <c r="J587" s="7" t="str">
        <f t="shared" ref="J587:J595" si="280">IFERROR(IF(I587/D$12=0," ",I587/D$12),"")</f>
        <v xml:space="preserve"> </v>
      </c>
      <c r="K587" s="1116"/>
      <c r="L587" s="1118"/>
      <c r="M587" s="1118"/>
      <c r="N587" s="23"/>
      <c r="O587" s="863"/>
      <c r="P587" s="860"/>
      <c r="Q587" s="866"/>
      <c r="R587" s="828"/>
      <c r="S587" s="835"/>
      <c r="T587" s="835"/>
      <c r="U587" s="835"/>
      <c r="V587" s="835"/>
      <c r="W587" s="831"/>
      <c r="X587" s="855"/>
      <c r="Y587" s="857"/>
      <c r="Z587" s="857"/>
      <c r="AA587" s="1104"/>
      <c r="AB587" s="956"/>
      <c r="AC587" s="1107"/>
      <c r="AD587" s="1109"/>
      <c r="AE587" s="29" t="str">
        <f t="shared" ref="AE587:AE589" si="281">IFERROR(ROUND(IF(AA587="ICT",0,(J587/25)*110%),0),"")</f>
        <v/>
      </c>
      <c r="AF587" s="45"/>
      <c r="AG587" s="45"/>
      <c r="AH587" s="46"/>
      <c r="AI587" s="19"/>
    </row>
    <row r="588" spans="2:35">
      <c r="B588" s="823"/>
      <c r="C588" s="828"/>
      <c r="D588" s="1100"/>
      <c r="E588" s="828"/>
      <c r="F588" s="1102"/>
      <c r="G588" s="25"/>
      <c r="H588" s="140"/>
      <c r="I588" s="140"/>
      <c r="J588" s="7" t="str">
        <f t="shared" si="280"/>
        <v xml:space="preserve"> </v>
      </c>
      <c r="K588" s="1116"/>
      <c r="L588" s="1118"/>
      <c r="M588" s="1118"/>
      <c r="N588" s="23"/>
      <c r="O588" s="863"/>
      <c r="P588" s="860"/>
      <c r="Q588" s="866"/>
      <c r="R588" s="829"/>
      <c r="S588" s="835"/>
      <c r="T588" s="835"/>
      <c r="U588" s="835"/>
      <c r="V588" s="835"/>
      <c r="W588" s="831"/>
      <c r="X588" s="855"/>
      <c r="Y588" s="857"/>
      <c r="Z588" s="857"/>
      <c r="AA588" s="1104"/>
      <c r="AB588" s="956"/>
      <c r="AC588" s="1107"/>
      <c r="AD588" s="1109"/>
      <c r="AE588" s="29" t="str">
        <f t="shared" si="281"/>
        <v/>
      </c>
      <c r="AF588" s="45"/>
      <c r="AG588" s="45"/>
      <c r="AH588" s="46"/>
      <c r="AI588" s="19"/>
    </row>
    <row r="589" spans="2:35">
      <c r="B589" s="823"/>
      <c r="C589" s="828"/>
      <c r="D589" s="1100"/>
      <c r="E589" s="828"/>
      <c r="F589" s="1102"/>
      <c r="G589" s="25"/>
      <c r="H589" s="140"/>
      <c r="I589" s="140"/>
      <c r="J589" s="7" t="str">
        <f t="shared" si="280"/>
        <v xml:space="preserve"> </v>
      </c>
      <c r="K589" s="1116"/>
      <c r="L589" s="1118"/>
      <c r="M589" s="1118"/>
      <c r="N589" s="23"/>
      <c r="O589" s="863"/>
      <c r="P589" s="860"/>
      <c r="Q589" s="866"/>
      <c r="R589" s="854"/>
      <c r="S589" s="835"/>
      <c r="T589" s="835"/>
      <c r="U589" s="835"/>
      <c r="V589" s="835"/>
      <c r="W589" s="831"/>
      <c r="X589" s="855"/>
      <c r="Y589" s="857"/>
      <c r="Z589" s="857"/>
      <c r="AA589" s="1104"/>
      <c r="AB589" s="956"/>
      <c r="AC589" s="1107"/>
      <c r="AD589" s="1109"/>
      <c r="AE589" s="29" t="str">
        <f t="shared" si="281"/>
        <v/>
      </c>
      <c r="AF589" s="45"/>
      <c r="AG589" s="45"/>
      <c r="AH589" s="46"/>
      <c r="AI589" s="19"/>
    </row>
    <row r="590" spans="2:35">
      <c r="B590" s="823"/>
      <c r="C590" s="828"/>
      <c r="D590" s="1100"/>
      <c r="E590" s="828"/>
      <c r="F590" s="1102"/>
      <c r="G590" s="25"/>
      <c r="H590" s="140"/>
      <c r="I590" s="22"/>
      <c r="J590" s="7" t="str">
        <f t="shared" si="280"/>
        <v xml:space="preserve"> </v>
      </c>
      <c r="K590" s="1116"/>
      <c r="L590" s="1118"/>
      <c r="M590" s="1118"/>
      <c r="N590" s="23"/>
      <c r="O590" s="863"/>
      <c r="P590" s="860"/>
      <c r="Q590" s="866"/>
      <c r="R590" s="829"/>
      <c r="S590" s="835"/>
      <c r="T590" s="835"/>
      <c r="U590" s="835"/>
      <c r="V590" s="835"/>
      <c r="W590" s="831"/>
      <c r="X590" s="855"/>
      <c r="Y590" s="857"/>
      <c r="Z590" s="857"/>
      <c r="AA590" s="1104"/>
      <c r="AB590" s="956"/>
      <c r="AC590" s="1107"/>
      <c r="AD590" s="1109"/>
      <c r="AE590" s="29"/>
      <c r="AF590" s="45"/>
      <c r="AG590" s="45"/>
      <c r="AH590" s="46"/>
      <c r="AI590" s="19"/>
    </row>
    <row r="591" spans="2:35">
      <c r="B591" s="823"/>
      <c r="C591" s="828"/>
      <c r="D591" s="1100"/>
      <c r="E591" s="828"/>
      <c r="F591" s="1102"/>
      <c r="G591" s="25"/>
      <c r="H591" s="140"/>
      <c r="I591" s="22"/>
      <c r="J591" s="7" t="str">
        <f t="shared" si="280"/>
        <v xml:space="preserve"> </v>
      </c>
      <c r="K591" s="1116"/>
      <c r="L591" s="1118"/>
      <c r="M591" s="1118"/>
      <c r="N591" s="23"/>
      <c r="O591" s="863"/>
      <c r="P591" s="860"/>
      <c r="Q591" s="866"/>
      <c r="R591" s="854"/>
      <c r="S591" s="835"/>
      <c r="T591" s="835"/>
      <c r="U591" s="835"/>
      <c r="V591" s="835"/>
      <c r="W591" s="831"/>
      <c r="X591" s="855"/>
      <c r="Y591" s="857"/>
      <c r="Z591" s="857"/>
      <c r="AA591" s="1104"/>
      <c r="AB591" s="956"/>
      <c r="AC591" s="1107"/>
      <c r="AD591" s="1109"/>
      <c r="AE591" s="29"/>
      <c r="AF591" s="45"/>
      <c r="AG591" s="45"/>
      <c r="AH591" s="46"/>
      <c r="AI591" s="19"/>
    </row>
    <row r="592" spans="2:35">
      <c r="B592" s="823"/>
      <c r="C592" s="828"/>
      <c r="D592" s="1100"/>
      <c r="E592" s="828"/>
      <c r="F592" s="1102"/>
      <c r="G592" s="25"/>
      <c r="H592" s="140"/>
      <c r="I592" s="22"/>
      <c r="J592" s="7" t="str">
        <f t="shared" si="280"/>
        <v xml:space="preserve"> </v>
      </c>
      <c r="K592" s="1116"/>
      <c r="L592" s="1118"/>
      <c r="M592" s="1118"/>
      <c r="N592" s="23"/>
      <c r="O592" s="863"/>
      <c r="P592" s="860"/>
      <c r="Q592" s="866"/>
      <c r="R592" s="829"/>
      <c r="S592" s="835"/>
      <c r="T592" s="835"/>
      <c r="U592" s="835"/>
      <c r="V592" s="835"/>
      <c r="W592" s="831"/>
      <c r="X592" s="855"/>
      <c r="Y592" s="857"/>
      <c r="Z592" s="857"/>
      <c r="AA592" s="1104"/>
      <c r="AB592" s="956"/>
      <c r="AC592" s="1107"/>
      <c r="AD592" s="1109"/>
      <c r="AE592" s="29"/>
      <c r="AF592" s="45"/>
      <c r="AG592" s="45"/>
      <c r="AH592" s="46"/>
      <c r="AI592" s="19"/>
    </row>
    <row r="593" spans="2:35">
      <c r="B593" s="823"/>
      <c r="C593" s="828"/>
      <c r="D593" s="1100"/>
      <c r="E593" s="828"/>
      <c r="F593" s="1102"/>
      <c r="G593" s="25"/>
      <c r="H593" s="140"/>
      <c r="I593" s="22"/>
      <c r="J593" s="7" t="str">
        <f t="shared" si="280"/>
        <v xml:space="preserve"> </v>
      </c>
      <c r="K593" s="1116"/>
      <c r="L593" s="1118"/>
      <c r="M593" s="1118"/>
      <c r="N593" s="23"/>
      <c r="O593" s="863"/>
      <c r="P593" s="860"/>
      <c r="Q593" s="866"/>
      <c r="R593" s="854"/>
      <c r="S593" s="835"/>
      <c r="T593" s="835"/>
      <c r="U593" s="835"/>
      <c r="V593" s="835"/>
      <c r="W593" s="831"/>
      <c r="X593" s="855"/>
      <c r="Y593" s="857"/>
      <c r="Z593" s="857"/>
      <c r="AA593" s="1104"/>
      <c r="AB593" s="956"/>
      <c r="AC593" s="1107"/>
      <c r="AD593" s="1109"/>
      <c r="AE593" s="29"/>
      <c r="AF593" s="45"/>
      <c r="AG593" s="45"/>
      <c r="AH593" s="46"/>
      <c r="AI593" s="19"/>
    </row>
    <row r="594" spans="2:35">
      <c r="B594" s="823"/>
      <c r="C594" s="828"/>
      <c r="D594" s="1100"/>
      <c r="E594" s="828"/>
      <c r="F594" s="1102"/>
      <c r="G594" s="25"/>
      <c r="H594" s="140"/>
      <c r="I594" s="22"/>
      <c r="J594" s="7" t="str">
        <f t="shared" si="280"/>
        <v xml:space="preserve"> </v>
      </c>
      <c r="K594" s="1116"/>
      <c r="L594" s="1118"/>
      <c r="M594" s="1118"/>
      <c r="N594" s="23"/>
      <c r="O594" s="863"/>
      <c r="P594" s="860"/>
      <c r="Q594" s="866"/>
      <c r="R594" s="828"/>
      <c r="S594" s="835"/>
      <c r="T594" s="835"/>
      <c r="U594" s="835"/>
      <c r="V594" s="835"/>
      <c r="W594" s="831"/>
      <c r="X594" s="855"/>
      <c r="Y594" s="857"/>
      <c r="Z594" s="857"/>
      <c r="AA594" s="1104"/>
      <c r="AB594" s="956"/>
      <c r="AC594" s="1107"/>
      <c r="AD594" s="1109"/>
      <c r="AE594" s="29"/>
      <c r="AF594" s="45"/>
      <c r="AG594" s="45"/>
      <c r="AH594" s="46"/>
      <c r="AI594" s="19"/>
    </row>
    <row r="595" spans="2:35">
      <c r="B595" s="822"/>
      <c r="C595" s="829"/>
      <c r="D595" s="1101"/>
      <c r="E595" s="829"/>
      <c r="F595" s="1102"/>
      <c r="G595" s="25"/>
      <c r="H595" s="140"/>
      <c r="I595" s="22"/>
      <c r="J595" s="7" t="str">
        <f t="shared" si="280"/>
        <v xml:space="preserve"> </v>
      </c>
      <c r="K595" s="1117"/>
      <c r="L595" s="1119"/>
      <c r="M595" s="1119"/>
      <c r="N595" s="23"/>
      <c r="O595" s="864"/>
      <c r="P595" s="861"/>
      <c r="Q595" s="867"/>
      <c r="R595" s="829"/>
      <c r="S595" s="836"/>
      <c r="T595" s="836"/>
      <c r="U595" s="836"/>
      <c r="V595" s="836"/>
      <c r="W595" s="832"/>
      <c r="X595" s="856"/>
      <c r="Y595" s="858"/>
      <c r="Z595" s="858"/>
      <c r="AA595" s="1105"/>
      <c r="AB595" s="957"/>
      <c r="AC595" s="1108"/>
      <c r="AD595" s="1110"/>
      <c r="AE595" s="29" t="str">
        <f t="shared" ref="AE595" si="282">IFERROR(ROUND(IF(AA595="ICT",0,(J595/25)*110%),0),"")</f>
        <v/>
      </c>
      <c r="AF595" s="45"/>
      <c r="AG595" s="45"/>
      <c r="AH595" s="46"/>
      <c r="AI595" s="19"/>
    </row>
    <row r="596" spans="2:35" s="90" customFormat="1" ht="16.5" customHeight="1">
      <c r="B596" s="821"/>
      <c r="C596" s="78" t="s">
        <v>348</v>
      </c>
      <c r="D596" s="78"/>
      <c r="E596" s="78">
        <f>COUNTA(E586)</f>
        <v>0</v>
      </c>
      <c r="F596" s="78">
        <f>COUNTA(F586)</f>
        <v>0</v>
      </c>
      <c r="G596" s="78">
        <f>COUNTA(G586:G595)</f>
        <v>0</v>
      </c>
      <c r="H596" s="78"/>
      <c r="I596" s="69">
        <f>SUM(I586:I595)</f>
        <v>0</v>
      </c>
      <c r="J596" s="69">
        <f>SUM(J586:J595)</f>
        <v>0</v>
      </c>
      <c r="K596" s="79"/>
      <c r="L596" s="79"/>
      <c r="M596" s="79"/>
      <c r="N596" s="70">
        <f>SUM(N586:N595)</f>
        <v>0</v>
      </c>
      <c r="O596" s="70">
        <f>SUM(O586:O595)</f>
        <v>0</v>
      </c>
      <c r="P596" s="71">
        <f>SUM(P586:P595)</f>
        <v>0</v>
      </c>
      <c r="Q596" s="71">
        <f>SUM(Q586:Q595)</f>
        <v>0</v>
      </c>
      <c r="R596" s="71"/>
      <c r="S596" s="74">
        <f>SUM(S586:S595)</f>
        <v>0</v>
      </c>
      <c r="T596" s="74">
        <f>SUM(T586:T595)</f>
        <v>0</v>
      </c>
      <c r="U596" s="74">
        <f t="shared" ref="U596" si="283">SUM(U586:U595)</f>
        <v>0</v>
      </c>
      <c r="V596" s="74">
        <f>SUM(V586:V595)</f>
        <v>0</v>
      </c>
      <c r="W596" s="71"/>
      <c r="X596" s="71" t="e">
        <f>SUM(X586:X595)</f>
        <v>#REF!</v>
      </c>
      <c r="Y596" s="71" t="e">
        <f t="shared" ref="Y596:Z596" si="284">SUM(Y586:Y595)</f>
        <v>#REF!</v>
      </c>
      <c r="Z596" s="71" t="e">
        <f t="shared" si="284"/>
        <v>#REF!</v>
      </c>
      <c r="AA596" s="71"/>
      <c r="AB596" s="75">
        <f>SUM(AB586:AB595)</f>
        <v>0</v>
      </c>
      <c r="AC596" s="71">
        <f>SUM(AC586:AC595)</f>
        <v>0</v>
      </c>
      <c r="AD596" s="76">
        <f>SUM(AD586:AD595)</f>
        <v>0</v>
      </c>
      <c r="AE596" s="76">
        <f>SUM(AE586:AE595)</f>
        <v>0</v>
      </c>
      <c r="AF596" s="79">
        <f>COUNTA(AF586:AF595)</f>
        <v>0</v>
      </c>
      <c r="AG596" s="80"/>
      <c r="AH596" s="81"/>
      <c r="AI596" s="91"/>
    </row>
    <row r="597" spans="2:35" s="93" customFormat="1" ht="15" thickBot="1">
      <c r="B597" s="822"/>
      <c r="C597" s="82"/>
      <c r="D597" s="82"/>
      <c r="E597" s="82"/>
      <c r="F597" s="82"/>
      <c r="G597" s="83"/>
      <c r="H597" s="84"/>
      <c r="I597" s="84"/>
      <c r="J597" s="28" t="str">
        <f t="shared" ref="J597" si="285">IFERROR(IF(I597/D$12=0," ",I597/D$12),"")</f>
        <v xml:space="preserve"> </v>
      </c>
      <c r="K597" s="84"/>
      <c r="L597" s="84"/>
      <c r="M597" s="84"/>
      <c r="N597" s="85"/>
      <c r="O597" s="72"/>
      <c r="P597" s="73"/>
      <c r="Q597" s="73"/>
      <c r="R597" s="73"/>
      <c r="S597" s="73"/>
      <c r="T597" s="73"/>
      <c r="U597" s="73"/>
      <c r="V597" s="73"/>
      <c r="W597" s="73"/>
      <c r="X597" s="73"/>
      <c r="Y597" s="73"/>
      <c r="Z597" s="73"/>
      <c r="AA597" s="73"/>
      <c r="AB597" s="73"/>
      <c r="AC597" s="73"/>
      <c r="AD597" s="77"/>
      <c r="AE597" s="77"/>
      <c r="AF597" s="84"/>
      <c r="AG597" s="86"/>
      <c r="AH597" s="87"/>
      <c r="AI597" s="92"/>
    </row>
    <row r="598" spans="2:35">
      <c r="B598" s="823">
        <f>B586+1</f>
        <v>49</v>
      </c>
      <c r="C598" s="828"/>
      <c r="D598" s="1100"/>
      <c r="E598" s="828"/>
      <c r="F598" s="829"/>
      <c r="G598" s="25"/>
      <c r="H598" s="24"/>
      <c r="I598" s="140"/>
      <c r="J598" s="7" t="str">
        <f>IFERROR(IF(I598/D$12=0," ",I598/D$12),"")</f>
        <v xml:space="preserve"> </v>
      </c>
      <c r="K598" s="1116"/>
      <c r="L598" s="1118"/>
      <c r="M598" s="1118"/>
      <c r="N598" s="23"/>
      <c r="O598" s="862" t="str">
        <f>IFERROR(ROUND(IF(I608/#REF!=0,"",I608/#REF!),0),"")</f>
        <v/>
      </c>
      <c r="P598" s="859">
        <f>IFERROR(O608/$X$14,"")</f>
        <v>0</v>
      </c>
      <c r="Q598" s="865">
        <f>IFERROR(P608*$X$13/2,"")</f>
        <v>0</v>
      </c>
      <c r="R598" s="854"/>
      <c r="S598" s="834" t="str">
        <f>IFERROR(ROUND(IF(OR($R598="Hino Truck",$R601="Hino Truck",$R603="Hino Truck",$R605="Hino Truck"),$P608/$X$9,""),1),"NA")</f>
        <v>NA</v>
      </c>
      <c r="T598" s="834" t="str">
        <f>IFERROR(ROUND(IF(OR($R598="Mazda",$R601="Mazda",$R603="Mazda",$R605="Mazda"),$P608/$X$10,""),1),"NA")</f>
        <v>NA</v>
      </c>
      <c r="U598" s="834" t="str">
        <f>IFERROR(ROUND(IF(OR($R598="Shazoor",$R601="Shazoor",$R603="Shazoor",$R605="Shazoor"),$P608/$X$11,""),1),"NA")</f>
        <v>NA</v>
      </c>
      <c r="V598" s="834" t="str">
        <f>IFERROR(ROUND(IF(OR($R598="Suzuki",$R601="Suzuki",$R603="Suzuki",$R605="Suzuki"),$P608/$X$12,""),1),"NA")</f>
        <v>NA</v>
      </c>
      <c r="W598" s="830"/>
      <c r="X598" s="855" t="e">
        <f>J608/$K$9/$K$8</f>
        <v>#REF!</v>
      </c>
      <c r="Y598" s="857" t="e">
        <f>ROUND(X608/#REF!,0)</f>
        <v>#REF!</v>
      </c>
      <c r="Z598" s="857" t="e">
        <f>O608/#REF!</f>
        <v>#REF!</v>
      </c>
      <c r="AA598" s="1103"/>
      <c r="AB598" s="1106">
        <f>IFERROR(ROUND(IF(AA598="ICT",0,(J608/10)*110%),0),"")</f>
        <v>0</v>
      </c>
      <c r="AC598" s="1107" t="str">
        <f>IFERROR(ROUNDUP(J608/$P$9/$P$8,0),"")</f>
        <v/>
      </c>
      <c r="AD598" s="1109" t="str">
        <f>IFERROR(ROUND(J608/$P$9/AC598,0),"")</f>
        <v/>
      </c>
      <c r="AE598" s="29" t="str">
        <f>IFERROR(ROUND(IF(AA598="ICT",0,(J598/25)*110%),0),"")</f>
        <v/>
      </c>
      <c r="AF598" s="43"/>
      <c r="AG598" s="43"/>
      <c r="AH598" s="44"/>
      <c r="AI598" s="19"/>
    </row>
    <row r="599" spans="2:35">
      <c r="B599" s="823"/>
      <c r="C599" s="828"/>
      <c r="D599" s="1100"/>
      <c r="E599" s="828"/>
      <c r="F599" s="1102"/>
      <c r="G599" s="25"/>
      <c r="H599" s="140"/>
      <c r="I599" s="140"/>
      <c r="J599" s="7" t="str">
        <f t="shared" ref="J599:J607" si="286">IFERROR(IF(I599/D$12=0," ",I599/D$12),"")</f>
        <v xml:space="preserve"> </v>
      </c>
      <c r="K599" s="1116"/>
      <c r="L599" s="1118"/>
      <c r="M599" s="1118"/>
      <c r="N599" s="23"/>
      <c r="O599" s="863"/>
      <c r="P599" s="860"/>
      <c r="Q599" s="866"/>
      <c r="R599" s="828"/>
      <c r="S599" s="835"/>
      <c r="T599" s="835"/>
      <c r="U599" s="835"/>
      <c r="V599" s="835"/>
      <c r="W599" s="831"/>
      <c r="X599" s="855"/>
      <c r="Y599" s="857"/>
      <c r="Z599" s="857"/>
      <c r="AA599" s="1104"/>
      <c r="AB599" s="956"/>
      <c r="AC599" s="1107"/>
      <c r="AD599" s="1109"/>
      <c r="AE599" s="29" t="str">
        <f t="shared" ref="AE599:AE601" si="287">IFERROR(ROUND(IF(AA599="ICT",0,(J599/25)*110%),0),"")</f>
        <v/>
      </c>
      <c r="AF599" s="45"/>
      <c r="AG599" s="45"/>
      <c r="AH599" s="46"/>
      <c r="AI599" s="19"/>
    </row>
    <row r="600" spans="2:35">
      <c r="B600" s="823"/>
      <c r="C600" s="828"/>
      <c r="D600" s="1100"/>
      <c r="E600" s="828"/>
      <c r="F600" s="1102"/>
      <c r="G600" s="25"/>
      <c r="H600" s="140"/>
      <c r="I600" s="140"/>
      <c r="J600" s="7" t="str">
        <f t="shared" si="286"/>
        <v xml:space="preserve"> </v>
      </c>
      <c r="K600" s="1116"/>
      <c r="L600" s="1118"/>
      <c r="M600" s="1118"/>
      <c r="N600" s="23"/>
      <c r="O600" s="863"/>
      <c r="P600" s="860"/>
      <c r="Q600" s="866"/>
      <c r="R600" s="829"/>
      <c r="S600" s="835"/>
      <c r="T600" s="835"/>
      <c r="U600" s="835"/>
      <c r="V600" s="835"/>
      <c r="W600" s="831"/>
      <c r="X600" s="855"/>
      <c r="Y600" s="857"/>
      <c r="Z600" s="857"/>
      <c r="AA600" s="1104"/>
      <c r="AB600" s="956"/>
      <c r="AC600" s="1107"/>
      <c r="AD600" s="1109"/>
      <c r="AE600" s="29" t="str">
        <f t="shared" si="287"/>
        <v/>
      </c>
      <c r="AF600" s="45"/>
      <c r="AG600" s="45"/>
      <c r="AH600" s="46"/>
      <c r="AI600" s="19"/>
    </row>
    <row r="601" spans="2:35">
      <c r="B601" s="823"/>
      <c r="C601" s="828"/>
      <c r="D601" s="1100"/>
      <c r="E601" s="828"/>
      <c r="F601" s="1102"/>
      <c r="G601" s="25"/>
      <c r="H601" s="140"/>
      <c r="I601" s="140"/>
      <c r="J601" s="7" t="str">
        <f t="shared" si="286"/>
        <v xml:space="preserve"> </v>
      </c>
      <c r="K601" s="1116"/>
      <c r="L601" s="1118"/>
      <c r="M601" s="1118"/>
      <c r="N601" s="23"/>
      <c r="O601" s="863"/>
      <c r="P601" s="860"/>
      <c r="Q601" s="866"/>
      <c r="R601" s="854"/>
      <c r="S601" s="835"/>
      <c r="T601" s="835"/>
      <c r="U601" s="835"/>
      <c r="V601" s="835"/>
      <c r="W601" s="831"/>
      <c r="X601" s="855"/>
      <c r="Y601" s="857"/>
      <c r="Z601" s="857"/>
      <c r="AA601" s="1104"/>
      <c r="AB601" s="956"/>
      <c r="AC601" s="1107"/>
      <c r="AD601" s="1109"/>
      <c r="AE601" s="29" t="str">
        <f t="shared" si="287"/>
        <v/>
      </c>
      <c r="AF601" s="45"/>
      <c r="AG601" s="45"/>
      <c r="AH601" s="46"/>
      <c r="AI601" s="19"/>
    </row>
    <row r="602" spans="2:35">
      <c r="B602" s="823"/>
      <c r="C602" s="828"/>
      <c r="D602" s="1100"/>
      <c r="E602" s="828"/>
      <c r="F602" s="1102"/>
      <c r="G602" s="25"/>
      <c r="H602" s="140"/>
      <c r="I602" s="22"/>
      <c r="J602" s="7" t="str">
        <f t="shared" si="286"/>
        <v xml:space="preserve"> </v>
      </c>
      <c r="K602" s="1116"/>
      <c r="L602" s="1118"/>
      <c r="M602" s="1118"/>
      <c r="N602" s="23"/>
      <c r="O602" s="863"/>
      <c r="P602" s="860"/>
      <c r="Q602" s="866"/>
      <c r="R602" s="829"/>
      <c r="S602" s="835"/>
      <c r="T602" s="835"/>
      <c r="U602" s="835"/>
      <c r="V602" s="835"/>
      <c r="W602" s="831"/>
      <c r="X602" s="855"/>
      <c r="Y602" s="857"/>
      <c r="Z602" s="857"/>
      <c r="AA602" s="1104"/>
      <c r="AB602" s="956"/>
      <c r="AC602" s="1107"/>
      <c r="AD602" s="1109"/>
      <c r="AE602" s="29"/>
      <c r="AF602" s="45"/>
      <c r="AG602" s="45"/>
      <c r="AH602" s="46"/>
      <c r="AI602" s="19"/>
    </row>
    <row r="603" spans="2:35">
      <c r="B603" s="823"/>
      <c r="C603" s="828"/>
      <c r="D603" s="1100"/>
      <c r="E603" s="828"/>
      <c r="F603" s="1102"/>
      <c r="G603" s="25"/>
      <c r="H603" s="140"/>
      <c r="I603" s="22"/>
      <c r="J603" s="7" t="str">
        <f t="shared" si="286"/>
        <v xml:space="preserve"> </v>
      </c>
      <c r="K603" s="1116"/>
      <c r="L603" s="1118"/>
      <c r="M603" s="1118"/>
      <c r="N603" s="23"/>
      <c r="O603" s="863"/>
      <c r="P603" s="860"/>
      <c r="Q603" s="866"/>
      <c r="R603" s="854"/>
      <c r="S603" s="835"/>
      <c r="T603" s="835"/>
      <c r="U603" s="835"/>
      <c r="V603" s="835"/>
      <c r="W603" s="831"/>
      <c r="X603" s="855"/>
      <c r="Y603" s="857"/>
      <c r="Z603" s="857"/>
      <c r="AA603" s="1104"/>
      <c r="AB603" s="956"/>
      <c r="AC603" s="1107"/>
      <c r="AD603" s="1109"/>
      <c r="AE603" s="29"/>
      <c r="AF603" s="45"/>
      <c r="AG603" s="45"/>
      <c r="AH603" s="46"/>
      <c r="AI603" s="19"/>
    </row>
    <row r="604" spans="2:35">
      <c r="B604" s="823"/>
      <c r="C604" s="828"/>
      <c r="D604" s="1100"/>
      <c r="E604" s="828"/>
      <c r="F604" s="1102"/>
      <c r="G604" s="25"/>
      <c r="H604" s="140"/>
      <c r="I604" s="22"/>
      <c r="J604" s="7" t="str">
        <f t="shared" si="286"/>
        <v xml:space="preserve"> </v>
      </c>
      <c r="K604" s="1116"/>
      <c r="L604" s="1118"/>
      <c r="M604" s="1118"/>
      <c r="N604" s="23"/>
      <c r="O604" s="863"/>
      <c r="P604" s="860"/>
      <c r="Q604" s="866"/>
      <c r="R604" s="829"/>
      <c r="S604" s="835"/>
      <c r="T604" s="835"/>
      <c r="U604" s="835"/>
      <c r="V604" s="835"/>
      <c r="W604" s="831"/>
      <c r="X604" s="855"/>
      <c r="Y604" s="857"/>
      <c r="Z604" s="857"/>
      <c r="AA604" s="1104"/>
      <c r="AB604" s="956"/>
      <c r="AC604" s="1107"/>
      <c r="AD604" s="1109"/>
      <c r="AE604" s="29"/>
      <c r="AF604" s="45"/>
      <c r="AG604" s="45"/>
      <c r="AH604" s="46"/>
      <c r="AI604" s="19"/>
    </row>
    <row r="605" spans="2:35">
      <c r="B605" s="823"/>
      <c r="C605" s="828"/>
      <c r="D605" s="1100"/>
      <c r="E605" s="828"/>
      <c r="F605" s="1102"/>
      <c r="G605" s="25"/>
      <c r="H605" s="140"/>
      <c r="I605" s="22"/>
      <c r="J605" s="7" t="str">
        <f t="shared" si="286"/>
        <v xml:space="preserve"> </v>
      </c>
      <c r="K605" s="1116"/>
      <c r="L605" s="1118"/>
      <c r="M605" s="1118"/>
      <c r="N605" s="23"/>
      <c r="O605" s="863"/>
      <c r="P605" s="860"/>
      <c r="Q605" s="866"/>
      <c r="R605" s="854"/>
      <c r="S605" s="835"/>
      <c r="T605" s="835"/>
      <c r="U605" s="835"/>
      <c r="V605" s="835"/>
      <c r="W605" s="831"/>
      <c r="X605" s="855"/>
      <c r="Y605" s="857"/>
      <c r="Z605" s="857"/>
      <c r="AA605" s="1104"/>
      <c r="AB605" s="956"/>
      <c r="AC605" s="1107"/>
      <c r="AD605" s="1109"/>
      <c r="AE605" s="29"/>
      <c r="AF605" s="45"/>
      <c r="AG605" s="45"/>
      <c r="AH605" s="46"/>
      <c r="AI605" s="19"/>
    </row>
    <row r="606" spans="2:35">
      <c r="B606" s="823"/>
      <c r="C606" s="828"/>
      <c r="D606" s="1100"/>
      <c r="E606" s="828"/>
      <c r="F606" s="1102"/>
      <c r="G606" s="25"/>
      <c r="H606" s="140"/>
      <c r="I606" s="22"/>
      <c r="J606" s="7" t="str">
        <f t="shared" si="286"/>
        <v xml:space="preserve"> </v>
      </c>
      <c r="K606" s="1116"/>
      <c r="L606" s="1118"/>
      <c r="M606" s="1118"/>
      <c r="N606" s="23"/>
      <c r="O606" s="863"/>
      <c r="P606" s="860"/>
      <c r="Q606" s="866"/>
      <c r="R606" s="828"/>
      <c r="S606" s="835"/>
      <c r="T606" s="835"/>
      <c r="U606" s="835"/>
      <c r="V606" s="835"/>
      <c r="W606" s="831"/>
      <c r="X606" s="855"/>
      <c r="Y606" s="857"/>
      <c r="Z606" s="857"/>
      <c r="AA606" s="1104"/>
      <c r="AB606" s="956"/>
      <c r="AC606" s="1107"/>
      <c r="AD606" s="1109"/>
      <c r="AE606" s="29"/>
      <c r="AF606" s="45"/>
      <c r="AG606" s="45"/>
      <c r="AH606" s="46"/>
      <c r="AI606" s="19"/>
    </row>
    <row r="607" spans="2:35">
      <c r="B607" s="822"/>
      <c r="C607" s="829"/>
      <c r="D607" s="1101"/>
      <c r="E607" s="829"/>
      <c r="F607" s="1102"/>
      <c r="G607" s="25"/>
      <c r="H607" s="140"/>
      <c r="I607" s="22"/>
      <c r="J607" s="7" t="str">
        <f t="shared" si="286"/>
        <v xml:space="preserve"> </v>
      </c>
      <c r="K607" s="1117"/>
      <c r="L607" s="1119"/>
      <c r="M607" s="1119"/>
      <c r="N607" s="23"/>
      <c r="O607" s="864"/>
      <c r="P607" s="861"/>
      <c r="Q607" s="867"/>
      <c r="R607" s="829"/>
      <c r="S607" s="836"/>
      <c r="T607" s="836"/>
      <c r="U607" s="836"/>
      <c r="V607" s="836"/>
      <c r="W607" s="832"/>
      <c r="X607" s="856"/>
      <c r="Y607" s="858"/>
      <c r="Z607" s="858"/>
      <c r="AA607" s="1105"/>
      <c r="AB607" s="957"/>
      <c r="AC607" s="1108"/>
      <c r="AD607" s="1110"/>
      <c r="AE607" s="29" t="str">
        <f t="shared" ref="AE607" si="288">IFERROR(ROUND(IF(AA607="ICT",0,(J607/25)*110%),0),"")</f>
        <v/>
      </c>
      <c r="AF607" s="45"/>
      <c r="AG607" s="45"/>
      <c r="AH607" s="46"/>
      <c r="AI607" s="19"/>
    </row>
    <row r="608" spans="2:35" s="90" customFormat="1" ht="16.5" customHeight="1">
      <c r="B608" s="821"/>
      <c r="C608" s="78" t="s">
        <v>348</v>
      </c>
      <c r="D608" s="78"/>
      <c r="E608" s="78">
        <f>COUNTA(E598)</f>
        <v>0</v>
      </c>
      <c r="F608" s="78">
        <f>COUNTA(F598)</f>
        <v>0</v>
      </c>
      <c r="G608" s="78">
        <f>COUNTA(G598:G607)</f>
        <v>0</v>
      </c>
      <c r="H608" s="78"/>
      <c r="I608" s="69">
        <f>SUM(I598:I607)</f>
        <v>0</v>
      </c>
      <c r="J608" s="69">
        <f>SUM(J598:J607)</f>
        <v>0</v>
      </c>
      <c r="K608" s="79"/>
      <c r="L608" s="79"/>
      <c r="M608" s="79"/>
      <c r="N608" s="70">
        <f>SUM(N598:N607)</f>
        <v>0</v>
      </c>
      <c r="O608" s="70">
        <f>SUM(O598:O607)</f>
        <v>0</v>
      </c>
      <c r="P608" s="71">
        <f>SUM(P598:P607)</f>
        <v>0</v>
      </c>
      <c r="Q608" s="71">
        <f>SUM(Q598:Q607)</f>
        <v>0</v>
      </c>
      <c r="R608" s="71"/>
      <c r="S608" s="74">
        <f>SUM(S598:S607)</f>
        <v>0</v>
      </c>
      <c r="T608" s="74">
        <f>SUM(T598:T607)</f>
        <v>0</v>
      </c>
      <c r="U608" s="74">
        <f t="shared" ref="U608" si="289">SUM(U598:U607)</f>
        <v>0</v>
      </c>
      <c r="V608" s="74">
        <f>SUM(V598:V607)</f>
        <v>0</v>
      </c>
      <c r="W608" s="71"/>
      <c r="X608" s="71" t="e">
        <f>SUM(X598:X607)</f>
        <v>#REF!</v>
      </c>
      <c r="Y608" s="71" t="e">
        <f t="shared" ref="Y608:Z608" si="290">SUM(Y598:Y607)</f>
        <v>#REF!</v>
      </c>
      <c r="Z608" s="71" t="e">
        <f t="shared" si="290"/>
        <v>#REF!</v>
      </c>
      <c r="AA608" s="71"/>
      <c r="AB608" s="75">
        <f>SUM(AB598:AB607)</f>
        <v>0</v>
      </c>
      <c r="AC608" s="71">
        <f>SUM(AC598:AC607)</f>
        <v>0</v>
      </c>
      <c r="AD608" s="76">
        <f>SUM(AD598:AD607)</f>
        <v>0</v>
      </c>
      <c r="AE608" s="76">
        <f>SUM(AE598:AE607)</f>
        <v>0</v>
      </c>
      <c r="AF608" s="79">
        <f>COUNTA(AF598:AF607)</f>
        <v>0</v>
      </c>
      <c r="AG608" s="80"/>
      <c r="AH608" s="81"/>
      <c r="AI608" s="91"/>
    </row>
    <row r="609" spans="2:35" s="93" customFormat="1" ht="15" thickBot="1">
      <c r="B609" s="822"/>
      <c r="C609" s="82"/>
      <c r="D609" s="82"/>
      <c r="E609" s="82"/>
      <c r="F609" s="82"/>
      <c r="G609" s="83"/>
      <c r="H609" s="84"/>
      <c r="I609" s="84"/>
      <c r="J609" s="28" t="str">
        <f t="shared" ref="J609" si="291">IFERROR(IF(I609/D$12=0," ",I609/D$12),"")</f>
        <v xml:space="preserve"> </v>
      </c>
      <c r="K609" s="84"/>
      <c r="L609" s="84"/>
      <c r="M609" s="84"/>
      <c r="N609" s="85"/>
      <c r="O609" s="72"/>
      <c r="P609" s="73"/>
      <c r="Q609" s="73"/>
      <c r="R609" s="73"/>
      <c r="S609" s="73"/>
      <c r="T609" s="73"/>
      <c r="U609" s="73"/>
      <c r="V609" s="73"/>
      <c r="W609" s="73"/>
      <c r="X609" s="73"/>
      <c r="Y609" s="73"/>
      <c r="Z609" s="73"/>
      <c r="AA609" s="73"/>
      <c r="AB609" s="73"/>
      <c r="AC609" s="73"/>
      <c r="AD609" s="77"/>
      <c r="AE609" s="77"/>
      <c r="AF609" s="84"/>
      <c r="AG609" s="86"/>
      <c r="AH609" s="87"/>
      <c r="AI609" s="92"/>
    </row>
    <row r="610" spans="2:35">
      <c r="B610" s="823">
        <f>B598+1</f>
        <v>50</v>
      </c>
      <c r="C610" s="828"/>
      <c r="D610" s="1100"/>
      <c r="E610" s="828"/>
      <c r="F610" s="829"/>
      <c r="G610" s="25"/>
      <c r="H610" s="24"/>
      <c r="I610" s="140"/>
      <c r="J610" s="7" t="str">
        <f>IFERROR(IF(I610/D$12=0," ",I610/D$12),"")</f>
        <v xml:space="preserve"> </v>
      </c>
      <c r="K610" s="1116"/>
      <c r="L610" s="1118"/>
      <c r="M610" s="1118"/>
      <c r="N610" s="23"/>
      <c r="O610" s="862" t="str">
        <f>IFERROR(ROUND(IF(I620/#REF!=0,"",I620/#REF!),0),"")</f>
        <v/>
      </c>
      <c r="P610" s="859">
        <f>IFERROR(O620/$X$14,"")</f>
        <v>0</v>
      </c>
      <c r="Q610" s="865">
        <f>IFERROR(P620*$X$13/2,"")</f>
        <v>0</v>
      </c>
      <c r="R610" s="854"/>
      <c r="S610" s="834" t="str">
        <f>IFERROR(ROUND(IF(OR($R610="Hino Truck",$R613="Hino Truck",$R615="Hino Truck",$R617="Hino Truck"),$P620/$X$9,""),1),"NA")</f>
        <v>NA</v>
      </c>
      <c r="T610" s="834" t="str">
        <f>IFERROR(ROUND(IF(OR($R610="Mazda",$R613="Mazda",$R615="Mazda",$R617="Mazda"),$P620/$X$10,""),1),"NA")</f>
        <v>NA</v>
      </c>
      <c r="U610" s="834" t="str">
        <f>IFERROR(ROUND(IF(OR($R610="Shazoor",$R613="Shazoor",$R615="Shazoor",$R617="Shazoor"),$P620/$X$11,""),1),"NA")</f>
        <v>NA</v>
      </c>
      <c r="V610" s="834" t="str">
        <f>IFERROR(ROUND(IF(OR($R610="Suzuki",$R613="Suzuki",$R615="Suzuki",$R617="Suzuki"),$P620/$X$12,""),1),"NA")</f>
        <v>NA</v>
      </c>
      <c r="W610" s="830"/>
      <c r="X610" s="855" t="e">
        <f>J620/$K$9/$K$8</f>
        <v>#REF!</v>
      </c>
      <c r="Y610" s="857" t="e">
        <f>ROUND(X620/#REF!,0)</f>
        <v>#REF!</v>
      </c>
      <c r="Z610" s="857" t="e">
        <f>O620/#REF!</f>
        <v>#REF!</v>
      </c>
      <c r="AA610" s="1103"/>
      <c r="AB610" s="1106">
        <f>IFERROR(ROUND(IF(AA610="ICT",0,(J620/10)*110%),0),"")</f>
        <v>0</v>
      </c>
      <c r="AC610" s="1107" t="str">
        <f>IFERROR(ROUNDUP(J620/$P$9/$P$8,0),"")</f>
        <v/>
      </c>
      <c r="AD610" s="1109" t="str">
        <f>IFERROR(ROUND(J620/$P$9/AC610,0),"")</f>
        <v/>
      </c>
      <c r="AE610" s="29" t="str">
        <f>IFERROR(ROUND(IF(AA610="ICT",0,(J610/25)*110%),0),"")</f>
        <v/>
      </c>
      <c r="AF610" s="43"/>
      <c r="AG610" s="43"/>
      <c r="AH610" s="44"/>
      <c r="AI610" s="19"/>
    </row>
    <row r="611" spans="2:35">
      <c r="B611" s="823"/>
      <c r="C611" s="828"/>
      <c r="D611" s="1100"/>
      <c r="E611" s="828"/>
      <c r="F611" s="1102"/>
      <c r="G611" s="25"/>
      <c r="H611" s="140"/>
      <c r="I611" s="140"/>
      <c r="J611" s="7" t="str">
        <f t="shared" ref="J611:J619" si="292">IFERROR(IF(I611/D$12=0," ",I611/D$12),"")</f>
        <v xml:space="preserve"> </v>
      </c>
      <c r="K611" s="1116"/>
      <c r="L611" s="1118"/>
      <c r="M611" s="1118"/>
      <c r="N611" s="23"/>
      <c r="O611" s="863"/>
      <c r="P611" s="860"/>
      <c r="Q611" s="866"/>
      <c r="R611" s="828"/>
      <c r="S611" s="835"/>
      <c r="T611" s="835"/>
      <c r="U611" s="835"/>
      <c r="V611" s="835"/>
      <c r="W611" s="831"/>
      <c r="X611" s="855"/>
      <c r="Y611" s="857"/>
      <c r="Z611" s="857"/>
      <c r="AA611" s="1104"/>
      <c r="AB611" s="956"/>
      <c r="AC611" s="1107"/>
      <c r="AD611" s="1109"/>
      <c r="AE611" s="29" t="str">
        <f t="shared" ref="AE611:AE613" si="293">IFERROR(ROUND(IF(AA611="ICT",0,(J611/25)*110%),0),"")</f>
        <v/>
      </c>
      <c r="AF611" s="45"/>
      <c r="AG611" s="45"/>
      <c r="AH611" s="46"/>
      <c r="AI611" s="19"/>
    </row>
    <row r="612" spans="2:35">
      <c r="B612" s="823"/>
      <c r="C612" s="828"/>
      <c r="D612" s="1100"/>
      <c r="E612" s="828"/>
      <c r="F612" s="1102"/>
      <c r="G612" s="25"/>
      <c r="H612" s="140"/>
      <c r="I612" s="140"/>
      <c r="J612" s="7" t="str">
        <f t="shared" si="292"/>
        <v xml:space="preserve"> </v>
      </c>
      <c r="K612" s="1116"/>
      <c r="L612" s="1118"/>
      <c r="M612" s="1118"/>
      <c r="N612" s="23"/>
      <c r="O612" s="863"/>
      <c r="P612" s="860"/>
      <c r="Q612" s="866"/>
      <c r="R612" s="829"/>
      <c r="S612" s="835"/>
      <c r="T612" s="835"/>
      <c r="U612" s="835"/>
      <c r="V612" s="835"/>
      <c r="W612" s="831"/>
      <c r="X612" s="855"/>
      <c r="Y612" s="857"/>
      <c r="Z612" s="857"/>
      <c r="AA612" s="1104"/>
      <c r="AB612" s="956"/>
      <c r="AC612" s="1107"/>
      <c r="AD612" s="1109"/>
      <c r="AE612" s="29" t="str">
        <f t="shared" si="293"/>
        <v/>
      </c>
      <c r="AF612" s="45"/>
      <c r="AG612" s="45"/>
      <c r="AH612" s="46"/>
      <c r="AI612" s="19"/>
    </row>
    <row r="613" spans="2:35">
      <c r="B613" s="823"/>
      <c r="C613" s="828"/>
      <c r="D613" s="1100"/>
      <c r="E613" s="828"/>
      <c r="F613" s="1102"/>
      <c r="G613" s="25"/>
      <c r="H613" s="140"/>
      <c r="I613" s="140"/>
      <c r="J613" s="7" t="str">
        <f t="shared" si="292"/>
        <v xml:space="preserve"> </v>
      </c>
      <c r="K613" s="1116"/>
      <c r="L613" s="1118"/>
      <c r="M613" s="1118"/>
      <c r="N613" s="23"/>
      <c r="O613" s="863"/>
      <c r="P613" s="860"/>
      <c r="Q613" s="866"/>
      <c r="R613" s="854"/>
      <c r="S613" s="835"/>
      <c r="T613" s="835"/>
      <c r="U613" s="835"/>
      <c r="V613" s="835"/>
      <c r="W613" s="831"/>
      <c r="X613" s="855"/>
      <c r="Y613" s="857"/>
      <c r="Z613" s="857"/>
      <c r="AA613" s="1104"/>
      <c r="AB613" s="956"/>
      <c r="AC613" s="1107"/>
      <c r="AD613" s="1109"/>
      <c r="AE613" s="29" t="str">
        <f t="shared" si="293"/>
        <v/>
      </c>
      <c r="AF613" s="45"/>
      <c r="AG613" s="45"/>
      <c r="AH613" s="46"/>
      <c r="AI613" s="19"/>
    </row>
    <row r="614" spans="2:35">
      <c r="B614" s="823"/>
      <c r="C614" s="828"/>
      <c r="D614" s="1100"/>
      <c r="E614" s="828"/>
      <c r="F614" s="1102"/>
      <c r="G614" s="25"/>
      <c r="H614" s="140"/>
      <c r="I614" s="22"/>
      <c r="J614" s="7" t="str">
        <f t="shared" si="292"/>
        <v xml:space="preserve"> </v>
      </c>
      <c r="K614" s="1116"/>
      <c r="L614" s="1118"/>
      <c r="M614" s="1118"/>
      <c r="N614" s="23"/>
      <c r="O614" s="863"/>
      <c r="P614" s="860"/>
      <c r="Q614" s="866"/>
      <c r="R614" s="829"/>
      <c r="S614" s="835"/>
      <c r="T614" s="835"/>
      <c r="U614" s="835"/>
      <c r="V614" s="835"/>
      <c r="W614" s="831"/>
      <c r="X614" s="855"/>
      <c r="Y614" s="857"/>
      <c r="Z614" s="857"/>
      <c r="AA614" s="1104"/>
      <c r="AB614" s="956"/>
      <c r="AC614" s="1107"/>
      <c r="AD614" s="1109"/>
      <c r="AE614" s="29"/>
      <c r="AF614" s="45"/>
      <c r="AG614" s="45"/>
      <c r="AH614" s="46"/>
      <c r="AI614" s="19"/>
    </row>
    <row r="615" spans="2:35">
      <c r="B615" s="823"/>
      <c r="C615" s="828"/>
      <c r="D615" s="1100"/>
      <c r="E615" s="828"/>
      <c r="F615" s="1102"/>
      <c r="G615" s="25"/>
      <c r="H615" s="140"/>
      <c r="I615" s="22"/>
      <c r="J615" s="7" t="str">
        <f t="shared" si="292"/>
        <v xml:space="preserve"> </v>
      </c>
      <c r="K615" s="1116"/>
      <c r="L615" s="1118"/>
      <c r="M615" s="1118"/>
      <c r="N615" s="23"/>
      <c r="O615" s="863"/>
      <c r="P615" s="860"/>
      <c r="Q615" s="866"/>
      <c r="R615" s="854"/>
      <c r="S615" s="835"/>
      <c r="T615" s="835"/>
      <c r="U615" s="835"/>
      <c r="V615" s="835"/>
      <c r="W615" s="831"/>
      <c r="X615" s="855"/>
      <c r="Y615" s="857"/>
      <c r="Z615" s="857"/>
      <c r="AA615" s="1104"/>
      <c r="AB615" s="956"/>
      <c r="AC615" s="1107"/>
      <c r="AD615" s="1109"/>
      <c r="AE615" s="29"/>
      <c r="AF615" s="45"/>
      <c r="AG615" s="45"/>
      <c r="AH615" s="46"/>
      <c r="AI615" s="19"/>
    </row>
    <row r="616" spans="2:35">
      <c r="B616" s="823"/>
      <c r="C616" s="828"/>
      <c r="D616" s="1100"/>
      <c r="E616" s="828"/>
      <c r="F616" s="1102"/>
      <c r="G616" s="25"/>
      <c r="H616" s="140"/>
      <c r="I616" s="22"/>
      <c r="J616" s="7" t="str">
        <f t="shared" si="292"/>
        <v xml:space="preserve"> </v>
      </c>
      <c r="K616" s="1116"/>
      <c r="L616" s="1118"/>
      <c r="M616" s="1118"/>
      <c r="N616" s="23"/>
      <c r="O616" s="863"/>
      <c r="P616" s="860"/>
      <c r="Q616" s="866"/>
      <c r="R616" s="829"/>
      <c r="S616" s="835"/>
      <c r="T616" s="835"/>
      <c r="U616" s="835"/>
      <c r="V616" s="835"/>
      <c r="W616" s="831"/>
      <c r="X616" s="855"/>
      <c r="Y616" s="857"/>
      <c r="Z616" s="857"/>
      <c r="AA616" s="1104"/>
      <c r="AB616" s="956"/>
      <c r="AC616" s="1107"/>
      <c r="AD616" s="1109"/>
      <c r="AE616" s="29"/>
      <c r="AF616" s="45"/>
      <c r="AG616" s="45"/>
      <c r="AH616" s="46"/>
      <c r="AI616" s="19"/>
    </row>
    <row r="617" spans="2:35">
      <c r="B617" s="823"/>
      <c r="C617" s="828"/>
      <c r="D617" s="1100"/>
      <c r="E617" s="828"/>
      <c r="F617" s="1102"/>
      <c r="G617" s="25"/>
      <c r="H617" s="140"/>
      <c r="I617" s="22"/>
      <c r="J617" s="7" t="str">
        <f t="shared" si="292"/>
        <v xml:space="preserve"> </v>
      </c>
      <c r="K617" s="1116"/>
      <c r="L617" s="1118"/>
      <c r="M617" s="1118"/>
      <c r="N617" s="23"/>
      <c r="O617" s="863"/>
      <c r="P617" s="860"/>
      <c r="Q617" s="866"/>
      <c r="R617" s="854"/>
      <c r="S617" s="835"/>
      <c r="T617" s="835"/>
      <c r="U617" s="835"/>
      <c r="V617" s="835"/>
      <c r="W617" s="831"/>
      <c r="X617" s="855"/>
      <c r="Y617" s="857"/>
      <c r="Z617" s="857"/>
      <c r="AA617" s="1104"/>
      <c r="AB617" s="956"/>
      <c r="AC617" s="1107"/>
      <c r="AD617" s="1109"/>
      <c r="AE617" s="29"/>
      <c r="AF617" s="45"/>
      <c r="AG617" s="45"/>
      <c r="AH617" s="46"/>
      <c r="AI617" s="19"/>
    </row>
    <row r="618" spans="2:35">
      <c r="B618" s="823"/>
      <c r="C618" s="828"/>
      <c r="D618" s="1100"/>
      <c r="E618" s="828"/>
      <c r="F618" s="1102"/>
      <c r="G618" s="25"/>
      <c r="H618" s="140"/>
      <c r="I618" s="22"/>
      <c r="J618" s="7" t="str">
        <f t="shared" si="292"/>
        <v xml:space="preserve"> </v>
      </c>
      <c r="K618" s="1116"/>
      <c r="L618" s="1118"/>
      <c r="M618" s="1118"/>
      <c r="N618" s="23"/>
      <c r="O618" s="863"/>
      <c r="P618" s="860"/>
      <c r="Q618" s="866"/>
      <c r="R618" s="828"/>
      <c r="S618" s="835"/>
      <c r="T618" s="835"/>
      <c r="U618" s="835"/>
      <c r="V618" s="835"/>
      <c r="W618" s="831"/>
      <c r="X618" s="855"/>
      <c r="Y618" s="857"/>
      <c r="Z618" s="857"/>
      <c r="AA618" s="1104"/>
      <c r="AB618" s="956"/>
      <c r="AC618" s="1107"/>
      <c r="AD618" s="1109"/>
      <c r="AE618" s="29"/>
      <c r="AF618" s="45"/>
      <c r="AG618" s="45"/>
      <c r="AH618" s="46"/>
      <c r="AI618" s="19"/>
    </row>
    <row r="619" spans="2:35">
      <c r="B619" s="822"/>
      <c r="C619" s="829"/>
      <c r="D619" s="1101"/>
      <c r="E619" s="829"/>
      <c r="F619" s="1102"/>
      <c r="G619" s="25"/>
      <c r="H619" s="140"/>
      <c r="I619" s="22"/>
      <c r="J619" s="7" t="str">
        <f t="shared" si="292"/>
        <v xml:space="preserve"> </v>
      </c>
      <c r="K619" s="1117"/>
      <c r="L619" s="1119"/>
      <c r="M619" s="1119"/>
      <c r="N619" s="23"/>
      <c r="O619" s="864"/>
      <c r="P619" s="861"/>
      <c r="Q619" s="867"/>
      <c r="R619" s="829"/>
      <c r="S619" s="836"/>
      <c r="T619" s="836"/>
      <c r="U619" s="836"/>
      <c r="V619" s="836"/>
      <c r="W619" s="832"/>
      <c r="X619" s="856"/>
      <c r="Y619" s="858"/>
      <c r="Z619" s="858"/>
      <c r="AA619" s="1105"/>
      <c r="AB619" s="957"/>
      <c r="AC619" s="1108"/>
      <c r="AD619" s="1110"/>
      <c r="AE619" s="29" t="str">
        <f t="shared" ref="AE619" si="294">IFERROR(ROUND(IF(AA619="ICT",0,(J619/25)*110%),0),"")</f>
        <v/>
      </c>
      <c r="AF619" s="45"/>
      <c r="AG619" s="45"/>
      <c r="AH619" s="46"/>
      <c r="AI619" s="19"/>
    </row>
    <row r="620" spans="2:35" s="90" customFormat="1" ht="16.5" customHeight="1">
      <c r="B620" s="821"/>
      <c r="C620" s="78" t="s">
        <v>348</v>
      </c>
      <c r="D620" s="78"/>
      <c r="E620" s="78">
        <f>COUNTA(E610)</f>
        <v>0</v>
      </c>
      <c r="F620" s="78">
        <f>COUNTA(F610)</f>
        <v>0</v>
      </c>
      <c r="G620" s="78">
        <f>COUNTA(G610:G619)</f>
        <v>0</v>
      </c>
      <c r="H620" s="78"/>
      <c r="I620" s="69">
        <f>SUM(I610:I619)</f>
        <v>0</v>
      </c>
      <c r="J620" s="69">
        <f>SUM(J610:J619)</f>
        <v>0</v>
      </c>
      <c r="K620" s="79"/>
      <c r="L620" s="79"/>
      <c r="M620" s="79"/>
      <c r="N620" s="70">
        <f>SUM(N610:N619)</f>
        <v>0</v>
      </c>
      <c r="O620" s="70">
        <f>SUM(O610:O619)</f>
        <v>0</v>
      </c>
      <c r="P620" s="71">
        <f>SUM(P610:P619)</f>
        <v>0</v>
      </c>
      <c r="Q620" s="71">
        <f>SUM(Q610:Q619)</f>
        <v>0</v>
      </c>
      <c r="R620" s="71"/>
      <c r="S620" s="74">
        <f>SUM(S610:S619)</f>
        <v>0</v>
      </c>
      <c r="T620" s="74">
        <f>SUM(T610:T619)</f>
        <v>0</v>
      </c>
      <c r="U620" s="74">
        <f t="shared" ref="U620" si="295">SUM(U610:U619)</f>
        <v>0</v>
      </c>
      <c r="V620" s="74">
        <f>SUM(V610:V619)</f>
        <v>0</v>
      </c>
      <c r="W620" s="71"/>
      <c r="X620" s="71" t="e">
        <f>SUM(X610:X619)</f>
        <v>#REF!</v>
      </c>
      <c r="Y620" s="71" t="e">
        <f t="shared" ref="Y620:Z620" si="296">SUM(Y610:Y619)</f>
        <v>#REF!</v>
      </c>
      <c r="Z620" s="71" t="e">
        <f t="shared" si="296"/>
        <v>#REF!</v>
      </c>
      <c r="AA620" s="71"/>
      <c r="AB620" s="75">
        <f>SUM(AB610:AB619)</f>
        <v>0</v>
      </c>
      <c r="AC620" s="71">
        <f>SUM(AC610:AC619)</f>
        <v>0</v>
      </c>
      <c r="AD620" s="76">
        <f>SUM(AD610:AD619)</f>
        <v>0</v>
      </c>
      <c r="AE620" s="76">
        <f>SUM(AE610:AE619)</f>
        <v>0</v>
      </c>
      <c r="AF620" s="79">
        <f>COUNTA(AF610:AF619)</f>
        <v>0</v>
      </c>
      <c r="AG620" s="80"/>
      <c r="AH620" s="81"/>
      <c r="AI620" s="91"/>
    </row>
    <row r="621" spans="2:35" s="93" customFormat="1" ht="15" thickBot="1">
      <c r="B621" s="822"/>
      <c r="C621" s="82"/>
      <c r="D621" s="82"/>
      <c r="E621" s="82"/>
      <c r="F621" s="82"/>
      <c r="G621" s="83"/>
      <c r="H621" s="84"/>
      <c r="I621" s="84"/>
      <c r="J621" s="28" t="str">
        <f t="shared" ref="J621" si="297">IFERROR(IF(I621/D$12=0," ",I621/D$12),"")</f>
        <v xml:space="preserve"> </v>
      </c>
      <c r="K621" s="84"/>
      <c r="L621" s="84"/>
      <c r="M621" s="84"/>
      <c r="N621" s="85"/>
      <c r="O621" s="72"/>
      <c r="P621" s="73"/>
      <c r="Q621" s="73"/>
      <c r="R621" s="73"/>
      <c r="S621" s="73"/>
      <c r="T621" s="73"/>
      <c r="U621" s="73"/>
      <c r="V621" s="73"/>
      <c r="W621" s="73"/>
      <c r="X621" s="73"/>
      <c r="Y621" s="73"/>
      <c r="Z621" s="73"/>
      <c r="AA621" s="73"/>
      <c r="AB621" s="73"/>
      <c r="AC621" s="73"/>
      <c r="AD621" s="77"/>
      <c r="AE621" s="77"/>
      <c r="AF621" s="84"/>
      <c r="AG621" s="86"/>
      <c r="AH621" s="87"/>
      <c r="AI621" s="92"/>
    </row>
    <row r="622" spans="2:35">
      <c r="B622" s="823">
        <f>B610+1</f>
        <v>51</v>
      </c>
      <c r="C622" s="828"/>
      <c r="D622" s="1100"/>
      <c r="E622" s="828"/>
      <c r="F622" s="829"/>
      <c r="G622" s="25"/>
      <c r="H622" s="24"/>
      <c r="I622" s="140"/>
      <c r="J622" s="7" t="str">
        <f>IFERROR(IF(I622/D$12=0," ",I622/D$12),"")</f>
        <v xml:space="preserve"> </v>
      </c>
      <c r="K622" s="1116"/>
      <c r="L622" s="1118"/>
      <c r="M622" s="1118"/>
      <c r="N622" s="23"/>
      <c r="O622" s="862" t="str">
        <f>IFERROR(ROUND(IF(I632/#REF!=0,"",I632/#REF!),0),"")</f>
        <v/>
      </c>
      <c r="P622" s="859">
        <f>IFERROR(O632/$X$14,"")</f>
        <v>0</v>
      </c>
      <c r="Q622" s="865">
        <f>IFERROR(P632*$X$13/2,"")</f>
        <v>0</v>
      </c>
      <c r="R622" s="854"/>
      <c r="S622" s="834" t="str">
        <f>IFERROR(ROUND(IF(OR($R622="Hino Truck",$R625="Hino Truck",$R627="Hino Truck",$R629="Hino Truck"),$P632/$X$9,""),1),"NA")</f>
        <v>NA</v>
      </c>
      <c r="T622" s="834" t="str">
        <f>IFERROR(ROUND(IF(OR($R622="Mazda",$R625="Mazda",$R627="Mazda",$R629="Mazda"),$P632/$X$10,""),1),"NA")</f>
        <v>NA</v>
      </c>
      <c r="U622" s="834" t="str">
        <f>IFERROR(ROUND(IF(OR($R622="Shazoor",$R625="Shazoor",$R627="Shazoor",$R629="Shazoor"),$P632/$X$11,""),1),"NA")</f>
        <v>NA</v>
      </c>
      <c r="V622" s="834" t="str">
        <f>IFERROR(ROUND(IF(OR($R622="Suzuki",$R625="Suzuki",$R627="Suzuki",$R629="Suzuki"),$P632/$X$12,""),1),"NA")</f>
        <v>NA</v>
      </c>
      <c r="W622" s="830"/>
      <c r="X622" s="855" t="e">
        <f>J632/$K$9/$K$8</f>
        <v>#REF!</v>
      </c>
      <c r="Y622" s="857" t="e">
        <f>ROUND(X632/#REF!,0)</f>
        <v>#REF!</v>
      </c>
      <c r="Z622" s="857" t="e">
        <f>O632/#REF!</f>
        <v>#REF!</v>
      </c>
      <c r="AA622" s="1103"/>
      <c r="AB622" s="1106">
        <f>IFERROR(ROUND(IF(AA622="ICT",0,(J632/10)*110%),0),"")</f>
        <v>0</v>
      </c>
      <c r="AC622" s="1107" t="str">
        <f>IFERROR(ROUNDUP(J632/$P$9/$P$8,0),"")</f>
        <v/>
      </c>
      <c r="AD622" s="1109" t="str">
        <f>IFERROR(ROUND(J632/$P$9/AC622,0),"")</f>
        <v/>
      </c>
      <c r="AE622" s="29" t="str">
        <f>IFERROR(ROUND(IF(AA622="ICT",0,(J622/25)*110%),0),"")</f>
        <v/>
      </c>
      <c r="AF622" s="43"/>
      <c r="AG622" s="43"/>
      <c r="AH622" s="44"/>
      <c r="AI622" s="19"/>
    </row>
    <row r="623" spans="2:35">
      <c r="B623" s="823"/>
      <c r="C623" s="828"/>
      <c r="D623" s="1100"/>
      <c r="E623" s="828"/>
      <c r="F623" s="1102"/>
      <c r="G623" s="25"/>
      <c r="H623" s="140"/>
      <c r="I623" s="140"/>
      <c r="J623" s="7" t="str">
        <f t="shared" ref="J623:J631" si="298">IFERROR(IF(I623/D$12=0," ",I623/D$12),"")</f>
        <v xml:space="preserve"> </v>
      </c>
      <c r="K623" s="1116"/>
      <c r="L623" s="1118"/>
      <c r="M623" s="1118"/>
      <c r="N623" s="23"/>
      <c r="O623" s="863"/>
      <c r="P623" s="860"/>
      <c r="Q623" s="866"/>
      <c r="R623" s="828"/>
      <c r="S623" s="835"/>
      <c r="T623" s="835"/>
      <c r="U623" s="835"/>
      <c r="V623" s="835"/>
      <c r="W623" s="831"/>
      <c r="X623" s="855"/>
      <c r="Y623" s="857"/>
      <c r="Z623" s="857"/>
      <c r="AA623" s="1104"/>
      <c r="AB623" s="956"/>
      <c r="AC623" s="1107"/>
      <c r="AD623" s="1109"/>
      <c r="AE623" s="29" t="str">
        <f t="shared" ref="AE623:AE625" si="299">IFERROR(ROUND(IF(AA623="ICT",0,(J623/25)*110%),0),"")</f>
        <v/>
      </c>
      <c r="AF623" s="45"/>
      <c r="AG623" s="45"/>
      <c r="AH623" s="46"/>
      <c r="AI623" s="19"/>
    </row>
    <row r="624" spans="2:35">
      <c r="B624" s="823"/>
      <c r="C624" s="828"/>
      <c r="D624" s="1100"/>
      <c r="E624" s="828"/>
      <c r="F624" s="1102"/>
      <c r="G624" s="25"/>
      <c r="H624" s="140"/>
      <c r="I624" s="140"/>
      <c r="J624" s="7" t="str">
        <f t="shared" si="298"/>
        <v xml:space="preserve"> </v>
      </c>
      <c r="K624" s="1116"/>
      <c r="L624" s="1118"/>
      <c r="M624" s="1118"/>
      <c r="N624" s="23"/>
      <c r="O624" s="863"/>
      <c r="P624" s="860"/>
      <c r="Q624" s="866"/>
      <c r="R624" s="829"/>
      <c r="S624" s="835"/>
      <c r="T624" s="835"/>
      <c r="U624" s="835"/>
      <c r="V624" s="835"/>
      <c r="W624" s="831"/>
      <c r="X624" s="855"/>
      <c r="Y624" s="857"/>
      <c r="Z624" s="857"/>
      <c r="AA624" s="1104"/>
      <c r="AB624" s="956"/>
      <c r="AC624" s="1107"/>
      <c r="AD624" s="1109"/>
      <c r="AE624" s="29" t="str">
        <f t="shared" si="299"/>
        <v/>
      </c>
      <c r="AF624" s="45"/>
      <c r="AG624" s="45"/>
      <c r="AH624" s="46"/>
      <c r="AI624" s="19"/>
    </row>
    <row r="625" spans="2:35">
      <c r="B625" s="823"/>
      <c r="C625" s="828"/>
      <c r="D625" s="1100"/>
      <c r="E625" s="828"/>
      <c r="F625" s="1102"/>
      <c r="G625" s="25"/>
      <c r="H625" s="140"/>
      <c r="I625" s="140"/>
      <c r="J625" s="7" t="str">
        <f t="shared" si="298"/>
        <v xml:space="preserve"> </v>
      </c>
      <c r="K625" s="1116"/>
      <c r="L625" s="1118"/>
      <c r="M625" s="1118"/>
      <c r="N625" s="23"/>
      <c r="O625" s="863"/>
      <c r="P625" s="860"/>
      <c r="Q625" s="866"/>
      <c r="R625" s="854"/>
      <c r="S625" s="835"/>
      <c r="T625" s="835"/>
      <c r="U625" s="835"/>
      <c r="V625" s="835"/>
      <c r="W625" s="831"/>
      <c r="X625" s="855"/>
      <c r="Y625" s="857"/>
      <c r="Z625" s="857"/>
      <c r="AA625" s="1104"/>
      <c r="AB625" s="956"/>
      <c r="AC625" s="1107"/>
      <c r="AD625" s="1109"/>
      <c r="AE625" s="29" t="str">
        <f t="shared" si="299"/>
        <v/>
      </c>
      <c r="AF625" s="45"/>
      <c r="AG625" s="45"/>
      <c r="AH625" s="46"/>
      <c r="AI625" s="19"/>
    </row>
    <row r="626" spans="2:35">
      <c r="B626" s="823"/>
      <c r="C626" s="828"/>
      <c r="D626" s="1100"/>
      <c r="E626" s="828"/>
      <c r="F626" s="1102"/>
      <c r="G626" s="25"/>
      <c r="H626" s="140"/>
      <c r="I626" s="22"/>
      <c r="J626" s="7" t="str">
        <f t="shared" si="298"/>
        <v xml:space="preserve"> </v>
      </c>
      <c r="K626" s="1116"/>
      <c r="L626" s="1118"/>
      <c r="M626" s="1118"/>
      <c r="N626" s="23"/>
      <c r="O626" s="863"/>
      <c r="P626" s="860"/>
      <c r="Q626" s="866"/>
      <c r="R626" s="829"/>
      <c r="S626" s="835"/>
      <c r="T626" s="835"/>
      <c r="U626" s="835"/>
      <c r="V626" s="835"/>
      <c r="W626" s="831"/>
      <c r="X626" s="855"/>
      <c r="Y626" s="857"/>
      <c r="Z626" s="857"/>
      <c r="AA626" s="1104"/>
      <c r="AB626" s="956"/>
      <c r="AC626" s="1107"/>
      <c r="AD626" s="1109"/>
      <c r="AE626" s="29"/>
      <c r="AF626" s="45"/>
      <c r="AG626" s="45"/>
      <c r="AH626" s="46"/>
      <c r="AI626" s="19"/>
    </row>
    <row r="627" spans="2:35">
      <c r="B627" s="823"/>
      <c r="C627" s="828"/>
      <c r="D627" s="1100"/>
      <c r="E627" s="828"/>
      <c r="F627" s="1102"/>
      <c r="G627" s="25"/>
      <c r="H627" s="140"/>
      <c r="I627" s="22"/>
      <c r="J627" s="7" t="str">
        <f t="shared" si="298"/>
        <v xml:space="preserve"> </v>
      </c>
      <c r="K627" s="1116"/>
      <c r="L627" s="1118"/>
      <c r="M627" s="1118"/>
      <c r="N627" s="23"/>
      <c r="O627" s="863"/>
      <c r="P627" s="860"/>
      <c r="Q627" s="866"/>
      <c r="R627" s="854"/>
      <c r="S627" s="835"/>
      <c r="T627" s="835"/>
      <c r="U627" s="835"/>
      <c r="V627" s="835"/>
      <c r="W627" s="831"/>
      <c r="X627" s="855"/>
      <c r="Y627" s="857"/>
      <c r="Z627" s="857"/>
      <c r="AA627" s="1104"/>
      <c r="AB627" s="956"/>
      <c r="AC627" s="1107"/>
      <c r="AD627" s="1109"/>
      <c r="AE627" s="29"/>
      <c r="AF627" s="45"/>
      <c r="AG627" s="45"/>
      <c r="AH627" s="46"/>
      <c r="AI627" s="19"/>
    </row>
    <row r="628" spans="2:35">
      <c r="B628" s="823"/>
      <c r="C628" s="828"/>
      <c r="D628" s="1100"/>
      <c r="E628" s="828"/>
      <c r="F628" s="1102"/>
      <c r="G628" s="25"/>
      <c r="H628" s="140"/>
      <c r="I628" s="22"/>
      <c r="J628" s="7" t="str">
        <f t="shared" si="298"/>
        <v xml:space="preserve"> </v>
      </c>
      <c r="K628" s="1116"/>
      <c r="L628" s="1118"/>
      <c r="M628" s="1118"/>
      <c r="N628" s="23"/>
      <c r="O628" s="863"/>
      <c r="P628" s="860"/>
      <c r="Q628" s="866"/>
      <c r="R628" s="829"/>
      <c r="S628" s="835"/>
      <c r="T628" s="835"/>
      <c r="U628" s="835"/>
      <c r="V628" s="835"/>
      <c r="W628" s="831"/>
      <c r="X628" s="855"/>
      <c r="Y628" s="857"/>
      <c r="Z628" s="857"/>
      <c r="AA628" s="1104"/>
      <c r="AB628" s="956"/>
      <c r="AC628" s="1107"/>
      <c r="AD628" s="1109"/>
      <c r="AE628" s="29"/>
      <c r="AF628" s="45"/>
      <c r="AG628" s="45"/>
      <c r="AH628" s="46"/>
      <c r="AI628" s="19"/>
    </row>
    <row r="629" spans="2:35">
      <c r="B629" s="823"/>
      <c r="C629" s="828"/>
      <c r="D629" s="1100"/>
      <c r="E629" s="828"/>
      <c r="F629" s="1102"/>
      <c r="G629" s="25"/>
      <c r="H629" s="140"/>
      <c r="I629" s="22"/>
      <c r="J629" s="7" t="str">
        <f t="shared" si="298"/>
        <v xml:space="preserve"> </v>
      </c>
      <c r="K629" s="1116"/>
      <c r="L629" s="1118"/>
      <c r="M629" s="1118"/>
      <c r="N629" s="23"/>
      <c r="O629" s="863"/>
      <c r="P629" s="860"/>
      <c r="Q629" s="866"/>
      <c r="R629" s="854"/>
      <c r="S629" s="835"/>
      <c r="T629" s="835"/>
      <c r="U629" s="835"/>
      <c r="V629" s="835"/>
      <c r="W629" s="831"/>
      <c r="X629" s="855"/>
      <c r="Y629" s="857"/>
      <c r="Z629" s="857"/>
      <c r="AA629" s="1104"/>
      <c r="AB629" s="956"/>
      <c r="AC629" s="1107"/>
      <c r="AD629" s="1109"/>
      <c r="AE629" s="29"/>
      <c r="AF629" s="45"/>
      <c r="AG629" s="45"/>
      <c r="AH629" s="46"/>
      <c r="AI629" s="19"/>
    </row>
    <row r="630" spans="2:35">
      <c r="B630" s="823"/>
      <c r="C630" s="828"/>
      <c r="D630" s="1100"/>
      <c r="E630" s="828"/>
      <c r="F630" s="1102"/>
      <c r="G630" s="25"/>
      <c r="H630" s="140"/>
      <c r="I630" s="22"/>
      <c r="J630" s="7" t="str">
        <f t="shared" si="298"/>
        <v xml:space="preserve"> </v>
      </c>
      <c r="K630" s="1116"/>
      <c r="L630" s="1118"/>
      <c r="M630" s="1118"/>
      <c r="N630" s="23"/>
      <c r="O630" s="863"/>
      <c r="P630" s="860"/>
      <c r="Q630" s="866"/>
      <c r="R630" s="828"/>
      <c r="S630" s="835"/>
      <c r="T630" s="835"/>
      <c r="U630" s="835"/>
      <c r="V630" s="835"/>
      <c r="W630" s="831"/>
      <c r="X630" s="855"/>
      <c r="Y630" s="857"/>
      <c r="Z630" s="857"/>
      <c r="AA630" s="1104"/>
      <c r="AB630" s="956"/>
      <c r="AC630" s="1107"/>
      <c r="AD630" s="1109"/>
      <c r="AE630" s="29"/>
      <c r="AF630" s="45"/>
      <c r="AG630" s="45"/>
      <c r="AH630" s="46"/>
      <c r="AI630" s="19"/>
    </row>
    <row r="631" spans="2:35">
      <c r="B631" s="822"/>
      <c r="C631" s="829"/>
      <c r="D631" s="1101"/>
      <c r="E631" s="829"/>
      <c r="F631" s="1102"/>
      <c r="G631" s="25"/>
      <c r="H631" s="140"/>
      <c r="I631" s="22"/>
      <c r="J631" s="7" t="str">
        <f t="shared" si="298"/>
        <v xml:space="preserve"> </v>
      </c>
      <c r="K631" s="1117"/>
      <c r="L631" s="1119"/>
      <c r="M631" s="1119"/>
      <c r="N631" s="23"/>
      <c r="O631" s="864"/>
      <c r="P631" s="861"/>
      <c r="Q631" s="867"/>
      <c r="R631" s="829"/>
      <c r="S631" s="836"/>
      <c r="T631" s="836"/>
      <c r="U631" s="836"/>
      <c r="V631" s="836"/>
      <c r="W631" s="832"/>
      <c r="X631" s="856"/>
      <c r="Y631" s="858"/>
      <c r="Z631" s="858"/>
      <c r="AA631" s="1105"/>
      <c r="AB631" s="957"/>
      <c r="AC631" s="1108"/>
      <c r="AD631" s="1110"/>
      <c r="AE631" s="29" t="str">
        <f t="shared" ref="AE631" si="300">IFERROR(ROUND(IF(AA631="ICT",0,(J631/25)*110%),0),"")</f>
        <v/>
      </c>
      <c r="AF631" s="45"/>
      <c r="AG631" s="45"/>
      <c r="AH631" s="46"/>
      <c r="AI631" s="19"/>
    </row>
    <row r="632" spans="2:35" s="90" customFormat="1" ht="16.5" customHeight="1">
      <c r="B632" s="821"/>
      <c r="C632" s="78" t="s">
        <v>348</v>
      </c>
      <c r="D632" s="78"/>
      <c r="E632" s="78">
        <f>COUNTA(E622)</f>
        <v>0</v>
      </c>
      <c r="F632" s="78">
        <f>COUNTA(F622)</f>
        <v>0</v>
      </c>
      <c r="G632" s="78">
        <f>COUNTA(G622:G631)</f>
        <v>0</v>
      </c>
      <c r="H632" s="78"/>
      <c r="I632" s="69">
        <f>SUM(I622:I631)</f>
        <v>0</v>
      </c>
      <c r="J632" s="69">
        <f>SUM(J622:J631)</f>
        <v>0</v>
      </c>
      <c r="K632" s="79"/>
      <c r="L632" s="79"/>
      <c r="M632" s="79"/>
      <c r="N632" s="70">
        <f>SUM(N622:N631)</f>
        <v>0</v>
      </c>
      <c r="O632" s="70">
        <f>SUM(O622:O631)</f>
        <v>0</v>
      </c>
      <c r="P632" s="71">
        <f>SUM(P622:P631)</f>
        <v>0</v>
      </c>
      <c r="Q632" s="71">
        <f>SUM(Q622:Q631)</f>
        <v>0</v>
      </c>
      <c r="R632" s="71"/>
      <c r="S632" s="74">
        <f>SUM(S622:S631)</f>
        <v>0</v>
      </c>
      <c r="T632" s="74">
        <f>SUM(T622:T631)</f>
        <v>0</v>
      </c>
      <c r="U632" s="74">
        <f t="shared" ref="U632" si="301">SUM(U622:U631)</f>
        <v>0</v>
      </c>
      <c r="V632" s="74">
        <f>SUM(V622:V631)</f>
        <v>0</v>
      </c>
      <c r="W632" s="71"/>
      <c r="X632" s="71" t="e">
        <f>SUM(X622:X631)</f>
        <v>#REF!</v>
      </c>
      <c r="Y632" s="71" t="e">
        <f t="shared" ref="Y632:Z632" si="302">SUM(Y622:Y631)</f>
        <v>#REF!</v>
      </c>
      <c r="Z632" s="71" t="e">
        <f t="shared" si="302"/>
        <v>#REF!</v>
      </c>
      <c r="AA632" s="71"/>
      <c r="AB632" s="75">
        <f>SUM(AB622:AB631)</f>
        <v>0</v>
      </c>
      <c r="AC632" s="71">
        <f>SUM(AC622:AC631)</f>
        <v>0</v>
      </c>
      <c r="AD632" s="76">
        <f>SUM(AD622:AD631)</f>
        <v>0</v>
      </c>
      <c r="AE632" s="76">
        <f>SUM(AE622:AE631)</f>
        <v>0</v>
      </c>
      <c r="AF632" s="79">
        <f>COUNTA(AF622:AF631)</f>
        <v>0</v>
      </c>
      <c r="AG632" s="80"/>
      <c r="AH632" s="81"/>
      <c r="AI632" s="91"/>
    </row>
    <row r="633" spans="2:35" s="93" customFormat="1" ht="15" thickBot="1">
      <c r="B633" s="822"/>
      <c r="C633" s="82"/>
      <c r="D633" s="82"/>
      <c r="E633" s="82"/>
      <c r="F633" s="82"/>
      <c r="G633" s="83"/>
      <c r="H633" s="84"/>
      <c r="I633" s="84"/>
      <c r="J633" s="28" t="str">
        <f t="shared" ref="J633" si="303">IFERROR(IF(I633/D$12=0," ",I633/D$12),"")</f>
        <v xml:space="preserve"> </v>
      </c>
      <c r="K633" s="84"/>
      <c r="L633" s="84"/>
      <c r="M633" s="84"/>
      <c r="N633" s="85"/>
      <c r="O633" s="72"/>
      <c r="P633" s="73"/>
      <c r="Q633" s="73"/>
      <c r="R633" s="73"/>
      <c r="S633" s="73"/>
      <c r="T633" s="73"/>
      <c r="U633" s="73"/>
      <c r="V633" s="73"/>
      <c r="W633" s="73"/>
      <c r="X633" s="73"/>
      <c r="Y633" s="73"/>
      <c r="Z633" s="73"/>
      <c r="AA633" s="73"/>
      <c r="AB633" s="73"/>
      <c r="AC633" s="73"/>
      <c r="AD633" s="77"/>
      <c r="AE633" s="77"/>
      <c r="AF633" s="84"/>
      <c r="AG633" s="86"/>
      <c r="AH633" s="87"/>
      <c r="AI633" s="92"/>
    </row>
    <row r="634" spans="2:35">
      <c r="B634" s="823">
        <f>B622+1</f>
        <v>52</v>
      </c>
      <c r="C634" s="828"/>
      <c r="D634" s="1100"/>
      <c r="E634" s="828"/>
      <c r="F634" s="829"/>
      <c r="G634" s="25"/>
      <c r="H634" s="24"/>
      <c r="I634" s="140"/>
      <c r="J634" s="7" t="str">
        <f>IFERROR(IF(I634/D$12=0," ",I634/D$12),"")</f>
        <v xml:space="preserve"> </v>
      </c>
      <c r="K634" s="1116"/>
      <c r="L634" s="1118"/>
      <c r="M634" s="1118"/>
      <c r="N634" s="23"/>
      <c r="O634" s="862" t="str">
        <f>IFERROR(ROUND(IF(I644/#REF!=0,"",I644/#REF!),0),"")</f>
        <v/>
      </c>
      <c r="P634" s="859">
        <f>IFERROR(O644/$X$14,"")</f>
        <v>0</v>
      </c>
      <c r="Q634" s="865">
        <f>IFERROR(P644*$X$13/2,"")</f>
        <v>0</v>
      </c>
      <c r="R634" s="854"/>
      <c r="S634" s="834" t="str">
        <f>IFERROR(ROUND(IF(OR($R634="Hino Truck",$R637="Hino Truck",$R639="Hino Truck",$R641="Hino Truck"),$P644/$X$9,""),1),"NA")</f>
        <v>NA</v>
      </c>
      <c r="T634" s="834" t="str">
        <f>IFERROR(ROUND(IF(OR($R634="Mazda",$R637="Mazda",$R639="Mazda",$R641="Mazda"),$P644/$X$10,""),1),"NA")</f>
        <v>NA</v>
      </c>
      <c r="U634" s="834" t="str">
        <f>IFERROR(ROUND(IF(OR($R634="Shazoor",$R637="Shazoor",$R639="Shazoor",$R641="Shazoor"),$P644/$X$11,""),1),"NA")</f>
        <v>NA</v>
      </c>
      <c r="V634" s="834" t="str">
        <f>IFERROR(ROUND(IF(OR($R634="Suzuki",$R637="Suzuki",$R639="Suzuki",$R641="Suzuki"),$P644/$X$12,""),1),"NA")</f>
        <v>NA</v>
      </c>
      <c r="W634" s="830"/>
      <c r="X634" s="855" t="e">
        <f>J644/$K$9/$K$8</f>
        <v>#REF!</v>
      </c>
      <c r="Y634" s="857" t="e">
        <f>ROUND(X644/#REF!,0)</f>
        <v>#REF!</v>
      </c>
      <c r="Z634" s="857" t="e">
        <f>O644/#REF!</f>
        <v>#REF!</v>
      </c>
      <c r="AA634" s="1103"/>
      <c r="AB634" s="1106">
        <f>IFERROR(ROUND(IF(AA634="ICT",0,(J644/10)*110%),0),"")</f>
        <v>0</v>
      </c>
      <c r="AC634" s="1107" t="str">
        <f>IFERROR(ROUNDUP(J644/$P$9/$P$8,0),"")</f>
        <v/>
      </c>
      <c r="AD634" s="1109" t="str">
        <f>IFERROR(ROUND(J644/$P$9/AC634,0),"")</f>
        <v/>
      </c>
      <c r="AE634" s="29" t="str">
        <f>IFERROR(ROUND(IF(AA634="ICT",0,(J634/25)*110%),0),"")</f>
        <v/>
      </c>
      <c r="AF634" s="43"/>
      <c r="AG634" s="43"/>
      <c r="AH634" s="44"/>
      <c r="AI634" s="19"/>
    </row>
    <row r="635" spans="2:35">
      <c r="B635" s="823"/>
      <c r="C635" s="828"/>
      <c r="D635" s="1100"/>
      <c r="E635" s="828"/>
      <c r="F635" s="1102"/>
      <c r="G635" s="25"/>
      <c r="H635" s="140"/>
      <c r="I635" s="140"/>
      <c r="J635" s="7" t="str">
        <f t="shared" ref="J635:J643" si="304">IFERROR(IF(I635/D$12=0," ",I635/D$12),"")</f>
        <v xml:space="preserve"> </v>
      </c>
      <c r="K635" s="1116"/>
      <c r="L635" s="1118"/>
      <c r="M635" s="1118"/>
      <c r="N635" s="23"/>
      <c r="O635" s="863"/>
      <c r="P635" s="860"/>
      <c r="Q635" s="866"/>
      <c r="R635" s="828"/>
      <c r="S635" s="835"/>
      <c r="T635" s="835"/>
      <c r="U635" s="835"/>
      <c r="V635" s="835"/>
      <c r="W635" s="831"/>
      <c r="X635" s="855"/>
      <c r="Y635" s="857"/>
      <c r="Z635" s="857"/>
      <c r="AA635" s="1104"/>
      <c r="AB635" s="956"/>
      <c r="AC635" s="1107"/>
      <c r="AD635" s="1109"/>
      <c r="AE635" s="29" t="str">
        <f t="shared" ref="AE635:AE637" si="305">IFERROR(ROUND(IF(AA635="ICT",0,(J635/25)*110%),0),"")</f>
        <v/>
      </c>
      <c r="AF635" s="45"/>
      <c r="AG635" s="45"/>
      <c r="AH635" s="46"/>
      <c r="AI635" s="19"/>
    </row>
    <row r="636" spans="2:35">
      <c r="B636" s="823"/>
      <c r="C636" s="828"/>
      <c r="D636" s="1100"/>
      <c r="E636" s="828"/>
      <c r="F636" s="1102"/>
      <c r="G636" s="25"/>
      <c r="H636" s="140"/>
      <c r="I636" s="140"/>
      <c r="J636" s="7" t="str">
        <f t="shared" si="304"/>
        <v xml:space="preserve"> </v>
      </c>
      <c r="K636" s="1116"/>
      <c r="L636" s="1118"/>
      <c r="M636" s="1118"/>
      <c r="N636" s="23"/>
      <c r="O636" s="863"/>
      <c r="P636" s="860"/>
      <c r="Q636" s="866"/>
      <c r="R636" s="829"/>
      <c r="S636" s="835"/>
      <c r="T636" s="835"/>
      <c r="U636" s="835"/>
      <c r="V636" s="835"/>
      <c r="W636" s="831"/>
      <c r="X636" s="855"/>
      <c r="Y636" s="857"/>
      <c r="Z636" s="857"/>
      <c r="AA636" s="1104"/>
      <c r="AB636" s="956"/>
      <c r="AC636" s="1107"/>
      <c r="AD636" s="1109"/>
      <c r="AE636" s="29" t="str">
        <f t="shared" si="305"/>
        <v/>
      </c>
      <c r="AF636" s="45"/>
      <c r="AG636" s="45"/>
      <c r="AH636" s="46"/>
      <c r="AI636" s="19"/>
    </row>
    <row r="637" spans="2:35">
      <c r="B637" s="823"/>
      <c r="C637" s="828"/>
      <c r="D637" s="1100"/>
      <c r="E637" s="828"/>
      <c r="F637" s="1102"/>
      <c r="G637" s="25"/>
      <c r="H637" s="140"/>
      <c r="I637" s="140"/>
      <c r="J637" s="7" t="str">
        <f t="shared" si="304"/>
        <v xml:space="preserve"> </v>
      </c>
      <c r="K637" s="1116"/>
      <c r="L637" s="1118"/>
      <c r="M637" s="1118"/>
      <c r="N637" s="23"/>
      <c r="O637" s="863"/>
      <c r="P637" s="860"/>
      <c r="Q637" s="866"/>
      <c r="R637" s="854"/>
      <c r="S637" s="835"/>
      <c r="T637" s="835"/>
      <c r="U637" s="835"/>
      <c r="V637" s="835"/>
      <c r="W637" s="831"/>
      <c r="X637" s="855"/>
      <c r="Y637" s="857"/>
      <c r="Z637" s="857"/>
      <c r="AA637" s="1104"/>
      <c r="AB637" s="956"/>
      <c r="AC637" s="1107"/>
      <c r="AD637" s="1109"/>
      <c r="AE637" s="29" t="str">
        <f t="shared" si="305"/>
        <v/>
      </c>
      <c r="AF637" s="45"/>
      <c r="AG637" s="45"/>
      <c r="AH637" s="46"/>
      <c r="AI637" s="19"/>
    </row>
    <row r="638" spans="2:35">
      <c r="B638" s="823"/>
      <c r="C638" s="828"/>
      <c r="D638" s="1100"/>
      <c r="E638" s="828"/>
      <c r="F638" s="1102"/>
      <c r="G638" s="25"/>
      <c r="H638" s="140"/>
      <c r="I638" s="22"/>
      <c r="J638" s="7" t="str">
        <f t="shared" si="304"/>
        <v xml:space="preserve"> </v>
      </c>
      <c r="K638" s="1116"/>
      <c r="L638" s="1118"/>
      <c r="M638" s="1118"/>
      <c r="N638" s="23"/>
      <c r="O638" s="863"/>
      <c r="P638" s="860"/>
      <c r="Q638" s="866"/>
      <c r="R638" s="829"/>
      <c r="S638" s="835"/>
      <c r="T638" s="835"/>
      <c r="U638" s="835"/>
      <c r="V638" s="835"/>
      <c r="W638" s="831"/>
      <c r="X638" s="855"/>
      <c r="Y638" s="857"/>
      <c r="Z638" s="857"/>
      <c r="AA638" s="1104"/>
      <c r="AB638" s="956"/>
      <c r="AC638" s="1107"/>
      <c r="AD638" s="1109"/>
      <c r="AE638" s="29"/>
      <c r="AF638" s="45"/>
      <c r="AG638" s="45"/>
      <c r="AH638" s="46"/>
      <c r="AI638" s="19"/>
    </row>
    <row r="639" spans="2:35">
      <c r="B639" s="823"/>
      <c r="C639" s="828"/>
      <c r="D639" s="1100"/>
      <c r="E639" s="828"/>
      <c r="F639" s="1102"/>
      <c r="G639" s="25"/>
      <c r="H639" s="140"/>
      <c r="I639" s="22"/>
      <c r="J639" s="7" t="str">
        <f t="shared" si="304"/>
        <v xml:space="preserve"> </v>
      </c>
      <c r="K639" s="1116"/>
      <c r="L639" s="1118"/>
      <c r="M639" s="1118"/>
      <c r="N639" s="23"/>
      <c r="O639" s="863"/>
      <c r="P639" s="860"/>
      <c r="Q639" s="866"/>
      <c r="R639" s="854"/>
      <c r="S639" s="835"/>
      <c r="T639" s="835"/>
      <c r="U639" s="835"/>
      <c r="V639" s="835"/>
      <c r="W639" s="831"/>
      <c r="X639" s="855"/>
      <c r="Y639" s="857"/>
      <c r="Z639" s="857"/>
      <c r="AA639" s="1104"/>
      <c r="AB639" s="956"/>
      <c r="AC639" s="1107"/>
      <c r="AD639" s="1109"/>
      <c r="AE639" s="29"/>
      <c r="AF639" s="45"/>
      <c r="AG639" s="45"/>
      <c r="AH639" s="46"/>
      <c r="AI639" s="19"/>
    </row>
    <row r="640" spans="2:35">
      <c r="B640" s="823"/>
      <c r="C640" s="828"/>
      <c r="D640" s="1100"/>
      <c r="E640" s="828"/>
      <c r="F640" s="1102"/>
      <c r="G640" s="25"/>
      <c r="H640" s="140"/>
      <c r="I640" s="22"/>
      <c r="J640" s="7" t="str">
        <f t="shared" si="304"/>
        <v xml:space="preserve"> </v>
      </c>
      <c r="K640" s="1116"/>
      <c r="L640" s="1118"/>
      <c r="M640" s="1118"/>
      <c r="N640" s="23"/>
      <c r="O640" s="863"/>
      <c r="P640" s="860"/>
      <c r="Q640" s="866"/>
      <c r="R640" s="829"/>
      <c r="S640" s="835"/>
      <c r="T640" s="835"/>
      <c r="U640" s="835"/>
      <c r="V640" s="835"/>
      <c r="W640" s="831"/>
      <c r="X640" s="855"/>
      <c r="Y640" s="857"/>
      <c r="Z640" s="857"/>
      <c r="AA640" s="1104"/>
      <c r="AB640" s="956"/>
      <c r="AC640" s="1107"/>
      <c r="AD640" s="1109"/>
      <c r="AE640" s="29"/>
      <c r="AF640" s="45"/>
      <c r="AG640" s="45"/>
      <c r="AH640" s="46"/>
      <c r="AI640" s="19"/>
    </row>
    <row r="641" spans="2:35">
      <c r="B641" s="823"/>
      <c r="C641" s="828"/>
      <c r="D641" s="1100"/>
      <c r="E641" s="828"/>
      <c r="F641" s="1102"/>
      <c r="G641" s="25"/>
      <c r="H641" s="140"/>
      <c r="I641" s="22"/>
      <c r="J641" s="7" t="str">
        <f t="shared" si="304"/>
        <v xml:space="preserve"> </v>
      </c>
      <c r="K641" s="1116"/>
      <c r="L641" s="1118"/>
      <c r="M641" s="1118"/>
      <c r="N641" s="23"/>
      <c r="O641" s="863"/>
      <c r="P641" s="860"/>
      <c r="Q641" s="866"/>
      <c r="R641" s="854"/>
      <c r="S641" s="835"/>
      <c r="T641" s="835"/>
      <c r="U641" s="835"/>
      <c r="V641" s="835"/>
      <c r="W641" s="831"/>
      <c r="X641" s="855"/>
      <c r="Y641" s="857"/>
      <c r="Z641" s="857"/>
      <c r="AA641" s="1104"/>
      <c r="AB641" s="956"/>
      <c r="AC641" s="1107"/>
      <c r="AD641" s="1109"/>
      <c r="AE641" s="29"/>
      <c r="AF641" s="45"/>
      <c r="AG641" s="45"/>
      <c r="AH641" s="46"/>
      <c r="AI641" s="19"/>
    </row>
    <row r="642" spans="2:35">
      <c r="B642" s="823"/>
      <c r="C642" s="828"/>
      <c r="D642" s="1100"/>
      <c r="E642" s="828"/>
      <c r="F642" s="1102"/>
      <c r="G642" s="25"/>
      <c r="H642" s="140"/>
      <c r="I642" s="22"/>
      <c r="J642" s="7" t="str">
        <f t="shared" si="304"/>
        <v xml:space="preserve"> </v>
      </c>
      <c r="K642" s="1116"/>
      <c r="L642" s="1118"/>
      <c r="M642" s="1118"/>
      <c r="N642" s="23"/>
      <c r="O642" s="863"/>
      <c r="P642" s="860"/>
      <c r="Q642" s="866"/>
      <c r="R642" s="828"/>
      <c r="S642" s="835"/>
      <c r="T642" s="835"/>
      <c r="U642" s="835"/>
      <c r="V642" s="835"/>
      <c r="W642" s="831"/>
      <c r="X642" s="855"/>
      <c r="Y642" s="857"/>
      <c r="Z642" s="857"/>
      <c r="AA642" s="1104"/>
      <c r="AB642" s="956"/>
      <c r="AC642" s="1107"/>
      <c r="AD642" s="1109"/>
      <c r="AE642" s="29"/>
      <c r="AF642" s="45"/>
      <c r="AG642" s="45"/>
      <c r="AH642" s="46"/>
      <c r="AI642" s="19"/>
    </row>
    <row r="643" spans="2:35">
      <c r="B643" s="822"/>
      <c r="C643" s="829"/>
      <c r="D643" s="1101"/>
      <c r="E643" s="829"/>
      <c r="F643" s="1102"/>
      <c r="G643" s="25"/>
      <c r="H643" s="140"/>
      <c r="I643" s="22"/>
      <c r="J643" s="7" t="str">
        <f t="shared" si="304"/>
        <v xml:space="preserve"> </v>
      </c>
      <c r="K643" s="1117"/>
      <c r="L643" s="1119"/>
      <c r="M643" s="1119"/>
      <c r="N643" s="23"/>
      <c r="O643" s="864"/>
      <c r="P643" s="861"/>
      <c r="Q643" s="867"/>
      <c r="R643" s="829"/>
      <c r="S643" s="836"/>
      <c r="T643" s="836"/>
      <c r="U643" s="836"/>
      <c r="V643" s="836"/>
      <c r="W643" s="832"/>
      <c r="X643" s="856"/>
      <c r="Y643" s="858"/>
      <c r="Z643" s="858"/>
      <c r="AA643" s="1105"/>
      <c r="AB643" s="957"/>
      <c r="AC643" s="1108"/>
      <c r="AD643" s="1110"/>
      <c r="AE643" s="29" t="str">
        <f t="shared" ref="AE643" si="306">IFERROR(ROUND(IF(AA643="ICT",0,(J643/25)*110%),0),"")</f>
        <v/>
      </c>
      <c r="AF643" s="45"/>
      <c r="AG643" s="45"/>
      <c r="AH643" s="46"/>
      <c r="AI643" s="19"/>
    </row>
    <row r="644" spans="2:35" s="90" customFormat="1" ht="16.5" customHeight="1">
      <c r="B644" s="821"/>
      <c r="C644" s="78" t="s">
        <v>348</v>
      </c>
      <c r="D644" s="78"/>
      <c r="E644" s="78">
        <f>COUNTA(E634)</f>
        <v>0</v>
      </c>
      <c r="F644" s="78">
        <f>COUNTA(F634)</f>
        <v>0</v>
      </c>
      <c r="G644" s="78">
        <f>COUNTA(G634:G643)</f>
        <v>0</v>
      </c>
      <c r="H644" s="78"/>
      <c r="I644" s="69">
        <f>SUM(I634:I643)</f>
        <v>0</v>
      </c>
      <c r="J644" s="69">
        <f>SUM(J634:J643)</f>
        <v>0</v>
      </c>
      <c r="K644" s="79"/>
      <c r="L644" s="79"/>
      <c r="M644" s="79"/>
      <c r="N644" s="70">
        <f>SUM(N634:N643)</f>
        <v>0</v>
      </c>
      <c r="O644" s="70">
        <f>SUM(O634:O643)</f>
        <v>0</v>
      </c>
      <c r="P644" s="71">
        <f>SUM(P634:P643)</f>
        <v>0</v>
      </c>
      <c r="Q644" s="71">
        <f>SUM(Q634:Q643)</f>
        <v>0</v>
      </c>
      <c r="R644" s="71"/>
      <c r="S644" s="74">
        <f>SUM(S634:S643)</f>
        <v>0</v>
      </c>
      <c r="T644" s="74">
        <f>SUM(T634:T643)</f>
        <v>0</v>
      </c>
      <c r="U644" s="74">
        <f t="shared" ref="U644" si="307">SUM(U634:U643)</f>
        <v>0</v>
      </c>
      <c r="V644" s="74">
        <f>SUM(V634:V643)</f>
        <v>0</v>
      </c>
      <c r="W644" s="71"/>
      <c r="X644" s="71" t="e">
        <f>SUM(X634:X643)</f>
        <v>#REF!</v>
      </c>
      <c r="Y644" s="71" t="e">
        <f t="shared" ref="Y644:Z644" si="308">SUM(Y634:Y643)</f>
        <v>#REF!</v>
      </c>
      <c r="Z644" s="71" t="e">
        <f t="shared" si="308"/>
        <v>#REF!</v>
      </c>
      <c r="AA644" s="71"/>
      <c r="AB644" s="75">
        <f>SUM(AB634:AB643)</f>
        <v>0</v>
      </c>
      <c r="AC644" s="71">
        <f>SUM(AC634:AC643)</f>
        <v>0</v>
      </c>
      <c r="AD644" s="76">
        <f>SUM(AD634:AD643)</f>
        <v>0</v>
      </c>
      <c r="AE644" s="76">
        <f>SUM(AE634:AE643)</f>
        <v>0</v>
      </c>
      <c r="AF644" s="79">
        <f>COUNTA(AF634:AF643)</f>
        <v>0</v>
      </c>
      <c r="AG644" s="80"/>
      <c r="AH644" s="81"/>
      <c r="AI644" s="91"/>
    </row>
    <row r="645" spans="2:35" s="93" customFormat="1" ht="15" thickBot="1">
      <c r="B645" s="822"/>
      <c r="C645" s="82"/>
      <c r="D645" s="82"/>
      <c r="E645" s="82"/>
      <c r="F645" s="82"/>
      <c r="G645" s="83"/>
      <c r="H645" s="84"/>
      <c r="I645" s="84"/>
      <c r="J645" s="28" t="str">
        <f t="shared" ref="J645" si="309">IFERROR(IF(I645/D$12=0," ",I645/D$12),"")</f>
        <v xml:space="preserve"> </v>
      </c>
      <c r="K645" s="84"/>
      <c r="L645" s="84"/>
      <c r="M645" s="84"/>
      <c r="N645" s="85"/>
      <c r="O645" s="72"/>
      <c r="P645" s="73"/>
      <c r="Q645" s="73"/>
      <c r="R645" s="73"/>
      <c r="S645" s="73"/>
      <c r="T645" s="73"/>
      <c r="U645" s="73"/>
      <c r="V645" s="73"/>
      <c r="W645" s="73"/>
      <c r="X645" s="73"/>
      <c r="Y645" s="73"/>
      <c r="Z645" s="73"/>
      <c r="AA645" s="73"/>
      <c r="AB645" s="73"/>
      <c r="AC645" s="73"/>
      <c r="AD645" s="77"/>
      <c r="AE645" s="77"/>
      <c r="AF645" s="84"/>
      <c r="AG645" s="86"/>
      <c r="AH645" s="87"/>
      <c r="AI645" s="92"/>
    </row>
    <row r="646" spans="2:35">
      <c r="B646" s="823">
        <f>B634+1</f>
        <v>53</v>
      </c>
      <c r="C646" s="828"/>
      <c r="D646" s="1100"/>
      <c r="E646" s="828"/>
      <c r="F646" s="829"/>
      <c r="G646" s="25"/>
      <c r="H646" s="24"/>
      <c r="I646" s="140"/>
      <c r="J646" s="7" t="str">
        <f>IFERROR(IF(I646/D$12=0," ",I646/D$12),"")</f>
        <v xml:space="preserve"> </v>
      </c>
      <c r="K646" s="1116"/>
      <c r="L646" s="1118"/>
      <c r="M646" s="1118"/>
      <c r="N646" s="23"/>
      <c r="O646" s="862" t="str">
        <f>IFERROR(ROUND(IF(I656/#REF!=0,"",I656/#REF!),0),"")</f>
        <v/>
      </c>
      <c r="P646" s="859">
        <f>IFERROR(O656/$X$14,"")</f>
        <v>0</v>
      </c>
      <c r="Q646" s="865">
        <f>IFERROR(P656*$X$13/2,"")</f>
        <v>0</v>
      </c>
      <c r="R646" s="854"/>
      <c r="S646" s="834" t="str">
        <f>IFERROR(ROUND(IF(OR($R646="Hino Truck",$R649="Hino Truck",$R651="Hino Truck",$R653="Hino Truck"),$P656/$X$9,""),1),"NA")</f>
        <v>NA</v>
      </c>
      <c r="T646" s="834" t="str">
        <f>IFERROR(ROUND(IF(OR($R646="Mazda",$R649="Mazda",$R651="Mazda",$R653="Mazda"),$P656/$X$10,""),1),"NA")</f>
        <v>NA</v>
      </c>
      <c r="U646" s="834" t="str">
        <f>IFERROR(ROUND(IF(OR($R646="Shazoor",$R649="Shazoor",$R651="Shazoor",$R653="Shazoor"),$P656/$X$11,""),1),"NA")</f>
        <v>NA</v>
      </c>
      <c r="V646" s="834" t="str">
        <f>IFERROR(ROUND(IF(OR($R646="Suzuki",$R649="Suzuki",$R651="Suzuki",$R653="Suzuki"),$P656/$X$12,""),1),"NA")</f>
        <v>NA</v>
      </c>
      <c r="W646" s="830"/>
      <c r="X646" s="855" t="e">
        <f>J656/$K$9/$K$8</f>
        <v>#REF!</v>
      </c>
      <c r="Y646" s="857" t="e">
        <f>ROUND(X656/#REF!,0)</f>
        <v>#REF!</v>
      </c>
      <c r="Z646" s="857" t="e">
        <f>O656/#REF!</f>
        <v>#REF!</v>
      </c>
      <c r="AA646" s="1103"/>
      <c r="AB646" s="1106">
        <f>IFERROR(ROUND(IF(AA646="ICT",0,(J656/10)*110%),0),"")</f>
        <v>0</v>
      </c>
      <c r="AC646" s="1107" t="str">
        <f>IFERROR(ROUNDUP(J656/$P$9/$P$8,0),"")</f>
        <v/>
      </c>
      <c r="AD646" s="1109" t="str">
        <f>IFERROR(ROUND(J656/$P$9/AC646,0),"")</f>
        <v/>
      </c>
      <c r="AE646" s="29" t="str">
        <f>IFERROR(ROUND(IF(AA646="ICT",0,(J646/25)*110%),0),"")</f>
        <v/>
      </c>
      <c r="AF646" s="43"/>
      <c r="AG646" s="43"/>
      <c r="AH646" s="44"/>
      <c r="AI646" s="19"/>
    </row>
    <row r="647" spans="2:35">
      <c r="B647" s="823"/>
      <c r="C647" s="828"/>
      <c r="D647" s="1100"/>
      <c r="E647" s="828"/>
      <c r="F647" s="1102"/>
      <c r="G647" s="25"/>
      <c r="H647" s="140"/>
      <c r="I647" s="140"/>
      <c r="J647" s="7" t="str">
        <f t="shared" ref="J647:J655" si="310">IFERROR(IF(I647/D$12=0," ",I647/D$12),"")</f>
        <v xml:space="preserve"> </v>
      </c>
      <c r="K647" s="1116"/>
      <c r="L647" s="1118"/>
      <c r="M647" s="1118"/>
      <c r="N647" s="23"/>
      <c r="O647" s="863"/>
      <c r="P647" s="860"/>
      <c r="Q647" s="866"/>
      <c r="R647" s="828"/>
      <c r="S647" s="835"/>
      <c r="T647" s="835"/>
      <c r="U647" s="835"/>
      <c r="V647" s="835"/>
      <c r="W647" s="831"/>
      <c r="X647" s="855"/>
      <c r="Y647" s="857"/>
      <c r="Z647" s="857"/>
      <c r="AA647" s="1104"/>
      <c r="AB647" s="956"/>
      <c r="AC647" s="1107"/>
      <c r="AD647" s="1109"/>
      <c r="AE647" s="29" t="str">
        <f t="shared" ref="AE647:AE649" si="311">IFERROR(ROUND(IF(AA647="ICT",0,(J647/25)*110%),0),"")</f>
        <v/>
      </c>
      <c r="AF647" s="45"/>
      <c r="AG647" s="45"/>
      <c r="AH647" s="46"/>
      <c r="AI647" s="19"/>
    </row>
    <row r="648" spans="2:35">
      <c r="B648" s="823"/>
      <c r="C648" s="828"/>
      <c r="D648" s="1100"/>
      <c r="E648" s="828"/>
      <c r="F648" s="1102"/>
      <c r="G648" s="25"/>
      <c r="H648" s="140"/>
      <c r="I648" s="140"/>
      <c r="J648" s="7" t="str">
        <f t="shared" si="310"/>
        <v xml:space="preserve"> </v>
      </c>
      <c r="K648" s="1116"/>
      <c r="L648" s="1118"/>
      <c r="M648" s="1118"/>
      <c r="N648" s="23"/>
      <c r="O648" s="863"/>
      <c r="P648" s="860"/>
      <c r="Q648" s="866"/>
      <c r="R648" s="829"/>
      <c r="S648" s="835"/>
      <c r="T648" s="835"/>
      <c r="U648" s="835"/>
      <c r="V648" s="835"/>
      <c r="W648" s="831"/>
      <c r="X648" s="855"/>
      <c r="Y648" s="857"/>
      <c r="Z648" s="857"/>
      <c r="AA648" s="1104"/>
      <c r="AB648" s="956"/>
      <c r="AC648" s="1107"/>
      <c r="AD648" s="1109"/>
      <c r="AE648" s="29" t="str">
        <f t="shared" si="311"/>
        <v/>
      </c>
      <c r="AF648" s="45"/>
      <c r="AG648" s="45"/>
      <c r="AH648" s="46"/>
      <c r="AI648" s="19"/>
    </row>
    <row r="649" spans="2:35">
      <c r="B649" s="823"/>
      <c r="C649" s="828"/>
      <c r="D649" s="1100"/>
      <c r="E649" s="828"/>
      <c r="F649" s="1102"/>
      <c r="G649" s="25"/>
      <c r="H649" s="140"/>
      <c r="I649" s="140"/>
      <c r="J649" s="7" t="str">
        <f t="shared" si="310"/>
        <v xml:space="preserve"> </v>
      </c>
      <c r="K649" s="1116"/>
      <c r="L649" s="1118"/>
      <c r="M649" s="1118"/>
      <c r="N649" s="23"/>
      <c r="O649" s="863"/>
      <c r="P649" s="860"/>
      <c r="Q649" s="866"/>
      <c r="R649" s="854"/>
      <c r="S649" s="835"/>
      <c r="T649" s="835"/>
      <c r="U649" s="835"/>
      <c r="V649" s="835"/>
      <c r="W649" s="831"/>
      <c r="X649" s="855"/>
      <c r="Y649" s="857"/>
      <c r="Z649" s="857"/>
      <c r="AA649" s="1104"/>
      <c r="AB649" s="956"/>
      <c r="AC649" s="1107"/>
      <c r="AD649" s="1109"/>
      <c r="AE649" s="29" t="str">
        <f t="shared" si="311"/>
        <v/>
      </c>
      <c r="AF649" s="45"/>
      <c r="AG649" s="45"/>
      <c r="AH649" s="46"/>
      <c r="AI649" s="19"/>
    </row>
    <row r="650" spans="2:35">
      <c r="B650" s="823"/>
      <c r="C650" s="828"/>
      <c r="D650" s="1100"/>
      <c r="E650" s="828"/>
      <c r="F650" s="1102"/>
      <c r="G650" s="25"/>
      <c r="H650" s="140"/>
      <c r="I650" s="22"/>
      <c r="J650" s="7" t="str">
        <f t="shared" si="310"/>
        <v xml:space="preserve"> </v>
      </c>
      <c r="K650" s="1116"/>
      <c r="L650" s="1118"/>
      <c r="M650" s="1118"/>
      <c r="N650" s="23"/>
      <c r="O650" s="863"/>
      <c r="P650" s="860"/>
      <c r="Q650" s="866"/>
      <c r="R650" s="829"/>
      <c r="S650" s="835"/>
      <c r="T650" s="835"/>
      <c r="U650" s="835"/>
      <c r="V650" s="835"/>
      <c r="W650" s="831"/>
      <c r="X650" s="855"/>
      <c r="Y650" s="857"/>
      <c r="Z650" s="857"/>
      <c r="AA650" s="1104"/>
      <c r="AB650" s="956"/>
      <c r="AC650" s="1107"/>
      <c r="AD650" s="1109"/>
      <c r="AE650" s="29"/>
      <c r="AF650" s="45"/>
      <c r="AG650" s="45"/>
      <c r="AH650" s="46"/>
      <c r="AI650" s="19"/>
    </row>
    <row r="651" spans="2:35">
      <c r="B651" s="823"/>
      <c r="C651" s="828"/>
      <c r="D651" s="1100"/>
      <c r="E651" s="828"/>
      <c r="F651" s="1102"/>
      <c r="G651" s="25"/>
      <c r="H651" s="140"/>
      <c r="I651" s="22"/>
      <c r="J651" s="7" t="str">
        <f t="shared" si="310"/>
        <v xml:space="preserve"> </v>
      </c>
      <c r="K651" s="1116"/>
      <c r="L651" s="1118"/>
      <c r="M651" s="1118"/>
      <c r="N651" s="23"/>
      <c r="O651" s="863"/>
      <c r="P651" s="860"/>
      <c r="Q651" s="866"/>
      <c r="R651" s="854"/>
      <c r="S651" s="835"/>
      <c r="T651" s="835"/>
      <c r="U651" s="835"/>
      <c r="V651" s="835"/>
      <c r="W651" s="831"/>
      <c r="X651" s="855"/>
      <c r="Y651" s="857"/>
      <c r="Z651" s="857"/>
      <c r="AA651" s="1104"/>
      <c r="AB651" s="956"/>
      <c r="AC651" s="1107"/>
      <c r="AD651" s="1109"/>
      <c r="AE651" s="29"/>
      <c r="AF651" s="45"/>
      <c r="AG651" s="45"/>
      <c r="AH651" s="46"/>
      <c r="AI651" s="19"/>
    </row>
    <row r="652" spans="2:35">
      <c r="B652" s="823"/>
      <c r="C652" s="828"/>
      <c r="D652" s="1100"/>
      <c r="E652" s="828"/>
      <c r="F652" s="1102"/>
      <c r="G652" s="25"/>
      <c r="H652" s="140"/>
      <c r="I652" s="22"/>
      <c r="J652" s="7" t="str">
        <f t="shared" si="310"/>
        <v xml:space="preserve"> </v>
      </c>
      <c r="K652" s="1116"/>
      <c r="L652" s="1118"/>
      <c r="M652" s="1118"/>
      <c r="N652" s="23"/>
      <c r="O652" s="863"/>
      <c r="P652" s="860"/>
      <c r="Q652" s="866"/>
      <c r="R652" s="829"/>
      <c r="S652" s="835"/>
      <c r="T652" s="835"/>
      <c r="U652" s="835"/>
      <c r="V652" s="835"/>
      <c r="W652" s="831"/>
      <c r="X652" s="855"/>
      <c r="Y652" s="857"/>
      <c r="Z652" s="857"/>
      <c r="AA652" s="1104"/>
      <c r="AB652" s="956"/>
      <c r="AC652" s="1107"/>
      <c r="AD652" s="1109"/>
      <c r="AE652" s="29"/>
      <c r="AF652" s="45"/>
      <c r="AG652" s="45"/>
      <c r="AH652" s="46"/>
      <c r="AI652" s="19"/>
    </row>
    <row r="653" spans="2:35">
      <c r="B653" s="823"/>
      <c r="C653" s="828"/>
      <c r="D653" s="1100"/>
      <c r="E653" s="828"/>
      <c r="F653" s="1102"/>
      <c r="G653" s="25"/>
      <c r="H653" s="140"/>
      <c r="I653" s="22"/>
      <c r="J653" s="7" t="str">
        <f t="shared" si="310"/>
        <v xml:space="preserve"> </v>
      </c>
      <c r="K653" s="1116"/>
      <c r="L653" s="1118"/>
      <c r="M653" s="1118"/>
      <c r="N653" s="23"/>
      <c r="O653" s="863"/>
      <c r="P653" s="860"/>
      <c r="Q653" s="866"/>
      <c r="R653" s="854"/>
      <c r="S653" s="835"/>
      <c r="T653" s="835"/>
      <c r="U653" s="835"/>
      <c r="V653" s="835"/>
      <c r="W653" s="831"/>
      <c r="X653" s="855"/>
      <c r="Y653" s="857"/>
      <c r="Z653" s="857"/>
      <c r="AA653" s="1104"/>
      <c r="AB653" s="956"/>
      <c r="AC653" s="1107"/>
      <c r="AD653" s="1109"/>
      <c r="AE653" s="29"/>
      <c r="AF653" s="45"/>
      <c r="AG653" s="45"/>
      <c r="AH653" s="46"/>
      <c r="AI653" s="19"/>
    </row>
    <row r="654" spans="2:35">
      <c r="B654" s="823"/>
      <c r="C654" s="828"/>
      <c r="D654" s="1100"/>
      <c r="E654" s="828"/>
      <c r="F654" s="1102"/>
      <c r="G654" s="25"/>
      <c r="H654" s="140"/>
      <c r="I654" s="22"/>
      <c r="J654" s="7" t="str">
        <f t="shared" si="310"/>
        <v xml:space="preserve"> </v>
      </c>
      <c r="K654" s="1116"/>
      <c r="L654" s="1118"/>
      <c r="M654" s="1118"/>
      <c r="N654" s="23"/>
      <c r="O654" s="863"/>
      <c r="P654" s="860"/>
      <c r="Q654" s="866"/>
      <c r="R654" s="828"/>
      <c r="S654" s="835"/>
      <c r="T654" s="835"/>
      <c r="U654" s="835"/>
      <c r="V654" s="835"/>
      <c r="W654" s="831"/>
      <c r="X654" s="855"/>
      <c r="Y654" s="857"/>
      <c r="Z654" s="857"/>
      <c r="AA654" s="1104"/>
      <c r="AB654" s="956"/>
      <c r="AC654" s="1107"/>
      <c r="AD654" s="1109"/>
      <c r="AE654" s="29"/>
      <c r="AF654" s="45"/>
      <c r="AG654" s="45"/>
      <c r="AH654" s="46"/>
      <c r="AI654" s="19"/>
    </row>
    <row r="655" spans="2:35">
      <c r="B655" s="822"/>
      <c r="C655" s="829"/>
      <c r="D655" s="1101"/>
      <c r="E655" s="829"/>
      <c r="F655" s="1102"/>
      <c r="G655" s="25"/>
      <c r="H655" s="140"/>
      <c r="I655" s="22"/>
      <c r="J655" s="7" t="str">
        <f t="shared" si="310"/>
        <v xml:space="preserve"> </v>
      </c>
      <c r="K655" s="1117"/>
      <c r="L655" s="1119"/>
      <c r="M655" s="1119"/>
      <c r="N655" s="23"/>
      <c r="O655" s="864"/>
      <c r="P655" s="861"/>
      <c r="Q655" s="867"/>
      <c r="R655" s="829"/>
      <c r="S655" s="836"/>
      <c r="T655" s="836"/>
      <c r="U655" s="836"/>
      <c r="V655" s="836"/>
      <c r="W655" s="832"/>
      <c r="X655" s="856"/>
      <c r="Y655" s="858"/>
      <c r="Z655" s="858"/>
      <c r="AA655" s="1105"/>
      <c r="AB655" s="957"/>
      <c r="AC655" s="1108"/>
      <c r="AD655" s="1110"/>
      <c r="AE655" s="29" t="str">
        <f t="shared" ref="AE655" si="312">IFERROR(ROUND(IF(AA655="ICT",0,(J655/25)*110%),0),"")</f>
        <v/>
      </c>
      <c r="AF655" s="45"/>
      <c r="AG655" s="45"/>
      <c r="AH655" s="46"/>
      <c r="AI655" s="19"/>
    </row>
    <row r="656" spans="2:35" s="90" customFormat="1" ht="16.5" customHeight="1">
      <c r="B656" s="821"/>
      <c r="C656" s="78" t="s">
        <v>348</v>
      </c>
      <c r="D656" s="78"/>
      <c r="E656" s="78">
        <f>COUNTA(E646)</f>
        <v>0</v>
      </c>
      <c r="F656" s="78">
        <f>COUNTA(F646)</f>
        <v>0</v>
      </c>
      <c r="G656" s="78">
        <f>COUNTA(G646:G655)</f>
        <v>0</v>
      </c>
      <c r="H656" s="78"/>
      <c r="I656" s="69">
        <f>SUM(I646:I655)</f>
        <v>0</v>
      </c>
      <c r="J656" s="69">
        <f>SUM(J646:J655)</f>
        <v>0</v>
      </c>
      <c r="K656" s="79"/>
      <c r="L656" s="79"/>
      <c r="M656" s="79"/>
      <c r="N656" s="70">
        <f>SUM(N646:N655)</f>
        <v>0</v>
      </c>
      <c r="O656" s="70">
        <f>SUM(O646:O655)</f>
        <v>0</v>
      </c>
      <c r="P656" s="71">
        <f>SUM(P646:P655)</f>
        <v>0</v>
      </c>
      <c r="Q656" s="71">
        <f>SUM(Q646:Q655)</f>
        <v>0</v>
      </c>
      <c r="R656" s="71"/>
      <c r="S656" s="74">
        <f>SUM(S646:S655)</f>
        <v>0</v>
      </c>
      <c r="T656" s="74">
        <f>SUM(T646:T655)</f>
        <v>0</v>
      </c>
      <c r="U656" s="74">
        <f t="shared" ref="U656" si="313">SUM(U646:U655)</f>
        <v>0</v>
      </c>
      <c r="V656" s="74">
        <f>SUM(V646:V655)</f>
        <v>0</v>
      </c>
      <c r="W656" s="71"/>
      <c r="X656" s="71" t="e">
        <f>SUM(X646:X655)</f>
        <v>#REF!</v>
      </c>
      <c r="Y656" s="71" t="e">
        <f t="shared" ref="Y656:Z656" si="314">SUM(Y646:Y655)</f>
        <v>#REF!</v>
      </c>
      <c r="Z656" s="71" t="e">
        <f t="shared" si="314"/>
        <v>#REF!</v>
      </c>
      <c r="AA656" s="71"/>
      <c r="AB656" s="75">
        <f>SUM(AB646:AB655)</f>
        <v>0</v>
      </c>
      <c r="AC656" s="71">
        <f>SUM(AC646:AC655)</f>
        <v>0</v>
      </c>
      <c r="AD656" s="76">
        <f>SUM(AD646:AD655)</f>
        <v>0</v>
      </c>
      <c r="AE656" s="76">
        <f>SUM(AE646:AE655)</f>
        <v>0</v>
      </c>
      <c r="AF656" s="79">
        <f>COUNTA(AF646:AF655)</f>
        <v>0</v>
      </c>
      <c r="AG656" s="80"/>
      <c r="AH656" s="81"/>
      <c r="AI656" s="91"/>
    </row>
    <row r="657" spans="2:35" s="93" customFormat="1" ht="15" thickBot="1">
      <c r="B657" s="822"/>
      <c r="C657" s="82"/>
      <c r="D657" s="82"/>
      <c r="E657" s="82"/>
      <c r="F657" s="82"/>
      <c r="G657" s="83"/>
      <c r="H657" s="84"/>
      <c r="I657" s="84"/>
      <c r="J657" s="28" t="str">
        <f t="shared" ref="J657" si="315">IFERROR(IF(I657/D$12=0," ",I657/D$12),"")</f>
        <v xml:space="preserve"> </v>
      </c>
      <c r="K657" s="84"/>
      <c r="L657" s="84"/>
      <c r="M657" s="84"/>
      <c r="N657" s="85"/>
      <c r="O657" s="72"/>
      <c r="P657" s="73"/>
      <c r="Q657" s="73"/>
      <c r="R657" s="73"/>
      <c r="S657" s="73"/>
      <c r="T657" s="73"/>
      <c r="U657" s="73"/>
      <c r="V657" s="73"/>
      <c r="W657" s="73"/>
      <c r="X657" s="73"/>
      <c r="Y657" s="73"/>
      <c r="Z657" s="73"/>
      <c r="AA657" s="73"/>
      <c r="AB657" s="73"/>
      <c r="AC657" s="73"/>
      <c r="AD657" s="77"/>
      <c r="AE657" s="77"/>
      <c r="AF657" s="84"/>
      <c r="AG657" s="86"/>
      <c r="AH657" s="87"/>
      <c r="AI657" s="92"/>
    </row>
    <row r="658" spans="2:35">
      <c r="B658" s="823">
        <f>B646+1</f>
        <v>54</v>
      </c>
      <c r="C658" s="828"/>
      <c r="D658" s="1100"/>
      <c r="E658" s="828"/>
      <c r="F658" s="829"/>
      <c r="G658" s="25"/>
      <c r="H658" s="24"/>
      <c r="I658" s="140"/>
      <c r="J658" s="7" t="str">
        <f>IFERROR(IF(I658/D$12=0," ",I658/D$12),"")</f>
        <v xml:space="preserve"> </v>
      </c>
      <c r="K658" s="1116"/>
      <c r="L658" s="1118"/>
      <c r="M658" s="1118"/>
      <c r="N658" s="23"/>
      <c r="O658" s="862" t="str">
        <f>IFERROR(ROUND(IF(I668/#REF!=0,"",I668/#REF!),0),"")</f>
        <v/>
      </c>
      <c r="P658" s="859">
        <f>IFERROR(O668/$X$14,"")</f>
        <v>0</v>
      </c>
      <c r="Q658" s="865">
        <f>IFERROR(P668*$X$13/2,"")</f>
        <v>0</v>
      </c>
      <c r="R658" s="854"/>
      <c r="S658" s="834" t="str">
        <f>IFERROR(ROUND(IF(OR($R658="Hino Truck",$R661="Hino Truck",$R663="Hino Truck",$R665="Hino Truck"),$P668/$X$9,""),1),"NA")</f>
        <v>NA</v>
      </c>
      <c r="T658" s="834" t="str">
        <f>IFERROR(ROUND(IF(OR($R658="Mazda",$R661="Mazda",$R663="Mazda",$R665="Mazda"),$P668/$X$10,""),1),"NA")</f>
        <v>NA</v>
      </c>
      <c r="U658" s="834" t="str">
        <f>IFERROR(ROUND(IF(OR($R658="Shazoor",$R661="Shazoor",$R663="Shazoor",$R665="Shazoor"),$P668/$X$11,""),1),"NA")</f>
        <v>NA</v>
      </c>
      <c r="V658" s="834" t="str">
        <f>IFERROR(ROUND(IF(OR($R658="Suzuki",$R661="Suzuki",$R663="Suzuki",$R665="Suzuki"),$P668/$X$12,""),1),"NA")</f>
        <v>NA</v>
      </c>
      <c r="W658" s="830"/>
      <c r="X658" s="855" t="e">
        <f>J668/$K$9/$K$8</f>
        <v>#REF!</v>
      </c>
      <c r="Y658" s="857" t="e">
        <f>ROUND(X668/#REF!,0)</f>
        <v>#REF!</v>
      </c>
      <c r="Z658" s="857" t="e">
        <f>O668/#REF!</f>
        <v>#REF!</v>
      </c>
      <c r="AA658" s="1103"/>
      <c r="AB658" s="1106">
        <f>IFERROR(ROUND(IF(AA658="ICT",0,(J668/10)*110%),0),"")</f>
        <v>0</v>
      </c>
      <c r="AC658" s="1107" t="str">
        <f>IFERROR(ROUNDUP(J668/$P$9/$P$8,0),"")</f>
        <v/>
      </c>
      <c r="AD658" s="1109" t="str">
        <f>IFERROR(ROUND(J668/$P$9/AC658,0),"")</f>
        <v/>
      </c>
      <c r="AE658" s="29" t="str">
        <f>IFERROR(ROUND(IF(AA658="ICT",0,(J658/25)*110%),0),"")</f>
        <v/>
      </c>
      <c r="AF658" s="43"/>
      <c r="AG658" s="43"/>
      <c r="AH658" s="44"/>
      <c r="AI658" s="19"/>
    </row>
    <row r="659" spans="2:35">
      <c r="B659" s="823"/>
      <c r="C659" s="828"/>
      <c r="D659" s="1100"/>
      <c r="E659" s="828"/>
      <c r="F659" s="1102"/>
      <c r="G659" s="25"/>
      <c r="H659" s="140"/>
      <c r="I659" s="140"/>
      <c r="J659" s="7" t="str">
        <f t="shared" ref="J659:J667" si="316">IFERROR(IF(I659/D$12=0," ",I659/D$12),"")</f>
        <v xml:space="preserve"> </v>
      </c>
      <c r="K659" s="1116"/>
      <c r="L659" s="1118"/>
      <c r="M659" s="1118"/>
      <c r="N659" s="23"/>
      <c r="O659" s="863"/>
      <c r="P659" s="860"/>
      <c r="Q659" s="866"/>
      <c r="R659" s="828"/>
      <c r="S659" s="835"/>
      <c r="T659" s="835"/>
      <c r="U659" s="835"/>
      <c r="V659" s="835"/>
      <c r="W659" s="831"/>
      <c r="X659" s="855"/>
      <c r="Y659" s="857"/>
      <c r="Z659" s="857"/>
      <c r="AA659" s="1104"/>
      <c r="AB659" s="956"/>
      <c r="AC659" s="1107"/>
      <c r="AD659" s="1109"/>
      <c r="AE659" s="29" t="str">
        <f t="shared" ref="AE659:AE661" si="317">IFERROR(ROUND(IF(AA659="ICT",0,(J659/25)*110%),0),"")</f>
        <v/>
      </c>
      <c r="AF659" s="45"/>
      <c r="AG659" s="45"/>
      <c r="AH659" s="46"/>
      <c r="AI659" s="19"/>
    </row>
    <row r="660" spans="2:35">
      <c r="B660" s="823"/>
      <c r="C660" s="828"/>
      <c r="D660" s="1100"/>
      <c r="E660" s="828"/>
      <c r="F660" s="1102"/>
      <c r="G660" s="25"/>
      <c r="H660" s="140"/>
      <c r="I660" s="140"/>
      <c r="J660" s="7" t="str">
        <f t="shared" si="316"/>
        <v xml:space="preserve"> </v>
      </c>
      <c r="K660" s="1116"/>
      <c r="L660" s="1118"/>
      <c r="M660" s="1118"/>
      <c r="N660" s="23"/>
      <c r="O660" s="863"/>
      <c r="P660" s="860"/>
      <c r="Q660" s="866"/>
      <c r="R660" s="829"/>
      <c r="S660" s="835"/>
      <c r="T660" s="835"/>
      <c r="U660" s="835"/>
      <c r="V660" s="835"/>
      <c r="W660" s="831"/>
      <c r="X660" s="855"/>
      <c r="Y660" s="857"/>
      <c r="Z660" s="857"/>
      <c r="AA660" s="1104"/>
      <c r="AB660" s="956"/>
      <c r="AC660" s="1107"/>
      <c r="AD660" s="1109"/>
      <c r="AE660" s="29" t="str">
        <f t="shared" si="317"/>
        <v/>
      </c>
      <c r="AF660" s="45"/>
      <c r="AG660" s="45"/>
      <c r="AH660" s="46"/>
      <c r="AI660" s="19"/>
    </row>
    <row r="661" spans="2:35">
      <c r="B661" s="823"/>
      <c r="C661" s="828"/>
      <c r="D661" s="1100"/>
      <c r="E661" s="828"/>
      <c r="F661" s="1102"/>
      <c r="G661" s="25"/>
      <c r="H661" s="140"/>
      <c r="I661" s="140"/>
      <c r="J661" s="7" t="str">
        <f t="shared" si="316"/>
        <v xml:space="preserve"> </v>
      </c>
      <c r="K661" s="1116"/>
      <c r="L661" s="1118"/>
      <c r="M661" s="1118"/>
      <c r="N661" s="23"/>
      <c r="O661" s="863"/>
      <c r="P661" s="860"/>
      <c r="Q661" s="866"/>
      <c r="R661" s="854"/>
      <c r="S661" s="835"/>
      <c r="T661" s="835"/>
      <c r="U661" s="835"/>
      <c r="V661" s="835"/>
      <c r="W661" s="831"/>
      <c r="X661" s="855"/>
      <c r="Y661" s="857"/>
      <c r="Z661" s="857"/>
      <c r="AA661" s="1104"/>
      <c r="AB661" s="956"/>
      <c r="AC661" s="1107"/>
      <c r="AD661" s="1109"/>
      <c r="AE661" s="29" t="str">
        <f t="shared" si="317"/>
        <v/>
      </c>
      <c r="AF661" s="45"/>
      <c r="AG661" s="45"/>
      <c r="AH661" s="46"/>
      <c r="AI661" s="19"/>
    </row>
    <row r="662" spans="2:35">
      <c r="B662" s="823"/>
      <c r="C662" s="828"/>
      <c r="D662" s="1100"/>
      <c r="E662" s="828"/>
      <c r="F662" s="1102"/>
      <c r="G662" s="25"/>
      <c r="H662" s="140"/>
      <c r="I662" s="22"/>
      <c r="J662" s="7" t="str">
        <f t="shared" si="316"/>
        <v xml:space="preserve"> </v>
      </c>
      <c r="K662" s="1116"/>
      <c r="L662" s="1118"/>
      <c r="M662" s="1118"/>
      <c r="N662" s="23"/>
      <c r="O662" s="863"/>
      <c r="P662" s="860"/>
      <c r="Q662" s="866"/>
      <c r="R662" s="829"/>
      <c r="S662" s="835"/>
      <c r="T662" s="835"/>
      <c r="U662" s="835"/>
      <c r="V662" s="835"/>
      <c r="W662" s="831"/>
      <c r="X662" s="855"/>
      <c r="Y662" s="857"/>
      <c r="Z662" s="857"/>
      <c r="AA662" s="1104"/>
      <c r="AB662" s="956"/>
      <c r="AC662" s="1107"/>
      <c r="AD662" s="1109"/>
      <c r="AE662" s="29"/>
      <c r="AF662" s="45"/>
      <c r="AG662" s="45"/>
      <c r="AH662" s="46"/>
      <c r="AI662" s="19"/>
    </row>
    <row r="663" spans="2:35">
      <c r="B663" s="823"/>
      <c r="C663" s="828"/>
      <c r="D663" s="1100"/>
      <c r="E663" s="828"/>
      <c r="F663" s="1102"/>
      <c r="G663" s="25"/>
      <c r="H663" s="140"/>
      <c r="I663" s="22"/>
      <c r="J663" s="7" t="str">
        <f t="shared" si="316"/>
        <v xml:space="preserve"> </v>
      </c>
      <c r="K663" s="1116"/>
      <c r="L663" s="1118"/>
      <c r="M663" s="1118"/>
      <c r="N663" s="23"/>
      <c r="O663" s="863"/>
      <c r="P663" s="860"/>
      <c r="Q663" s="866"/>
      <c r="R663" s="854"/>
      <c r="S663" s="835"/>
      <c r="T663" s="835"/>
      <c r="U663" s="835"/>
      <c r="V663" s="835"/>
      <c r="W663" s="831"/>
      <c r="X663" s="855"/>
      <c r="Y663" s="857"/>
      <c r="Z663" s="857"/>
      <c r="AA663" s="1104"/>
      <c r="AB663" s="956"/>
      <c r="AC663" s="1107"/>
      <c r="AD663" s="1109"/>
      <c r="AE663" s="29"/>
      <c r="AF663" s="45"/>
      <c r="AG663" s="45"/>
      <c r="AH663" s="46"/>
      <c r="AI663" s="19"/>
    </row>
    <row r="664" spans="2:35">
      <c r="B664" s="823"/>
      <c r="C664" s="828"/>
      <c r="D664" s="1100"/>
      <c r="E664" s="828"/>
      <c r="F664" s="1102"/>
      <c r="G664" s="25"/>
      <c r="H664" s="140"/>
      <c r="I664" s="22"/>
      <c r="J664" s="7" t="str">
        <f t="shared" si="316"/>
        <v xml:space="preserve"> </v>
      </c>
      <c r="K664" s="1116"/>
      <c r="L664" s="1118"/>
      <c r="M664" s="1118"/>
      <c r="N664" s="23"/>
      <c r="O664" s="863"/>
      <c r="P664" s="860"/>
      <c r="Q664" s="866"/>
      <c r="R664" s="829"/>
      <c r="S664" s="835"/>
      <c r="T664" s="835"/>
      <c r="U664" s="835"/>
      <c r="V664" s="835"/>
      <c r="W664" s="831"/>
      <c r="X664" s="855"/>
      <c r="Y664" s="857"/>
      <c r="Z664" s="857"/>
      <c r="AA664" s="1104"/>
      <c r="AB664" s="956"/>
      <c r="AC664" s="1107"/>
      <c r="AD664" s="1109"/>
      <c r="AE664" s="29"/>
      <c r="AF664" s="45"/>
      <c r="AG664" s="45"/>
      <c r="AH664" s="46"/>
      <c r="AI664" s="19"/>
    </row>
    <row r="665" spans="2:35">
      <c r="B665" s="823"/>
      <c r="C665" s="828"/>
      <c r="D665" s="1100"/>
      <c r="E665" s="828"/>
      <c r="F665" s="1102"/>
      <c r="G665" s="25"/>
      <c r="H665" s="140"/>
      <c r="I665" s="22"/>
      <c r="J665" s="7" t="str">
        <f t="shared" si="316"/>
        <v xml:space="preserve"> </v>
      </c>
      <c r="K665" s="1116"/>
      <c r="L665" s="1118"/>
      <c r="M665" s="1118"/>
      <c r="N665" s="23"/>
      <c r="O665" s="863"/>
      <c r="P665" s="860"/>
      <c r="Q665" s="866"/>
      <c r="R665" s="854"/>
      <c r="S665" s="835"/>
      <c r="T665" s="835"/>
      <c r="U665" s="835"/>
      <c r="V665" s="835"/>
      <c r="W665" s="831"/>
      <c r="X665" s="855"/>
      <c r="Y665" s="857"/>
      <c r="Z665" s="857"/>
      <c r="AA665" s="1104"/>
      <c r="AB665" s="956"/>
      <c r="AC665" s="1107"/>
      <c r="AD665" s="1109"/>
      <c r="AE665" s="29"/>
      <c r="AF665" s="45"/>
      <c r="AG665" s="45"/>
      <c r="AH665" s="46"/>
      <c r="AI665" s="19"/>
    </row>
    <row r="666" spans="2:35">
      <c r="B666" s="823"/>
      <c r="C666" s="828"/>
      <c r="D666" s="1100"/>
      <c r="E666" s="828"/>
      <c r="F666" s="1102"/>
      <c r="G666" s="25"/>
      <c r="H666" s="140"/>
      <c r="I666" s="22"/>
      <c r="J666" s="7" t="str">
        <f t="shared" si="316"/>
        <v xml:space="preserve"> </v>
      </c>
      <c r="K666" s="1116"/>
      <c r="L666" s="1118"/>
      <c r="M666" s="1118"/>
      <c r="N666" s="23"/>
      <c r="O666" s="863"/>
      <c r="P666" s="860"/>
      <c r="Q666" s="866"/>
      <c r="R666" s="828"/>
      <c r="S666" s="835"/>
      <c r="T666" s="835"/>
      <c r="U666" s="835"/>
      <c r="V666" s="835"/>
      <c r="W666" s="831"/>
      <c r="X666" s="855"/>
      <c r="Y666" s="857"/>
      <c r="Z666" s="857"/>
      <c r="AA666" s="1104"/>
      <c r="AB666" s="956"/>
      <c r="AC666" s="1107"/>
      <c r="AD666" s="1109"/>
      <c r="AE666" s="29"/>
      <c r="AF666" s="45"/>
      <c r="AG666" s="45"/>
      <c r="AH666" s="46"/>
      <c r="AI666" s="19"/>
    </row>
    <row r="667" spans="2:35">
      <c r="B667" s="822"/>
      <c r="C667" s="829"/>
      <c r="D667" s="1101"/>
      <c r="E667" s="829"/>
      <c r="F667" s="1102"/>
      <c r="G667" s="25"/>
      <c r="H667" s="140"/>
      <c r="I667" s="22"/>
      <c r="J667" s="7" t="str">
        <f t="shared" si="316"/>
        <v xml:space="preserve"> </v>
      </c>
      <c r="K667" s="1117"/>
      <c r="L667" s="1119"/>
      <c r="M667" s="1119"/>
      <c r="N667" s="23"/>
      <c r="O667" s="864"/>
      <c r="P667" s="861"/>
      <c r="Q667" s="867"/>
      <c r="R667" s="829"/>
      <c r="S667" s="836"/>
      <c r="T667" s="836"/>
      <c r="U667" s="836"/>
      <c r="V667" s="836"/>
      <c r="W667" s="832"/>
      <c r="X667" s="856"/>
      <c r="Y667" s="858"/>
      <c r="Z667" s="858"/>
      <c r="AA667" s="1105"/>
      <c r="AB667" s="957"/>
      <c r="AC667" s="1108"/>
      <c r="AD667" s="1110"/>
      <c r="AE667" s="29" t="str">
        <f t="shared" ref="AE667" si="318">IFERROR(ROUND(IF(AA667="ICT",0,(J667/25)*110%),0),"")</f>
        <v/>
      </c>
      <c r="AF667" s="45"/>
      <c r="AG667" s="45"/>
      <c r="AH667" s="46"/>
      <c r="AI667" s="19"/>
    </row>
    <row r="668" spans="2:35" s="90" customFormat="1" ht="16.5" customHeight="1">
      <c r="B668" s="821"/>
      <c r="C668" s="78" t="s">
        <v>348</v>
      </c>
      <c r="D668" s="78"/>
      <c r="E668" s="78">
        <f>COUNTA(E658)</f>
        <v>0</v>
      </c>
      <c r="F668" s="78">
        <f>COUNTA(F658)</f>
        <v>0</v>
      </c>
      <c r="G668" s="78">
        <f>COUNTA(G658:G667)</f>
        <v>0</v>
      </c>
      <c r="H668" s="78"/>
      <c r="I668" s="69">
        <f>SUM(I658:I667)</f>
        <v>0</v>
      </c>
      <c r="J668" s="69">
        <f>SUM(J658:J667)</f>
        <v>0</v>
      </c>
      <c r="K668" s="79"/>
      <c r="L668" s="79"/>
      <c r="M668" s="79"/>
      <c r="N668" s="70">
        <f>SUM(N658:N667)</f>
        <v>0</v>
      </c>
      <c r="O668" s="70">
        <f>SUM(O658:O667)</f>
        <v>0</v>
      </c>
      <c r="P668" s="71">
        <f>SUM(P658:P667)</f>
        <v>0</v>
      </c>
      <c r="Q668" s="71">
        <f>SUM(Q658:Q667)</f>
        <v>0</v>
      </c>
      <c r="R668" s="71"/>
      <c r="S668" s="74">
        <f>SUM(S658:S667)</f>
        <v>0</v>
      </c>
      <c r="T668" s="74">
        <f>SUM(T658:T667)</f>
        <v>0</v>
      </c>
      <c r="U668" s="74">
        <f t="shared" ref="U668" si="319">SUM(U658:U667)</f>
        <v>0</v>
      </c>
      <c r="V668" s="74">
        <f>SUM(V658:V667)</f>
        <v>0</v>
      </c>
      <c r="W668" s="71"/>
      <c r="X668" s="71" t="e">
        <f>SUM(X658:X667)</f>
        <v>#REF!</v>
      </c>
      <c r="Y668" s="71" t="e">
        <f t="shared" ref="Y668:Z668" si="320">SUM(Y658:Y667)</f>
        <v>#REF!</v>
      </c>
      <c r="Z668" s="71" t="e">
        <f t="shared" si="320"/>
        <v>#REF!</v>
      </c>
      <c r="AA668" s="71"/>
      <c r="AB668" s="75">
        <f>SUM(AB658:AB667)</f>
        <v>0</v>
      </c>
      <c r="AC668" s="71">
        <f>SUM(AC658:AC667)</f>
        <v>0</v>
      </c>
      <c r="AD668" s="76">
        <f>SUM(AD658:AD667)</f>
        <v>0</v>
      </c>
      <c r="AE668" s="76">
        <f>SUM(AE658:AE667)</f>
        <v>0</v>
      </c>
      <c r="AF668" s="79">
        <f>COUNTA(AF658:AF667)</f>
        <v>0</v>
      </c>
      <c r="AG668" s="80"/>
      <c r="AH668" s="81"/>
      <c r="AI668" s="91"/>
    </row>
    <row r="669" spans="2:35" s="93" customFormat="1" ht="15" thickBot="1">
      <c r="B669" s="822"/>
      <c r="C669" s="82"/>
      <c r="D669" s="82"/>
      <c r="E669" s="82"/>
      <c r="F669" s="82"/>
      <c r="G669" s="83"/>
      <c r="H669" s="84"/>
      <c r="I669" s="84"/>
      <c r="J669" s="28" t="str">
        <f t="shared" ref="J669" si="321">IFERROR(IF(I669/D$12=0," ",I669/D$12),"")</f>
        <v xml:space="preserve"> </v>
      </c>
      <c r="K669" s="84"/>
      <c r="L669" s="84"/>
      <c r="M669" s="84"/>
      <c r="N669" s="85"/>
      <c r="O669" s="72"/>
      <c r="P669" s="73"/>
      <c r="Q669" s="73"/>
      <c r="R669" s="73"/>
      <c r="S669" s="73"/>
      <c r="T669" s="73"/>
      <c r="U669" s="73"/>
      <c r="V669" s="73"/>
      <c r="W669" s="73"/>
      <c r="X669" s="73"/>
      <c r="Y669" s="73"/>
      <c r="Z669" s="73"/>
      <c r="AA669" s="73"/>
      <c r="AB669" s="73"/>
      <c r="AC669" s="73"/>
      <c r="AD669" s="77"/>
      <c r="AE669" s="77"/>
      <c r="AF669" s="84"/>
      <c r="AG669" s="86"/>
      <c r="AH669" s="87"/>
      <c r="AI669" s="92"/>
    </row>
    <row r="670" spans="2:35">
      <c r="B670" s="823">
        <f>B658+1</f>
        <v>55</v>
      </c>
      <c r="C670" s="828"/>
      <c r="D670" s="1100"/>
      <c r="E670" s="828"/>
      <c r="F670" s="829"/>
      <c r="G670" s="25"/>
      <c r="H670" s="24"/>
      <c r="I670" s="140"/>
      <c r="J670" s="7" t="str">
        <f>IFERROR(IF(I670/D$12=0," ",I670/D$12),"")</f>
        <v xml:space="preserve"> </v>
      </c>
      <c r="K670" s="1116"/>
      <c r="L670" s="1118"/>
      <c r="M670" s="1118"/>
      <c r="N670" s="23"/>
      <c r="O670" s="862" t="str">
        <f>IFERROR(ROUND(IF(I680/#REF!=0,"",I680/#REF!),0),"")</f>
        <v/>
      </c>
      <c r="P670" s="859">
        <f>IFERROR(O680/$X$14,"")</f>
        <v>0</v>
      </c>
      <c r="Q670" s="865">
        <f>IFERROR(P680*$X$13/2,"")</f>
        <v>0</v>
      </c>
      <c r="R670" s="854"/>
      <c r="S670" s="834" t="str">
        <f>IFERROR(ROUND(IF(OR($R670="Hino Truck",$R673="Hino Truck",$R675="Hino Truck",$R677="Hino Truck"),$P680/$X$9,""),1),"NA")</f>
        <v>NA</v>
      </c>
      <c r="T670" s="834" t="str">
        <f>IFERROR(ROUND(IF(OR($R670="Mazda",$R673="Mazda",$R675="Mazda",$R677="Mazda"),$P680/$X$10,""),1),"NA")</f>
        <v>NA</v>
      </c>
      <c r="U670" s="834" t="str">
        <f>IFERROR(ROUND(IF(OR($R670="Shazoor",$R673="Shazoor",$R675="Shazoor",$R677="Shazoor"),$P680/$X$11,""),1),"NA")</f>
        <v>NA</v>
      </c>
      <c r="V670" s="834" t="str">
        <f>IFERROR(ROUND(IF(OR($R670="Suzuki",$R673="Suzuki",$R675="Suzuki",$R677="Suzuki"),$P680/$X$12,""),1),"NA")</f>
        <v>NA</v>
      </c>
      <c r="W670" s="830"/>
      <c r="X670" s="855" t="e">
        <f>J680/$K$9/$K$8</f>
        <v>#REF!</v>
      </c>
      <c r="Y670" s="857" t="e">
        <f>ROUND(X680/#REF!,0)</f>
        <v>#REF!</v>
      </c>
      <c r="Z670" s="857" t="e">
        <f>O680/#REF!</f>
        <v>#REF!</v>
      </c>
      <c r="AA670" s="1103"/>
      <c r="AB670" s="1106">
        <f>IFERROR(ROUND(IF(AA670="ICT",0,(J680/10)*110%),0),"")</f>
        <v>0</v>
      </c>
      <c r="AC670" s="1107" t="str">
        <f>IFERROR(ROUNDUP(J680/$P$9/$P$8,0),"")</f>
        <v/>
      </c>
      <c r="AD670" s="1109" t="str">
        <f>IFERROR(ROUND(J680/$P$9/AC670,0),"")</f>
        <v/>
      </c>
      <c r="AE670" s="29" t="str">
        <f>IFERROR(ROUND(IF(AA670="ICT",0,(J670/25)*110%),0),"")</f>
        <v/>
      </c>
      <c r="AF670" s="43"/>
      <c r="AG670" s="43"/>
      <c r="AH670" s="44"/>
      <c r="AI670" s="19"/>
    </row>
    <row r="671" spans="2:35">
      <c r="B671" s="823"/>
      <c r="C671" s="828"/>
      <c r="D671" s="1100"/>
      <c r="E671" s="828"/>
      <c r="F671" s="1102"/>
      <c r="G671" s="25"/>
      <c r="H671" s="140"/>
      <c r="I671" s="140"/>
      <c r="J671" s="7" t="str">
        <f t="shared" ref="J671:J679" si="322">IFERROR(IF(I671/D$12=0," ",I671/D$12),"")</f>
        <v xml:space="preserve"> </v>
      </c>
      <c r="K671" s="1116"/>
      <c r="L671" s="1118"/>
      <c r="M671" s="1118"/>
      <c r="N671" s="23"/>
      <c r="O671" s="863"/>
      <c r="P671" s="860"/>
      <c r="Q671" s="866"/>
      <c r="R671" s="828"/>
      <c r="S671" s="835"/>
      <c r="T671" s="835"/>
      <c r="U671" s="835"/>
      <c r="V671" s="835"/>
      <c r="W671" s="831"/>
      <c r="X671" s="855"/>
      <c r="Y671" s="857"/>
      <c r="Z671" s="857"/>
      <c r="AA671" s="1104"/>
      <c r="AB671" s="956"/>
      <c r="AC671" s="1107"/>
      <c r="AD671" s="1109"/>
      <c r="AE671" s="29" t="str">
        <f t="shared" ref="AE671:AE673" si="323">IFERROR(ROUND(IF(AA671="ICT",0,(J671/25)*110%),0),"")</f>
        <v/>
      </c>
      <c r="AF671" s="45"/>
      <c r="AG671" s="45"/>
      <c r="AH671" s="46"/>
      <c r="AI671" s="19"/>
    </row>
    <row r="672" spans="2:35">
      <c r="B672" s="823"/>
      <c r="C672" s="828"/>
      <c r="D672" s="1100"/>
      <c r="E672" s="828"/>
      <c r="F672" s="1102"/>
      <c r="G672" s="25"/>
      <c r="H672" s="140"/>
      <c r="I672" s="140"/>
      <c r="J672" s="7" t="str">
        <f t="shared" si="322"/>
        <v xml:space="preserve"> </v>
      </c>
      <c r="K672" s="1116"/>
      <c r="L672" s="1118"/>
      <c r="M672" s="1118"/>
      <c r="N672" s="23"/>
      <c r="O672" s="863"/>
      <c r="P672" s="860"/>
      <c r="Q672" s="866"/>
      <c r="R672" s="829"/>
      <c r="S672" s="835"/>
      <c r="T672" s="835"/>
      <c r="U672" s="835"/>
      <c r="V672" s="835"/>
      <c r="W672" s="831"/>
      <c r="X672" s="855"/>
      <c r="Y672" s="857"/>
      <c r="Z672" s="857"/>
      <c r="AA672" s="1104"/>
      <c r="AB672" s="956"/>
      <c r="AC672" s="1107"/>
      <c r="AD672" s="1109"/>
      <c r="AE672" s="29" t="str">
        <f t="shared" si="323"/>
        <v/>
      </c>
      <c r="AF672" s="45"/>
      <c r="AG672" s="45"/>
      <c r="AH672" s="46"/>
      <c r="AI672" s="19"/>
    </row>
    <row r="673" spans="2:35">
      <c r="B673" s="823"/>
      <c r="C673" s="828"/>
      <c r="D673" s="1100"/>
      <c r="E673" s="828"/>
      <c r="F673" s="1102"/>
      <c r="G673" s="25"/>
      <c r="H673" s="140"/>
      <c r="I673" s="140"/>
      <c r="J673" s="7" t="str">
        <f t="shared" si="322"/>
        <v xml:space="preserve"> </v>
      </c>
      <c r="K673" s="1116"/>
      <c r="L673" s="1118"/>
      <c r="M673" s="1118"/>
      <c r="N673" s="23"/>
      <c r="O673" s="863"/>
      <c r="P673" s="860"/>
      <c r="Q673" s="866"/>
      <c r="R673" s="854"/>
      <c r="S673" s="835"/>
      <c r="T673" s="835"/>
      <c r="U673" s="835"/>
      <c r="V673" s="835"/>
      <c r="W673" s="831"/>
      <c r="X673" s="855"/>
      <c r="Y673" s="857"/>
      <c r="Z673" s="857"/>
      <c r="AA673" s="1104"/>
      <c r="AB673" s="956"/>
      <c r="AC673" s="1107"/>
      <c r="AD673" s="1109"/>
      <c r="AE673" s="29" t="str">
        <f t="shared" si="323"/>
        <v/>
      </c>
      <c r="AF673" s="45"/>
      <c r="AG673" s="45"/>
      <c r="AH673" s="46"/>
      <c r="AI673" s="19"/>
    </row>
    <row r="674" spans="2:35">
      <c r="B674" s="823"/>
      <c r="C674" s="828"/>
      <c r="D674" s="1100"/>
      <c r="E674" s="828"/>
      <c r="F674" s="1102"/>
      <c r="G674" s="25"/>
      <c r="H674" s="140"/>
      <c r="I674" s="22"/>
      <c r="J674" s="7" t="str">
        <f t="shared" si="322"/>
        <v xml:space="preserve"> </v>
      </c>
      <c r="K674" s="1116"/>
      <c r="L674" s="1118"/>
      <c r="M674" s="1118"/>
      <c r="N674" s="23"/>
      <c r="O674" s="863"/>
      <c r="P674" s="860"/>
      <c r="Q674" s="866"/>
      <c r="R674" s="829"/>
      <c r="S674" s="835"/>
      <c r="T674" s="835"/>
      <c r="U674" s="835"/>
      <c r="V674" s="835"/>
      <c r="W674" s="831"/>
      <c r="X674" s="855"/>
      <c r="Y674" s="857"/>
      <c r="Z674" s="857"/>
      <c r="AA674" s="1104"/>
      <c r="AB674" s="956"/>
      <c r="AC674" s="1107"/>
      <c r="AD674" s="1109"/>
      <c r="AE674" s="29"/>
      <c r="AF674" s="45"/>
      <c r="AG674" s="45"/>
      <c r="AH674" s="46"/>
      <c r="AI674" s="19"/>
    </row>
    <row r="675" spans="2:35">
      <c r="B675" s="823"/>
      <c r="C675" s="828"/>
      <c r="D675" s="1100"/>
      <c r="E675" s="828"/>
      <c r="F675" s="1102"/>
      <c r="G675" s="25"/>
      <c r="H675" s="140"/>
      <c r="I675" s="22"/>
      <c r="J675" s="7" t="str">
        <f t="shared" si="322"/>
        <v xml:space="preserve"> </v>
      </c>
      <c r="K675" s="1116"/>
      <c r="L675" s="1118"/>
      <c r="M675" s="1118"/>
      <c r="N675" s="23"/>
      <c r="O675" s="863"/>
      <c r="P675" s="860"/>
      <c r="Q675" s="866"/>
      <c r="R675" s="854"/>
      <c r="S675" s="835"/>
      <c r="T675" s="835"/>
      <c r="U675" s="835"/>
      <c r="V675" s="835"/>
      <c r="W675" s="831"/>
      <c r="X675" s="855"/>
      <c r="Y675" s="857"/>
      <c r="Z675" s="857"/>
      <c r="AA675" s="1104"/>
      <c r="AB675" s="956"/>
      <c r="AC675" s="1107"/>
      <c r="AD675" s="1109"/>
      <c r="AE675" s="29"/>
      <c r="AF675" s="45"/>
      <c r="AG675" s="45"/>
      <c r="AH675" s="46"/>
      <c r="AI675" s="19"/>
    </row>
    <row r="676" spans="2:35">
      <c r="B676" s="823"/>
      <c r="C676" s="828"/>
      <c r="D676" s="1100"/>
      <c r="E676" s="828"/>
      <c r="F676" s="1102"/>
      <c r="G676" s="25"/>
      <c r="H676" s="140"/>
      <c r="I676" s="22"/>
      <c r="J676" s="7" t="str">
        <f t="shared" si="322"/>
        <v xml:space="preserve"> </v>
      </c>
      <c r="K676" s="1116"/>
      <c r="L676" s="1118"/>
      <c r="M676" s="1118"/>
      <c r="N676" s="23"/>
      <c r="O676" s="863"/>
      <c r="P676" s="860"/>
      <c r="Q676" s="866"/>
      <c r="R676" s="829"/>
      <c r="S676" s="835"/>
      <c r="T676" s="835"/>
      <c r="U676" s="835"/>
      <c r="V676" s="835"/>
      <c r="W676" s="831"/>
      <c r="X676" s="855"/>
      <c r="Y676" s="857"/>
      <c r="Z676" s="857"/>
      <c r="AA676" s="1104"/>
      <c r="AB676" s="956"/>
      <c r="AC676" s="1107"/>
      <c r="AD676" s="1109"/>
      <c r="AE676" s="29"/>
      <c r="AF676" s="45"/>
      <c r="AG676" s="45"/>
      <c r="AH676" s="46"/>
      <c r="AI676" s="19"/>
    </row>
    <row r="677" spans="2:35">
      <c r="B677" s="823"/>
      <c r="C677" s="828"/>
      <c r="D677" s="1100"/>
      <c r="E677" s="828"/>
      <c r="F677" s="1102"/>
      <c r="G677" s="25"/>
      <c r="H677" s="140"/>
      <c r="I677" s="22"/>
      <c r="J677" s="7" t="str">
        <f t="shared" si="322"/>
        <v xml:space="preserve"> </v>
      </c>
      <c r="K677" s="1116"/>
      <c r="L677" s="1118"/>
      <c r="M677" s="1118"/>
      <c r="N677" s="23"/>
      <c r="O677" s="863"/>
      <c r="P677" s="860"/>
      <c r="Q677" s="866"/>
      <c r="R677" s="854"/>
      <c r="S677" s="835"/>
      <c r="T677" s="835"/>
      <c r="U677" s="835"/>
      <c r="V677" s="835"/>
      <c r="W677" s="831"/>
      <c r="X677" s="855"/>
      <c r="Y677" s="857"/>
      <c r="Z677" s="857"/>
      <c r="AA677" s="1104"/>
      <c r="AB677" s="956"/>
      <c r="AC677" s="1107"/>
      <c r="AD677" s="1109"/>
      <c r="AE677" s="29"/>
      <c r="AF677" s="45"/>
      <c r="AG677" s="45"/>
      <c r="AH677" s="46"/>
      <c r="AI677" s="19"/>
    </row>
    <row r="678" spans="2:35">
      <c r="B678" s="823"/>
      <c r="C678" s="828"/>
      <c r="D678" s="1100"/>
      <c r="E678" s="828"/>
      <c r="F678" s="1102"/>
      <c r="G678" s="25"/>
      <c r="H678" s="140"/>
      <c r="I678" s="22"/>
      <c r="J678" s="7" t="str">
        <f t="shared" si="322"/>
        <v xml:space="preserve"> </v>
      </c>
      <c r="K678" s="1116"/>
      <c r="L678" s="1118"/>
      <c r="M678" s="1118"/>
      <c r="N678" s="23"/>
      <c r="O678" s="863"/>
      <c r="P678" s="860"/>
      <c r="Q678" s="866"/>
      <c r="R678" s="828"/>
      <c r="S678" s="835"/>
      <c r="T678" s="835"/>
      <c r="U678" s="835"/>
      <c r="V678" s="835"/>
      <c r="W678" s="831"/>
      <c r="X678" s="855"/>
      <c r="Y678" s="857"/>
      <c r="Z678" s="857"/>
      <c r="AA678" s="1104"/>
      <c r="AB678" s="956"/>
      <c r="AC678" s="1107"/>
      <c r="AD678" s="1109"/>
      <c r="AE678" s="29"/>
      <c r="AF678" s="45"/>
      <c r="AG678" s="45"/>
      <c r="AH678" s="46"/>
      <c r="AI678" s="19"/>
    </row>
    <row r="679" spans="2:35">
      <c r="B679" s="822"/>
      <c r="C679" s="829"/>
      <c r="D679" s="1101"/>
      <c r="E679" s="829"/>
      <c r="F679" s="1102"/>
      <c r="G679" s="25"/>
      <c r="H679" s="140"/>
      <c r="I679" s="22"/>
      <c r="J679" s="7" t="str">
        <f t="shared" si="322"/>
        <v xml:space="preserve"> </v>
      </c>
      <c r="K679" s="1117"/>
      <c r="L679" s="1119"/>
      <c r="M679" s="1119"/>
      <c r="N679" s="23"/>
      <c r="O679" s="864"/>
      <c r="P679" s="861"/>
      <c r="Q679" s="867"/>
      <c r="R679" s="829"/>
      <c r="S679" s="836"/>
      <c r="T679" s="836"/>
      <c r="U679" s="836"/>
      <c r="V679" s="836"/>
      <c r="W679" s="832"/>
      <c r="X679" s="856"/>
      <c r="Y679" s="858"/>
      <c r="Z679" s="858"/>
      <c r="AA679" s="1105"/>
      <c r="AB679" s="957"/>
      <c r="AC679" s="1108"/>
      <c r="AD679" s="1110"/>
      <c r="AE679" s="29" t="str">
        <f t="shared" ref="AE679" si="324">IFERROR(ROUND(IF(AA679="ICT",0,(J679/25)*110%),0),"")</f>
        <v/>
      </c>
      <c r="AF679" s="45"/>
      <c r="AG679" s="45"/>
      <c r="AH679" s="46"/>
      <c r="AI679" s="19"/>
    </row>
    <row r="680" spans="2:35" s="90" customFormat="1" ht="16.5" customHeight="1">
      <c r="B680" s="821"/>
      <c r="C680" s="78" t="s">
        <v>348</v>
      </c>
      <c r="D680" s="78"/>
      <c r="E680" s="78">
        <f>COUNTA(E670)</f>
        <v>0</v>
      </c>
      <c r="F680" s="78">
        <f>COUNTA(F670)</f>
        <v>0</v>
      </c>
      <c r="G680" s="78">
        <f>COUNTA(G670:G679)</f>
        <v>0</v>
      </c>
      <c r="H680" s="78"/>
      <c r="I680" s="69">
        <f>SUM(I670:I679)</f>
        <v>0</v>
      </c>
      <c r="J680" s="69">
        <f>SUM(J670:J679)</f>
        <v>0</v>
      </c>
      <c r="K680" s="79"/>
      <c r="L680" s="79"/>
      <c r="M680" s="79"/>
      <c r="N680" s="70">
        <f>SUM(N670:N679)</f>
        <v>0</v>
      </c>
      <c r="O680" s="70">
        <f>SUM(O670:O679)</f>
        <v>0</v>
      </c>
      <c r="P680" s="71">
        <f>SUM(P670:P679)</f>
        <v>0</v>
      </c>
      <c r="Q680" s="71">
        <f>SUM(Q670:Q679)</f>
        <v>0</v>
      </c>
      <c r="R680" s="71"/>
      <c r="S680" s="74">
        <f>SUM(S670:S679)</f>
        <v>0</v>
      </c>
      <c r="T680" s="74">
        <f>SUM(T670:T679)</f>
        <v>0</v>
      </c>
      <c r="U680" s="74">
        <f t="shared" ref="U680" si="325">SUM(U670:U679)</f>
        <v>0</v>
      </c>
      <c r="V680" s="74">
        <f>SUM(V670:V679)</f>
        <v>0</v>
      </c>
      <c r="W680" s="71"/>
      <c r="X680" s="71" t="e">
        <f>SUM(X670:X679)</f>
        <v>#REF!</v>
      </c>
      <c r="Y680" s="71" t="e">
        <f t="shared" ref="Y680:Z680" si="326">SUM(Y670:Y679)</f>
        <v>#REF!</v>
      </c>
      <c r="Z680" s="71" t="e">
        <f t="shared" si="326"/>
        <v>#REF!</v>
      </c>
      <c r="AA680" s="71"/>
      <c r="AB680" s="75">
        <f>SUM(AB670:AB679)</f>
        <v>0</v>
      </c>
      <c r="AC680" s="71">
        <f>SUM(AC670:AC679)</f>
        <v>0</v>
      </c>
      <c r="AD680" s="76">
        <f>SUM(AD670:AD679)</f>
        <v>0</v>
      </c>
      <c r="AE680" s="76">
        <f>SUM(AE670:AE679)</f>
        <v>0</v>
      </c>
      <c r="AF680" s="79">
        <f>COUNTA(AF670:AF679)</f>
        <v>0</v>
      </c>
      <c r="AG680" s="80"/>
      <c r="AH680" s="81"/>
      <c r="AI680" s="91"/>
    </row>
    <row r="681" spans="2:35" s="93" customFormat="1" ht="15" thickBot="1">
      <c r="B681" s="822"/>
      <c r="C681" s="82"/>
      <c r="D681" s="82"/>
      <c r="E681" s="82"/>
      <c r="F681" s="82"/>
      <c r="G681" s="83"/>
      <c r="H681" s="84"/>
      <c r="I681" s="84"/>
      <c r="J681" s="28" t="str">
        <f t="shared" ref="J681" si="327">IFERROR(IF(I681/D$12=0," ",I681/D$12),"")</f>
        <v xml:space="preserve"> </v>
      </c>
      <c r="K681" s="84"/>
      <c r="L681" s="84"/>
      <c r="M681" s="84"/>
      <c r="N681" s="85"/>
      <c r="O681" s="72"/>
      <c r="P681" s="73"/>
      <c r="Q681" s="73"/>
      <c r="R681" s="73"/>
      <c r="S681" s="73"/>
      <c r="T681" s="73"/>
      <c r="U681" s="73"/>
      <c r="V681" s="73"/>
      <c r="W681" s="73"/>
      <c r="X681" s="73"/>
      <c r="Y681" s="73"/>
      <c r="Z681" s="73"/>
      <c r="AA681" s="73"/>
      <c r="AB681" s="73"/>
      <c r="AC681" s="73"/>
      <c r="AD681" s="77"/>
      <c r="AE681" s="77"/>
      <c r="AF681" s="84"/>
      <c r="AG681" s="86"/>
      <c r="AH681" s="87"/>
      <c r="AI681" s="92"/>
    </row>
    <row r="682" spans="2:35">
      <c r="B682" s="823">
        <f>B670+1</f>
        <v>56</v>
      </c>
      <c r="C682" s="828"/>
      <c r="D682" s="1100"/>
      <c r="E682" s="828"/>
      <c r="F682" s="829"/>
      <c r="G682" s="25"/>
      <c r="H682" s="24"/>
      <c r="I682" s="140"/>
      <c r="J682" s="7" t="str">
        <f>IFERROR(IF(I682/D$12=0," ",I682/D$12),"")</f>
        <v xml:space="preserve"> </v>
      </c>
      <c r="K682" s="1116"/>
      <c r="L682" s="1118"/>
      <c r="M682" s="1118"/>
      <c r="N682" s="23"/>
      <c r="O682" s="862" t="str">
        <f>IFERROR(ROUND(IF(I692/#REF!=0,"",I692/#REF!),0),"")</f>
        <v/>
      </c>
      <c r="P682" s="859">
        <f>IFERROR(O692/$X$14,"")</f>
        <v>0</v>
      </c>
      <c r="Q682" s="865">
        <f>IFERROR(P692*$X$13/2,"")</f>
        <v>0</v>
      </c>
      <c r="R682" s="854"/>
      <c r="S682" s="834" t="str">
        <f>IFERROR(ROUND(IF(OR($R682="Hino Truck",$R685="Hino Truck",$R687="Hino Truck",$R689="Hino Truck"),$P692/$X$9,""),1),"NA")</f>
        <v>NA</v>
      </c>
      <c r="T682" s="834" t="str">
        <f>IFERROR(ROUND(IF(OR($R682="Mazda",$R685="Mazda",$R687="Mazda",$R689="Mazda"),$P692/$X$10,""),1),"NA")</f>
        <v>NA</v>
      </c>
      <c r="U682" s="834" t="str">
        <f>IFERROR(ROUND(IF(OR($R682="Shazoor",$R685="Shazoor",$R687="Shazoor",$R689="Shazoor"),$P692/$X$11,""),1),"NA")</f>
        <v>NA</v>
      </c>
      <c r="V682" s="834" t="str">
        <f>IFERROR(ROUND(IF(OR($R682="Suzuki",$R685="Suzuki",$R687="Suzuki",$R689="Suzuki"),$P692/$X$12,""),1),"NA")</f>
        <v>NA</v>
      </c>
      <c r="W682" s="830"/>
      <c r="X682" s="855" t="e">
        <f>J692/$K$9/$K$8</f>
        <v>#REF!</v>
      </c>
      <c r="Y682" s="857" t="e">
        <f>ROUND(X692/#REF!,0)</f>
        <v>#REF!</v>
      </c>
      <c r="Z682" s="857" t="e">
        <f>O692/#REF!</f>
        <v>#REF!</v>
      </c>
      <c r="AA682" s="1103"/>
      <c r="AB682" s="1106">
        <f>IFERROR(ROUND(IF(AA682="ICT",0,(J692/10)*110%),0),"")</f>
        <v>0</v>
      </c>
      <c r="AC682" s="1107" t="str">
        <f>IFERROR(ROUNDUP(J692/$P$9/$P$8,0),"")</f>
        <v/>
      </c>
      <c r="AD682" s="1109" t="str">
        <f>IFERROR(ROUND(J692/$P$9/AC682,0),"")</f>
        <v/>
      </c>
      <c r="AE682" s="29" t="str">
        <f>IFERROR(ROUND(IF(AA682="ICT",0,(J682/25)*110%),0),"")</f>
        <v/>
      </c>
      <c r="AF682" s="43"/>
      <c r="AG682" s="43"/>
      <c r="AH682" s="44"/>
      <c r="AI682" s="19"/>
    </row>
    <row r="683" spans="2:35">
      <c r="B683" s="823"/>
      <c r="C683" s="828"/>
      <c r="D683" s="1100"/>
      <c r="E683" s="828"/>
      <c r="F683" s="1102"/>
      <c r="G683" s="25"/>
      <c r="H683" s="140"/>
      <c r="I683" s="140"/>
      <c r="J683" s="7" t="str">
        <f t="shared" ref="J683:J691" si="328">IFERROR(IF(I683/D$12=0," ",I683/D$12),"")</f>
        <v xml:space="preserve"> </v>
      </c>
      <c r="K683" s="1116"/>
      <c r="L683" s="1118"/>
      <c r="M683" s="1118"/>
      <c r="N683" s="23"/>
      <c r="O683" s="863"/>
      <c r="P683" s="860"/>
      <c r="Q683" s="866"/>
      <c r="R683" s="828"/>
      <c r="S683" s="835"/>
      <c r="T683" s="835"/>
      <c r="U683" s="835"/>
      <c r="V683" s="835"/>
      <c r="W683" s="831"/>
      <c r="X683" s="855"/>
      <c r="Y683" s="857"/>
      <c r="Z683" s="857"/>
      <c r="AA683" s="1104"/>
      <c r="AB683" s="956"/>
      <c r="AC683" s="1107"/>
      <c r="AD683" s="1109"/>
      <c r="AE683" s="29" t="str">
        <f t="shared" ref="AE683:AE685" si="329">IFERROR(ROUND(IF(AA683="ICT",0,(J683/25)*110%),0),"")</f>
        <v/>
      </c>
      <c r="AF683" s="45"/>
      <c r="AG683" s="45"/>
      <c r="AH683" s="46"/>
      <c r="AI683" s="19"/>
    </row>
    <row r="684" spans="2:35">
      <c r="B684" s="823"/>
      <c r="C684" s="828"/>
      <c r="D684" s="1100"/>
      <c r="E684" s="828"/>
      <c r="F684" s="1102"/>
      <c r="G684" s="25"/>
      <c r="H684" s="140"/>
      <c r="I684" s="140"/>
      <c r="J684" s="7" t="str">
        <f t="shared" si="328"/>
        <v xml:space="preserve"> </v>
      </c>
      <c r="K684" s="1116"/>
      <c r="L684" s="1118"/>
      <c r="M684" s="1118"/>
      <c r="N684" s="23"/>
      <c r="O684" s="863"/>
      <c r="P684" s="860"/>
      <c r="Q684" s="866"/>
      <c r="R684" s="829"/>
      <c r="S684" s="835"/>
      <c r="T684" s="835"/>
      <c r="U684" s="835"/>
      <c r="V684" s="835"/>
      <c r="W684" s="831"/>
      <c r="X684" s="855"/>
      <c r="Y684" s="857"/>
      <c r="Z684" s="857"/>
      <c r="AA684" s="1104"/>
      <c r="AB684" s="956"/>
      <c r="AC684" s="1107"/>
      <c r="AD684" s="1109"/>
      <c r="AE684" s="29" t="str">
        <f t="shared" si="329"/>
        <v/>
      </c>
      <c r="AF684" s="45"/>
      <c r="AG684" s="45"/>
      <c r="AH684" s="46"/>
      <c r="AI684" s="19"/>
    </row>
    <row r="685" spans="2:35">
      <c r="B685" s="823"/>
      <c r="C685" s="828"/>
      <c r="D685" s="1100"/>
      <c r="E685" s="828"/>
      <c r="F685" s="1102"/>
      <c r="G685" s="25"/>
      <c r="H685" s="140"/>
      <c r="I685" s="140"/>
      <c r="J685" s="7" t="str">
        <f t="shared" si="328"/>
        <v xml:space="preserve"> </v>
      </c>
      <c r="K685" s="1116"/>
      <c r="L685" s="1118"/>
      <c r="M685" s="1118"/>
      <c r="N685" s="23"/>
      <c r="O685" s="863"/>
      <c r="P685" s="860"/>
      <c r="Q685" s="866"/>
      <c r="R685" s="854"/>
      <c r="S685" s="835"/>
      <c r="T685" s="835"/>
      <c r="U685" s="835"/>
      <c r="V685" s="835"/>
      <c r="W685" s="831"/>
      <c r="X685" s="855"/>
      <c r="Y685" s="857"/>
      <c r="Z685" s="857"/>
      <c r="AA685" s="1104"/>
      <c r="AB685" s="956"/>
      <c r="AC685" s="1107"/>
      <c r="AD685" s="1109"/>
      <c r="AE685" s="29" t="str">
        <f t="shared" si="329"/>
        <v/>
      </c>
      <c r="AF685" s="45"/>
      <c r="AG685" s="45"/>
      <c r="AH685" s="46"/>
      <c r="AI685" s="19"/>
    </row>
    <row r="686" spans="2:35">
      <c r="B686" s="823"/>
      <c r="C686" s="828"/>
      <c r="D686" s="1100"/>
      <c r="E686" s="828"/>
      <c r="F686" s="1102"/>
      <c r="G686" s="25"/>
      <c r="H686" s="140"/>
      <c r="I686" s="22"/>
      <c r="J686" s="7" t="str">
        <f t="shared" si="328"/>
        <v xml:space="preserve"> </v>
      </c>
      <c r="K686" s="1116"/>
      <c r="L686" s="1118"/>
      <c r="M686" s="1118"/>
      <c r="N686" s="23"/>
      <c r="O686" s="863"/>
      <c r="P686" s="860"/>
      <c r="Q686" s="866"/>
      <c r="R686" s="829"/>
      <c r="S686" s="835"/>
      <c r="T686" s="835"/>
      <c r="U686" s="835"/>
      <c r="V686" s="835"/>
      <c r="W686" s="831"/>
      <c r="X686" s="855"/>
      <c r="Y686" s="857"/>
      <c r="Z686" s="857"/>
      <c r="AA686" s="1104"/>
      <c r="AB686" s="956"/>
      <c r="AC686" s="1107"/>
      <c r="AD686" s="1109"/>
      <c r="AE686" s="29"/>
      <c r="AF686" s="45"/>
      <c r="AG686" s="45"/>
      <c r="AH686" s="46"/>
      <c r="AI686" s="19"/>
    </row>
    <row r="687" spans="2:35">
      <c r="B687" s="823"/>
      <c r="C687" s="828"/>
      <c r="D687" s="1100"/>
      <c r="E687" s="828"/>
      <c r="F687" s="1102"/>
      <c r="G687" s="25"/>
      <c r="H687" s="140"/>
      <c r="I687" s="22"/>
      <c r="J687" s="7" t="str">
        <f t="shared" si="328"/>
        <v xml:space="preserve"> </v>
      </c>
      <c r="K687" s="1116"/>
      <c r="L687" s="1118"/>
      <c r="M687" s="1118"/>
      <c r="N687" s="23"/>
      <c r="O687" s="863"/>
      <c r="P687" s="860"/>
      <c r="Q687" s="866"/>
      <c r="R687" s="854"/>
      <c r="S687" s="835"/>
      <c r="T687" s="835"/>
      <c r="U687" s="835"/>
      <c r="V687" s="835"/>
      <c r="W687" s="831"/>
      <c r="X687" s="855"/>
      <c r="Y687" s="857"/>
      <c r="Z687" s="857"/>
      <c r="AA687" s="1104"/>
      <c r="AB687" s="956"/>
      <c r="AC687" s="1107"/>
      <c r="AD687" s="1109"/>
      <c r="AE687" s="29"/>
      <c r="AF687" s="45"/>
      <c r="AG687" s="45"/>
      <c r="AH687" s="46"/>
      <c r="AI687" s="19"/>
    </row>
    <row r="688" spans="2:35">
      <c r="B688" s="823"/>
      <c r="C688" s="828"/>
      <c r="D688" s="1100"/>
      <c r="E688" s="828"/>
      <c r="F688" s="1102"/>
      <c r="G688" s="25"/>
      <c r="H688" s="140"/>
      <c r="I688" s="22"/>
      <c r="J688" s="7" t="str">
        <f t="shared" si="328"/>
        <v xml:space="preserve"> </v>
      </c>
      <c r="K688" s="1116"/>
      <c r="L688" s="1118"/>
      <c r="M688" s="1118"/>
      <c r="N688" s="23"/>
      <c r="O688" s="863"/>
      <c r="P688" s="860"/>
      <c r="Q688" s="866"/>
      <c r="R688" s="829"/>
      <c r="S688" s="835"/>
      <c r="T688" s="835"/>
      <c r="U688" s="835"/>
      <c r="V688" s="835"/>
      <c r="W688" s="831"/>
      <c r="X688" s="855"/>
      <c r="Y688" s="857"/>
      <c r="Z688" s="857"/>
      <c r="AA688" s="1104"/>
      <c r="AB688" s="956"/>
      <c r="AC688" s="1107"/>
      <c r="AD688" s="1109"/>
      <c r="AE688" s="29"/>
      <c r="AF688" s="45"/>
      <c r="AG688" s="45"/>
      <c r="AH688" s="46"/>
      <c r="AI688" s="19"/>
    </row>
    <row r="689" spans="2:35">
      <c r="B689" s="823"/>
      <c r="C689" s="828"/>
      <c r="D689" s="1100"/>
      <c r="E689" s="828"/>
      <c r="F689" s="1102"/>
      <c r="G689" s="25"/>
      <c r="H689" s="140"/>
      <c r="I689" s="22"/>
      <c r="J689" s="7" t="str">
        <f t="shared" si="328"/>
        <v xml:space="preserve"> </v>
      </c>
      <c r="K689" s="1116"/>
      <c r="L689" s="1118"/>
      <c r="M689" s="1118"/>
      <c r="N689" s="23"/>
      <c r="O689" s="863"/>
      <c r="P689" s="860"/>
      <c r="Q689" s="866"/>
      <c r="R689" s="854"/>
      <c r="S689" s="835"/>
      <c r="T689" s="835"/>
      <c r="U689" s="835"/>
      <c r="V689" s="835"/>
      <c r="W689" s="831"/>
      <c r="X689" s="855"/>
      <c r="Y689" s="857"/>
      <c r="Z689" s="857"/>
      <c r="AA689" s="1104"/>
      <c r="AB689" s="956"/>
      <c r="AC689" s="1107"/>
      <c r="AD689" s="1109"/>
      <c r="AE689" s="29"/>
      <c r="AF689" s="45"/>
      <c r="AG689" s="45"/>
      <c r="AH689" s="46"/>
      <c r="AI689" s="19"/>
    </row>
    <row r="690" spans="2:35">
      <c r="B690" s="823"/>
      <c r="C690" s="828"/>
      <c r="D690" s="1100"/>
      <c r="E690" s="828"/>
      <c r="F690" s="1102"/>
      <c r="G690" s="25"/>
      <c r="H690" s="140"/>
      <c r="I690" s="22"/>
      <c r="J690" s="7" t="str">
        <f t="shared" si="328"/>
        <v xml:space="preserve"> </v>
      </c>
      <c r="K690" s="1116"/>
      <c r="L690" s="1118"/>
      <c r="M690" s="1118"/>
      <c r="N690" s="23"/>
      <c r="O690" s="863"/>
      <c r="P690" s="860"/>
      <c r="Q690" s="866"/>
      <c r="R690" s="828"/>
      <c r="S690" s="835"/>
      <c r="T690" s="835"/>
      <c r="U690" s="835"/>
      <c r="V690" s="835"/>
      <c r="W690" s="831"/>
      <c r="X690" s="855"/>
      <c r="Y690" s="857"/>
      <c r="Z690" s="857"/>
      <c r="AA690" s="1104"/>
      <c r="AB690" s="956"/>
      <c r="AC690" s="1107"/>
      <c r="AD690" s="1109"/>
      <c r="AE690" s="29"/>
      <c r="AF690" s="45"/>
      <c r="AG690" s="45"/>
      <c r="AH690" s="46"/>
      <c r="AI690" s="19"/>
    </row>
    <row r="691" spans="2:35">
      <c r="B691" s="822"/>
      <c r="C691" s="829"/>
      <c r="D691" s="1101"/>
      <c r="E691" s="829"/>
      <c r="F691" s="1102"/>
      <c r="G691" s="25"/>
      <c r="H691" s="140"/>
      <c r="I691" s="22"/>
      <c r="J691" s="7" t="str">
        <f t="shared" si="328"/>
        <v xml:space="preserve"> </v>
      </c>
      <c r="K691" s="1117"/>
      <c r="L691" s="1119"/>
      <c r="M691" s="1119"/>
      <c r="N691" s="23"/>
      <c r="O691" s="864"/>
      <c r="P691" s="861"/>
      <c r="Q691" s="867"/>
      <c r="R691" s="829"/>
      <c r="S691" s="836"/>
      <c r="T691" s="836"/>
      <c r="U691" s="836"/>
      <c r="V691" s="836"/>
      <c r="W691" s="832"/>
      <c r="X691" s="856"/>
      <c r="Y691" s="858"/>
      <c r="Z691" s="858"/>
      <c r="AA691" s="1105"/>
      <c r="AB691" s="957"/>
      <c r="AC691" s="1108"/>
      <c r="AD691" s="1110"/>
      <c r="AE691" s="29" t="str">
        <f t="shared" ref="AE691" si="330">IFERROR(ROUND(IF(AA691="ICT",0,(J691/25)*110%),0),"")</f>
        <v/>
      </c>
      <c r="AF691" s="45"/>
      <c r="AG691" s="45"/>
      <c r="AH691" s="46"/>
      <c r="AI691" s="19"/>
    </row>
    <row r="692" spans="2:35" s="90" customFormat="1" ht="16.5" customHeight="1">
      <c r="B692" s="821"/>
      <c r="C692" s="78" t="s">
        <v>348</v>
      </c>
      <c r="D692" s="78"/>
      <c r="E692" s="78">
        <f>COUNTA(E682)</f>
        <v>0</v>
      </c>
      <c r="F692" s="78">
        <f>COUNTA(F682)</f>
        <v>0</v>
      </c>
      <c r="G692" s="78">
        <f>COUNTA(G682:G691)</f>
        <v>0</v>
      </c>
      <c r="H692" s="78"/>
      <c r="I692" s="69">
        <f>SUM(I682:I691)</f>
        <v>0</v>
      </c>
      <c r="J692" s="69">
        <f>SUM(J682:J691)</f>
        <v>0</v>
      </c>
      <c r="K692" s="79"/>
      <c r="L692" s="79"/>
      <c r="M692" s="79"/>
      <c r="N692" s="70">
        <f>SUM(N682:N691)</f>
        <v>0</v>
      </c>
      <c r="O692" s="70">
        <f>SUM(O682:O691)</f>
        <v>0</v>
      </c>
      <c r="P692" s="71">
        <f>SUM(P682:P691)</f>
        <v>0</v>
      </c>
      <c r="Q692" s="71">
        <f>SUM(Q682:Q691)</f>
        <v>0</v>
      </c>
      <c r="R692" s="71"/>
      <c r="S692" s="74">
        <f>SUM(S682:S691)</f>
        <v>0</v>
      </c>
      <c r="T692" s="74">
        <f>SUM(T682:T691)</f>
        <v>0</v>
      </c>
      <c r="U692" s="74">
        <f t="shared" ref="U692" si="331">SUM(U682:U691)</f>
        <v>0</v>
      </c>
      <c r="V692" s="74">
        <f>SUM(V682:V691)</f>
        <v>0</v>
      </c>
      <c r="W692" s="71"/>
      <c r="X692" s="71" t="e">
        <f>SUM(X682:X691)</f>
        <v>#REF!</v>
      </c>
      <c r="Y692" s="71" t="e">
        <f t="shared" ref="Y692:Z692" si="332">SUM(Y682:Y691)</f>
        <v>#REF!</v>
      </c>
      <c r="Z692" s="71" t="e">
        <f t="shared" si="332"/>
        <v>#REF!</v>
      </c>
      <c r="AA692" s="71"/>
      <c r="AB692" s="75">
        <f>SUM(AB682:AB691)</f>
        <v>0</v>
      </c>
      <c r="AC692" s="71">
        <f>SUM(AC682:AC691)</f>
        <v>0</v>
      </c>
      <c r="AD692" s="76">
        <f>SUM(AD682:AD691)</f>
        <v>0</v>
      </c>
      <c r="AE692" s="76">
        <f>SUM(AE682:AE691)</f>
        <v>0</v>
      </c>
      <c r="AF692" s="79">
        <f>COUNTA(AF682:AF691)</f>
        <v>0</v>
      </c>
      <c r="AG692" s="80"/>
      <c r="AH692" s="81"/>
      <c r="AI692" s="91"/>
    </row>
    <row r="693" spans="2:35" s="93" customFormat="1" ht="15" thickBot="1">
      <c r="B693" s="822"/>
      <c r="C693" s="82"/>
      <c r="D693" s="82"/>
      <c r="E693" s="82"/>
      <c r="F693" s="82"/>
      <c r="G693" s="83"/>
      <c r="H693" s="84"/>
      <c r="I693" s="84"/>
      <c r="J693" s="28" t="str">
        <f t="shared" ref="J693" si="333">IFERROR(IF(I693/D$12=0," ",I693/D$12),"")</f>
        <v xml:space="preserve"> </v>
      </c>
      <c r="K693" s="84"/>
      <c r="L693" s="84"/>
      <c r="M693" s="84"/>
      <c r="N693" s="85"/>
      <c r="O693" s="72"/>
      <c r="P693" s="73"/>
      <c r="Q693" s="73"/>
      <c r="R693" s="73"/>
      <c r="S693" s="73"/>
      <c r="T693" s="73"/>
      <c r="U693" s="73"/>
      <c r="V693" s="73"/>
      <c r="W693" s="73"/>
      <c r="X693" s="73"/>
      <c r="Y693" s="73"/>
      <c r="Z693" s="73"/>
      <c r="AA693" s="73"/>
      <c r="AB693" s="73"/>
      <c r="AC693" s="73"/>
      <c r="AD693" s="77"/>
      <c r="AE693" s="77"/>
      <c r="AF693" s="84"/>
      <c r="AG693" s="86"/>
      <c r="AH693" s="87"/>
      <c r="AI693" s="92"/>
    </row>
    <row r="694" spans="2:35">
      <c r="B694" s="823">
        <f>B682+1</f>
        <v>57</v>
      </c>
      <c r="C694" s="828"/>
      <c r="D694" s="1100"/>
      <c r="E694" s="828"/>
      <c r="F694" s="829"/>
      <c r="G694" s="25"/>
      <c r="H694" s="24"/>
      <c r="I694" s="140"/>
      <c r="J694" s="7" t="str">
        <f>IFERROR(IF(I694/D$12=0," ",I694/D$12),"")</f>
        <v xml:space="preserve"> </v>
      </c>
      <c r="K694" s="1116"/>
      <c r="L694" s="1118"/>
      <c r="M694" s="1118"/>
      <c r="N694" s="23"/>
      <c r="O694" s="862" t="str">
        <f>IFERROR(ROUND(IF(I704/#REF!=0,"",I704/#REF!),0),"")</f>
        <v/>
      </c>
      <c r="P694" s="859">
        <f>IFERROR(O704/$X$14,"")</f>
        <v>0</v>
      </c>
      <c r="Q694" s="865">
        <f>IFERROR(P704*$X$13/2,"")</f>
        <v>0</v>
      </c>
      <c r="R694" s="854"/>
      <c r="S694" s="834" t="str">
        <f>IFERROR(ROUND(IF(OR($R694="Hino Truck",$R697="Hino Truck",$R699="Hino Truck",$R701="Hino Truck"),$P704/$X$9,""),1),"NA")</f>
        <v>NA</v>
      </c>
      <c r="T694" s="834" t="str">
        <f>IFERROR(ROUND(IF(OR($R694="Mazda",$R697="Mazda",$R699="Mazda",$R701="Mazda"),$P704/$X$10,""),1),"NA")</f>
        <v>NA</v>
      </c>
      <c r="U694" s="834" t="str">
        <f>IFERROR(ROUND(IF(OR($R694="Shazoor",$R697="Shazoor",$R699="Shazoor",$R701="Shazoor"),$P704/$X$11,""),1),"NA")</f>
        <v>NA</v>
      </c>
      <c r="V694" s="834" t="str">
        <f>IFERROR(ROUND(IF(OR($R694="Suzuki",$R697="Suzuki",$R699="Suzuki",$R701="Suzuki"),$P704/$X$12,""),1),"NA")</f>
        <v>NA</v>
      </c>
      <c r="W694" s="830"/>
      <c r="X694" s="855" t="e">
        <f>J704/$K$9/$K$8</f>
        <v>#REF!</v>
      </c>
      <c r="Y694" s="857" t="e">
        <f>ROUND(X704/#REF!,0)</f>
        <v>#REF!</v>
      </c>
      <c r="Z694" s="857" t="e">
        <f>O704/#REF!</f>
        <v>#REF!</v>
      </c>
      <c r="AA694" s="1103"/>
      <c r="AB694" s="1106">
        <f>IFERROR(ROUND(IF(AA694="ICT",0,(J704/10)*110%),0),"")</f>
        <v>0</v>
      </c>
      <c r="AC694" s="1107" t="str">
        <f>IFERROR(ROUNDUP(J704/$P$9/$P$8,0),"")</f>
        <v/>
      </c>
      <c r="AD694" s="1109" t="str">
        <f>IFERROR(ROUND(J704/$P$9/AC694,0),"")</f>
        <v/>
      </c>
      <c r="AE694" s="29" t="str">
        <f>IFERROR(ROUND(IF(AA694="ICT",0,(J694/25)*110%),0),"")</f>
        <v/>
      </c>
      <c r="AF694" s="43"/>
      <c r="AG694" s="43"/>
      <c r="AH694" s="44"/>
      <c r="AI694" s="19"/>
    </row>
    <row r="695" spans="2:35">
      <c r="B695" s="823"/>
      <c r="C695" s="828"/>
      <c r="D695" s="1100"/>
      <c r="E695" s="828"/>
      <c r="F695" s="1102"/>
      <c r="G695" s="25"/>
      <c r="H695" s="140"/>
      <c r="I695" s="140"/>
      <c r="J695" s="7" t="str">
        <f t="shared" ref="J695:J703" si="334">IFERROR(IF(I695/D$12=0," ",I695/D$12),"")</f>
        <v xml:space="preserve"> </v>
      </c>
      <c r="K695" s="1116"/>
      <c r="L695" s="1118"/>
      <c r="M695" s="1118"/>
      <c r="N695" s="23"/>
      <c r="O695" s="863"/>
      <c r="P695" s="860"/>
      <c r="Q695" s="866"/>
      <c r="R695" s="828"/>
      <c r="S695" s="835"/>
      <c r="T695" s="835"/>
      <c r="U695" s="835"/>
      <c r="V695" s="835"/>
      <c r="W695" s="831"/>
      <c r="X695" s="855"/>
      <c r="Y695" s="857"/>
      <c r="Z695" s="857"/>
      <c r="AA695" s="1104"/>
      <c r="AB695" s="956"/>
      <c r="AC695" s="1107"/>
      <c r="AD695" s="1109"/>
      <c r="AE695" s="29" t="str">
        <f t="shared" ref="AE695:AE697" si="335">IFERROR(ROUND(IF(AA695="ICT",0,(J695/25)*110%),0),"")</f>
        <v/>
      </c>
      <c r="AF695" s="45"/>
      <c r="AG695" s="45"/>
      <c r="AH695" s="46"/>
      <c r="AI695" s="19"/>
    </row>
    <row r="696" spans="2:35">
      <c r="B696" s="823"/>
      <c r="C696" s="828"/>
      <c r="D696" s="1100"/>
      <c r="E696" s="828"/>
      <c r="F696" s="1102"/>
      <c r="G696" s="25"/>
      <c r="H696" s="140"/>
      <c r="I696" s="140"/>
      <c r="J696" s="7" t="str">
        <f t="shared" si="334"/>
        <v xml:space="preserve"> </v>
      </c>
      <c r="K696" s="1116"/>
      <c r="L696" s="1118"/>
      <c r="M696" s="1118"/>
      <c r="N696" s="23"/>
      <c r="O696" s="863"/>
      <c r="P696" s="860"/>
      <c r="Q696" s="866"/>
      <c r="R696" s="829"/>
      <c r="S696" s="835"/>
      <c r="T696" s="835"/>
      <c r="U696" s="835"/>
      <c r="V696" s="835"/>
      <c r="W696" s="831"/>
      <c r="X696" s="855"/>
      <c r="Y696" s="857"/>
      <c r="Z696" s="857"/>
      <c r="AA696" s="1104"/>
      <c r="AB696" s="956"/>
      <c r="AC696" s="1107"/>
      <c r="AD696" s="1109"/>
      <c r="AE696" s="29" t="str">
        <f t="shared" si="335"/>
        <v/>
      </c>
      <c r="AF696" s="45"/>
      <c r="AG696" s="45"/>
      <c r="AH696" s="46"/>
      <c r="AI696" s="19"/>
    </row>
    <row r="697" spans="2:35">
      <c r="B697" s="823"/>
      <c r="C697" s="828"/>
      <c r="D697" s="1100"/>
      <c r="E697" s="828"/>
      <c r="F697" s="1102"/>
      <c r="G697" s="25"/>
      <c r="H697" s="140"/>
      <c r="I697" s="140"/>
      <c r="J697" s="7" t="str">
        <f t="shared" si="334"/>
        <v xml:space="preserve"> </v>
      </c>
      <c r="K697" s="1116"/>
      <c r="L697" s="1118"/>
      <c r="M697" s="1118"/>
      <c r="N697" s="23"/>
      <c r="O697" s="863"/>
      <c r="P697" s="860"/>
      <c r="Q697" s="866"/>
      <c r="R697" s="854"/>
      <c r="S697" s="835"/>
      <c r="T697" s="835"/>
      <c r="U697" s="835"/>
      <c r="V697" s="835"/>
      <c r="W697" s="831"/>
      <c r="X697" s="855"/>
      <c r="Y697" s="857"/>
      <c r="Z697" s="857"/>
      <c r="AA697" s="1104"/>
      <c r="AB697" s="956"/>
      <c r="AC697" s="1107"/>
      <c r="AD697" s="1109"/>
      <c r="AE697" s="29" t="str">
        <f t="shared" si="335"/>
        <v/>
      </c>
      <c r="AF697" s="45"/>
      <c r="AG697" s="45"/>
      <c r="AH697" s="46"/>
      <c r="AI697" s="19"/>
    </row>
    <row r="698" spans="2:35">
      <c r="B698" s="823"/>
      <c r="C698" s="828"/>
      <c r="D698" s="1100"/>
      <c r="E698" s="828"/>
      <c r="F698" s="1102"/>
      <c r="G698" s="25"/>
      <c r="H698" s="140"/>
      <c r="I698" s="22"/>
      <c r="J698" s="7" t="str">
        <f t="shared" si="334"/>
        <v xml:space="preserve"> </v>
      </c>
      <c r="K698" s="1116"/>
      <c r="L698" s="1118"/>
      <c r="M698" s="1118"/>
      <c r="N698" s="23"/>
      <c r="O698" s="863"/>
      <c r="P698" s="860"/>
      <c r="Q698" s="866"/>
      <c r="R698" s="829"/>
      <c r="S698" s="835"/>
      <c r="T698" s="835"/>
      <c r="U698" s="835"/>
      <c r="V698" s="835"/>
      <c r="W698" s="831"/>
      <c r="X698" s="855"/>
      <c r="Y698" s="857"/>
      <c r="Z698" s="857"/>
      <c r="AA698" s="1104"/>
      <c r="AB698" s="956"/>
      <c r="AC698" s="1107"/>
      <c r="AD698" s="1109"/>
      <c r="AE698" s="29"/>
      <c r="AF698" s="45"/>
      <c r="AG698" s="45"/>
      <c r="AH698" s="46"/>
      <c r="AI698" s="19"/>
    </row>
    <row r="699" spans="2:35">
      <c r="B699" s="823"/>
      <c r="C699" s="828"/>
      <c r="D699" s="1100"/>
      <c r="E699" s="828"/>
      <c r="F699" s="1102"/>
      <c r="G699" s="25"/>
      <c r="H699" s="140"/>
      <c r="I699" s="22"/>
      <c r="J699" s="7" t="str">
        <f t="shared" si="334"/>
        <v xml:space="preserve"> </v>
      </c>
      <c r="K699" s="1116"/>
      <c r="L699" s="1118"/>
      <c r="M699" s="1118"/>
      <c r="N699" s="23"/>
      <c r="O699" s="863"/>
      <c r="P699" s="860"/>
      <c r="Q699" s="866"/>
      <c r="R699" s="854"/>
      <c r="S699" s="835"/>
      <c r="T699" s="835"/>
      <c r="U699" s="835"/>
      <c r="V699" s="835"/>
      <c r="W699" s="831"/>
      <c r="X699" s="855"/>
      <c r="Y699" s="857"/>
      <c r="Z699" s="857"/>
      <c r="AA699" s="1104"/>
      <c r="AB699" s="956"/>
      <c r="AC699" s="1107"/>
      <c r="AD699" s="1109"/>
      <c r="AE699" s="29"/>
      <c r="AF699" s="45"/>
      <c r="AG699" s="45"/>
      <c r="AH699" s="46"/>
      <c r="AI699" s="19"/>
    </row>
    <row r="700" spans="2:35">
      <c r="B700" s="823"/>
      <c r="C700" s="828"/>
      <c r="D700" s="1100"/>
      <c r="E700" s="828"/>
      <c r="F700" s="1102"/>
      <c r="G700" s="25"/>
      <c r="H700" s="140"/>
      <c r="I700" s="22"/>
      <c r="J700" s="7" t="str">
        <f t="shared" si="334"/>
        <v xml:space="preserve"> </v>
      </c>
      <c r="K700" s="1116"/>
      <c r="L700" s="1118"/>
      <c r="M700" s="1118"/>
      <c r="N700" s="23"/>
      <c r="O700" s="863"/>
      <c r="P700" s="860"/>
      <c r="Q700" s="866"/>
      <c r="R700" s="829"/>
      <c r="S700" s="835"/>
      <c r="T700" s="835"/>
      <c r="U700" s="835"/>
      <c r="V700" s="835"/>
      <c r="W700" s="831"/>
      <c r="X700" s="855"/>
      <c r="Y700" s="857"/>
      <c r="Z700" s="857"/>
      <c r="AA700" s="1104"/>
      <c r="AB700" s="956"/>
      <c r="AC700" s="1107"/>
      <c r="AD700" s="1109"/>
      <c r="AE700" s="29"/>
      <c r="AF700" s="45"/>
      <c r="AG700" s="45"/>
      <c r="AH700" s="46"/>
      <c r="AI700" s="19"/>
    </row>
    <row r="701" spans="2:35">
      <c r="B701" s="823"/>
      <c r="C701" s="828"/>
      <c r="D701" s="1100"/>
      <c r="E701" s="828"/>
      <c r="F701" s="1102"/>
      <c r="G701" s="25"/>
      <c r="H701" s="140"/>
      <c r="I701" s="22"/>
      <c r="J701" s="7" t="str">
        <f t="shared" si="334"/>
        <v xml:space="preserve"> </v>
      </c>
      <c r="K701" s="1116"/>
      <c r="L701" s="1118"/>
      <c r="M701" s="1118"/>
      <c r="N701" s="23"/>
      <c r="O701" s="863"/>
      <c r="P701" s="860"/>
      <c r="Q701" s="866"/>
      <c r="R701" s="854"/>
      <c r="S701" s="835"/>
      <c r="T701" s="835"/>
      <c r="U701" s="835"/>
      <c r="V701" s="835"/>
      <c r="W701" s="831"/>
      <c r="X701" s="855"/>
      <c r="Y701" s="857"/>
      <c r="Z701" s="857"/>
      <c r="AA701" s="1104"/>
      <c r="AB701" s="956"/>
      <c r="AC701" s="1107"/>
      <c r="AD701" s="1109"/>
      <c r="AE701" s="29"/>
      <c r="AF701" s="45"/>
      <c r="AG701" s="45"/>
      <c r="AH701" s="46"/>
      <c r="AI701" s="19"/>
    </row>
    <row r="702" spans="2:35">
      <c r="B702" s="823"/>
      <c r="C702" s="828"/>
      <c r="D702" s="1100"/>
      <c r="E702" s="828"/>
      <c r="F702" s="1102"/>
      <c r="G702" s="25"/>
      <c r="H702" s="140"/>
      <c r="I702" s="22"/>
      <c r="J702" s="7" t="str">
        <f t="shared" si="334"/>
        <v xml:space="preserve"> </v>
      </c>
      <c r="K702" s="1116"/>
      <c r="L702" s="1118"/>
      <c r="M702" s="1118"/>
      <c r="N702" s="23"/>
      <c r="O702" s="863"/>
      <c r="P702" s="860"/>
      <c r="Q702" s="866"/>
      <c r="R702" s="828"/>
      <c r="S702" s="835"/>
      <c r="T702" s="835"/>
      <c r="U702" s="835"/>
      <c r="V702" s="835"/>
      <c r="W702" s="831"/>
      <c r="X702" s="855"/>
      <c r="Y702" s="857"/>
      <c r="Z702" s="857"/>
      <c r="AA702" s="1104"/>
      <c r="AB702" s="956"/>
      <c r="AC702" s="1107"/>
      <c r="AD702" s="1109"/>
      <c r="AE702" s="29"/>
      <c r="AF702" s="45"/>
      <c r="AG702" s="45"/>
      <c r="AH702" s="46"/>
      <c r="AI702" s="19"/>
    </row>
    <row r="703" spans="2:35">
      <c r="B703" s="822"/>
      <c r="C703" s="829"/>
      <c r="D703" s="1101"/>
      <c r="E703" s="829"/>
      <c r="F703" s="1102"/>
      <c r="G703" s="25"/>
      <c r="H703" s="140"/>
      <c r="I703" s="22"/>
      <c r="J703" s="7" t="str">
        <f t="shared" si="334"/>
        <v xml:space="preserve"> </v>
      </c>
      <c r="K703" s="1117"/>
      <c r="L703" s="1119"/>
      <c r="M703" s="1119"/>
      <c r="N703" s="23"/>
      <c r="O703" s="864"/>
      <c r="P703" s="861"/>
      <c r="Q703" s="867"/>
      <c r="R703" s="829"/>
      <c r="S703" s="836"/>
      <c r="T703" s="836"/>
      <c r="U703" s="836"/>
      <c r="V703" s="836"/>
      <c r="W703" s="832"/>
      <c r="X703" s="856"/>
      <c r="Y703" s="858"/>
      <c r="Z703" s="858"/>
      <c r="AA703" s="1105"/>
      <c r="AB703" s="957"/>
      <c r="AC703" s="1108"/>
      <c r="AD703" s="1110"/>
      <c r="AE703" s="29" t="str">
        <f t="shared" ref="AE703" si="336">IFERROR(ROUND(IF(AA703="ICT",0,(J703/25)*110%),0),"")</f>
        <v/>
      </c>
      <c r="AF703" s="45"/>
      <c r="AG703" s="45"/>
      <c r="AH703" s="46"/>
      <c r="AI703" s="19"/>
    </row>
    <row r="704" spans="2:35" s="90" customFormat="1" ht="16.5" customHeight="1">
      <c r="B704" s="821"/>
      <c r="C704" s="78" t="s">
        <v>348</v>
      </c>
      <c r="D704" s="78"/>
      <c r="E704" s="78">
        <f>COUNTA(E694)</f>
        <v>0</v>
      </c>
      <c r="F704" s="78">
        <f>COUNTA(F694)</f>
        <v>0</v>
      </c>
      <c r="G704" s="78">
        <f>COUNTA(G694:G703)</f>
        <v>0</v>
      </c>
      <c r="H704" s="78"/>
      <c r="I704" s="69">
        <f>SUM(I694:I703)</f>
        <v>0</v>
      </c>
      <c r="J704" s="69">
        <f>SUM(J694:J703)</f>
        <v>0</v>
      </c>
      <c r="K704" s="79"/>
      <c r="L704" s="79"/>
      <c r="M704" s="79"/>
      <c r="N704" s="70">
        <f>SUM(N694:N703)</f>
        <v>0</v>
      </c>
      <c r="O704" s="70">
        <f>SUM(O694:O703)</f>
        <v>0</v>
      </c>
      <c r="P704" s="71">
        <f>SUM(P694:P703)</f>
        <v>0</v>
      </c>
      <c r="Q704" s="71">
        <f>SUM(Q694:Q703)</f>
        <v>0</v>
      </c>
      <c r="R704" s="71"/>
      <c r="S704" s="74">
        <f>SUM(S694:S703)</f>
        <v>0</v>
      </c>
      <c r="T704" s="74">
        <f>SUM(T694:T703)</f>
        <v>0</v>
      </c>
      <c r="U704" s="74">
        <f t="shared" ref="U704" si="337">SUM(U694:U703)</f>
        <v>0</v>
      </c>
      <c r="V704" s="74">
        <f>SUM(V694:V703)</f>
        <v>0</v>
      </c>
      <c r="W704" s="71"/>
      <c r="X704" s="71" t="e">
        <f>SUM(X694:X703)</f>
        <v>#REF!</v>
      </c>
      <c r="Y704" s="71" t="e">
        <f t="shared" ref="Y704:Z704" si="338">SUM(Y694:Y703)</f>
        <v>#REF!</v>
      </c>
      <c r="Z704" s="71" t="e">
        <f t="shared" si="338"/>
        <v>#REF!</v>
      </c>
      <c r="AA704" s="71"/>
      <c r="AB704" s="75">
        <f>SUM(AB694:AB703)</f>
        <v>0</v>
      </c>
      <c r="AC704" s="71">
        <f>SUM(AC694:AC703)</f>
        <v>0</v>
      </c>
      <c r="AD704" s="76">
        <f>SUM(AD694:AD703)</f>
        <v>0</v>
      </c>
      <c r="AE704" s="76">
        <f>SUM(AE694:AE703)</f>
        <v>0</v>
      </c>
      <c r="AF704" s="79">
        <f>COUNTA(AF694:AF703)</f>
        <v>0</v>
      </c>
      <c r="AG704" s="80"/>
      <c r="AH704" s="81"/>
      <c r="AI704" s="91"/>
    </row>
    <row r="705" spans="2:35" s="93" customFormat="1" ht="15" thickBot="1">
      <c r="B705" s="822"/>
      <c r="C705" s="82"/>
      <c r="D705" s="82"/>
      <c r="E705" s="82"/>
      <c r="F705" s="82"/>
      <c r="G705" s="83"/>
      <c r="H705" s="84"/>
      <c r="I705" s="84"/>
      <c r="J705" s="28" t="str">
        <f t="shared" ref="J705" si="339">IFERROR(IF(I705/D$12=0," ",I705/D$12),"")</f>
        <v xml:space="preserve"> </v>
      </c>
      <c r="K705" s="84"/>
      <c r="L705" s="84"/>
      <c r="M705" s="84"/>
      <c r="N705" s="85"/>
      <c r="O705" s="72"/>
      <c r="P705" s="73"/>
      <c r="Q705" s="73"/>
      <c r="R705" s="73"/>
      <c r="S705" s="73"/>
      <c r="T705" s="73"/>
      <c r="U705" s="73"/>
      <c r="V705" s="73"/>
      <c r="W705" s="73"/>
      <c r="X705" s="73"/>
      <c r="Y705" s="73"/>
      <c r="Z705" s="73"/>
      <c r="AA705" s="73"/>
      <c r="AB705" s="73"/>
      <c r="AC705" s="73"/>
      <c r="AD705" s="77"/>
      <c r="AE705" s="77"/>
      <c r="AF705" s="84"/>
      <c r="AG705" s="86"/>
      <c r="AH705" s="87"/>
      <c r="AI705" s="92"/>
    </row>
    <row r="706" spans="2:35">
      <c r="B706" s="823">
        <f>B694+1</f>
        <v>58</v>
      </c>
      <c r="C706" s="828"/>
      <c r="D706" s="1100"/>
      <c r="E706" s="828"/>
      <c r="F706" s="829"/>
      <c r="G706" s="25"/>
      <c r="H706" s="24"/>
      <c r="I706" s="140"/>
      <c r="J706" s="7" t="str">
        <f>IFERROR(IF(I706/D$12=0," ",I706/D$12),"")</f>
        <v xml:space="preserve"> </v>
      </c>
      <c r="K706" s="1116"/>
      <c r="L706" s="1118"/>
      <c r="M706" s="1118"/>
      <c r="N706" s="23"/>
      <c r="O706" s="862" t="str">
        <f>IFERROR(ROUND(IF(I716/#REF!=0,"",I716/#REF!),0),"")</f>
        <v/>
      </c>
      <c r="P706" s="859">
        <f>IFERROR(O716/$X$14,"")</f>
        <v>0</v>
      </c>
      <c r="Q706" s="865">
        <f>IFERROR(P716*$X$13/2,"")</f>
        <v>0</v>
      </c>
      <c r="R706" s="854"/>
      <c r="S706" s="834" t="str">
        <f>IFERROR(ROUND(IF(OR($R706="Hino Truck",$R709="Hino Truck",$R711="Hino Truck",$R713="Hino Truck"),$P716/$X$9,""),1),"NA")</f>
        <v>NA</v>
      </c>
      <c r="T706" s="834" t="str">
        <f>IFERROR(ROUND(IF(OR($R706="Mazda",$R709="Mazda",$R711="Mazda",$R713="Mazda"),$P716/$X$10,""),1),"NA")</f>
        <v>NA</v>
      </c>
      <c r="U706" s="834" t="str">
        <f>IFERROR(ROUND(IF(OR($R706="Shazoor",$R709="Shazoor",$R711="Shazoor",$R713="Shazoor"),$P716/$X$11,""),1),"NA")</f>
        <v>NA</v>
      </c>
      <c r="V706" s="834" t="str">
        <f>IFERROR(ROUND(IF(OR($R706="Suzuki",$R709="Suzuki",$R711="Suzuki",$R713="Suzuki"),$P716/$X$12,""),1),"NA")</f>
        <v>NA</v>
      </c>
      <c r="W706" s="830"/>
      <c r="X706" s="855" t="e">
        <f>J716/$K$9/$K$8</f>
        <v>#REF!</v>
      </c>
      <c r="Y706" s="857" t="e">
        <f>ROUND(X716/#REF!,0)</f>
        <v>#REF!</v>
      </c>
      <c r="Z706" s="857" t="e">
        <f>O716/#REF!</f>
        <v>#REF!</v>
      </c>
      <c r="AA706" s="1103"/>
      <c r="AB706" s="1106">
        <f>IFERROR(ROUND(IF(AA706="ICT",0,(J716/10)*110%),0),"")</f>
        <v>0</v>
      </c>
      <c r="AC706" s="1107" t="str">
        <f>IFERROR(ROUNDUP(J716/$P$9/$P$8,0),"")</f>
        <v/>
      </c>
      <c r="AD706" s="1109" t="str">
        <f>IFERROR(ROUND(J716/$P$9/AC706,0),"")</f>
        <v/>
      </c>
      <c r="AE706" s="29" t="str">
        <f>IFERROR(ROUND(IF(AA706="ICT",0,(J706/25)*110%),0),"")</f>
        <v/>
      </c>
      <c r="AF706" s="43"/>
      <c r="AG706" s="43"/>
      <c r="AH706" s="44"/>
      <c r="AI706" s="19"/>
    </row>
    <row r="707" spans="2:35">
      <c r="B707" s="823"/>
      <c r="C707" s="828"/>
      <c r="D707" s="1100"/>
      <c r="E707" s="828"/>
      <c r="F707" s="1102"/>
      <c r="G707" s="25"/>
      <c r="H707" s="140"/>
      <c r="I707" s="140"/>
      <c r="J707" s="7" t="str">
        <f t="shared" ref="J707:J715" si="340">IFERROR(IF(I707/D$12=0," ",I707/D$12),"")</f>
        <v xml:space="preserve"> </v>
      </c>
      <c r="K707" s="1116"/>
      <c r="L707" s="1118"/>
      <c r="M707" s="1118"/>
      <c r="N707" s="23"/>
      <c r="O707" s="863"/>
      <c r="P707" s="860"/>
      <c r="Q707" s="866"/>
      <c r="R707" s="828"/>
      <c r="S707" s="835"/>
      <c r="T707" s="835"/>
      <c r="U707" s="835"/>
      <c r="V707" s="835"/>
      <c r="W707" s="831"/>
      <c r="X707" s="855"/>
      <c r="Y707" s="857"/>
      <c r="Z707" s="857"/>
      <c r="AA707" s="1104"/>
      <c r="AB707" s="956"/>
      <c r="AC707" s="1107"/>
      <c r="AD707" s="1109"/>
      <c r="AE707" s="29" t="str">
        <f t="shared" ref="AE707:AE709" si="341">IFERROR(ROUND(IF(AA707="ICT",0,(J707/25)*110%),0),"")</f>
        <v/>
      </c>
      <c r="AF707" s="45"/>
      <c r="AG707" s="45"/>
      <c r="AH707" s="46"/>
      <c r="AI707" s="19"/>
    </row>
    <row r="708" spans="2:35">
      <c r="B708" s="823"/>
      <c r="C708" s="828"/>
      <c r="D708" s="1100"/>
      <c r="E708" s="828"/>
      <c r="F708" s="1102"/>
      <c r="G708" s="25"/>
      <c r="H708" s="140"/>
      <c r="I708" s="140"/>
      <c r="J708" s="7" t="str">
        <f t="shared" si="340"/>
        <v xml:space="preserve"> </v>
      </c>
      <c r="K708" s="1116"/>
      <c r="L708" s="1118"/>
      <c r="M708" s="1118"/>
      <c r="N708" s="23"/>
      <c r="O708" s="863"/>
      <c r="P708" s="860"/>
      <c r="Q708" s="866"/>
      <c r="R708" s="829"/>
      <c r="S708" s="835"/>
      <c r="T708" s="835"/>
      <c r="U708" s="835"/>
      <c r="V708" s="835"/>
      <c r="W708" s="831"/>
      <c r="X708" s="855"/>
      <c r="Y708" s="857"/>
      <c r="Z708" s="857"/>
      <c r="AA708" s="1104"/>
      <c r="AB708" s="956"/>
      <c r="AC708" s="1107"/>
      <c r="AD708" s="1109"/>
      <c r="AE708" s="29" t="str">
        <f t="shared" si="341"/>
        <v/>
      </c>
      <c r="AF708" s="45"/>
      <c r="AG708" s="45"/>
      <c r="AH708" s="46"/>
      <c r="AI708" s="19"/>
    </row>
    <row r="709" spans="2:35">
      <c r="B709" s="823"/>
      <c r="C709" s="828"/>
      <c r="D709" s="1100"/>
      <c r="E709" s="828"/>
      <c r="F709" s="1102"/>
      <c r="G709" s="25"/>
      <c r="H709" s="140"/>
      <c r="I709" s="140"/>
      <c r="J709" s="7" t="str">
        <f t="shared" si="340"/>
        <v xml:space="preserve"> </v>
      </c>
      <c r="K709" s="1116"/>
      <c r="L709" s="1118"/>
      <c r="M709" s="1118"/>
      <c r="N709" s="23"/>
      <c r="O709" s="863"/>
      <c r="P709" s="860"/>
      <c r="Q709" s="866"/>
      <c r="R709" s="854"/>
      <c r="S709" s="835"/>
      <c r="T709" s="835"/>
      <c r="U709" s="835"/>
      <c r="V709" s="835"/>
      <c r="W709" s="831"/>
      <c r="X709" s="855"/>
      <c r="Y709" s="857"/>
      <c r="Z709" s="857"/>
      <c r="AA709" s="1104"/>
      <c r="AB709" s="956"/>
      <c r="AC709" s="1107"/>
      <c r="AD709" s="1109"/>
      <c r="AE709" s="29" t="str">
        <f t="shared" si="341"/>
        <v/>
      </c>
      <c r="AF709" s="45"/>
      <c r="AG709" s="45"/>
      <c r="AH709" s="46"/>
      <c r="AI709" s="19"/>
    </row>
    <row r="710" spans="2:35">
      <c r="B710" s="823"/>
      <c r="C710" s="828"/>
      <c r="D710" s="1100"/>
      <c r="E710" s="828"/>
      <c r="F710" s="1102"/>
      <c r="G710" s="25"/>
      <c r="H710" s="140"/>
      <c r="I710" s="22"/>
      <c r="J710" s="7" t="str">
        <f t="shared" si="340"/>
        <v xml:space="preserve"> </v>
      </c>
      <c r="K710" s="1116"/>
      <c r="L710" s="1118"/>
      <c r="M710" s="1118"/>
      <c r="N710" s="23"/>
      <c r="O710" s="863"/>
      <c r="P710" s="860"/>
      <c r="Q710" s="866"/>
      <c r="R710" s="829"/>
      <c r="S710" s="835"/>
      <c r="T710" s="835"/>
      <c r="U710" s="835"/>
      <c r="V710" s="835"/>
      <c r="W710" s="831"/>
      <c r="X710" s="855"/>
      <c r="Y710" s="857"/>
      <c r="Z710" s="857"/>
      <c r="AA710" s="1104"/>
      <c r="AB710" s="956"/>
      <c r="AC710" s="1107"/>
      <c r="AD710" s="1109"/>
      <c r="AE710" s="29"/>
      <c r="AF710" s="45"/>
      <c r="AG710" s="45"/>
      <c r="AH710" s="46"/>
      <c r="AI710" s="19"/>
    </row>
    <row r="711" spans="2:35">
      <c r="B711" s="823"/>
      <c r="C711" s="828"/>
      <c r="D711" s="1100"/>
      <c r="E711" s="828"/>
      <c r="F711" s="1102"/>
      <c r="G711" s="25"/>
      <c r="H711" s="140"/>
      <c r="I711" s="22"/>
      <c r="J711" s="7" t="str">
        <f t="shared" si="340"/>
        <v xml:space="preserve"> </v>
      </c>
      <c r="K711" s="1116"/>
      <c r="L711" s="1118"/>
      <c r="M711" s="1118"/>
      <c r="N711" s="23"/>
      <c r="O711" s="863"/>
      <c r="P711" s="860"/>
      <c r="Q711" s="866"/>
      <c r="R711" s="854"/>
      <c r="S711" s="835"/>
      <c r="T711" s="835"/>
      <c r="U711" s="835"/>
      <c r="V711" s="835"/>
      <c r="W711" s="831"/>
      <c r="X711" s="855"/>
      <c r="Y711" s="857"/>
      <c r="Z711" s="857"/>
      <c r="AA711" s="1104"/>
      <c r="AB711" s="956"/>
      <c r="AC711" s="1107"/>
      <c r="AD711" s="1109"/>
      <c r="AE711" s="29"/>
      <c r="AF711" s="45"/>
      <c r="AG711" s="45"/>
      <c r="AH711" s="46"/>
      <c r="AI711" s="19"/>
    </row>
    <row r="712" spans="2:35">
      <c r="B712" s="823"/>
      <c r="C712" s="828"/>
      <c r="D712" s="1100"/>
      <c r="E712" s="828"/>
      <c r="F712" s="1102"/>
      <c r="G712" s="25"/>
      <c r="H712" s="140"/>
      <c r="I712" s="22"/>
      <c r="J712" s="7" t="str">
        <f t="shared" si="340"/>
        <v xml:space="preserve"> </v>
      </c>
      <c r="K712" s="1116"/>
      <c r="L712" s="1118"/>
      <c r="M712" s="1118"/>
      <c r="N712" s="23"/>
      <c r="O712" s="863"/>
      <c r="P712" s="860"/>
      <c r="Q712" s="866"/>
      <c r="R712" s="829"/>
      <c r="S712" s="835"/>
      <c r="T712" s="835"/>
      <c r="U712" s="835"/>
      <c r="V712" s="835"/>
      <c r="W712" s="831"/>
      <c r="X712" s="855"/>
      <c r="Y712" s="857"/>
      <c r="Z712" s="857"/>
      <c r="AA712" s="1104"/>
      <c r="AB712" s="956"/>
      <c r="AC712" s="1107"/>
      <c r="AD712" s="1109"/>
      <c r="AE712" s="29"/>
      <c r="AF712" s="45"/>
      <c r="AG712" s="45"/>
      <c r="AH712" s="46"/>
      <c r="AI712" s="19"/>
    </row>
    <row r="713" spans="2:35">
      <c r="B713" s="823"/>
      <c r="C713" s="828"/>
      <c r="D713" s="1100"/>
      <c r="E713" s="828"/>
      <c r="F713" s="1102"/>
      <c r="G713" s="25"/>
      <c r="H713" s="140"/>
      <c r="I713" s="22"/>
      <c r="J713" s="7" t="str">
        <f t="shared" si="340"/>
        <v xml:space="preserve"> </v>
      </c>
      <c r="K713" s="1116"/>
      <c r="L713" s="1118"/>
      <c r="M713" s="1118"/>
      <c r="N713" s="23"/>
      <c r="O713" s="863"/>
      <c r="P713" s="860"/>
      <c r="Q713" s="866"/>
      <c r="R713" s="854"/>
      <c r="S713" s="835"/>
      <c r="T713" s="835"/>
      <c r="U713" s="835"/>
      <c r="V713" s="835"/>
      <c r="W713" s="831"/>
      <c r="X713" s="855"/>
      <c r="Y713" s="857"/>
      <c r="Z713" s="857"/>
      <c r="AA713" s="1104"/>
      <c r="AB713" s="956"/>
      <c r="AC713" s="1107"/>
      <c r="AD713" s="1109"/>
      <c r="AE713" s="29"/>
      <c r="AF713" s="45"/>
      <c r="AG713" s="45"/>
      <c r="AH713" s="46"/>
      <c r="AI713" s="19"/>
    </row>
    <row r="714" spans="2:35">
      <c r="B714" s="823"/>
      <c r="C714" s="828"/>
      <c r="D714" s="1100"/>
      <c r="E714" s="828"/>
      <c r="F714" s="1102"/>
      <c r="G714" s="25"/>
      <c r="H714" s="140"/>
      <c r="I714" s="22"/>
      <c r="J714" s="7" t="str">
        <f t="shared" si="340"/>
        <v xml:space="preserve"> </v>
      </c>
      <c r="K714" s="1116"/>
      <c r="L714" s="1118"/>
      <c r="M714" s="1118"/>
      <c r="N714" s="23"/>
      <c r="O714" s="863"/>
      <c r="P714" s="860"/>
      <c r="Q714" s="866"/>
      <c r="R714" s="828"/>
      <c r="S714" s="835"/>
      <c r="T714" s="835"/>
      <c r="U714" s="835"/>
      <c r="V714" s="835"/>
      <c r="W714" s="831"/>
      <c r="X714" s="855"/>
      <c r="Y714" s="857"/>
      <c r="Z714" s="857"/>
      <c r="AA714" s="1104"/>
      <c r="AB714" s="956"/>
      <c r="AC714" s="1107"/>
      <c r="AD714" s="1109"/>
      <c r="AE714" s="29"/>
      <c r="AF714" s="45"/>
      <c r="AG714" s="45"/>
      <c r="AH714" s="46"/>
      <c r="AI714" s="19"/>
    </row>
    <row r="715" spans="2:35">
      <c r="B715" s="822"/>
      <c r="C715" s="829"/>
      <c r="D715" s="1101"/>
      <c r="E715" s="829"/>
      <c r="F715" s="1102"/>
      <c r="G715" s="25"/>
      <c r="H715" s="140"/>
      <c r="I715" s="22"/>
      <c r="J715" s="7" t="str">
        <f t="shared" si="340"/>
        <v xml:space="preserve"> </v>
      </c>
      <c r="K715" s="1117"/>
      <c r="L715" s="1119"/>
      <c r="M715" s="1119"/>
      <c r="N715" s="23"/>
      <c r="O715" s="864"/>
      <c r="P715" s="861"/>
      <c r="Q715" s="867"/>
      <c r="R715" s="829"/>
      <c r="S715" s="836"/>
      <c r="T715" s="836"/>
      <c r="U715" s="836"/>
      <c r="V715" s="836"/>
      <c r="W715" s="832"/>
      <c r="X715" s="856"/>
      <c r="Y715" s="858"/>
      <c r="Z715" s="858"/>
      <c r="AA715" s="1105"/>
      <c r="AB715" s="957"/>
      <c r="AC715" s="1108"/>
      <c r="AD715" s="1110"/>
      <c r="AE715" s="29" t="str">
        <f t="shared" ref="AE715" si="342">IFERROR(ROUND(IF(AA715="ICT",0,(J715/25)*110%),0),"")</f>
        <v/>
      </c>
      <c r="AF715" s="45"/>
      <c r="AG715" s="45"/>
      <c r="AH715" s="46"/>
      <c r="AI715" s="19"/>
    </row>
    <row r="716" spans="2:35" s="90" customFormat="1" ht="16.5" customHeight="1">
      <c r="B716" s="821"/>
      <c r="C716" s="78" t="s">
        <v>348</v>
      </c>
      <c r="D716" s="78"/>
      <c r="E716" s="78">
        <f>COUNTA(E706)</f>
        <v>0</v>
      </c>
      <c r="F716" s="78">
        <f>COUNTA(F706)</f>
        <v>0</v>
      </c>
      <c r="G716" s="78">
        <f>COUNTA(G706:G715)</f>
        <v>0</v>
      </c>
      <c r="H716" s="78"/>
      <c r="I716" s="69">
        <f>SUM(I706:I715)</f>
        <v>0</v>
      </c>
      <c r="J716" s="69">
        <f>SUM(J706:J715)</f>
        <v>0</v>
      </c>
      <c r="K716" s="79"/>
      <c r="L716" s="79"/>
      <c r="M716" s="79"/>
      <c r="N716" s="70">
        <f>SUM(N706:N715)</f>
        <v>0</v>
      </c>
      <c r="O716" s="70">
        <f>SUM(O706:O715)</f>
        <v>0</v>
      </c>
      <c r="P716" s="71">
        <f>SUM(P706:P715)</f>
        <v>0</v>
      </c>
      <c r="Q716" s="71">
        <f>SUM(Q706:Q715)</f>
        <v>0</v>
      </c>
      <c r="R716" s="71"/>
      <c r="S716" s="74">
        <f>SUM(S706:S715)</f>
        <v>0</v>
      </c>
      <c r="T716" s="74">
        <f>SUM(T706:T715)</f>
        <v>0</v>
      </c>
      <c r="U716" s="74">
        <f t="shared" ref="U716" si="343">SUM(U706:U715)</f>
        <v>0</v>
      </c>
      <c r="V716" s="74">
        <f>SUM(V706:V715)</f>
        <v>0</v>
      </c>
      <c r="W716" s="71"/>
      <c r="X716" s="71" t="e">
        <f>SUM(X706:X715)</f>
        <v>#REF!</v>
      </c>
      <c r="Y716" s="71" t="e">
        <f t="shared" ref="Y716:Z716" si="344">SUM(Y706:Y715)</f>
        <v>#REF!</v>
      </c>
      <c r="Z716" s="71" t="e">
        <f t="shared" si="344"/>
        <v>#REF!</v>
      </c>
      <c r="AA716" s="71"/>
      <c r="AB716" s="75">
        <f>SUM(AB706:AB715)</f>
        <v>0</v>
      </c>
      <c r="AC716" s="71">
        <f>SUM(AC706:AC715)</f>
        <v>0</v>
      </c>
      <c r="AD716" s="76">
        <f>SUM(AD706:AD715)</f>
        <v>0</v>
      </c>
      <c r="AE716" s="76">
        <f>SUM(AE706:AE715)</f>
        <v>0</v>
      </c>
      <c r="AF716" s="79">
        <f>COUNTA(AF706:AF715)</f>
        <v>0</v>
      </c>
      <c r="AG716" s="80"/>
      <c r="AH716" s="81"/>
      <c r="AI716" s="91"/>
    </row>
    <row r="717" spans="2:35" s="93" customFormat="1" ht="15" thickBot="1">
      <c r="B717" s="822"/>
      <c r="C717" s="82"/>
      <c r="D717" s="82"/>
      <c r="E717" s="82"/>
      <c r="F717" s="82"/>
      <c r="G717" s="83"/>
      <c r="H717" s="84"/>
      <c r="I717" s="84"/>
      <c r="J717" s="28" t="str">
        <f t="shared" ref="J717" si="345">IFERROR(IF(I717/D$12=0," ",I717/D$12),"")</f>
        <v xml:space="preserve"> </v>
      </c>
      <c r="K717" s="84"/>
      <c r="L717" s="84"/>
      <c r="M717" s="84"/>
      <c r="N717" s="85"/>
      <c r="O717" s="72"/>
      <c r="P717" s="73"/>
      <c r="Q717" s="73"/>
      <c r="R717" s="73"/>
      <c r="S717" s="73"/>
      <c r="T717" s="73"/>
      <c r="U717" s="73"/>
      <c r="V717" s="73"/>
      <c r="W717" s="73"/>
      <c r="X717" s="73"/>
      <c r="Y717" s="73"/>
      <c r="Z717" s="73"/>
      <c r="AA717" s="73"/>
      <c r="AB717" s="73"/>
      <c r="AC717" s="73"/>
      <c r="AD717" s="77"/>
      <c r="AE717" s="77"/>
      <c r="AF717" s="84"/>
      <c r="AG717" s="86"/>
      <c r="AH717" s="87"/>
      <c r="AI717" s="92"/>
    </row>
    <row r="718" spans="2:35">
      <c r="B718" s="823">
        <f>B706+1</f>
        <v>59</v>
      </c>
      <c r="C718" s="828"/>
      <c r="D718" s="1100"/>
      <c r="E718" s="828"/>
      <c r="F718" s="829"/>
      <c r="G718" s="25"/>
      <c r="H718" s="24"/>
      <c r="I718" s="140"/>
      <c r="J718" s="7" t="str">
        <f>IFERROR(IF(I718/D$12=0," ",I718/D$12),"")</f>
        <v xml:space="preserve"> </v>
      </c>
      <c r="K718" s="1116"/>
      <c r="L718" s="1118"/>
      <c r="M718" s="1118"/>
      <c r="N718" s="23"/>
      <c r="O718" s="862" t="str">
        <f>IFERROR(ROUND(IF(I728/#REF!=0,"",I728/#REF!),0),"")</f>
        <v/>
      </c>
      <c r="P718" s="859">
        <f>IFERROR(O728/$X$14,"")</f>
        <v>0</v>
      </c>
      <c r="Q718" s="865">
        <f>IFERROR(P728*$X$13/2,"")</f>
        <v>0</v>
      </c>
      <c r="R718" s="854"/>
      <c r="S718" s="834" t="str">
        <f>IFERROR(ROUND(IF(OR($R718="Hino Truck",$R721="Hino Truck",$R723="Hino Truck",$R725="Hino Truck"),$P728/$X$9,""),1),"NA")</f>
        <v>NA</v>
      </c>
      <c r="T718" s="834" t="str">
        <f>IFERROR(ROUND(IF(OR($R718="Mazda",$R721="Mazda",$R723="Mazda",$R725="Mazda"),$P728/$X$10,""),1),"NA")</f>
        <v>NA</v>
      </c>
      <c r="U718" s="834" t="str">
        <f>IFERROR(ROUND(IF(OR($R718="Shazoor",$R721="Shazoor",$R723="Shazoor",$R725="Shazoor"),$P728/$X$11,""),1),"NA")</f>
        <v>NA</v>
      </c>
      <c r="V718" s="834" t="str">
        <f>IFERROR(ROUND(IF(OR($R718="Suzuki",$R721="Suzuki",$R723="Suzuki",$R725="Suzuki"),$P728/$X$12,""),1),"NA")</f>
        <v>NA</v>
      </c>
      <c r="W718" s="830"/>
      <c r="X718" s="855" t="e">
        <f>J728/$K$9/$K$8</f>
        <v>#REF!</v>
      </c>
      <c r="Y718" s="857" t="e">
        <f>ROUND(X728/#REF!,0)</f>
        <v>#REF!</v>
      </c>
      <c r="Z718" s="857" t="e">
        <f>O728/#REF!</f>
        <v>#REF!</v>
      </c>
      <c r="AA718" s="1103"/>
      <c r="AB718" s="1106">
        <f>IFERROR(ROUND(IF(AA718="ICT",0,(J728/10)*110%),0),"")</f>
        <v>0</v>
      </c>
      <c r="AC718" s="1107" t="str">
        <f>IFERROR(ROUNDUP(J728/$P$9/$P$8,0),"")</f>
        <v/>
      </c>
      <c r="AD718" s="1109" t="str">
        <f>IFERROR(ROUND(J728/$P$9/AC718,0),"")</f>
        <v/>
      </c>
      <c r="AE718" s="29" t="str">
        <f>IFERROR(ROUND(IF(AA718="ICT",0,(J718/25)*110%),0),"")</f>
        <v/>
      </c>
      <c r="AF718" s="43"/>
      <c r="AG718" s="43"/>
      <c r="AH718" s="44"/>
      <c r="AI718" s="19"/>
    </row>
    <row r="719" spans="2:35">
      <c r="B719" s="823"/>
      <c r="C719" s="828"/>
      <c r="D719" s="1100"/>
      <c r="E719" s="828"/>
      <c r="F719" s="1102"/>
      <c r="G719" s="25"/>
      <c r="H719" s="140"/>
      <c r="I719" s="140"/>
      <c r="J719" s="7" t="str">
        <f t="shared" ref="J719:J727" si="346">IFERROR(IF(I719/D$12=0," ",I719/D$12),"")</f>
        <v xml:space="preserve"> </v>
      </c>
      <c r="K719" s="1116"/>
      <c r="L719" s="1118"/>
      <c r="M719" s="1118"/>
      <c r="N719" s="23"/>
      <c r="O719" s="863"/>
      <c r="P719" s="860"/>
      <c r="Q719" s="866"/>
      <c r="R719" s="828"/>
      <c r="S719" s="835"/>
      <c r="T719" s="835"/>
      <c r="U719" s="835"/>
      <c r="V719" s="835"/>
      <c r="W719" s="831"/>
      <c r="X719" s="855"/>
      <c r="Y719" s="857"/>
      <c r="Z719" s="857"/>
      <c r="AA719" s="1104"/>
      <c r="AB719" s="956"/>
      <c r="AC719" s="1107"/>
      <c r="AD719" s="1109"/>
      <c r="AE719" s="29" t="str">
        <f t="shared" ref="AE719:AE721" si="347">IFERROR(ROUND(IF(AA719="ICT",0,(J719/25)*110%),0),"")</f>
        <v/>
      </c>
      <c r="AF719" s="45"/>
      <c r="AG719" s="45"/>
      <c r="AH719" s="46"/>
      <c r="AI719" s="19"/>
    </row>
    <row r="720" spans="2:35">
      <c r="B720" s="823"/>
      <c r="C720" s="828"/>
      <c r="D720" s="1100"/>
      <c r="E720" s="828"/>
      <c r="F720" s="1102"/>
      <c r="G720" s="25"/>
      <c r="H720" s="140"/>
      <c r="I720" s="140"/>
      <c r="J720" s="7" t="str">
        <f t="shared" si="346"/>
        <v xml:space="preserve"> </v>
      </c>
      <c r="K720" s="1116"/>
      <c r="L720" s="1118"/>
      <c r="M720" s="1118"/>
      <c r="N720" s="23"/>
      <c r="O720" s="863"/>
      <c r="P720" s="860"/>
      <c r="Q720" s="866"/>
      <c r="R720" s="829"/>
      <c r="S720" s="835"/>
      <c r="T720" s="835"/>
      <c r="U720" s="835"/>
      <c r="V720" s="835"/>
      <c r="W720" s="831"/>
      <c r="X720" s="855"/>
      <c r="Y720" s="857"/>
      <c r="Z720" s="857"/>
      <c r="AA720" s="1104"/>
      <c r="AB720" s="956"/>
      <c r="AC720" s="1107"/>
      <c r="AD720" s="1109"/>
      <c r="AE720" s="29" t="str">
        <f t="shared" si="347"/>
        <v/>
      </c>
      <c r="AF720" s="45"/>
      <c r="AG720" s="45"/>
      <c r="AH720" s="46"/>
      <c r="AI720" s="19"/>
    </row>
    <row r="721" spans="2:35">
      <c r="B721" s="823"/>
      <c r="C721" s="828"/>
      <c r="D721" s="1100"/>
      <c r="E721" s="828"/>
      <c r="F721" s="1102"/>
      <c r="G721" s="25"/>
      <c r="H721" s="140"/>
      <c r="I721" s="140"/>
      <c r="J721" s="7" t="str">
        <f t="shared" si="346"/>
        <v xml:space="preserve"> </v>
      </c>
      <c r="K721" s="1116"/>
      <c r="L721" s="1118"/>
      <c r="M721" s="1118"/>
      <c r="N721" s="23"/>
      <c r="O721" s="863"/>
      <c r="P721" s="860"/>
      <c r="Q721" s="866"/>
      <c r="R721" s="854"/>
      <c r="S721" s="835"/>
      <c r="T721" s="835"/>
      <c r="U721" s="835"/>
      <c r="V721" s="835"/>
      <c r="W721" s="831"/>
      <c r="X721" s="855"/>
      <c r="Y721" s="857"/>
      <c r="Z721" s="857"/>
      <c r="AA721" s="1104"/>
      <c r="AB721" s="956"/>
      <c r="AC721" s="1107"/>
      <c r="AD721" s="1109"/>
      <c r="AE721" s="29" t="str">
        <f t="shared" si="347"/>
        <v/>
      </c>
      <c r="AF721" s="45"/>
      <c r="AG721" s="45"/>
      <c r="AH721" s="46"/>
      <c r="AI721" s="19"/>
    </row>
    <row r="722" spans="2:35">
      <c r="B722" s="823"/>
      <c r="C722" s="828"/>
      <c r="D722" s="1100"/>
      <c r="E722" s="828"/>
      <c r="F722" s="1102"/>
      <c r="G722" s="25"/>
      <c r="H722" s="140"/>
      <c r="I722" s="22"/>
      <c r="J722" s="7" t="str">
        <f t="shared" si="346"/>
        <v xml:space="preserve"> </v>
      </c>
      <c r="K722" s="1116"/>
      <c r="L722" s="1118"/>
      <c r="M722" s="1118"/>
      <c r="N722" s="23"/>
      <c r="O722" s="863"/>
      <c r="P722" s="860"/>
      <c r="Q722" s="866"/>
      <c r="R722" s="829"/>
      <c r="S722" s="835"/>
      <c r="T722" s="835"/>
      <c r="U722" s="835"/>
      <c r="V722" s="835"/>
      <c r="W722" s="831"/>
      <c r="X722" s="855"/>
      <c r="Y722" s="857"/>
      <c r="Z722" s="857"/>
      <c r="AA722" s="1104"/>
      <c r="AB722" s="956"/>
      <c r="AC722" s="1107"/>
      <c r="AD722" s="1109"/>
      <c r="AE722" s="29"/>
      <c r="AF722" s="45"/>
      <c r="AG722" s="45"/>
      <c r="AH722" s="46"/>
      <c r="AI722" s="19"/>
    </row>
    <row r="723" spans="2:35">
      <c r="B723" s="823"/>
      <c r="C723" s="828"/>
      <c r="D723" s="1100"/>
      <c r="E723" s="828"/>
      <c r="F723" s="1102"/>
      <c r="G723" s="25"/>
      <c r="H723" s="140"/>
      <c r="I723" s="22"/>
      <c r="J723" s="7" t="str">
        <f t="shared" si="346"/>
        <v xml:space="preserve"> </v>
      </c>
      <c r="K723" s="1116"/>
      <c r="L723" s="1118"/>
      <c r="M723" s="1118"/>
      <c r="N723" s="23"/>
      <c r="O723" s="863"/>
      <c r="P723" s="860"/>
      <c r="Q723" s="866"/>
      <c r="R723" s="854"/>
      <c r="S723" s="835"/>
      <c r="T723" s="835"/>
      <c r="U723" s="835"/>
      <c r="V723" s="835"/>
      <c r="W723" s="831"/>
      <c r="X723" s="855"/>
      <c r="Y723" s="857"/>
      <c r="Z723" s="857"/>
      <c r="AA723" s="1104"/>
      <c r="AB723" s="956"/>
      <c r="AC723" s="1107"/>
      <c r="AD723" s="1109"/>
      <c r="AE723" s="29"/>
      <c r="AF723" s="45"/>
      <c r="AG723" s="45"/>
      <c r="AH723" s="46"/>
      <c r="AI723" s="19"/>
    </row>
    <row r="724" spans="2:35">
      <c r="B724" s="823"/>
      <c r="C724" s="828"/>
      <c r="D724" s="1100"/>
      <c r="E724" s="828"/>
      <c r="F724" s="1102"/>
      <c r="G724" s="25"/>
      <c r="H724" s="140"/>
      <c r="I724" s="22"/>
      <c r="J724" s="7" t="str">
        <f t="shared" si="346"/>
        <v xml:space="preserve"> </v>
      </c>
      <c r="K724" s="1116"/>
      <c r="L724" s="1118"/>
      <c r="M724" s="1118"/>
      <c r="N724" s="23"/>
      <c r="O724" s="863"/>
      <c r="P724" s="860"/>
      <c r="Q724" s="866"/>
      <c r="R724" s="829"/>
      <c r="S724" s="835"/>
      <c r="T724" s="835"/>
      <c r="U724" s="835"/>
      <c r="V724" s="835"/>
      <c r="W724" s="831"/>
      <c r="X724" s="855"/>
      <c r="Y724" s="857"/>
      <c r="Z724" s="857"/>
      <c r="AA724" s="1104"/>
      <c r="AB724" s="956"/>
      <c r="AC724" s="1107"/>
      <c r="AD724" s="1109"/>
      <c r="AE724" s="29"/>
      <c r="AF724" s="45"/>
      <c r="AG724" s="45"/>
      <c r="AH724" s="46"/>
      <c r="AI724" s="19"/>
    </row>
    <row r="725" spans="2:35">
      <c r="B725" s="823"/>
      <c r="C725" s="828"/>
      <c r="D725" s="1100"/>
      <c r="E725" s="828"/>
      <c r="F725" s="1102"/>
      <c r="G725" s="25"/>
      <c r="H725" s="140"/>
      <c r="I725" s="22"/>
      <c r="J725" s="7" t="str">
        <f t="shared" si="346"/>
        <v xml:space="preserve"> </v>
      </c>
      <c r="K725" s="1116"/>
      <c r="L725" s="1118"/>
      <c r="M725" s="1118"/>
      <c r="N725" s="23"/>
      <c r="O725" s="863"/>
      <c r="P725" s="860"/>
      <c r="Q725" s="866"/>
      <c r="R725" s="854"/>
      <c r="S725" s="835"/>
      <c r="T725" s="835"/>
      <c r="U725" s="835"/>
      <c r="V725" s="835"/>
      <c r="W725" s="831"/>
      <c r="X725" s="855"/>
      <c r="Y725" s="857"/>
      <c r="Z725" s="857"/>
      <c r="AA725" s="1104"/>
      <c r="AB725" s="956"/>
      <c r="AC725" s="1107"/>
      <c r="AD725" s="1109"/>
      <c r="AE725" s="29"/>
      <c r="AF725" s="45"/>
      <c r="AG725" s="45"/>
      <c r="AH725" s="46"/>
      <c r="AI725" s="19"/>
    </row>
    <row r="726" spans="2:35">
      <c r="B726" s="823"/>
      <c r="C726" s="828"/>
      <c r="D726" s="1100"/>
      <c r="E726" s="828"/>
      <c r="F726" s="1102"/>
      <c r="G726" s="25"/>
      <c r="H726" s="140"/>
      <c r="I726" s="22"/>
      <c r="J726" s="7" t="str">
        <f t="shared" si="346"/>
        <v xml:space="preserve"> </v>
      </c>
      <c r="K726" s="1116"/>
      <c r="L726" s="1118"/>
      <c r="M726" s="1118"/>
      <c r="N726" s="23"/>
      <c r="O726" s="863"/>
      <c r="P726" s="860"/>
      <c r="Q726" s="866"/>
      <c r="R726" s="828"/>
      <c r="S726" s="835"/>
      <c r="T726" s="835"/>
      <c r="U726" s="835"/>
      <c r="V726" s="835"/>
      <c r="W726" s="831"/>
      <c r="X726" s="855"/>
      <c r="Y726" s="857"/>
      <c r="Z726" s="857"/>
      <c r="AA726" s="1104"/>
      <c r="AB726" s="956"/>
      <c r="AC726" s="1107"/>
      <c r="AD726" s="1109"/>
      <c r="AE726" s="29"/>
      <c r="AF726" s="45"/>
      <c r="AG726" s="45"/>
      <c r="AH726" s="46"/>
      <c r="AI726" s="19"/>
    </row>
    <row r="727" spans="2:35">
      <c r="B727" s="822"/>
      <c r="C727" s="829"/>
      <c r="D727" s="1101"/>
      <c r="E727" s="829"/>
      <c r="F727" s="1102"/>
      <c r="G727" s="25"/>
      <c r="H727" s="140"/>
      <c r="I727" s="22"/>
      <c r="J727" s="7" t="str">
        <f t="shared" si="346"/>
        <v xml:space="preserve"> </v>
      </c>
      <c r="K727" s="1117"/>
      <c r="L727" s="1119"/>
      <c r="M727" s="1119"/>
      <c r="N727" s="23"/>
      <c r="O727" s="864"/>
      <c r="P727" s="861"/>
      <c r="Q727" s="867"/>
      <c r="R727" s="829"/>
      <c r="S727" s="836"/>
      <c r="T727" s="836"/>
      <c r="U727" s="836"/>
      <c r="V727" s="836"/>
      <c r="W727" s="832"/>
      <c r="X727" s="856"/>
      <c r="Y727" s="858"/>
      <c r="Z727" s="858"/>
      <c r="AA727" s="1105"/>
      <c r="AB727" s="957"/>
      <c r="AC727" s="1108"/>
      <c r="AD727" s="1110"/>
      <c r="AE727" s="29" t="str">
        <f t="shared" ref="AE727" si="348">IFERROR(ROUND(IF(AA727="ICT",0,(J727/25)*110%),0),"")</f>
        <v/>
      </c>
      <c r="AF727" s="45"/>
      <c r="AG727" s="45"/>
      <c r="AH727" s="46"/>
      <c r="AI727" s="19"/>
    </row>
    <row r="728" spans="2:35" s="90" customFormat="1" ht="16.5" customHeight="1">
      <c r="B728" s="821"/>
      <c r="C728" s="78" t="s">
        <v>348</v>
      </c>
      <c r="D728" s="78"/>
      <c r="E728" s="78">
        <f>COUNTA(E718)</f>
        <v>0</v>
      </c>
      <c r="F728" s="78">
        <f>COUNTA(F718)</f>
        <v>0</v>
      </c>
      <c r="G728" s="78">
        <f>COUNTA(G718:G727)</f>
        <v>0</v>
      </c>
      <c r="H728" s="78"/>
      <c r="I728" s="69">
        <f>SUM(I718:I727)</f>
        <v>0</v>
      </c>
      <c r="J728" s="69">
        <f>SUM(J718:J727)</f>
        <v>0</v>
      </c>
      <c r="K728" s="79"/>
      <c r="L728" s="79"/>
      <c r="M728" s="79"/>
      <c r="N728" s="70">
        <f>SUM(N718:N727)</f>
        <v>0</v>
      </c>
      <c r="O728" s="70">
        <f>SUM(O718:O727)</f>
        <v>0</v>
      </c>
      <c r="P728" s="71">
        <f>SUM(P718:P727)</f>
        <v>0</v>
      </c>
      <c r="Q728" s="71">
        <f>SUM(Q718:Q727)</f>
        <v>0</v>
      </c>
      <c r="R728" s="71"/>
      <c r="S728" s="74">
        <f>SUM(S718:S727)</f>
        <v>0</v>
      </c>
      <c r="T728" s="74">
        <f>SUM(T718:T727)</f>
        <v>0</v>
      </c>
      <c r="U728" s="74">
        <f t="shared" ref="U728" si="349">SUM(U718:U727)</f>
        <v>0</v>
      </c>
      <c r="V728" s="74">
        <f>SUM(V718:V727)</f>
        <v>0</v>
      </c>
      <c r="W728" s="71"/>
      <c r="X728" s="71" t="e">
        <f>SUM(X718:X727)</f>
        <v>#REF!</v>
      </c>
      <c r="Y728" s="71" t="e">
        <f t="shared" ref="Y728:Z728" si="350">SUM(Y718:Y727)</f>
        <v>#REF!</v>
      </c>
      <c r="Z728" s="71" t="e">
        <f t="shared" si="350"/>
        <v>#REF!</v>
      </c>
      <c r="AA728" s="71"/>
      <c r="AB728" s="75">
        <f>SUM(AB718:AB727)</f>
        <v>0</v>
      </c>
      <c r="AC728" s="71">
        <f>SUM(AC718:AC727)</f>
        <v>0</v>
      </c>
      <c r="AD728" s="76">
        <f>SUM(AD718:AD727)</f>
        <v>0</v>
      </c>
      <c r="AE728" s="76">
        <f>SUM(AE718:AE727)</f>
        <v>0</v>
      </c>
      <c r="AF728" s="79">
        <f>COUNTA(AF718:AF727)</f>
        <v>0</v>
      </c>
      <c r="AG728" s="80"/>
      <c r="AH728" s="81"/>
      <c r="AI728" s="91"/>
    </row>
    <row r="729" spans="2:35" s="93" customFormat="1" ht="15" thickBot="1">
      <c r="B729" s="822"/>
      <c r="C729" s="82"/>
      <c r="D729" s="82"/>
      <c r="E729" s="82"/>
      <c r="F729" s="82"/>
      <c r="G729" s="83"/>
      <c r="H729" s="84"/>
      <c r="I729" s="84"/>
      <c r="J729" s="28" t="str">
        <f t="shared" ref="J729" si="351">IFERROR(IF(I729/D$12=0," ",I729/D$12),"")</f>
        <v xml:space="preserve"> </v>
      </c>
      <c r="K729" s="84"/>
      <c r="L729" s="84"/>
      <c r="M729" s="84"/>
      <c r="N729" s="85"/>
      <c r="O729" s="72"/>
      <c r="P729" s="73"/>
      <c r="Q729" s="73"/>
      <c r="R729" s="73"/>
      <c r="S729" s="73"/>
      <c r="T729" s="73"/>
      <c r="U729" s="73"/>
      <c r="V729" s="73"/>
      <c r="W729" s="73"/>
      <c r="X729" s="73"/>
      <c r="Y729" s="73"/>
      <c r="Z729" s="73"/>
      <c r="AA729" s="73"/>
      <c r="AB729" s="73"/>
      <c r="AC729" s="73"/>
      <c r="AD729" s="77"/>
      <c r="AE729" s="77"/>
      <c r="AF729" s="84"/>
      <c r="AG729" s="86"/>
      <c r="AH729" s="87"/>
      <c r="AI729" s="92"/>
    </row>
    <row r="730" spans="2:35">
      <c r="B730" s="823">
        <f>B718+1</f>
        <v>60</v>
      </c>
      <c r="C730" s="828"/>
      <c r="D730" s="1100"/>
      <c r="E730" s="828"/>
      <c r="F730" s="829"/>
      <c r="G730" s="25"/>
      <c r="H730" s="24"/>
      <c r="I730" s="140"/>
      <c r="J730" s="7" t="str">
        <f>IFERROR(IF(I730/D$12=0," ",I730/D$12),"")</f>
        <v xml:space="preserve"> </v>
      </c>
      <c r="K730" s="1116"/>
      <c r="L730" s="1118"/>
      <c r="M730" s="1118"/>
      <c r="N730" s="23"/>
      <c r="O730" s="862" t="str">
        <f>IFERROR(ROUND(IF(I740/#REF!=0,"",I740/#REF!),0),"")</f>
        <v/>
      </c>
      <c r="P730" s="859">
        <f>IFERROR(O740/$X$14,"")</f>
        <v>0</v>
      </c>
      <c r="Q730" s="865">
        <f>IFERROR(P740*$X$13/2,"")</f>
        <v>0</v>
      </c>
      <c r="R730" s="854"/>
      <c r="S730" s="834" t="str">
        <f>IFERROR(ROUND(IF(OR($R730="Hino Truck",$R733="Hino Truck",$R735="Hino Truck",$R737="Hino Truck"),$P740/$X$9,""),1),"NA")</f>
        <v>NA</v>
      </c>
      <c r="T730" s="834" t="str">
        <f>IFERROR(ROUND(IF(OR($R730="Mazda",$R733="Mazda",$R735="Mazda",$R737="Mazda"),$P740/$X$10,""),1),"NA")</f>
        <v>NA</v>
      </c>
      <c r="U730" s="834" t="str">
        <f>IFERROR(ROUND(IF(OR($R730="Shazoor",$R733="Shazoor",$R735="Shazoor",$R737="Shazoor"),$P740/$X$11,""),1),"NA")</f>
        <v>NA</v>
      </c>
      <c r="V730" s="834" t="str">
        <f>IFERROR(ROUND(IF(OR($R730="Suzuki",$R733="Suzuki",$R735="Suzuki",$R737="Suzuki"),$P740/$X$12,""),1),"NA")</f>
        <v>NA</v>
      </c>
      <c r="W730" s="830"/>
      <c r="X730" s="855" t="e">
        <f>J740/$K$9/$K$8</f>
        <v>#REF!</v>
      </c>
      <c r="Y730" s="857" t="e">
        <f>ROUND(X740/#REF!,0)</f>
        <v>#REF!</v>
      </c>
      <c r="Z730" s="857" t="e">
        <f>O740/#REF!</f>
        <v>#REF!</v>
      </c>
      <c r="AA730" s="1103"/>
      <c r="AB730" s="1106">
        <f>IFERROR(ROUND(IF(AA730="ICT",0,(J740/10)*110%),0),"")</f>
        <v>0</v>
      </c>
      <c r="AC730" s="1107" t="str">
        <f>IFERROR(ROUNDUP(J740/$P$9/$P$8,0),"")</f>
        <v/>
      </c>
      <c r="AD730" s="1109" t="str">
        <f>IFERROR(ROUND(J740/$P$9/AC730,0),"")</f>
        <v/>
      </c>
      <c r="AE730" s="29" t="str">
        <f>IFERROR(ROUND(IF(AA730="ICT",0,(J730/25)*110%),0),"")</f>
        <v/>
      </c>
      <c r="AF730" s="43"/>
      <c r="AG730" s="43"/>
      <c r="AH730" s="44"/>
      <c r="AI730" s="19"/>
    </row>
    <row r="731" spans="2:35">
      <c r="B731" s="823"/>
      <c r="C731" s="828"/>
      <c r="D731" s="1100"/>
      <c r="E731" s="828"/>
      <c r="F731" s="1102"/>
      <c r="G731" s="25"/>
      <c r="H731" s="140"/>
      <c r="I731" s="140"/>
      <c r="J731" s="7" t="str">
        <f t="shared" ref="J731:J739" si="352">IFERROR(IF(I731/D$12=0," ",I731/D$12),"")</f>
        <v xml:space="preserve"> </v>
      </c>
      <c r="K731" s="1116"/>
      <c r="L731" s="1118"/>
      <c r="M731" s="1118"/>
      <c r="N731" s="23"/>
      <c r="O731" s="863"/>
      <c r="P731" s="860"/>
      <c r="Q731" s="866"/>
      <c r="R731" s="828"/>
      <c r="S731" s="835"/>
      <c r="T731" s="835"/>
      <c r="U731" s="835"/>
      <c r="V731" s="835"/>
      <c r="W731" s="831"/>
      <c r="X731" s="855"/>
      <c r="Y731" s="857"/>
      <c r="Z731" s="857"/>
      <c r="AA731" s="1104"/>
      <c r="AB731" s="956"/>
      <c r="AC731" s="1107"/>
      <c r="AD731" s="1109"/>
      <c r="AE731" s="29" t="str">
        <f t="shared" ref="AE731:AE733" si="353">IFERROR(ROUND(IF(AA731="ICT",0,(J731/25)*110%),0),"")</f>
        <v/>
      </c>
      <c r="AF731" s="45"/>
      <c r="AG731" s="45"/>
      <c r="AH731" s="46"/>
      <c r="AI731" s="19"/>
    </row>
    <row r="732" spans="2:35">
      <c r="B732" s="823"/>
      <c r="C732" s="828"/>
      <c r="D732" s="1100"/>
      <c r="E732" s="828"/>
      <c r="F732" s="1102"/>
      <c r="G732" s="25"/>
      <c r="H732" s="140"/>
      <c r="I732" s="140"/>
      <c r="J732" s="7" t="str">
        <f t="shared" si="352"/>
        <v xml:space="preserve"> </v>
      </c>
      <c r="K732" s="1116"/>
      <c r="L732" s="1118"/>
      <c r="M732" s="1118"/>
      <c r="N732" s="23"/>
      <c r="O732" s="863"/>
      <c r="P732" s="860"/>
      <c r="Q732" s="866"/>
      <c r="R732" s="829"/>
      <c r="S732" s="835"/>
      <c r="T732" s="835"/>
      <c r="U732" s="835"/>
      <c r="V732" s="835"/>
      <c r="W732" s="831"/>
      <c r="X732" s="855"/>
      <c r="Y732" s="857"/>
      <c r="Z732" s="857"/>
      <c r="AA732" s="1104"/>
      <c r="AB732" s="956"/>
      <c r="AC732" s="1107"/>
      <c r="AD732" s="1109"/>
      <c r="AE732" s="29" t="str">
        <f t="shared" si="353"/>
        <v/>
      </c>
      <c r="AF732" s="45"/>
      <c r="AG732" s="45"/>
      <c r="AH732" s="46"/>
      <c r="AI732" s="19"/>
    </row>
    <row r="733" spans="2:35">
      <c r="B733" s="823"/>
      <c r="C733" s="828"/>
      <c r="D733" s="1100"/>
      <c r="E733" s="828"/>
      <c r="F733" s="1102"/>
      <c r="G733" s="25"/>
      <c r="H733" s="140"/>
      <c r="I733" s="140"/>
      <c r="J733" s="7" t="str">
        <f t="shared" si="352"/>
        <v xml:space="preserve"> </v>
      </c>
      <c r="K733" s="1116"/>
      <c r="L733" s="1118"/>
      <c r="M733" s="1118"/>
      <c r="N733" s="23"/>
      <c r="O733" s="863"/>
      <c r="P733" s="860"/>
      <c r="Q733" s="866"/>
      <c r="R733" s="854"/>
      <c r="S733" s="835"/>
      <c r="T733" s="835"/>
      <c r="U733" s="835"/>
      <c r="V733" s="835"/>
      <c r="W733" s="831"/>
      <c r="X733" s="855"/>
      <c r="Y733" s="857"/>
      <c r="Z733" s="857"/>
      <c r="AA733" s="1104"/>
      <c r="AB733" s="956"/>
      <c r="AC733" s="1107"/>
      <c r="AD733" s="1109"/>
      <c r="AE733" s="29" t="str">
        <f t="shared" si="353"/>
        <v/>
      </c>
      <c r="AF733" s="45"/>
      <c r="AG733" s="45"/>
      <c r="AH733" s="46"/>
      <c r="AI733" s="19"/>
    </row>
    <row r="734" spans="2:35">
      <c r="B734" s="823"/>
      <c r="C734" s="828"/>
      <c r="D734" s="1100"/>
      <c r="E734" s="828"/>
      <c r="F734" s="1102"/>
      <c r="G734" s="25"/>
      <c r="H734" s="140"/>
      <c r="I734" s="22"/>
      <c r="J734" s="7" t="str">
        <f t="shared" si="352"/>
        <v xml:space="preserve"> </v>
      </c>
      <c r="K734" s="1116"/>
      <c r="L734" s="1118"/>
      <c r="M734" s="1118"/>
      <c r="N734" s="23"/>
      <c r="O734" s="863"/>
      <c r="P734" s="860"/>
      <c r="Q734" s="866"/>
      <c r="R734" s="829"/>
      <c r="S734" s="835"/>
      <c r="T734" s="835"/>
      <c r="U734" s="835"/>
      <c r="V734" s="835"/>
      <c r="W734" s="831"/>
      <c r="X734" s="855"/>
      <c r="Y734" s="857"/>
      <c r="Z734" s="857"/>
      <c r="AA734" s="1104"/>
      <c r="AB734" s="956"/>
      <c r="AC734" s="1107"/>
      <c r="AD734" s="1109"/>
      <c r="AE734" s="29"/>
      <c r="AF734" s="45"/>
      <c r="AG734" s="45"/>
      <c r="AH734" s="46"/>
      <c r="AI734" s="19"/>
    </row>
    <row r="735" spans="2:35">
      <c r="B735" s="823"/>
      <c r="C735" s="828"/>
      <c r="D735" s="1100"/>
      <c r="E735" s="828"/>
      <c r="F735" s="1102"/>
      <c r="G735" s="25"/>
      <c r="H735" s="140"/>
      <c r="I735" s="22"/>
      <c r="J735" s="7" t="str">
        <f t="shared" si="352"/>
        <v xml:space="preserve"> </v>
      </c>
      <c r="K735" s="1116"/>
      <c r="L735" s="1118"/>
      <c r="M735" s="1118"/>
      <c r="N735" s="23"/>
      <c r="O735" s="863"/>
      <c r="P735" s="860"/>
      <c r="Q735" s="866"/>
      <c r="R735" s="854"/>
      <c r="S735" s="835"/>
      <c r="T735" s="835"/>
      <c r="U735" s="835"/>
      <c r="V735" s="835"/>
      <c r="W735" s="831"/>
      <c r="X735" s="855"/>
      <c r="Y735" s="857"/>
      <c r="Z735" s="857"/>
      <c r="AA735" s="1104"/>
      <c r="AB735" s="956"/>
      <c r="AC735" s="1107"/>
      <c r="AD735" s="1109"/>
      <c r="AE735" s="29"/>
      <c r="AF735" s="45"/>
      <c r="AG735" s="45"/>
      <c r="AH735" s="46"/>
      <c r="AI735" s="19"/>
    </row>
    <row r="736" spans="2:35">
      <c r="B736" s="823"/>
      <c r="C736" s="828"/>
      <c r="D736" s="1100"/>
      <c r="E736" s="828"/>
      <c r="F736" s="1102"/>
      <c r="G736" s="25"/>
      <c r="H736" s="140"/>
      <c r="I736" s="22"/>
      <c r="J736" s="7" t="str">
        <f t="shared" si="352"/>
        <v xml:space="preserve"> </v>
      </c>
      <c r="K736" s="1116"/>
      <c r="L736" s="1118"/>
      <c r="M736" s="1118"/>
      <c r="N736" s="23"/>
      <c r="O736" s="863"/>
      <c r="P736" s="860"/>
      <c r="Q736" s="866"/>
      <c r="R736" s="829"/>
      <c r="S736" s="835"/>
      <c r="T736" s="835"/>
      <c r="U736" s="835"/>
      <c r="V736" s="835"/>
      <c r="W736" s="831"/>
      <c r="X736" s="855"/>
      <c r="Y736" s="857"/>
      <c r="Z736" s="857"/>
      <c r="AA736" s="1104"/>
      <c r="AB736" s="956"/>
      <c r="AC736" s="1107"/>
      <c r="AD736" s="1109"/>
      <c r="AE736" s="29"/>
      <c r="AF736" s="45"/>
      <c r="AG736" s="45"/>
      <c r="AH736" s="46"/>
      <c r="AI736" s="19"/>
    </row>
    <row r="737" spans="2:35">
      <c r="B737" s="823"/>
      <c r="C737" s="828"/>
      <c r="D737" s="1100"/>
      <c r="E737" s="828"/>
      <c r="F737" s="1102"/>
      <c r="G737" s="25"/>
      <c r="H737" s="140"/>
      <c r="I737" s="22"/>
      <c r="J737" s="7" t="str">
        <f t="shared" si="352"/>
        <v xml:space="preserve"> </v>
      </c>
      <c r="K737" s="1116"/>
      <c r="L737" s="1118"/>
      <c r="M737" s="1118"/>
      <c r="N737" s="23"/>
      <c r="O737" s="863"/>
      <c r="P737" s="860"/>
      <c r="Q737" s="866"/>
      <c r="R737" s="854"/>
      <c r="S737" s="835"/>
      <c r="T737" s="835"/>
      <c r="U737" s="835"/>
      <c r="V737" s="835"/>
      <c r="W737" s="831"/>
      <c r="X737" s="855"/>
      <c r="Y737" s="857"/>
      <c r="Z737" s="857"/>
      <c r="AA737" s="1104"/>
      <c r="AB737" s="956"/>
      <c r="AC737" s="1107"/>
      <c r="AD737" s="1109"/>
      <c r="AE737" s="29"/>
      <c r="AF737" s="45"/>
      <c r="AG737" s="45"/>
      <c r="AH737" s="46"/>
      <c r="AI737" s="19"/>
    </row>
    <row r="738" spans="2:35">
      <c r="B738" s="823"/>
      <c r="C738" s="828"/>
      <c r="D738" s="1100"/>
      <c r="E738" s="828"/>
      <c r="F738" s="1102"/>
      <c r="G738" s="25"/>
      <c r="H738" s="140"/>
      <c r="I738" s="22"/>
      <c r="J738" s="7" t="str">
        <f t="shared" si="352"/>
        <v xml:space="preserve"> </v>
      </c>
      <c r="K738" s="1116"/>
      <c r="L738" s="1118"/>
      <c r="M738" s="1118"/>
      <c r="N738" s="23"/>
      <c r="O738" s="863"/>
      <c r="P738" s="860"/>
      <c r="Q738" s="866"/>
      <c r="R738" s="828"/>
      <c r="S738" s="835"/>
      <c r="T738" s="835"/>
      <c r="U738" s="835"/>
      <c r="V738" s="835"/>
      <c r="W738" s="831"/>
      <c r="X738" s="855"/>
      <c r="Y738" s="857"/>
      <c r="Z738" s="857"/>
      <c r="AA738" s="1104"/>
      <c r="AB738" s="956"/>
      <c r="AC738" s="1107"/>
      <c r="AD738" s="1109"/>
      <c r="AE738" s="29"/>
      <c r="AF738" s="45"/>
      <c r="AG738" s="45"/>
      <c r="AH738" s="46"/>
      <c r="AI738" s="19"/>
    </row>
    <row r="739" spans="2:35">
      <c r="B739" s="822"/>
      <c r="C739" s="829"/>
      <c r="D739" s="1101"/>
      <c r="E739" s="829"/>
      <c r="F739" s="1102"/>
      <c r="G739" s="25"/>
      <c r="H739" s="140"/>
      <c r="I739" s="22"/>
      <c r="J739" s="7" t="str">
        <f t="shared" si="352"/>
        <v xml:space="preserve"> </v>
      </c>
      <c r="K739" s="1117"/>
      <c r="L739" s="1119"/>
      <c r="M739" s="1119"/>
      <c r="N739" s="23"/>
      <c r="O739" s="864"/>
      <c r="P739" s="861"/>
      <c r="Q739" s="867"/>
      <c r="R739" s="829"/>
      <c r="S739" s="836"/>
      <c r="T739" s="836"/>
      <c r="U739" s="836"/>
      <c r="V739" s="836"/>
      <c r="W739" s="832"/>
      <c r="X739" s="856"/>
      <c r="Y739" s="858"/>
      <c r="Z739" s="858"/>
      <c r="AA739" s="1105"/>
      <c r="AB739" s="957"/>
      <c r="AC739" s="1108"/>
      <c r="AD739" s="1110"/>
      <c r="AE739" s="29" t="str">
        <f t="shared" ref="AE739" si="354">IFERROR(ROUND(IF(AA739="ICT",0,(J739/25)*110%),0),"")</f>
        <v/>
      </c>
      <c r="AF739" s="45"/>
      <c r="AG739" s="45"/>
      <c r="AH739" s="46"/>
      <c r="AI739" s="19"/>
    </row>
    <row r="740" spans="2:35" s="90" customFormat="1" ht="16.5" customHeight="1">
      <c r="B740" s="821"/>
      <c r="C740" s="78" t="s">
        <v>348</v>
      </c>
      <c r="D740" s="78"/>
      <c r="E740" s="78">
        <f>COUNTA(E730)</f>
        <v>0</v>
      </c>
      <c r="F740" s="78">
        <f>COUNTA(F730)</f>
        <v>0</v>
      </c>
      <c r="G740" s="78">
        <f>COUNTA(G730:G739)</f>
        <v>0</v>
      </c>
      <c r="H740" s="78"/>
      <c r="I740" s="69">
        <f>SUM(I730:I739)</f>
        <v>0</v>
      </c>
      <c r="J740" s="69">
        <f>SUM(J730:J739)</f>
        <v>0</v>
      </c>
      <c r="K740" s="79"/>
      <c r="L740" s="79"/>
      <c r="M740" s="79"/>
      <c r="N740" s="70">
        <f>SUM(N730:N739)</f>
        <v>0</v>
      </c>
      <c r="O740" s="70">
        <f>SUM(O730:O739)</f>
        <v>0</v>
      </c>
      <c r="P740" s="71">
        <f>SUM(P730:P739)</f>
        <v>0</v>
      </c>
      <c r="Q740" s="71">
        <f>SUM(Q730:Q739)</f>
        <v>0</v>
      </c>
      <c r="R740" s="71"/>
      <c r="S740" s="74">
        <f>SUM(S730:S739)</f>
        <v>0</v>
      </c>
      <c r="T740" s="74">
        <f>SUM(T730:T739)</f>
        <v>0</v>
      </c>
      <c r="U740" s="74">
        <f t="shared" ref="U740" si="355">SUM(U730:U739)</f>
        <v>0</v>
      </c>
      <c r="V740" s="74">
        <f>SUM(V730:V739)</f>
        <v>0</v>
      </c>
      <c r="W740" s="71"/>
      <c r="X740" s="71" t="e">
        <f>SUM(X730:X739)</f>
        <v>#REF!</v>
      </c>
      <c r="Y740" s="71" t="e">
        <f t="shared" ref="Y740:Z740" si="356">SUM(Y730:Y739)</f>
        <v>#REF!</v>
      </c>
      <c r="Z740" s="71" t="e">
        <f t="shared" si="356"/>
        <v>#REF!</v>
      </c>
      <c r="AA740" s="71"/>
      <c r="AB740" s="75">
        <f>SUM(AB730:AB739)</f>
        <v>0</v>
      </c>
      <c r="AC740" s="71">
        <f>SUM(AC730:AC739)</f>
        <v>0</v>
      </c>
      <c r="AD740" s="76">
        <f>SUM(AD730:AD739)</f>
        <v>0</v>
      </c>
      <c r="AE740" s="76">
        <f>SUM(AE730:AE739)</f>
        <v>0</v>
      </c>
      <c r="AF740" s="79">
        <f>COUNTA(AF730:AF739)</f>
        <v>0</v>
      </c>
      <c r="AG740" s="80"/>
      <c r="AH740" s="81"/>
      <c r="AI740" s="91"/>
    </row>
    <row r="741" spans="2:35" s="93" customFormat="1" ht="15" thickBot="1">
      <c r="B741" s="822"/>
      <c r="C741" s="82"/>
      <c r="D741" s="82"/>
      <c r="E741" s="82"/>
      <c r="F741" s="82"/>
      <c r="G741" s="83"/>
      <c r="H741" s="84"/>
      <c r="I741" s="84"/>
      <c r="J741" s="28" t="str">
        <f t="shared" ref="J741" si="357">IFERROR(IF(I741/D$12=0," ",I741/D$12),"")</f>
        <v xml:space="preserve"> </v>
      </c>
      <c r="K741" s="84"/>
      <c r="L741" s="84"/>
      <c r="M741" s="84"/>
      <c r="N741" s="85"/>
      <c r="O741" s="72"/>
      <c r="P741" s="73"/>
      <c r="Q741" s="73"/>
      <c r="R741" s="73"/>
      <c r="S741" s="73"/>
      <c r="T741" s="73"/>
      <c r="U741" s="73"/>
      <c r="V741" s="73"/>
      <c r="W741" s="73"/>
      <c r="X741" s="73"/>
      <c r="Y741" s="73"/>
      <c r="Z741" s="73"/>
      <c r="AA741" s="73"/>
      <c r="AB741" s="73"/>
      <c r="AC741" s="73"/>
      <c r="AD741" s="77"/>
      <c r="AE741" s="77"/>
      <c r="AF741" s="84"/>
      <c r="AG741" s="86"/>
      <c r="AH741" s="87"/>
      <c r="AI741" s="92"/>
    </row>
    <row r="742" spans="2:35">
      <c r="B742" s="823">
        <f>B730+1</f>
        <v>61</v>
      </c>
      <c r="C742" s="828"/>
      <c r="D742" s="1100"/>
      <c r="E742" s="828"/>
      <c r="F742" s="829"/>
      <c r="G742" s="25"/>
      <c r="H742" s="24"/>
      <c r="I742" s="140"/>
      <c r="J742" s="7" t="str">
        <f>IFERROR(IF(I742/D$12=0," ",I742/D$12),"")</f>
        <v xml:space="preserve"> </v>
      </c>
      <c r="K742" s="1116"/>
      <c r="L742" s="1118"/>
      <c r="M742" s="1118"/>
      <c r="N742" s="23"/>
      <c r="O742" s="862" t="str">
        <f>IFERROR(ROUND(IF(I752/#REF!=0,"",I752/#REF!),0),"")</f>
        <v/>
      </c>
      <c r="P742" s="859">
        <f>IFERROR(O752/$X$14,"")</f>
        <v>0</v>
      </c>
      <c r="Q742" s="865">
        <f>IFERROR(P752*$X$13/2,"")</f>
        <v>0</v>
      </c>
      <c r="R742" s="854"/>
      <c r="S742" s="834" t="str">
        <f>IFERROR(ROUND(IF(OR($R742="Hino Truck",$R745="Hino Truck",$R747="Hino Truck",$R749="Hino Truck"),$P752/$X$9,""),1),"NA")</f>
        <v>NA</v>
      </c>
      <c r="T742" s="834" t="str">
        <f>IFERROR(ROUND(IF(OR($R742="Mazda",$R745="Mazda",$R747="Mazda",$R749="Mazda"),$P752/$X$10,""),1),"NA")</f>
        <v>NA</v>
      </c>
      <c r="U742" s="834" t="str">
        <f>IFERROR(ROUND(IF(OR($R742="Shazoor",$R745="Shazoor",$R747="Shazoor",$R749="Shazoor"),$P752/$X$11,""),1),"NA")</f>
        <v>NA</v>
      </c>
      <c r="V742" s="834" t="str">
        <f>IFERROR(ROUND(IF(OR($R742="Suzuki",$R745="Suzuki",$R747="Suzuki",$R749="Suzuki"),$P752/$X$12,""),1),"NA")</f>
        <v>NA</v>
      </c>
      <c r="W742" s="830"/>
      <c r="X742" s="855" t="e">
        <f>J752/$K$9/$K$8</f>
        <v>#REF!</v>
      </c>
      <c r="Y742" s="857" t="e">
        <f>ROUND(X752/#REF!,0)</f>
        <v>#REF!</v>
      </c>
      <c r="Z742" s="857" t="e">
        <f>O752/#REF!</f>
        <v>#REF!</v>
      </c>
      <c r="AA742" s="1103"/>
      <c r="AB742" s="1106">
        <f>IFERROR(ROUND(IF(AA742="ICT",0,(J752/10)*110%),0),"")</f>
        <v>0</v>
      </c>
      <c r="AC742" s="1107" t="str">
        <f>IFERROR(ROUNDUP(J752/$P$9/$P$8,0),"")</f>
        <v/>
      </c>
      <c r="AD742" s="1109" t="str">
        <f>IFERROR(ROUND(J752/$P$9/AC742,0),"")</f>
        <v/>
      </c>
      <c r="AE742" s="29" t="str">
        <f>IFERROR(ROUND(IF(AA742="ICT",0,(J742/25)*110%),0),"")</f>
        <v/>
      </c>
      <c r="AF742" s="43"/>
      <c r="AG742" s="43"/>
      <c r="AH742" s="44"/>
      <c r="AI742" s="19"/>
    </row>
    <row r="743" spans="2:35">
      <c r="B743" s="823"/>
      <c r="C743" s="828"/>
      <c r="D743" s="1100"/>
      <c r="E743" s="828"/>
      <c r="F743" s="1102"/>
      <c r="G743" s="25"/>
      <c r="H743" s="140"/>
      <c r="I743" s="140"/>
      <c r="J743" s="7" t="str">
        <f t="shared" ref="J743:J751" si="358">IFERROR(IF(I743/D$12=0," ",I743/D$12),"")</f>
        <v xml:space="preserve"> </v>
      </c>
      <c r="K743" s="1116"/>
      <c r="L743" s="1118"/>
      <c r="M743" s="1118"/>
      <c r="N743" s="23"/>
      <c r="O743" s="863"/>
      <c r="P743" s="860"/>
      <c r="Q743" s="866"/>
      <c r="R743" s="828"/>
      <c r="S743" s="835"/>
      <c r="T743" s="835"/>
      <c r="U743" s="835"/>
      <c r="V743" s="835"/>
      <c r="W743" s="831"/>
      <c r="X743" s="855"/>
      <c r="Y743" s="857"/>
      <c r="Z743" s="857"/>
      <c r="AA743" s="1104"/>
      <c r="AB743" s="956"/>
      <c r="AC743" s="1107"/>
      <c r="AD743" s="1109"/>
      <c r="AE743" s="29" t="str">
        <f t="shared" ref="AE743:AE745" si="359">IFERROR(ROUND(IF(AA743="ICT",0,(J743/25)*110%),0),"")</f>
        <v/>
      </c>
      <c r="AF743" s="45"/>
      <c r="AG743" s="45"/>
      <c r="AH743" s="46"/>
      <c r="AI743" s="19"/>
    </row>
    <row r="744" spans="2:35">
      <c r="B744" s="823"/>
      <c r="C744" s="828"/>
      <c r="D744" s="1100"/>
      <c r="E744" s="828"/>
      <c r="F744" s="1102"/>
      <c r="G744" s="25"/>
      <c r="H744" s="140"/>
      <c r="I744" s="140"/>
      <c r="J744" s="7" t="str">
        <f t="shared" si="358"/>
        <v xml:space="preserve"> </v>
      </c>
      <c r="K744" s="1116"/>
      <c r="L744" s="1118"/>
      <c r="M744" s="1118"/>
      <c r="N744" s="23"/>
      <c r="O744" s="863"/>
      <c r="P744" s="860"/>
      <c r="Q744" s="866"/>
      <c r="R744" s="829"/>
      <c r="S744" s="835"/>
      <c r="T744" s="835"/>
      <c r="U744" s="835"/>
      <c r="V744" s="835"/>
      <c r="W744" s="831"/>
      <c r="X744" s="855"/>
      <c r="Y744" s="857"/>
      <c r="Z744" s="857"/>
      <c r="AA744" s="1104"/>
      <c r="AB744" s="956"/>
      <c r="AC744" s="1107"/>
      <c r="AD744" s="1109"/>
      <c r="AE744" s="29" t="str">
        <f t="shared" si="359"/>
        <v/>
      </c>
      <c r="AF744" s="45"/>
      <c r="AG744" s="45"/>
      <c r="AH744" s="46"/>
      <c r="AI744" s="19"/>
    </row>
    <row r="745" spans="2:35">
      <c r="B745" s="823"/>
      <c r="C745" s="828"/>
      <c r="D745" s="1100"/>
      <c r="E745" s="828"/>
      <c r="F745" s="1102"/>
      <c r="G745" s="25"/>
      <c r="H745" s="140"/>
      <c r="I745" s="140"/>
      <c r="J745" s="7" t="str">
        <f t="shared" si="358"/>
        <v xml:space="preserve"> </v>
      </c>
      <c r="K745" s="1116"/>
      <c r="L745" s="1118"/>
      <c r="M745" s="1118"/>
      <c r="N745" s="23"/>
      <c r="O745" s="863"/>
      <c r="P745" s="860"/>
      <c r="Q745" s="866"/>
      <c r="R745" s="854"/>
      <c r="S745" s="835"/>
      <c r="T745" s="835"/>
      <c r="U745" s="835"/>
      <c r="V745" s="835"/>
      <c r="W745" s="831"/>
      <c r="X745" s="855"/>
      <c r="Y745" s="857"/>
      <c r="Z745" s="857"/>
      <c r="AA745" s="1104"/>
      <c r="AB745" s="956"/>
      <c r="AC745" s="1107"/>
      <c r="AD745" s="1109"/>
      <c r="AE745" s="29" t="str">
        <f t="shared" si="359"/>
        <v/>
      </c>
      <c r="AF745" s="45"/>
      <c r="AG745" s="45"/>
      <c r="AH745" s="46"/>
      <c r="AI745" s="19"/>
    </row>
    <row r="746" spans="2:35">
      <c r="B746" s="823"/>
      <c r="C746" s="828"/>
      <c r="D746" s="1100"/>
      <c r="E746" s="828"/>
      <c r="F746" s="1102"/>
      <c r="G746" s="25"/>
      <c r="H746" s="140"/>
      <c r="I746" s="22"/>
      <c r="J746" s="7" t="str">
        <f t="shared" si="358"/>
        <v xml:space="preserve"> </v>
      </c>
      <c r="K746" s="1116"/>
      <c r="L746" s="1118"/>
      <c r="M746" s="1118"/>
      <c r="N746" s="23"/>
      <c r="O746" s="863"/>
      <c r="P746" s="860"/>
      <c r="Q746" s="866"/>
      <c r="R746" s="829"/>
      <c r="S746" s="835"/>
      <c r="T746" s="835"/>
      <c r="U746" s="835"/>
      <c r="V746" s="835"/>
      <c r="W746" s="831"/>
      <c r="X746" s="855"/>
      <c r="Y746" s="857"/>
      <c r="Z746" s="857"/>
      <c r="AA746" s="1104"/>
      <c r="AB746" s="956"/>
      <c r="AC746" s="1107"/>
      <c r="AD746" s="1109"/>
      <c r="AE746" s="29"/>
      <c r="AF746" s="45"/>
      <c r="AG746" s="45"/>
      <c r="AH746" s="46"/>
      <c r="AI746" s="19"/>
    </row>
    <row r="747" spans="2:35">
      <c r="B747" s="823"/>
      <c r="C747" s="828"/>
      <c r="D747" s="1100"/>
      <c r="E747" s="828"/>
      <c r="F747" s="1102"/>
      <c r="G747" s="25"/>
      <c r="H747" s="140"/>
      <c r="I747" s="22"/>
      <c r="J747" s="7" t="str">
        <f t="shared" si="358"/>
        <v xml:space="preserve"> </v>
      </c>
      <c r="K747" s="1116"/>
      <c r="L747" s="1118"/>
      <c r="M747" s="1118"/>
      <c r="N747" s="23"/>
      <c r="O747" s="863"/>
      <c r="P747" s="860"/>
      <c r="Q747" s="866"/>
      <c r="R747" s="854"/>
      <c r="S747" s="835"/>
      <c r="T747" s="835"/>
      <c r="U747" s="835"/>
      <c r="V747" s="835"/>
      <c r="W747" s="831"/>
      <c r="X747" s="855"/>
      <c r="Y747" s="857"/>
      <c r="Z747" s="857"/>
      <c r="AA747" s="1104"/>
      <c r="AB747" s="956"/>
      <c r="AC747" s="1107"/>
      <c r="AD747" s="1109"/>
      <c r="AE747" s="29"/>
      <c r="AF747" s="45"/>
      <c r="AG747" s="45"/>
      <c r="AH747" s="46"/>
      <c r="AI747" s="19"/>
    </row>
    <row r="748" spans="2:35">
      <c r="B748" s="823"/>
      <c r="C748" s="828"/>
      <c r="D748" s="1100"/>
      <c r="E748" s="828"/>
      <c r="F748" s="1102"/>
      <c r="G748" s="25"/>
      <c r="H748" s="140"/>
      <c r="I748" s="22"/>
      <c r="J748" s="7" t="str">
        <f t="shared" si="358"/>
        <v xml:space="preserve"> </v>
      </c>
      <c r="K748" s="1116"/>
      <c r="L748" s="1118"/>
      <c r="M748" s="1118"/>
      <c r="N748" s="23"/>
      <c r="O748" s="863"/>
      <c r="P748" s="860"/>
      <c r="Q748" s="866"/>
      <c r="R748" s="829"/>
      <c r="S748" s="835"/>
      <c r="T748" s="835"/>
      <c r="U748" s="835"/>
      <c r="V748" s="835"/>
      <c r="W748" s="831"/>
      <c r="X748" s="855"/>
      <c r="Y748" s="857"/>
      <c r="Z748" s="857"/>
      <c r="AA748" s="1104"/>
      <c r="AB748" s="956"/>
      <c r="AC748" s="1107"/>
      <c r="AD748" s="1109"/>
      <c r="AE748" s="29"/>
      <c r="AF748" s="45"/>
      <c r="AG748" s="45"/>
      <c r="AH748" s="46"/>
      <c r="AI748" s="19"/>
    </row>
    <row r="749" spans="2:35">
      <c r="B749" s="823"/>
      <c r="C749" s="828"/>
      <c r="D749" s="1100"/>
      <c r="E749" s="828"/>
      <c r="F749" s="1102"/>
      <c r="G749" s="25"/>
      <c r="H749" s="140"/>
      <c r="I749" s="22"/>
      <c r="J749" s="7" t="str">
        <f t="shared" si="358"/>
        <v xml:space="preserve"> </v>
      </c>
      <c r="K749" s="1116"/>
      <c r="L749" s="1118"/>
      <c r="M749" s="1118"/>
      <c r="N749" s="23"/>
      <c r="O749" s="863"/>
      <c r="P749" s="860"/>
      <c r="Q749" s="866"/>
      <c r="R749" s="854"/>
      <c r="S749" s="835"/>
      <c r="T749" s="835"/>
      <c r="U749" s="835"/>
      <c r="V749" s="835"/>
      <c r="W749" s="831"/>
      <c r="X749" s="855"/>
      <c r="Y749" s="857"/>
      <c r="Z749" s="857"/>
      <c r="AA749" s="1104"/>
      <c r="AB749" s="956"/>
      <c r="AC749" s="1107"/>
      <c r="AD749" s="1109"/>
      <c r="AE749" s="29"/>
      <c r="AF749" s="45"/>
      <c r="AG749" s="45"/>
      <c r="AH749" s="46"/>
      <c r="AI749" s="19"/>
    </row>
    <row r="750" spans="2:35">
      <c r="B750" s="823"/>
      <c r="C750" s="828"/>
      <c r="D750" s="1100"/>
      <c r="E750" s="828"/>
      <c r="F750" s="1102"/>
      <c r="G750" s="25"/>
      <c r="H750" s="140"/>
      <c r="I750" s="22"/>
      <c r="J750" s="7" t="str">
        <f t="shared" si="358"/>
        <v xml:space="preserve"> </v>
      </c>
      <c r="K750" s="1116"/>
      <c r="L750" s="1118"/>
      <c r="M750" s="1118"/>
      <c r="N750" s="23"/>
      <c r="O750" s="863"/>
      <c r="P750" s="860"/>
      <c r="Q750" s="866"/>
      <c r="R750" s="828"/>
      <c r="S750" s="835"/>
      <c r="T750" s="835"/>
      <c r="U750" s="835"/>
      <c r="V750" s="835"/>
      <c r="W750" s="831"/>
      <c r="X750" s="855"/>
      <c r="Y750" s="857"/>
      <c r="Z750" s="857"/>
      <c r="AA750" s="1104"/>
      <c r="AB750" s="956"/>
      <c r="AC750" s="1107"/>
      <c r="AD750" s="1109"/>
      <c r="AE750" s="29"/>
      <c r="AF750" s="45"/>
      <c r="AG750" s="45"/>
      <c r="AH750" s="46"/>
      <c r="AI750" s="19"/>
    </row>
    <row r="751" spans="2:35">
      <c r="B751" s="822"/>
      <c r="C751" s="829"/>
      <c r="D751" s="1101"/>
      <c r="E751" s="829"/>
      <c r="F751" s="1102"/>
      <c r="G751" s="25"/>
      <c r="H751" s="140"/>
      <c r="I751" s="22"/>
      <c r="J751" s="7" t="str">
        <f t="shared" si="358"/>
        <v xml:space="preserve"> </v>
      </c>
      <c r="K751" s="1117"/>
      <c r="L751" s="1119"/>
      <c r="M751" s="1119"/>
      <c r="N751" s="23"/>
      <c r="O751" s="864"/>
      <c r="P751" s="861"/>
      <c r="Q751" s="867"/>
      <c r="R751" s="829"/>
      <c r="S751" s="836"/>
      <c r="T751" s="836"/>
      <c r="U751" s="836"/>
      <c r="V751" s="836"/>
      <c r="W751" s="832"/>
      <c r="X751" s="856"/>
      <c r="Y751" s="858"/>
      <c r="Z751" s="858"/>
      <c r="AA751" s="1105"/>
      <c r="AB751" s="957"/>
      <c r="AC751" s="1108"/>
      <c r="AD751" s="1110"/>
      <c r="AE751" s="29" t="str">
        <f t="shared" ref="AE751" si="360">IFERROR(ROUND(IF(AA751="ICT",0,(J751/25)*110%),0),"")</f>
        <v/>
      </c>
      <c r="AF751" s="45"/>
      <c r="AG751" s="45"/>
      <c r="AH751" s="46"/>
      <c r="AI751" s="19"/>
    </row>
    <row r="752" spans="2:35" s="90" customFormat="1" ht="16.5" customHeight="1">
      <c r="B752" s="821"/>
      <c r="C752" s="78" t="s">
        <v>348</v>
      </c>
      <c r="D752" s="78"/>
      <c r="E752" s="78">
        <f>COUNTA(E742)</f>
        <v>0</v>
      </c>
      <c r="F752" s="78">
        <f>COUNTA(F742)</f>
        <v>0</v>
      </c>
      <c r="G752" s="78">
        <f>COUNTA(G742:G751)</f>
        <v>0</v>
      </c>
      <c r="H752" s="78"/>
      <c r="I752" s="69">
        <f>SUM(I742:I751)</f>
        <v>0</v>
      </c>
      <c r="J752" s="69">
        <f>SUM(J742:J751)</f>
        <v>0</v>
      </c>
      <c r="K752" s="79"/>
      <c r="L752" s="79"/>
      <c r="M752" s="79"/>
      <c r="N752" s="70">
        <f>SUM(N742:N751)</f>
        <v>0</v>
      </c>
      <c r="O752" s="70">
        <f>SUM(O742:O751)</f>
        <v>0</v>
      </c>
      <c r="P752" s="71">
        <f>SUM(P742:P751)</f>
        <v>0</v>
      </c>
      <c r="Q752" s="71">
        <f>SUM(Q742:Q751)</f>
        <v>0</v>
      </c>
      <c r="R752" s="71"/>
      <c r="S752" s="74">
        <f>SUM(S742:S751)</f>
        <v>0</v>
      </c>
      <c r="T752" s="74">
        <f>SUM(T742:T751)</f>
        <v>0</v>
      </c>
      <c r="U752" s="74">
        <f t="shared" ref="U752" si="361">SUM(U742:U751)</f>
        <v>0</v>
      </c>
      <c r="V752" s="74">
        <f>SUM(V742:V751)</f>
        <v>0</v>
      </c>
      <c r="W752" s="71"/>
      <c r="X752" s="71" t="e">
        <f>SUM(X742:X751)</f>
        <v>#REF!</v>
      </c>
      <c r="Y752" s="71" t="e">
        <f t="shared" ref="Y752:Z752" si="362">SUM(Y742:Y751)</f>
        <v>#REF!</v>
      </c>
      <c r="Z752" s="71" t="e">
        <f t="shared" si="362"/>
        <v>#REF!</v>
      </c>
      <c r="AA752" s="71"/>
      <c r="AB752" s="75">
        <f>SUM(AB742:AB751)</f>
        <v>0</v>
      </c>
      <c r="AC752" s="71">
        <f>SUM(AC742:AC751)</f>
        <v>0</v>
      </c>
      <c r="AD752" s="76">
        <f>SUM(AD742:AD751)</f>
        <v>0</v>
      </c>
      <c r="AE752" s="76">
        <f>SUM(AE742:AE751)</f>
        <v>0</v>
      </c>
      <c r="AF752" s="79">
        <f>COUNTA(AF742:AF751)</f>
        <v>0</v>
      </c>
      <c r="AG752" s="80"/>
      <c r="AH752" s="81"/>
      <c r="AI752" s="91"/>
    </row>
    <row r="753" spans="2:35" s="93" customFormat="1" ht="15" thickBot="1">
      <c r="B753" s="822"/>
      <c r="C753" s="82"/>
      <c r="D753" s="82"/>
      <c r="E753" s="82"/>
      <c r="F753" s="82"/>
      <c r="G753" s="83"/>
      <c r="H753" s="84"/>
      <c r="I753" s="84"/>
      <c r="J753" s="28" t="str">
        <f t="shared" ref="J753" si="363">IFERROR(IF(I753/D$12=0," ",I753/D$12),"")</f>
        <v xml:space="preserve"> </v>
      </c>
      <c r="K753" s="84"/>
      <c r="L753" s="84"/>
      <c r="M753" s="84"/>
      <c r="N753" s="85"/>
      <c r="O753" s="72"/>
      <c r="P753" s="73"/>
      <c r="Q753" s="73"/>
      <c r="R753" s="73"/>
      <c r="S753" s="73"/>
      <c r="T753" s="73"/>
      <c r="U753" s="73"/>
      <c r="V753" s="73"/>
      <c r="W753" s="73"/>
      <c r="X753" s="73"/>
      <c r="Y753" s="73"/>
      <c r="Z753" s="73"/>
      <c r="AA753" s="73"/>
      <c r="AB753" s="73"/>
      <c r="AC753" s="73"/>
      <c r="AD753" s="77"/>
      <c r="AE753" s="77"/>
      <c r="AF753" s="84"/>
      <c r="AG753" s="86"/>
      <c r="AH753" s="87"/>
      <c r="AI753" s="92"/>
    </row>
    <row r="754" spans="2:35">
      <c r="B754" s="823">
        <f>B742+1</f>
        <v>62</v>
      </c>
      <c r="C754" s="828"/>
      <c r="D754" s="1100"/>
      <c r="E754" s="828"/>
      <c r="F754" s="829"/>
      <c r="G754" s="25"/>
      <c r="H754" s="24"/>
      <c r="I754" s="140"/>
      <c r="J754" s="7" t="str">
        <f>IFERROR(IF(I754/D$12=0," ",I754/D$12),"")</f>
        <v xml:space="preserve"> </v>
      </c>
      <c r="K754" s="1116"/>
      <c r="L754" s="1118"/>
      <c r="M754" s="1118"/>
      <c r="N754" s="23"/>
      <c r="O754" s="862" t="str">
        <f>IFERROR(ROUND(IF(I764/#REF!=0,"",I764/#REF!),0),"")</f>
        <v/>
      </c>
      <c r="P754" s="859">
        <f>IFERROR(O764/$X$14,"")</f>
        <v>0</v>
      </c>
      <c r="Q754" s="865">
        <f>IFERROR(P764*$X$13/2,"")</f>
        <v>0</v>
      </c>
      <c r="R754" s="854"/>
      <c r="S754" s="834" t="str">
        <f>IFERROR(ROUND(IF(OR($R754="Hino Truck",$R757="Hino Truck",$R759="Hino Truck",$R761="Hino Truck"),$P764/$X$9,""),1),"NA")</f>
        <v>NA</v>
      </c>
      <c r="T754" s="834" t="str">
        <f>IFERROR(ROUND(IF(OR($R754="Mazda",$R757="Mazda",$R759="Mazda",$R761="Mazda"),$P764/$X$10,""),1),"NA")</f>
        <v>NA</v>
      </c>
      <c r="U754" s="834" t="str">
        <f>IFERROR(ROUND(IF(OR($R754="Shazoor",$R757="Shazoor",$R759="Shazoor",$R761="Shazoor"),$P764/$X$11,""),1),"NA")</f>
        <v>NA</v>
      </c>
      <c r="V754" s="834" t="str">
        <f>IFERROR(ROUND(IF(OR($R754="Suzuki",$R757="Suzuki",$R759="Suzuki",$R761="Suzuki"),$P764/$X$12,""),1),"NA")</f>
        <v>NA</v>
      </c>
      <c r="W754" s="830"/>
      <c r="X754" s="855" t="e">
        <f>J764/$K$9/$K$8</f>
        <v>#REF!</v>
      </c>
      <c r="Y754" s="857" t="e">
        <f>ROUND(X764/#REF!,0)</f>
        <v>#REF!</v>
      </c>
      <c r="Z754" s="857" t="e">
        <f>O764/#REF!</f>
        <v>#REF!</v>
      </c>
      <c r="AA754" s="1103"/>
      <c r="AB754" s="1106">
        <f>IFERROR(ROUND(IF(AA754="ICT",0,(J764/10)*110%),0),"")</f>
        <v>0</v>
      </c>
      <c r="AC754" s="1107" t="str">
        <f>IFERROR(ROUNDUP(J764/$P$9/$P$8,0),"")</f>
        <v/>
      </c>
      <c r="AD754" s="1109" t="str">
        <f>IFERROR(ROUND(J764/$P$9/AC754,0),"")</f>
        <v/>
      </c>
      <c r="AE754" s="29" t="str">
        <f>IFERROR(ROUND(IF(AA754="ICT",0,(J754/25)*110%),0),"")</f>
        <v/>
      </c>
      <c r="AF754" s="43"/>
      <c r="AG754" s="43"/>
      <c r="AH754" s="44"/>
      <c r="AI754" s="19"/>
    </row>
    <row r="755" spans="2:35">
      <c r="B755" s="823"/>
      <c r="C755" s="828"/>
      <c r="D755" s="1100"/>
      <c r="E755" s="828"/>
      <c r="F755" s="1102"/>
      <c r="G755" s="25"/>
      <c r="H755" s="140"/>
      <c r="I755" s="140"/>
      <c r="J755" s="7" t="str">
        <f t="shared" ref="J755:J763" si="364">IFERROR(IF(I755/D$12=0," ",I755/D$12),"")</f>
        <v xml:space="preserve"> </v>
      </c>
      <c r="K755" s="1116"/>
      <c r="L755" s="1118"/>
      <c r="M755" s="1118"/>
      <c r="N755" s="23"/>
      <c r="O755" s="863"/>
      <c r="P755" s="860"/>
      <c r="Q755" s="866"/>
      <c r="R755" s="828"/>
      <c r="S755" s="835"/>
      <c r="T755" s="835"/>
      <c r="U755" s="835"/>
      <c r="V755" s="835"/>
      <c r="W755" s="831"/>
      <c r="X755" s="855"/>
      <c r="Y755" s="857"/>
      <c r="Z755" s="857"/>
      <c r="AA755" s="1104"/>
      <c r="AB755" s="956"/>
      <c r="AC755" s="1107"/>
      <c r="AD755" s="1109"/>
      <c r="AE755" s="29" t="str">
        <f t="shared" ref="AE755:AE757" si="365">IFERROR(ROUND(IF(AA755="ICT",0,(J755/25)*110%),0),"")</f>
        <v/>
      </c>
      <c r="AF755" s="45"/>
      <c r="AG755" s="45"/>
      <c r="AH755" s="46"/>
      <c r="AI755" s="19"/>
    </row>
    <row r="756" spans="2:35">
      <c r="B756" s="823"/>
      <c r="C756" s="828"/>
      <c r="D756" s="1100"/>
      <c r="E756" s="828"/>
      <c r="F756" s="1102"/>
      <c r="G756" s="25"/>
      <c r="H756" s="140"/>
      <c r="I756" s="140"/>
      <c r="J756" s="7" t="str">
        <f t="shared" si="364"/>
        <v xml:space="preserve"> </v>
      </c>
      <c r="K756" s="1116"/>
      <c r="L756" s="1118"/>
      <c r="M756" s="1118"/>
      <c r="N756" s="23"/>
      <c r="O756" s="863"/>
      <c r="P756" s="860"/>
      <c r="Q756" s="866"/>
      <c r="R756" s="829"/>
      <c r="S756" s="835"/>
      <c r="T756" s="835"/>
      <c r="U756" s="835"/>
      <c r="V756" s="835"/>
      <c r="W756" s="831"/>
      <c r="X756" s="855"/>
      <c r="Y756" s="857"/>
      <c r="Z756" s="857"/>
      <c r="AA756" s="1104"/>
      <c r="AB756" s="956"/>
      <c r="AC756" s="1107"/>
      <c r="AD756" s="1109"/>
      <c r="AE756" s="29" t="str">
        <f t="shared" si="365"/>
        <v/>
      </c>
      <c r="AF756" s="45"/>
      <c r="AG756" s="45"/>
      <c r="AH756" s="46"/>
      <c r="AI756" s="19"/>
    </row>
    <row r="757" spans="2:35">
      <c r="B757" s="823"/>
      <c r="C757" s="828"/>
      <c r="D757" s="1100"/>
      <c r="E757" s="828"/>
      <c r="F757" s="1102"/>
      <c r="G757" s="25"/>
      <c r="H757" s="140"/>
      <c r="I757" s="140"/>
      <c r="J757" s="7" t="str">
        <f t="shared" si="364"/>
        <v xml:space="preserve"> </v>
      </c>
      <c r="K757" s="1116"/>
      <c r="L757" s="1118"/>
      <c r="M757" s="1118"/>
      <c r="N757" s="23"/>
      <c r="O757" s="863"/>
      <c r="P757" s="860"/>
      <c r="Q757" s="866"/>
      <c r="R757" s="854"/>
      <c r="S757" s="835"/>
      <c r="T757" s="835"/>
      <c r="U757" s="835"/>
      <c r="V757" s="835"/>
      <c r="W757" s="831"/>
      <c r="X757" s="855"/>
      <c r="Y757" s="857"/>
      <c r="Z757" s="857"/>
      <c r="AA757" s="1104"/>
      <c r="AB757" s="956"/>
      <c r="AC757" s="1107"/>
      <c r="AD757" s="1109"/>
      <c r="AE757" s="29" t="str">
        <f t="shared" si="365"/>
        <v/>
      </c>
      <c r="AF757" s="45"/>
      <c r="AG757" s="45"/>
      <c r="AH757" s="46"/>
      <c r="AI757" s="19"/>
    </row>
    <row r="758" spans="2:35">
      <c r="B758" s="823"/>
      <c r="C758" s="828"/>
      <c r="D758" s="1100"/>
      <c r="E758" s="828"/>
      <c r="F758" s="1102"/>
      <c r="G758" s="25"/>
      <c r="H758" s="140"/>
      <c r="I758" s="22"/>
      <c r="J758" s="7" t="str">
        <f t="shared" si="364"/>
        <v xml:space="preserve"> </v>
      </c>
      <c r="K758" s="1116"/>
      <c r="L758" s="1118"/>
      <c r="M758" s="1118"/>
      <c r="N758" s="23"/>
      <c r="O758" s="863"/>
      <c r="P758" s="860"/>
      <c r="Q758" s="866"/>
      <c r="R758" s="829"/>
      <c r="S758" s="835"/>
      <c r="T758" s="835"/>
      <c r="U758" s="835"/>
      <c r="V758" s="835"/>
      <c r="W758" s="831"/>
      <c r="X758" s="855"/>
      <c r="Y758" s="857"/>
      <c r="Z758" s="857"/>
      <c r="AA758" s="1104"/>
      <c r="AB758" s="956"/>
      <c r="AC758" s="1107"/>
      <c r="AD758" s="1109"/>
      <c r="AE758" s="29"/>
      <c r="AF758" s="45"/>
      <c r="AG758" s="45"/>
      <c r="AH758" s="46"/>
      <c r="AI758" s="19"/>
    </row>
    <row r="759" spans="2:35">
      <c r="B759" s="823"/>
      <c r="C759" s="828"/>
      <c r="D759" s="1100"/>
      <c r="E759" s="828"/>
      <c r="F759" s="1102"/>
      <c r="G759" s="25"/>
      <c r="H759" s="140"/>
      <c r="I759" s="22"/>
      <c r="J759" s="7" t="str">
        <f t="shared" si="364"/>
        <v xml:space="preserve"> </v>
      </c>
      <c r="K759" s="1116"/>
      <c r="L759" s="1118"/>
      <c r="M759" s="1118"/>
      <c r="N759" s="23"/>
      <c r="O759" s="863"/>
      <c r="P759" s="860"/>
      <c r="Q759" s="866"/>
      <c r="R759" s="854"/>
      <c r="S759" s="835"/>
      <c r="T759" s="835"/>
      <c r="U759" s="835"/>
      <c r="V759" s="835"/>
      <c r="W759" s="831"/>
      <c r="X759" s="855"/>
      <c r="Y759" s="857"/>
      <c r="Z759" s="857"/>
      <c r="AA759" s="1104"/>
      <c r="AB759" s="956"/>
      <c r="AC759" s="1107"/>
      <c r="AD759" s="1109"/>
      <c r="AE759" s="29"/>
      <c r="AF759" s="45"/>
      <c r="AG759" s="45"/>
      <c r="AH759" s="46"/>
      <c r="AI759" s="19"/>
    </row>
    <row r="760" spans="2:35">
      <c r="B760" s="823"/>
      <c r="C760" s="828"/>
      <c r="D760" s="1100"/>
      <c r="E760" s="828"/>
      <c r="F760" s="1102"/>
      <c r="G760" s="25"/>
      <c r="H760" s="140"/>
      <c r="I760" s="22"/>
      <c r="J760" s="7" t="str">
        <f t="shared" si="364"/>
        <v xml:space="preserve"> </v>
      </c>
      <c r="K760" s="1116"/>
      <c r="L760" s="1118"/>
      <c r="M760" s="1118"/>
      <c r="N760" s="23"/>
      <c r="O760" s="863"/>
      <c r="P760" s="860"/>
      <c r="Q760" s="866"/>
      <c r="R760" s="829"/>
      <c r="S760" s="835"/>
      <c r="T760" s="835"/>
      <c r="U760" s="835"/>
      <c r="V760" s="835"/>
      <c r="W760" s="831"/>
      <c r="X760" s="855"/>
      <c r="Y760" s="857"/>
      <c r="Z760" s="857"/>
      <c r="AA760" s="1104"/>
      <c r="AB760" s="956"/>
      <c r="AC760" s="1107"/>
      <c r="AD760" s="1109"/>
      <c r="AE760" s="29"/>
      <c r="AF760" s="45"/>
      <c r="AG760" s="45"/>
      <c r="AH760" s="46"/>
      <c r="AI760" s="19"/>
    </row>
    <row r="761" spans="2:35">
      <c r="B761" s="823"/>
      <c r="C761" s="828"/>
      <c r="D761" s="1100"/>
      <c r="E761" s="828"/>
      <c r="F761" s="1102"/>
      <c r="G761" s="25"/>
      <c r="H761" s="140"/>
      <c r="I761" s="22"/>
      <c r="J761" s="7" t="str">
        <f t="shared" si="364"/>
        <v xml:space="preserve"> </v>
      </c>
      <c r="K761" s="1116"/>
      <c r="L761" s="1118"/>
      <c r="M761" s="1118"/>
      <c r="N761" s="23"/>
      <c r="O761" s="863"/>
      <c r="P761" s="860"/>
      <c r="Q761" s="866"/>
      <c r="R761" s="854"/>
      <c r="S761" s="835"/>
      <c r="T761" s="835"/>
      <c r="U761" s="835"/>
      <c r="V761" s="835"/>
      <c r="W761" s="831"/>
      <c r="X761" s="855"/>
      <c r="Y761" s="857"/>
      <c r="Z761" s="857"/>
      <c r="AA761" s="1104"/>
      <c r="AB761" s="956"/>
      <c r="AC761" s="1107"/>
      <c r="AD761" s="1109"/>
      <c r="AE761" s="29"/>
      <c r="AF761" s="45"/>
      <c r="AG761" s="45"/>
      <c r="AH761" s="46"/>
      <c r="AI761" s="19"/>
    </row>
    <row r="762" spans="2:35">
      <c r="B762" s="823"/>
      <c r="C762" s="828"/>
      <c r="D762" s="1100"/>
      <c r="E762" s="828"/>
      <c r="F762" s="1102"/>
      <c r="G762" s="25"/>
      <c r="H762" s="140"/>
      <c r="I762" s="22"/>
      <c r="J762" s="7" t="str">
        <f t="shared" si="364"/>
        <v xml:space="preserve"> </v>
      </c>
      <c r="K762" s="1116"/>
      <c r="L762" s="1118"/>
      <c r="M762" s="1118"/>
      <c r="N762" s="23"/>
      <c r="O762" s="863"/>
      <c r="P762" s="860"/>
      <c r="Q762" s="866"/>
      <c r="R762" s="828"/>
      <c r="S762" s="835"/>
      <c r="T762" s="835"/>
      <c r="U762" s="835"/>
      <c r="V762" s="835"/>
      <c r="W762" s="831"/>
      <c r="X762" s="855"/>
      <c r="Y762" s="857"/>
      <c r="Z762" s="857"/>
      <c r="AA762" s="1104"/>
      <c r="AB762" s="956"/>
      <c r="AC762" s="1107"/>
      <c r="AD762" s="1109"/>
      <c r="AE762" s="29"/>
      <c r="AF762" s="45"/>
      <c r="AG762" s="45"/>
      <c r="AH762" s="46"/>
      <c r="AI762" s="19"/>
    </row>
    <row r="763" spans="2:35">
      <c r="B763" s="822"/>
      <c r="C763" s="829"/>
      <c r="D763" s="1101"/>
      <c r="E763" s="829"/>
      <c r="F763" s="1102"/>
      <c r="G763" s="25"/>
      <c r="H763" s="140"/>
      <c r="I763" s="22"/>
      <c r="J763" s="7" t="str">
        <f t="shared" si="364"/>
        <v xml:space="preserve"> </v>
      </c>
      <c r="K763" s="1117"/>
      <c r="L763" s="1119"/>
      <c r="M763" s="1119"/>
      <c r="N763" s="23"/>
      <c r="O763" s="864"/>
      <c r="P763" s="861"/>
      <c r="Q763" s="867"/>
      <c r="R763" s="829"/>
      <c r="S763" s="836"/>
      <c r="T763" s="836"/>
      <c r="U763" s="836"/>
      <c r="V763" s="836"/>
      <c r="W763" s="832"/>
      <c r="X763" s="856"/>
      <c r="Y763" s="858"/>
      <c r="Z763" s="858"/>
      <c r="AA763" s="1105"/>
      <c r="AB763" s="957"/>
      <c r="AC763" s="1108"/>
      <c r="AD763" s="1110"/>
      <c r="AE763" s="29" t="str">
        <f t="shared" ref="AE763" si="366">IFERROR(ROUND(IF(AA763="ICT",0,(J763/25)*110%),0),"")</f>
        <v/>
      </c>
      <c r="AF763" s="45"/>
      <c r="AG763" s="45"/>
      <c r="AH763" s="46"/>
      <c r="AI763" s="19"/>
    </row>
    <row r="764" spans="2:35" s="90" customFormat="1" ht="16.5" customHeight="1">
      <c r="B764" s="821"/>
      <c r="C764" s="78" t="s">
        <v>348</v>
      </c>
      <c r="D764" s="78"/>
      <c r="E764" s="78">
        <f>COUNTA(E754)</f>
        <v>0</v>
      </c>
      <c r="F764" s="78">
        <f>COUNTA(F754)</f>
        <v>0</v>
      </c>
      <c r="G764" s="78">
        <f>COUNTA(G754:G763)</f>
        <v>0</v>
      </c>
      <c r="H764" s="78"/>
      <c r="I764" s="69">
        <f>SUM(I754:I763)</f>
        <v>0</v>
      </c>
      <c r="J764" s="69">
        <f>SUM(J754:J763)</f>
        <v>0</v>
      </c>
      <c r="K764" s="79"/>
      <c r="L764" s="79"/>
      <c r="M764" s="79"/>
      <c r="N764" s="70">
        <f>SUM(N754:N763)</f>
        <v>0</v>
      </c>
      <c r="O764" s="70">
        <f>SUM(O754:O763)</f>
        <v>0</v>
      </c>
      <c r="P764" s="71">
        <f>SUM(P754:P763)</f>
        <v>0</v>
      </c>
      <c r="Q764" s="71">
        <f>SUM(Q754:Q763)</f>
        <v>0</v>
      </c>
      <c r="R764" s="71"/>
      <c r="S764" s="74">
        <f>SUM(S754:S763)</f>
        <v>0</v>
      </c>
      <c r="T764" s="74">
        <f>SUM(T754:T763)</f>
        <v>0</v>
      </c>
      <c r="U764" s="74">
        <f t="shared" ref="U764" si="367">SUM(U754:U763)</f>
        <v>0</v>
      </c>
      <c r="V764" s="74">
        <f>SUM(V754:V763)</f>
        <v>0</v>
      </c>
      <c r="W764" s="71"/>
      <c r="X764" s="71" t="e">
        <f>SUM(X754:X763)</f>
        <v>#REF!</v>
      </c>
      <c r="Y764" s="71" t="e">
        <f t="shared" ref="Y764:Z764" si="368">SUM(Y754:Y763)</f>
        <v>#REF!</v>
      </c>
      <c r="Z764" s="71" t="e">
        <f t="shared" si="368"/>
        <v>#REF!</v>
      </c>
      <c r="AA764" s="71"/>
      <c r="AB764" s="75">
        <f>SUM(AB754:AB763)</f>
        <v>0</v>
      </c>
      <c r="AC764" s="71">
        <f>SUM(AC754:AC763)</f>
        <v>0</v>
      </c>
      <c r="AD764" s="76">
        <f>SUM(AD754:AD763)</f>
        <v>0</v>
      </c>
      <c r="AE764" s="76">
        <f>SUM(AE754:AE763)</f>
        <v>0</v>
      </c>
      <c r="AF764" s="79">
        <f>COUNTA(AF754:AF763)</f>
        <v>0</v>
      </c>
      <c r="AG764" s="80"/>
      <c r="AH764" s="81"/>
      <c r="AI764" s="91"/>
    </row>
    <row r="765" spans="2:35" s="93" customFormat="1" ht="15" thickBot="1">
      <c r="B765" s="822"/>
      <c r="C765" s="82"/>
      <c r="D765" s="82"/>
      <c r="E765" s="82"/>
      <c r="F765" s="82"/>
      <c r="G765" s="83"/>
      <c r="H765" s="84"/>
      <c r="I765" s="84"/>
      <c r="J765" s="28" t="str">
        <f t="shared" ref="J765" si="369">IFERROR(IF(I765/D$12=0," ",I765/D$12),"")</f>
        <v xml:space="preserve"> </v>
      </c>
      <c r="K765" s="84"/>
      <c r="L765" s="84"/>
      <c r="M765" s="84"/>
      <c r="N765" s="85"/>
      <c r="O765" s="72"/>
      <c r="P765" s="73"/>
      <c r="Q765" s="73"/>
      <c r="R765" s="73"/>
      <c r="S765" s="73"/>
      <c r="T765" s="73"/>
      <c r="U765" s="73"/>
      <c r="V765" s="73"/>
      <c r="W765" s="73"/>
      <c r="X765" s="73"/>
      <c r="Y765" s="73"/>
      <c r="Z765" s="73"/>
      <c r="AA765" s="73"/>
      <c r="AB765" s="73"/>
      <c r="AC765" s="73"/>
      <c r="AD765" s="77"/>
      <c r="AE765" s="77"/>
      <c r="AF765" s="84"/>
      <c r="AG765" s="86"/>
      <c r="AH765" s="87"/>
      <c r="AI765" s="92"/>
    </row>
    <row r="766" spans="2:35">
      <c r="B766" s="823">
        <f>B754+1</f>
        <v>63</v>
      </c>
      <c r="C766" s="828"/>
      <c r="D766" s="1100"/>
      <c r="E766" s="828"/>
      <c r="F766" s="829"/>
      <c r="G766" s="25"/>
      <c r="H766" s="24"/>
      <c r="I766" s="140"/>
      <c r="J766" s="7" t="str">
        <f>IFERROR(IF(I766/D$12=0," ",I766/D$12),"")</f>
        <v xml:space="preserve"> </v>
      </c>
      <c r="K766" s="1116"/>
      <c r="L766" s="1118"/>
      <c r="M766" s="1118"/>
      <c r="N766" s="23"/>
      <c r="O766" s="862" t="str">
        <f>IFERROR(ROUND(IF(I776/#REF!=0,"",I776/#REF!),0),"")</f>
        <v/>
      </c>
      <c r="P766" s="859">
        <f>IFERROR(O776/$X$14,"")</f>
        <v>0</v>
      </c>
      <c r="Q766" s="865">
        <f>IFERROR(P776*$X$13/2,"")</f>
        <v>0</v>
      </c>
      <c r="R766" s="854"/>
      <c r="S766" s="834" t="str">
        <f>IFERROR(ROUND(IF(OR($R766="Hino Truck",$R769="Hino Truck",$R771="Hino Truck",$R773="Hino Truck"),$P776/$X$9,""),1),"NA")</f>
        <v>NA</v>
      </c>
      <c r="T766" s="834" t="str">
        <f>IFERROR(ROUND(IF(OR($R766="Mazda",$R769="Mazda",$R771="Mazda",$R773="Mazda"),$P776/$X$10,""),1),"NA")</f>
        <v>NA</v>
      </c>
      <c r="U766" s="834" t="str">
        <f>IFERROR(ROUND(IF(OR($R766="Shazoor",$R769="Shazoor",$R771="Shazoor",$R773="Shazoor"),$P776/$X$11,""),1),"NA")</f>
        <v>NA</v>
      </c>
      <c r="V766" s="834" t="str">
        <f>IFERROR(ROUND(IF(OR($R766="Suzuki",$R769="Suzuki",$R771="Suzuki",$R773="Suzuki"),$P776/$X$12,""),1),"NA")</f>
        <v>NA</v>
      </c>
      <c r="W766" s="830"/>
      <c r="X766" s="855" t="e">
        <f>J776/$K$9/$K$8</f>
        <v>#REF!</v>
      </c>
      <c r="Y766" s="857" t="e">
        <f>ROUND(X776/#REF!,0)</f>
        <v>#REF!</v>
      </c>
      <c r="Z766" s="857" t="e">
        <f>O776/#REF!</f>
        <v>#REF!</v>
      </c>
      <c r="AA766" s="1103"/>
      <c r="AB766" s="1106">
        <f>IFERROR(ROUND(IF(AA766="ICT",0,(J776/10)*110%),0),"")</f>
        <v>0</v>
      </c>
      <c r="AC766" s="1107" t="str">
        <f>IFERROR(ROUNDUP(J776/$P$9/$P$8,0),"")</f>
        <v/>
      </c>
      <c r="AD766" s="1109" t="str">
        <f>IFERROR(ROUND(J776/$P$9/AC766,0),"")</f>
        <v/>
      </c>
      <c r="AE766" s="29" t="str">
        <f>IFERROR(ROUND(IF(AA766="ICT",0,(J766/25)*110%),0),"")</f>
        <v/>
      </c>
      <c r="AF766" s="43"/>
      <c r="AG766" s="43"/>
      <c r="AH766" s="44"/>
      <c r="AI766" s="19"/>
    </row>
    <row r="767" spans="2:35">
      <c r="B767" s="823"/>
      <c r="C767" s="828"/>
      <c r="D767" s="1100"/>
      <c r="E767" s="828"/>
      <c r="F767" s="1102"/>
      <c r="G767" s="25"/>
      <c r="H767" s="140"/>
      <c r="I767" s="140"/>
      <c r="J767" s="7" t="str">
        <f t="shared" ref="J767:J775" si="370">IFERROR(IF(I767/D$12=0," ",I767/D$12),"")</f>
        <v xml:space="preserve"> </v>
      </c>
      <c r="K767" s="1116"/>
      <c r="L767" s="1118"/>
      <c r="M767" s="1118"/>
      <c r="N767" s="23"/>
      <c r="O767" s="863"/>
      <c r="P767" s="860"/>
      <c r="Q767" s="866"/>
      <c r="R767" s="828"/>
      <c r="S767" s="835"/>
      <c r="T767" s="835"/>
      <c r="U767" s="835"/>
      <c r="V767" s="835"/>
      <c r="W767" s="831"/>
      <c r="X767" s="855"/>
      <c r="Y767" s="857"/>
      <c r="Z767" s="857"/>
      <c r="AA767" s="1104"/>
      <c r="AB767" s="956"/>
      <c r="AC767" s="1107"/>
      <c r="AD767" s="1109"/>
      <c r="AE767" s="29" t="str">
        <f t="shared" ref="AE767:AE769" si="371">IFERROR(ROUND(IF(AA767="ICT",0,(J767/25)*110%),0),"")</f>
        <v/>
      </c>
      <c r="AF767" s="45"/>
      <c r="AG767" s="45"/>
      <c r="AH767" s="46"/>
      <c r="AI767" s="19"/>
    </row>
    <row r="768" spans="2:35">
      <c r="B768" s="823"/>
      <c r="C768" s="828"/>
      <c r="D768" s="1100"/>
      <c r="E768" s="828"/>
      <c r="F768" s="1102"/>
      <c r="G768" s="25"/>
      <c r="H768" s="140"/>
      <c r="I768" s="140"/>
      <c r="J768" s="7" t="str">
        <f t="shared" si="370"/>
        <v xml:space="preserve"> </v>
      </c>
      <c r="K768" s="1116"/>
      <c r="L768" s="1118"/>
      <c r="M768" s="1118"/>
      <c r="N768" s="23"/>
      <c r="O768" s="863"/>
      <c r="P768" s="860"/>
      <c r="Q768" s="866"/>
      <c r="R768" s="829"/>
      <c r="S768" s="835"/>
      <c r="T768" s="835"/>
      <c r="U768" s="835"/>
      <c r="V768" s="835"/>
      <c r="W768" s="831"/>
      <c r="X768" s="855"/>
      <c r="Y768" s="857"/>
      <c r="Z768" s="857"/>
      <c r="AA768" s="1104"/>
      <c r="AB768" s="956"/>
      <c r="AC768" s="1107"/>
      <c r="AD768" s="1109"/>
      <c r="AE768" s="29" t="str">
        <f t="shared" si="371"/>
        <v/>
      </c>
      <c r="AF768" s="45"/>
      <c r="AG768" s="45"/>
      <c r="AH768" s="46"/>
      <c r="AI768" s="19"/>
    </row>
    <row r="769" spans="2:35">
      <c r="B769" s="823"/>
      <c r="C769" s="828"/>
      <c r="D769" s="1100"/>
      <c r="E769" s="828"/>
      <c r="F769" s="1102"/>
      <c r="G769" s="25"/>
      <c r="H769" s="140"/>
      <c r="I769" s="140"/>
      <c r="J769" s="7" t="str">
        <f t="shared" si="370"/>
        <v xml:space="preserve"> </v>
      </c>
      <c r="K769" s="1116"/>
      <c r="L769" s="1118"/>
      <c r="M769" s="1118"/>
      <c r="N769" s="23"/>
      <c r="O769" s="863"/>
      <c r="P769" s="860"/>
      <c r="Q769" s="866"/>
      <c r="R769" s="854"/>
      <c r="S769" s="835"/>
      <c r="T769" s="835"/>
      <c r="U769" s="835"/>
      <c r="V769" s="835"/>
      <c r="W769" s="831"/>
      <c r="X769" s="855"/>
      <c r="Y769" s="857"/>
      <c r="Z769" s="857"/>
      <c r="AA769" s="1104"/>
      <c r="AB769" s="956"/>
      <c r="AC769" s="1107"/>
      <c r="AD769" s="1109"/>
      <c r="AE769" s="29" t="str">
        <f t="shared" si="371"/>
        <v/>
      </c>
      <c r="AF769" s="45"/>
      <c r="AG769" s="45"/>
      <c r="AH769" s="46"/>
      <c r="AI769" s="19"/>
    </row>
    <row r="770" spans="2:35">
      <c r="B770" s="823"/>
      <c r="C770" s="828"/>
      <c r="D770" s="1100"/>
      <c r="E770" s="828"/>
      <c r="F770" s="1102"/>
      <c r="G770" s="25"/>
      <c r="H770" s="140"/>
      <c r="I770" s="22"/>
      <c r="J770" s="7" t="str">
        <f t="shared" si="370"/>
        <v xml:space="preserve"> </v>
      </c>
      <c r="K770" s="1116"/>
      <c r="L770" s="1118"/>
      <c r="M770" s="1118"/>
      <c r="N770" s="23"/>
      <c r="O770" s="863"/>
      <c r="P770" s="860"/>
      <c r="Q770" s="866"/>
      <c r="R770" s="829"/>
      <c r="S770" s="835"/>
      <c r="T770" s="835"/>
      <c r="U770" s="835"/>
      <c r="V770" s="835"/>
      <c r="W770" s="831"/>
      <c r="X770" s="855"/>
      <c r="Y770" s="857"/>
      <c r="Z770" s="857"/>
      <c r="AA770" s="1104"/>
      <c r="AB770" s="956"/>
      <c r="AC770" s="1107"/>
      <c r="AD770" s="1109"/>
      <c r="AE770" s="29"/>
      <c r="AF770" s="45"/>
      <c r="AG770" s="45"/>
      <c r="AH770" s="46"/>
      <c r="AI770" s="19"/>
    </row>
    <row r="771" spans="2:35">
      <c r="B771" s="823"/>
      <c r="C771" s="828"/>
      <c r="D771" s="1100"/>
      <c r="E771" s="828"/>
      <c r="F771" s="1102"/>
      <c r="G771" s="25"/>
      <c r="H771" s="140"/>
      <c r="I771" s="22"/>
      <c r="J771" s="7" t="str">
        <f t="shared" si="370"/>
        <v xml:space="preserve"> </v>
      </c>
      <c r="K771" s="1116"/>
      <c r="L771" s="1118"/>
      <c r="M771" s="1118"/>
      <c r="N771" s="23"/>
      <c r="O771" s="863"/>
      <c r="P771" s="860"/>
      <c r="Q771" s="866"/>
      <c r="R771" s="854"/>
      <c r="S771" s="835"/>
      <c r="T771" s="835"/>
      <c r="U771" s="835"/>
      <c r="V771" s="835"/>
      <c r="W771" s="831"/>
      <c r="X771" s="855"/>
      <c r="Y771" s="857"/>
      <c r="Z771" s="857"/>
      <c r="AA771" s="1104"/>
      <c r="AB771" s="956"/>
      <c r="AC771" s="1107"/>
      <c r="AD771" s="1109"/>
      <c r="AE771" s="29"/>
      <c r="AF771" s="45"/>
      <c r="AG771" s="45"/>
      <c r="AH771" s="46"/>
      <c r="AI771" s="19"/>
    </row>
    <row r="772" spans="2:35">
      <c r="B772" s="823"/>
      <c r="C772" s="828"/>
      <c r="D772" s="1100"/>
      <c r="E772" s="828"/>
      <c r="F772" s="1102"/>
      <c r="G772" s="25"/>
      <c r="H772" s="140"/>
      <c r="I772" s="22"/>
      <c r="J772" s="7" t="str">
        <f t="shared" si="370"/>
        <v xml:space="preserve"> </v>
      </c>
      <c r="K772" s="1116"/>
      <c r="L772" s="1118"/>
      <c r="M772" s="1118"/>
      <c r="N772" s="23"/>
      <c r="O772" s="863"/>
      <c r="P772" s="860"/>
      <c r="Q772" s="866"/>
      <c r="R772" s="829"/>
      <c r="S772" s="835"/>
      <c r="T772" s="835"/>
      <c r="U772" s="835"/>
      <c r="V772" s="835"/>
      <c r="W772" s="831"/>
      <c r="X772" s="855"/>
      <c r="Y772" s="857"/>
      <c r="Z772" s="857"/>
      <c r="AA772" s="1104"/>
      <c r="AB772" s="956"/>
      <c r="AC772" s="1107"/>
      <c r="AD772" s="1109"/>
      <c r="AE772" s="29"/>
      <c r="AF772" s="45"/>
      <c r="AG772" s="45"/>
      <c r="AH772" s="46"/>
      <c r="AI772" s="19"/>
    </row>
    <row r="773" spans="2:35">
      <c r="B773" s="823"/>
      <c r="C773" s="828"/>
      <c r="D773" s="1100"/>
      <c r="E773" s="828"/>
      <c r="F773" s="1102"/>
      <c r="G773" s="25"/>
      <c r="H773" s="140"/>
      <c r="I773" s="22"/>
      <c r="J773" s="7" t="str">
        <f t="shared" si="370"/>
        <v xml:space="preserve"> </v>
      </c>
      <c r="K773" s="1116"/>
      <c r="L773" s="1118"/>
      <c r="M773" s="1118"/>
      <c r="N773" s="23"/>
      <c r="O773" s="863"/>
      <c r="P773" s="860"/>
      <c r="Q773" s="866"/>
      <c r="R773" s="854"/>
      <c r="S773" s="835"/>
      <c r="T773" s="835"/>
      <c r="U773" s="835"/>
      <c r="V773" s="835"/>
      <c r="W773" s="831"/>
      <c r="X773" s="855"/>
      <c r="Y773" s="857"/>
      <c r="Z773" s="857"/>
      <c r="AA773" s="1104"/>
      <c r="AB773" s="956"/>
      <c r="AC773" s="1107"/>
      <c r="AD773" s="1109"/>
      <c r="AE773" s="29"/>
      <c r="AF773" s="45"/>
      <c r="AG773" s="45"/>
      <c r="AH773" s="46"/>
      <c r="AI773" s="19"/>
    </row>
    <row r="774" spans="2:35">
      <c r="B774" s="823"/>
      <c r="C774" s="828"/>
      <c r="D774" s="1100"/>
      <c r="E774" s="828"/>
      <c r="F774" s="1102"/>
      <c r="G774" s="25"/>
      <c r="H774" s="140"/>
      <c r="I774" s="22"/>
      <c r="J774" s="7" t="str">
        <f t="shared" si="370"/>
        <v xml:space="preserve"> </v>
      </c>
      <c r="K774" s="1116"/>
      <c r="L774" s="1118"/>
      <c r="M774" s="1118"/>
      <c r="N774" s="23"/>
      <c r="O774" s="863"/>
      <c r="P774" s="860"/>
      <c r="Q774" s="866"/>
      <c r="R774" s="828"/>
      <c r="S774" s="835"/>
      <c r="T774" s="835"/>
      <c r="U774" s="835"/>
      <c r="V774" s="835"/>
      <c r="W774" s="831"/>
      <c r="X774" s="855"/>
      <c r="Y774" s="857"/>
      <c r="Z774" s="857"/>
      <c r="AA774" s="1104"/>
      <c r="AB774" s="956"/>
      <c r="AC774" s="1107"/>
      <c r="AD774" s="1109"/>
      <c r="AE774" s="29"/>
      <c r="AF774" s="45"/>
      <c r="AG774" s="45"/>
      <c r="AH774" s="46"/>
      <c r="AI774" s="19"/>
    </row>
    <row r="775" spans="2:35">
      <c r="B775" s="822"/>
      <c r="C775" s="829"/>
      <c r="D775" s="1101"/>
      <c r="E775" s="829"/>
      <c r="F775" s="1102"/>
      <c r="G775" s="25"/>
      <c r="H775" s="140"/>
      <c r="I775" s="22"/>
      <c r="J775" s="7" t="str">
        <f t="shared" si="370"/>
        <v xml:space="preserve"> </v>
      </c>
      <c r="K775" s="1117"/>
      <c r="L775" s="1119"/>
      <c r="M775" s="1119"/>
      <c r="N775" s="23"/>
      <c r="O775" s="864"/>
      <c r="P775" s="861"/>
      <c r="Q775" s="867"/>
      <c r="R775" s="829"/>
      <c r="S775" s="836"/>
      <c r="T775" s="836"/>
      <c r="U775" s="836"/>
      <c r="V775" s="836"/>
      <c r="W775" s="832"/>
      <c r="X775" s="856"/>
      <c r="Y775" s="858"/>
      <c r="Z775" s="858"/>
      <c r="AA775" s="1105"/>
      <c r="AB775" s="957"/>
      <c r="AC775" s="1108"/>
      <c r="AD775" s="1110"/>
      <c r="AE775" s="29" t="str">
        <f t="shared" ref="AE775" si="372">IFERROR(ROUND(IF(AA775="ICT",0,(J775/25)*110%),0),"")</f>
        <v/>
      </c>
      <c r="AF775" s="45"/>
      <c r="AG775" s="45"/>
      <c r="AH775" s="46"/>
      <c r="AI775" s="19"/>
    </row>
    <row r="776" spans="2:35" s="90" customFormat="1" ht="16.5" customHeight="1">
      <c r="B776" s="821"/>
      <c r="C776" s="78" t="s">
        <v>348</v>
      </c>
      <c r="D776" s="78"/>
      <c r="E776" s="78">
        <f>COUNTA(E766)</f>
        <v>0</v>
      </c>
      <c r="F776" s="78">
        <f>COUNTA(F766)</f>
        <v>0</v>
      </c>
      <c r="G776" s="78">
        <f>COUNTA(G766:G775)</f>
        <v>0</v>
      </c>
      <c r="H776" s="78"/>
      <c r="I776" s="69">
        <f>SUM(I766:I775)</f>
        <v>0</v>
      </c>
      <c r="J776" s="69">
        <f>SUM(J766:J775)</f>
        <v>0</v>
      </c>
      <c r="K776" s="79"/>
      <c r="L776" s="79"/>
      <c r="M776" s="79"/>
      <c r="N776" s="70">
        <f>SUM(N766:N775)</f>
        <v>0</v>
      </c>
      <c r="O776" s="70">
        <f>SUM(O766:O775)</f>
        <v>0</v>
      </c>
      <c r="P776" s="71">
        <f>SUM(P766:P775)</f>
        <v>0</v>
      </c>
      <c r="Q776" s="71">
        <f>SUM(Q766:Q775)</f>
        <v>0</v>
      </c>
      <c r="R776" s="71"/>
      <c r="S776" s="74">
        <f>SUM(S766:S775)</f>
        <v>0</v>
      </c>
      <c r="T776" s="74">
        <f>SUM(T766:T775)</f>
        <v>0</v>
      </c>
      <c r="U776" s="74">
        <f t="shared" ref="U776" si="373">SUM(U766:U775)</f>
        <v>0</v>
      </c>
      <c r="V776" s="74">
        <f>SUM(V766:V775)</f>
        <v>0</v>
      </c>
      <c r="W776" s="71"/>
      <c r="X776" s="71" t="e">
        <f>SUM(X766:X775)</f>
        <v>#REF!</v>
      </c>
      <c r="Y776" s="71" t="e">
        <f t="shared" ref="Y776:Z776" si="374">SUM(Y766:Y775)</f>
        <v>#REF!</v>
      </c>
      <c r="Z776" s="71" t="e">
        <f t="shared" si="374"/>
        <v>#REF!</v>
      </c>
      <c r="AA776" s="71"/>
      <c r="AB776" s="75">
        <f>SUM(AB766:AB775)</f>
        <v>0</v>
      </c>
      <c r="AC776" s="71">
        <f>SUM(AC766:AC775)</f>
        <v>0</v>
      </c>
      <c r="AD776" s="76">
        <f>SUM(AD766:AD775)</f>
        <v>0</v>
      </c>
      <c r="AE776" s="76">
        <f>SUM(AE766:AE775)</f>
        <v>0</v>
      </c>
      <c r="AF776" s="79">
        <f>COUNTA(AF766:AF775)</f>
        <v>0</v>
      </c>
      <c r="AG776" s="80"/>
      <c r="AH776" s="81"/>
      <c r="AI776" s="91"/>
    </row>
    <row r="777" spans="2:35" s="93" customFormat="1" ht="15" thickBot="1">
      <c r="B777" s="822"/>
      <c r="C777" s="82"/>
      <c r="D777" s="82"/>
      <c r="E777" s="82"/>
      <c r="F777" s="82"/>
      <c r="G777" s="83"/>
      <c r="H777" s="84"/>
      <c r="I777" s="84"/>
      <c r="J777" s="28" t="str">
        <f t="shared" ref="J777" si="375">IFERROR(IF(I777/D$12=0," ",I777/D$12),"")</f>
        <v xml:space="preserve"> </v>
      </c>
      <c r="K777" s="84"/>
      <c r="L777" s="84"/>
      <c r="M777" s="84"/>
      <c r="N777" s="85"/>
      <c r="O777" s="72"/>
      <c r="P777" s="73"/>
      <c r="Q777" s="73"/>
      <c r="R777" s="73"/>
      <c r="S777" s="73"/>
      <c r="T777" s="73"/>
      <c r="U777" s="73"/>
      <c r="V777" s="73"/>
      <c r="W777" s="73"/>
      <c r="X777" s="73"/>
      <c r="Y777" s="73"/>
      <c r="Z777" s="73"/>
      <c r="AA777" s="73"/>
      <c r="AB777" s="73"/>
      <c r="AC777" s="73"/>
      <c r="AD777" s="77"/>
      <c r="AE777" s="77"/>
      <c r="AF777" s="84"/>
      <c r="AG777" s="86"/>
      <c r="AH777" s="87"/>
      <c r="AI777" s="92"/>
    </row>
    <row r="778" spans="2:35">
      <c r="B778" s="823">
        <f>B766+1</f>
        <v>64</v>
      </c>
      <c r="C778" s="828"/>
      <c r="D778" s="1100"/>
      <c r="E778" s="828"/>
      <c r="F778" s="829"/>
      <c r="G778" s="25"/>
      <c r="H778" s="24"/>
      <c r="I778" s="140"/>
      <c r="J778" s="7" t="str">
        <f>IFERROR(IF(I778/D$12=0," ",I778/D$12),"")</f>
        <v xml:space="preserve"> </v>
      </c>
      <c r="K778" s="1116"/>
      <c r="L778" s="1118"/>
      <c r="M778" s="1118"/>
      <c r="N778" s="23"/>
      <c r="O778" s="862" t="str">
        <f>IFERROR(ROUND(IF(I788/#REF!=0,"",I788/#REF!),0),"")</f>
        <v/>
      </c>
      <c r="P778" s="859">
        <f>IFERROR(O788/$X$14,"")</f>
        <v>0</v>
      </c>
      <c r="Q778" s="865">
        <f>IFERROR(P788*$X$13/2,"")</f>
        <v>0</v>
      </c>
      <c r="R778" s="854"/>
      <c r="S778" s="834" t="str">
        <f>IFERROR(ROUND(IF(OR($R778="Hino Truck",$R781="Hino Truck",$R783="Hino Truck",$R785="Hino Truck"),$P788/$X$9,""),1),"NA")</f>
        <v>NA</v>
      </c>
      <c r="T778" s="834" t="str">
        <f>IFERROR(ROUND(IF(OR($R778="Mazda",$R781="Mazda",$R783="Mazda",$R785="Mazda"),$P788/$X$10,""),1),"NA")</f>
        <v>NA</v>
      </c>
      <c r="U778" s="834" t="str">
        <f>IFERROR(ROUND(IF(OR($R778="Shazoor",$R781="Shazoor",$R783="Shazoor",$R785="Shazoor"),$P788/$X$11,""),1),"NA")</f>
        <v>NA</v>
      </c>
      <c r="V778" s="834" t="str">
        <f>IFERROR(ROUND(IF(OR($R778="Suzuki",$R781="Suzuki",$R783="Suzuki",$R785="Suzuki"),$P788/$X$12,""),1),"NA")</f>
        <v>NA</v>
      </c>
      <c r="W778" s="830"/>
      <c r="X778" s="855" t="e">
        <f>J788/$K$9/$K$8</f>
        <v>#REF!</v>
      </c>
      <c r="Y778" s="857" t="e">
        <f>ROUND(X788/#REF!,0)</f>
        <v>#REF!</v>
      </c>
      <c r="Z778" s="857" t="e">
        <f>O788/#REF!</f>
        <v>#REF!</v>
      </c>
      <c r="AA778" s="1103"/>
      <c r="AB778" s="1106">
        <f>IFERROR(ROUND(IF(AA778="ICT",0,(J788/10)*110%),0),"")</f>
        <v>0</v>
      </c>
      <c r="AC778" s="1107" t="str">
        <f>IFERROR(ROUNDUP(J788/$P$9/$P$8,0),"")</f>
        <v/>
      </c>
      <c r="AD778" s="1109" t="str">
        <f>IFERROR(ROUND(J788/$P$9/AC778,0),"")</f>
        <v/>
      </c>
      <c r="AE778" s="29" t="str">
        <f>IFERROR(ROUND(IF(AA778="ICT",0,(J778/25)*110%),0),"")</f>
        <v/>
      </c>
      <c r="AF778" s="43"/>
      <c r="AG778" s="43"/>
      <c r="AH778" s="44"/>
      <c r="AI778" s="19"/>
    </row>
    <row r="779" spans="2:35">
      <c r="B779" s="823"/>
      <c r="C779" s="828"/>
      <c r="D779" s="1100"/>
      <c r="E779" s="828"/>
      <c r="F779" s="1102"/>
      <c r="G779" s="25"/>
      <c r="H779" s="140"/>
      <c r="I779" s="140"/>
      <c r="J779" s="7" t="str">
        <f t="shared" ref="J779:J787" si="376">IFERROR(IF(I779/D$12=0," ",I779/D$12),"")</f>
        <v xml:space="preserve"> </v>
      </c>
      <c r="K779" s="1116"/>
      <c r="L779" s="1118"/>
      <c r="M779" s="1118"/>
      <c r="N779" s="23"/>
      <c r="O779" s="863"/>
      <c r="P779" s="860"/>
      <c r="Q779" s="866"/>
      <c r="R779" s="828"/>
      <c r="S779" s="835"/>
      <c r="T779" s="835"/>
      <c r="U779" s="835"/>
      <c r="V779" s="835"/>
      <c r="W779" s="831"/>
      <c r="X779" s="855"/>
      <c r="Y779" s="857"/>
      <c r="Z779" s="857"/>
      <c r="AA779" s="1104"/>
      <c r="AB779" s="956"/>
      <c r="AC779" s="1107"/>
      <c r="AD779" s="1109"/>
      <c r="AE779" s="29" t="str">
        <f t="shared" ref="AE779:AE781" si="377">IFERROR(ROUND(IF(AA779="ICT",0,(J779/25)*110%),0),"")</f>
        <v/>
      </c>
      <c r="AF779" s="45"/>
      <c r="AG779" s="45"/>
      <c r="AH779" s="46"/>
      <c r="AI779" s="19"/>
    </row>
    <row r="780" spans="2:35">
      <c r="B780" s="823"/>
      <c r="C780" s="828"/>
      <c r="D780" s="1100"/>
      <c r="E780" s="828"/>
      <c r="F780" s="1102"/>
      <c r="G780" s="25"/>
      <c r="H780" s="140"/>
      <c r="I780" s="140"/>
      <c r="J780" s="7" t="str">
        <f t="shared" si="376"/>
        <v xml:space="preserve"> </v>
      </c>
      <c r="K780" s="1116"/>
      <c r="L780" s="1118"/>
      <c r="M780" s="1118"/>
      <c r="N780" s="23"/>
      <c r="O780" s="863"/>
      <c r="P780" s="860"/>
      <c r="Q780" s="866"/>
      <c r="R780" s="829"/>
      <c r="S780" s="835"/>
      <c r="T780" s="835"/>
      <c r="U780" s="835"/>
      <c r="V780" s="835"/>
      <c r="W780" s="831"/>
      <c r="X780" s="855"/>
      <c r="Y780" s="857"/>
      <c r="Z780" s="857"/>
      <c r="AA780" s="1104"/>
      <c r="AB780" s="956"/>
      <c r="AC780" s="1107"/>
      <c r="AD780" s="1109"/>
      <c r="AE780" s="29" t="str">
        <f t="shared" si="377"/>
        <v/>
      </c>
      <c r="AF780" s="45"/>
      <c r="AG780" s="45"/>
      <c r="AH780" s="46"/>
      <c r="AI780" s="19"/>
    </row>
    <row r="781" spans="2:35">
      <c r="B781" s="823"/>
      <c r="C781" s="828"/>
      <c r="D781" s="1100"/>
      <c r="E781" s="828"/>
      <c r="F781" s="1102"/>
      <c r="G781" s="25"/>
      <c r="H781" s="140"/>
      <c r="I781" s="140"/>
      <c r="J781" s="7" t="str">
        <f t="shared" si="376"/>
        <v xml:space="preserve"> </v>
      </c>
      <c r="K781" s="1116"/>
      <c r="L781" s="1118"/>
      <c r="M781" s="1118"/>
      <c r="N781" s="23"/>
      <c r="O781" s="863"/>
      <c r="P781" s="860"/>
      <c r="Q781" s="866"/>
      <c r="R781" s="854"/>
      <c r="S781" s="835"/>
      <c r="T781" s="835"/>
      <c r="U781" s="835"/>
      <c r="V781" s="835"/>
      <c r="W781" s="831"/>
      <c r="X781" s="855"/>
      <c r="Y781" s="857"/>
      <c r="Z781" s="857"/>
      <c r="AA781" s="1104"/>
      <c r="AB781" s="956"/>
      <c r="AC781" s="1107"/>
      <c r="AD781" s="1109"/>
      <c r="AE781" s="29" t="str">
        <f t="shared" si="377"/>
        <v/>
      </c>
      <c r="AF781" s="45"/>
      <c r="AG781" s="45"/>
      <c r="AH781" s="46"/>
      <c r="AI781" s="19"/>
    </row>
    <row r="782" spans="2:35">
      <c r="B782" s="823"/>
      <c r="C782" s="828"/>
      <c r="D782" s="1100"/>
      <c r="E782" s="828"/>
      <c r="F782" s="1102"/>
      <c r="G782" s="25"/>
      <c r="H782" s="140"/>
      <c r="I782" s="22"/>
      <c r="J782" s="7" t="str">
        <f t="shared" si="376"/>
        <v xml:space="preserve"> </v>
      </c>
      <c r="K782" s="1116"/>
      <c r="L782" s="1118"/>
      <c r="M782" s="1118"/>
      <c r="N782" s="23"/>
      <c r="O782" s="863"/>
      <c r="P782" s="860"/>
      <c r="Q782" s="866"/>
      <c r="R782" s="829"/>
      <c r="S782" s="835"/>
      <c r="T782" s="835"/>
      <c r="U782" s="835"/>
      <c r="V782" s="835"/>
      <c r="W782" s="831"/>
      <c r="X782" s="855"/>
      <c r="Y782" s="857"/>
      <c r="Z782" s="857"/>
      <c r="AA782" s="1104"/>
      <c r="AB782" s="956"/>
      <c r="AC782" s="1107"/>
      <c r="AD782" s="1109"/>
      <c r="AE782" s="29"/>
      <c r="AF782" s="45"/>
      <c r="AG782" s="45"/>
      <c r="AH782" s="46"/>
      <c r="AI782" s="19"/>
    </row>
    <row r="783" spans="2:35">
      <c r="B783" s="823"/>
      <c r="C783" s="828"/>
      <c r="D783" s="1100"/>
      <c r="E783" s="828"/>
      <c r="F783" s="1102"/>
      <c r="G783" s="25"/>
      <c r="H783" s="140"/>
      <c r="I783" s="22"/>
      <c r="J783" s="7" t="str">
        <f t="shared" si="376"/>
        <v xml:space="preserve"> </v>
      </c>
      <c r="K783" s="1116"/>
      <c r="L783" s="1118"/>
      <c r="M783" s="1118"/>
      <c r="N783" s="23"/>
      <c r="O783" s="863"/>
      <c r="P783" s="860"/>
      <c r="Q783" s="866"/>
      <c r="R783" s="854"/>
      <c r="S783" s="835"/>
      <c r="T783" s="835"/>
      <c r="U783" s="835"/>
      <c r="V783" s="835"/>
      <c r="W783" s="831"/>
      <c r="X783" s="855"/>
      <c r="Y783" s="857"/>
      <c r="Z783" s="857"/>
      <c r="AA783" s="1104"/>
      <c r="AB783" s="956"/>
      <c r="AC783" s="1107"/>
      <c r="AD783" s="1109"/>
      <c r="AE783" s="29"/>
      <c r="AF783" s="45"/>
      <c r="AG783" s="45"/>
      <c r="AH783" s="46"/>
      <c r="AI783" s="19"/>
    </row>
    <row r="784" spans="2:35">
      <c r="B784" s="823"/>
      <c r="C784" s="828"/>
      <c r="D784" s="1100"/>
      <c r="E784" s="828"/>
      <c r="F784" s="1102"/>
      <c r="G784" s="25"/>
      <c r="H784" s="140"/>
      <c r="I784" s="22"/>
      <c r="J784" s="7" t="str">
        <f t="shared" si="376"/>
        <v xml:space="preserve"> </v>
      </c>
      <c r="K784" s="1116"/>
      <c r="L784" s="1118"/>
      <c r="M784" s="1118"/>
      <c r="N784" s="23"/>
      <c r="O784" s="863"/>
      <c r="P784" s="860"/>
      <c r="Q784" s="866"/>
      <c r="R784" s="829"/>
      <c r="S784" s="835"/>
      <c r="T784" s="835"/>
      <c r="U784" s="835"/>
      <c r="V784" s="835"/>
      <c r="W784" s="831"/>
      <c r="X784" s="855"/>
      <c r="Y784" s="857"/>
      <c r="Z784" s="857"/>
      <c r="AA784" s="1104"/>
      <c r="AB784" s="956"/>
      <c r="AC784" s="1107"/>
      <c r="AD784" s="1109"/>
      <c r="AE784" s="29"/>
      <c r="AF784" s="45"/>
      <c r="AG784" s="45"/>
      <c r="AH784" s="46"/>
      <c r="AI784" s="19"/>
    </row>
    <row r="785" spans="2:35">
      <c r="B785" s="823"/>
      <c r="C785" s="828"/>
      <c r="D785" s="1100"/>
      <c r="E785" s="828"/>
      <c r="F785" s="1102"/>
      <c r="G785" s="25"/>
      <c r="H785" s="140"/>
      <c r="I785" s="22"/>
      <c r="J785" s="7" t="str">
        <f t="shared" si="376"/>
        <v xml:space="preserve"> </v>
      </c>
      <c r="K785" s="1116"/>
      <c r="L785" s="1118"/>
      <c r="M785" s="1118"/>
      <c r="N785" s="23"/>
      <c r="O785" s="863"/>
      <c r="P785" s="860"/>
      <c r="Q785" s="866"/>
      <c r="R785" s="854"/>
      <c r="S785" s="835"/>
      <c r="T785" s="835"/>
      <c r="U785" s="835"/>
      <c r="V785" s="835"/>
      <c r="W785" s="831"/>
      <c r="X785" s="855"/>
      <c r="Y785" s="857"/>
      <c r="Z785" s="857"/>
      <c r="AA785" s="1104"/>
      <c r="AB785" s="956"/>
      <c r="AC785" s="1107"/>
      <c r="AD785" s="1109"/>
      <c r="AE785" s="29"/>
      <c r="AF785" s="45"/>
      <c r="AG785" s="45"/>
      <c r="AH785" s="46"/>
      <c r="AI785" s="19"/>
    </row>
    <row r="786" spans="2:35">
      <c r="B786" s="823"/>
      <c r="C786" s="828"/>
      <c r="D786" s="1100"/>
      <c r="E786" s="828"/>
      <c r="F786" s="1102"/>
      <c r="G786" s="25"/>
      <c r="H786" s="140"/>
      <c r="I786" s="22"/>
      <c r="J786" s="7" t="str">
        <f t="shared" si="376"/>
        <v xml:space="preserve"> </v>
      </c>
      <c r="K786" s="1116"/>
      <c r="L786" s="1118"/>
      <c r="M786" s="1118"/>
      <c r="N786" s="23"/>
      <c r="O786" s="863"/>
      <c r="P786" s="860"/>
      <c r="Q786" s="866"/>
      <c r="R786" s="828"/>
      <c r="S786" s="835"/>
      <c r="T786" s="835"/>
      <c r="U786" s="835"/>
      <c r="V786" s="835"/>
      <c r="W786" s="831"/>
      <c r="X786" s="855"/>
      <c r="Y786" s="857"/>
      <c r="Z786" s="857"/>
      <c r="AA786" s="1104"/>
      <c r="AB786" s="956"/>
      <c r="AC786" s="1107"/>
      <c r="AD786" s="1109"/>
      <c r="AE786" s="29"/>
      <c r="AF786" s="45"/>
      <c r="AG786" s="45"/>
      <c r="AH786" s="46"/>
      <c r="AI786" s="19"/>
    </row>
    <row r="787" spans="2:35">
      <c r="B787" s="822"/>
      <c r="C787" s="829"/>
      <c r="D787" s="1101"/>
      <c r="E787" s="829"/>
      <c r="F787" s="1102"/>
      <c r="G787" s="25"/>
      <c r="H787" s="140"/>
      <c r="I787" s="22"/>
      <c r="J787" s="7" t="str">
        <f t="shared" si="376"/>
        <v xml:space="preserve"> </v>
      </c>
      <c r="K787" s="1117"/>
      <c r="L787" s="1119"/>
      <c r="M787" s="1119"/>
      <c r="N787" s="23"/>
      <c r="O787" s="864"/>
      <c r="P787" s="861"/>
      <c r="Q787" s="867"/>
      <c r="R787" s="829"/>
      <c r="S787" s="836"/>
      <c r="T787" s="836"/>
      <c r="U787" s="836"/>
      <c r="V787" s="836"/>
      <c r="W787" s="832"/>
      <c r="X787" s="856"/>
      <c r="Y787" s="858"/>
      <c r="Z787" s="858"/>
      <c r="AA787" s="1105"/>
      <c r="AB787" s="957"/>
      <c r="AC787" s="1108"/>
      <c r="AD787" s="1110"/>
      <c r="AE787" s="29" t="str">
        <f t="shared" ref="AE787" si="378">IFERROR(ROUND(IF(AA787="ICT",0,(J787/25)*110%),0),"")</f>
        <v/>
      </c>
      <c r="AF787" s="45"/>
      <c r="AG787" s="45"/>
      <c r="AH787" s="46"/>
      <c r="AI787" s="19"/>
    </row>
    <row r="788" spans="2:35" s="90" customFormat="1" ht="16.5" customHeight="1">
      <c r="B788" s="821"/>
      <c r="C788" s="78" t="s">
        <v>348</v>
      </c>
      <c r="D788" s="78"/>
      <c r="E788" s="78">
        <f>COUNTA(E778)</f>
        <v>0</v>
      </c>
      <c r="F788" s="78">
        <f>COUNTA(F778)</f>
        <v>0</v>
      </c>
      <c r="G788" s="78">
        <f>COUNTA(G778:G787)</f>
        <v>0</v>
      </c>
      <c r="H788" s="78"/>
      <c r="I788" s="69">
        <f>SUM(I778:I787)</f>
        <v>0</v>
      </c>
      <c r="J788" s="69">
        <f>SUM(J778:J787)</f>
        <v>0</v>
      </c>
      <c r="K788" s="79"/>
      <c r="L788" s="79"/>
      <c r="M788" s="79"/>
      <c r="N788" s="70">
        <f>SUM(N778:N787)</f>
        <v>0</v>
      </c>
      <c r="O788" s="70">
        <f>SUM(O778:O787)</f>
        <v>0</v>
      </c>
      <c r="P788" s="71">
        <f>SUM(P778:P787)</f>
        <v>0</v>
      </c>
      <c r="Q788" s="71">
        <f>SUM(Q778:Q787)</f>
        <v>0</v>
      </c>
      <c r="R788" s="71"/>
      <c r="S788" s="74">
        <f>SUM(S778:S787)</f>
        <v>0</v>
      </c>
      <c r="T788" s="74">
        <f>SUM(T778:T787)</f>
        <v>0</v>
      </c>
      <c r="U788" s="74">
        <f t="shared" ref="U788" si="379">SUM(U778:U787)</f>
        <v>0</v>
      </c>
      <c r="V788" s="74">
        <f>SUM(V778:V787)</f>
        <v>0</v>
      </c>
      <c r="W788" s="71"/>
      <c r="X788" s="71" t="e">
        <f>SUM(X778:X787)</f>
        <v>#REF!</v>
      </c>
      <c r="Y788" s="71" t="e">
        <f t="shared" ref="Y788:Z788" si="380">SUM(Y778:Y787)</f>
        <v>#REF!</v>
      </c>
      <c r="Z788" s="71" t="e">
        <f t="shared" si="380"/>
        <v>#REF!</v>
      </c>
      <c r="AA788" s="71"/>
      <c r="AB788" s="75">
        <f>SUM(AB778:AB787)</f>
        <v>0</v>
      </c>
      <c r="AC788" s="71">
        <f>SUM(AC778:AC787)</f>
        <v>0</v>
      </c>
      <c r="AD788" s="76">
        <f>SUM(AD778:AD787)</f>
        <v>0</v>
      </c>
      <c r="AE788" s="76">
        <f>SUM(AE778:AE787)</f>
        <v>0</v>
      </c>
      <c r="AF788" s="79">
        <f>COUNTA(AF778:AF787)</f>
        <v>0</v>
      </c>
      <c r="AG788" s="80"/>
      <c r="AH788" s="81"/>
      <c r="AI788" s="91"/>
    </row>
    <row r="789" spans="2:35" s="93" customFormat="1" ht="15" thickBot="1">
      <c r="B789" s="822"/>
      <c r="C789" s="82"/>
      <c r="D789" s="82"/>
      <c r="E789" s="82"/>
      <c r="F789" s="82"/>
      <c r="G789" s="83"/>
      <c r="H789" s="84"/>
      <c r="I789" s="84"/>
      <c r="J789" s="28" t="str">
        <f t="shared" ref="J789" si="381">IFERROR(IF(I789/D$12=0," ",I789/D$12),"")</f>
        <v xml:space="preserve"> </v>
      </c>
      <c r="K789" s="84"/>
      <c r="L789" s="84"/>
      <c r="M789" s="84"/>
      <c r="N789" s="85"/>
      <c r="O789" s="72"/>
      <c r="P789" s="73"/>
      <c r="Q789" s="73"/>
      <c r="R789" s="73"/>
      <c r="S789" s="73"/>
      <c r="T789" s="73"/>
      <c r="U789" s="73"/>
      <c r="V789" s="73"/>
      <c r="W789" s="73"/>
      <c r="X789" s="73"/>
      <c r="Y789" s="73"/>
      <c r="Z789" s="73"/>
      <c r="AA789" s="73"/>
      <c r="AB789" s="73"/>
      <c r="AC789" s="73"/>
      <c r="AD789" s="77"/>
      <c r="AE789" s="77"/>
      <c r="AF789" s="84"/>
      <c r="AG789" s="86"/>
      <c r="AH789" s="87"/>
      <c r="AI789" s="92"/>
    </row>
    <row r="790" spans="2:35">
      <c r="B790" s="823">
        <f>B778+1</f>
        <v>65</v>
      </c>
      <c r="C790" s="828"/>
      <c r="D790" s="1100"/>
      <c r="E790" s="828"/>
      <c r="F790" s="829"/>
      <c r="G790" s="25"/>
      <c r="H790" s="24"/>
      <c r="I790" s="140"/>
      <c r="J790" s="7" t="str">
        <f>IFERROR(IF(I790/D$12=0," ",I790/D$12),"")</f>
        <v xml:space="preserve"> </v>
      </c>
      <c r="K790" s="1116"/>
      <c r="L790" s="1118"/>
      <c r="M790" s="1118"/>
      <c r="N790" s="23"/>
      <c r="O790" s="862" t="str">
        <f>IFERROR(ROUND(IF(I800/#REF!=0,"",I800/#REF!),0),"")</f>
        <v/>
      </c>
      <c r="P790" s="859">
        <f>IFERROR(O800/$X$14,"")</f>
        <v>0</v>
      </c>
      <c r="Q790" s="865">
        <f>IFERROR(P800*$X$13/2,"")</f>
        <v>0</v>
      </c>
      <c r="R790" s="854"/>
      <c r="S790" s="834" t="str">
        <f>IFERROR(ROUND(IF(OR($R790="Hino Truck",$R793="Hino Truck",$R795="Hino Truck",$R797="Hino Truck"),$P800/$X$9,""),1),"NA")</f>
        <v>NA</v>
      </c>
      <c r="T790" s="834" t="str">
        <f>IFERROR(ROUND(IF(OR($R790="Mazda",$R793="Mazda",$R795="Mazda",$R797="Mazda"),$P800/$X$10,""),1),"NA")</f>
        <v>NA</v>
      </c>
      <c r="U790" s="834" t="str">
        <f>IFERROR(ROUND(IF(OR($R790="Shazoor",$R793="Shazoor",$R795="Shazoor",$R797="Shazoor"),$P800/$X$11,""),1),"NA")</f>
        <v>NA</v>
      </c>
      <c r="V790" s="834" t="str">
        <f>IFERROR(ROUND(IF(OR($R790="Suzuki",$R793="Suzuki",$R795="Suzuki",$R797="Suzuki"),$P800/$X$12,""),1),"NA")</f>
        <v>NA</v>
      </c>
      <c r="W790" s="830"/>
      <c r="X790" s="855" t="e">
        <f>J800/$K$9/$K$8</f>
        <v>#REF!</v>
      </c>
      <c r="Y790" s="857" t="e">
        <f>ROUND(X800/#REF!,0)</f>
        <v>#REF!</v>
      </c>
      <c r="Z790" s="857" t="e">
        <f>O800/#REF!</f>
        <v>#REF!</v>
      </c>
      <c r="AA790" s="1103"/>
      <c r="AB790" s="1106">
        <f>IFERROR(ROUND(IF(AA790="ICT",0,(J800/10)*110%),0),"")</f>
        <v>0</v>
      </c>
      <c r="AC790" s="1107" t="str">
        <f>IFERROR(ROUNDUP(J800/$P$9/$P$8,0),"")</f>
        <v/>
      </c>
      <c r="AD790" s="1109" t="str">
        <f>IFERROR(ROUND(J800/$P$9/AC790,0),"")</f>
        <v/>
      </c>
      <c r="AE790" s="29" t="str">
        <f>IFERROR(ROUND(IF(AA790="ICT",0,(J790/25)*110%),0),"")</f>
        <v/>
      </c>
      <c r="AF790" s="43"/>
      <c r="AG790" s="43"/>
      <c r="AH790" s="44"/>
      <c r="AI790" s="19"/>
    </row>
    <row r="791" spans="2:35">
      <c r="B791" s="823"/>
      <c r="C791" s="828"/>
      <c r="D791" s="1100"/>
      <c r="E791" s="828"/>
      <c r="F791" s="1102"/>
      <c r="G791" s="25"/>
      <c r="H791" s="140"/>
      <c r="I791" s="140"/>
      <c r="J791" s="7" t="str">
        <f t="shared" ref="J791:J799" si="382">IFERROR(IF(I791/D$12=0," ",I791/D$12),"")</f>
        <v xml:space="preserve"> </v>
      </c>
      <c r="K791" s="1116"/>
      <c r="L791" s="1118"/>
      <c r="M791" s="1118"/>
      <c r="N791" s="23"/>
      <c r="O791" s="863"/>
      <c r="P791" s="860"/>
      <c r="Q791" s="866"/>
      <c r="R791" s="828"/>
      <c r="S791" s="835"/>
      <c r="T791" s="835"/>
      <c r="U791" s="835"/>
      <c r="V791" s="835"/>
      <c r="W791" s="831"/>
      <c r="X791" s="855"/>
      <c r="Y791" s="857"/>
      <c r="Z791" s="857"/>
      <c r="AA791" s="1104"/>
      <c r="AB791" s="956"/>
      <c r="AC791" s="1107"/>
      <c r="AD791" s="1109"/>
      <c r="AE791" s="29" t="str">
        <f t="shared" ref="AE791:AE793" si="383">IFERROR(ROUND(IF(AA791="ICT",0,(J791/25)*110%),0),"")</f>
        <v/>
      </c>
      <c r="AF791" s="45"/>
      <c r="AG791" s="45"/>
      <c r="AH791" s="46"/>
      <c r="AI791" s="19"/>
    </row>
    <row r="792" spans="2:35">
      <c r="B792" s="823"/>
      <c r="C792" s="828"/>
      <c r="D792" s="1100"/>
      <c r="E792" s="828"/>
      <c r="F792" s="1102"/>
      <c r="G792" s="25"/>
      <c r="H792" s="140"/>
      <c r="I792" s="140"/>
      <c r="J792" s="7" t="str">
        <f t="shared" si="382"/>
        <v xml:space="preserve"> </v>
      </c>
      <c r="K792" s="1116"/>
      <c r="L792" s="1118"/>
      <c r="M792" s="1118"/>
      <c r="N792" s="23"/>
      <c r="O792" s="863"/>
      <c r="P792" s="860"/>
      <c r="Q792" s="866"/>
      <c r="R792" s="829"/>
      <c r="S792" s="835"/>
      <c r="T792" s="835"/>
      <c r="U792" s="835"/>
      <c r="V792" s="835"/>
      <c r="W792" s="831"/>
      <c r="X792" s="855"/>
      <c r="Y792" s="857"/>
      <c r="Z792" s="857"/>
      <c r="AA792" s="1104"/>
      <c r="AB792" s="956"/>
      <c r="AC792" s="1107"/>
      <c r="AD792" s="1109"/>
      <c r="AE792" s="29" t="str">
        <f t="shared" si="383"/>
        <v/>
      </c>
      <c r="AF792" s="45"/>
      <c r="AG792" s="45"/>
      <c r="AH792" s="46"/>
      <c r="AI792" s="19"/>
    </row>
    <row r="793" spans="2:35">
      <c r="B793" s="823"/>
      <c r="C793" s="828"/>
      <c r="D793" s="1100"/>
      <c r="E793" s="828"/>
      <c r="F793" s="1102"/>
      <c r="G793" s="25"/>
      <c r="H793" s="140"/>
      <c r="I793" s="140"/>
      <c r="J793" s="7" t="str">
        <f t="shared" si="382"/>
        <v xml:space="preserve"> </v>
      </c>
      <c r="K793" s="1116"/>
      <c r="L793" s="1118"/>
      <c r="M793" s="1118"/>
      <c r="N793" s="23"/>
      <c r="O793" s="863"/>
      <c r="P793" s="860"/>
      <c r="Q793" s="866"/>
      <c r="R793" s="854"/>
      <c r="S793" s="835"/>
      <c r="T793" s="835"/>
      <c r="U793" s="835"/>
      <c r="V793" s="835"/>
      <c r="W793" s="831"/>
      <c r="X793" s="855"/>
      <c r="Y793" s="857"/>
      <c r="Z793" s="857"/>
      <c r="AA793" s="1104"/>
      <c r="AB793" s="956"/>
      <c r="AC793" s="1107"/>
      <c r="AD793" s="1109"/>
      <c r="AE793" s="29" t="str">
        <f t="shared" si="383"/>
        <v/>
      </c>
      <c r="AF793" s="45"/>
      <c r="AG793" s="45"/>
      <c r="AH793" s="46"/>
      <c r="AI793" s="19"/>
    </row>
    <row r="794" spans="2:35">
      <c r="B794" s="823"/>
      <c r="C794" s="828"/>
      <c r="D794" s="1100"/>
      <c r="E794" s="828"/>
      <c r="F794" s="1102"/>
      <c r="G794" s="25"/>
      <c r="H794" s="140"/>
      <c r="I794" s="22"/>
      <c r="J794" s="7" t="str">
        <f t="shared" si="382"/>
        <v xml:space="preserve"> </v>
      </c>
      <c r="K794" s="1116"/>
      <c r="L794" s="1118"/>
      <c r="M794" s="1118"/>
      <c r="N794" s="23"/>
      <c r="O794" s="863"/>
      <c r="P794" s="860"/>
      <c r="Q794" s="866"/>
      <c r="R794" s="829"/>
      <c r="S794" s="835"/>
      <c r="T794" s="835"/>
      <c r="U794" s="835"/>
      <c r="V794" s="835"/>
      <c r="W794" s="831"/>
      <c r="X794" s="855"/>
      <c r="Y794" s="857"/>
      <c r="Z794" s="857"/>
      <c r="AA794" s="1104"/>
      <c r="AB794" s="956"/>
      <c r="AC794" s="1107"/>
      <c r="AD794" s="1109"/>
      <c r="AE794" s="29"/>
      <c r="AF794" s="45"/>
      <c r="AG794" s="45"/>
      <c r="AH794" s="46"/>
      <c r="AI794" s="19"/>
    </row>
    <row r="795" spans="2:35">
      <c r="B795" s="823"/>
      <c r="C795" s="828"/>
      <c r="D795" s="1100"/>
      <c r="E795" s="828"/>
      <c r="F795" s="1102"/>
      <c r="G795" s="25"/>
      <c r="H795" s="140"/>
      <c r="I795" s="22"/>
      <c r="J795" s="7" t="str">
        <f t="shared" si="382"/>
        <v xml:space="preserve"> </v>
      </c>
      <c r="K795" s="1116"/>
      <c r="L795" s="1118"/>
      <c r="M795" s="1118"/>
      <c r="N795" s="23"/>
      <c r="O795" s="863"/>
      <c r="P795" s="860"/>
      <c r="Q795" s="866"/>
      <c r="R795" s="854"/>
      <c r="S795" s="835"/>
      <c r="T795" s="835"/>
      <c r="U795" s="835"/>
      <c r="V795" s="835"/>
      <c r="W795" s="831"/>
      <c r="X795" s="855"/>
      <c r="Y795" s="857"/>
      <c r="Z795" s="857"/>
      <c r="AA795" s="1104"/>
      <c r="AB795" s="956"/>
      <c r="AC795" s="1107"/>
      <c r="AD795" s="1109"/>
      <c r="AE795" s="29"/>
      <c r="AF795" s="45"/>
      <c r="AG795" s="45"/>
      <c r="AH795" s="46"/>
      <c r="AI795" s="19"/>
    </row>
    <row r="796" spans="2:35">
      <c r="B796" s="823"/>
      <c r="C796" s="828"/>
      <c r="D796" s="1100"/>
      <c r="E796" s="828"/>
      <c r="F796" s="1102"/>
      <c r="G796" s="25"/>
      <c r="H796" s="140"/>
      <c r="I796" s="22"/>
      <c r="J796" s="7" t="str">
        <f t="shared" si="382"/>
        <v xml:space="preserve"> </v>
      </c>
      <c r="K796" s="1116"/>
      <c r="L796" s="1118"/>
      <c r="M796" s="1118"/>
      <c r="N796" s="23"/>
      <c r="O796" s="863"/>
      <c r="P796" s="860"/>
      <c r="Q796" s="866"/>
      <c r="R796" s="829"/>
      <c r="S796" s="835"/>
      <c r="T796" s="835"/>
      <c r="U796" s="835"/>
      <c r="V796" s="835"/>
      <c r="W796" s="831"/>
      <c r="X796" s="855"/>
      <c r="Y796" s="857"/>
      <c r="Z796" s="857"/>
      <c r="AA796" s="1104"/>
      <c r="AB796" s="956"/>
      <c r="AC796" s="1107"/>
      <c r="AD796" s="1109"/>
      <c r="AE796" s="29"/>
      <c r="AF796" s="45"/>
      <c r="AG796" s="45"/>
      <c r="AH796" s="46"/>
      <c r="AI796" s="19"/>
    </row>
    <row r="797" spans="2:35">
      <c r="B797" s="823"/>
      <c r="C797" s="828"/>
      <c r="D797" s="1100"/>
      <c r="E797" s="828"/>
      <c r="F797" s="1102"/>
      <c r="G797" s="25"/>
      <c r="H797" s="140"/>
      <c r="I797" s="22"/>
      <c r="J797" s="7" t="str">
        <f t="shared" si="382"/>
        <v xml:space="preserve"> </v>
      </c>
      <c r="K797" s="1116"/>
      <c r="L797" s="1118"/>
      <c r="M797" s="1118"/>
      <c r="N797" s="23"/>
      <c r="O797" s="863"/>
      <c r="P797" s="860"/>
      <c r="Q797" s="866"/>
      <c r="R797" s="854"/>
      <c r="S797" s="835"/>
      <c r="T797" s="835"/>
      <c r="U797" s="835"/>
      <c r="V797" s="835"/>
      <c r="W797" s="831"/>
      <c r="X797" s="855"/>
      <c r="Y797" s="857"/>
      <c r="Z797" s="857"/>
      <c r="AA797" s="1104"/>
      <c r="AB797" s="956"/>
      <c r="AC797" s="1107"/>
      <c r="AD797" s="1109"/>
      <c r="AE797" s="29"/>
      <c r="AF797" s="45"/>
      <c r="AG797" s="45"/>
      <c r="AH797" s="46"/>
      <c r="AI797" s="19"/>
    </row>
    <row r="798" spans="2:35">
      <c r="B798" s="823"/>
      <c r="C798" s="828"/>
      <c r="D798" s="1100"/>
      <c r="E798" s="828"/>
      <c r="F798" s="1102"/>
      <c r="G798" s="25"/>
      <c r="H798" s="140"/>
      <c r="I798" s="22"/>
      <c r="J798" s="7" t="str">
        <f t="shared" si="382"/>
        <v xml:space="preserve"> </v>
      </c>
      <c r="K798" s="1116"/>
      <c r="L798" s="1118"/>
      <c r="M798" s="1118"/>
      <c r="N798" s="23"/>
      <c r="O798" s="863"/>
      <c r="P798" s="860"/>
      <c r="Q798" s="866"/>
      <c r="R798" s="828"/>
      <c r="S798" s="835"/>
      <c r="T798" s="835"/>
      <c r="U798" s="835"/>
      <c r="V798" s="835"/>
      <c r="W798" s="831"/>
      <c r="X798" s="855"/>
      <c r="Y798" s="857"/>
      <c r="Z798" s="857"/>
      <c r="AA798" s="1104"/>
      <c r="AB798" s="956"/>
      <c r="AC798" s="1107"/>
      <c r="AD798" s="1109"/>
      <c r="AE798" s="29"/>
      <c r="AF798" s="45"/>
      <c r="AG798" s="45"/>
      <c r="AH798" s="46"/>
      <c r="AI798" s="19"/>
    </row>
    <row r="799" spans="2:35">
      <c r="B799" s="822"/>
      <c r="C799" s="829"/>
      <c r="D799" s="1101"/>
      <c r="E799" s="829"/>
      <c r="F799" s="1102"/>
      <c r="G799" s="25"/>
      <c r="H799" s="140"/>
      <c r="I799" s="22"/>
      <c r="J799" s="7" t="str">
        <f t="shared" si="382"/>
        <v xml:space="preserve"> </v>
      </c>
      <c r="K799" s="1117"/>
      <c r="L799" s="1119"/>
      <c r="M799" s="1119"/>
      <c r="N799" s="23"/>
      <c r="O799" s="864"/>
      <c r="P799" s="861"/>
      <c r="Q799" s="867"/>
      <c r="R799" s="829"/>
      <c r="S799" s="836"/>
      <c r="T799" s="836"/>
      <c r="U799" s="836"/>
      <c r="V799" s="836"/>
      <c r="W799" s="832"/>
      <c r="X799" s="856"/>
      <c r="Y799" s="858"/>
      <c r="Z799" s="858"/>
      <c r="AA799" s="1105"/>
      <c r="AB799" s="957"/>
      <c r="AC799" s="1108"/>
      <c r="AD799" s="1110"/>
      <c r="AE799" s="29" t="str">
        <f t="shared" ref="AE799" si="384">IFERROR(ROUND(IF(AA799="ICT",0,(J799/25)*110%),0),"")</f>
        <v/>
      </c>
      <c r="AF799" s="45"/>
      <c r="AG799" s="45"/>
      <c r="AH799" s="46"/>
      <c r="AI799" s="19"/>
    </row>
    <row r="800" spans="2:35" s="90" customFormat="1" ht="16.5" customHeight="1">
      <c r="B800" s="821"/>
      <c r="C800" s="78" t="s">
        <v>348</v>
      </c>
      <c r="D800" s="78"/>
      <c r="E800" s="78">
        <f>COUNTA(E790)</f>
        <v>0</v>
      </c>
      <c r="F800" s="78">
        <f>COUNTA(F790)</f>
        <v>0</v>
      </c>
      <c r="G800" s="78">
        <f>COUNTA(G790:G799)</f>
        <v>0</v>
      </c>
      <c r="H800" s="78"/>
      <c r="I800" s="69">
        <f>SUM(I790:I799)</f>
        <v>0</v>
      </c>
      <c r="J800" s="69">
        <f>SUM(J790:J799)</f>
        <v>0</v>
      </c>
      <c r="K800" s="79"/>
      <c r="L800" s="79"/>
      <c r="M800" s="79"/>
      <c r="N800" s="70">
        <f>SUM(N790:N799)</f>
        <v>0</v>
      </c>
      <c r="O800" s="70">
        <f>SUM(O790:O799)</f>
        <v>0</v>
      </c>
      <c r="P800" s="71">
        <f>SUM(P790:P799)</f>
        <v>0</v>
      </c>
      <c r="Q800" s="71">
        <f>SUM(Q790:Q799)</f>
        <v>0</v>
      </c>
      <c r="R800" s="71"/>
      <c r="S800" s="74">
        <f>SUM(S790:S799)</f>
        <v>0</v>
      </c>
      <c r="T800" s="74">
        <f>SUM(T790:T799)</f>
        <v>0</v>
      </c>
      <c r="U800" s="74">
        <f t="shared" ref="U800" si="385">SUM(U790:U799)</f>
        <v>0</v>
      </c>
      <c r="V800" s="74">
        <f>SUM(V790:V799)</f>
        <v>0</v>
      </c>
      <c r="W800" s="71"/>
      <c r="X800" s="71" t="e">
        <f>SUM(X790:X799)</f>
        <v>#REF!</v>
      </c>
      <c r="Y800" s="71" t="e">
        <f t="shared" ref="Y800:Z800" si="386">SUM(Y790:Y799)</f>
        <v>#REF!</v>
      </c>
      <c r="Z800" s="71" t="e">
        <f t="shared" si="386"/>
        <v>#REF!</v>
      </c>
      <c r="AA800" s="71"/>
      <c r="AB800" s="75">
        <f>SUM(AB790:AB799)</f>
        <v>0</v>
      </c>
      <c r="AC800" s="71">
        <f>SUM(AC790:AC799)</f>
        <v>0</v>
      </c>
      <c r="AD800" s="76">
        <f>SUM(AD790:AD799)</f>
        <v>0</v>
      </c>
      <c r="AE800" s="76">
        <f>SUM(AE790:AE799)</f>
        <v>0</v>
      </c>
      <c r="AF800" s="79">
        <f>COUNTA(AF790:AF799)</f>
        <v>0</v>
      </c>
      <c r="AG800" s="80"/>
      <c r="AH800" s="81"/>
      <c r="AI800" s="91"/>
    </row>
    <row r="801" spans="2:35" s="93" customFormat="1" ht="15" thickBot="1">
      <c r="B801" s="822"/>
      <c r="C801" s="82"/>
      <c r="D801" s="82"/>
      <c r="E801" s="82"/>
      <c r="F801" s="82"/>
      <c r="G801" s="83"/>
      <c r="H801" s="84"/>
      <c r="I801" s="84"/>
      <c r="J801" s="28" t="str">
        <f t="shared" ref="J801" si="387">IFERROR(IF(I801/D$12=0," ",I801/D$12),"")</f>
        <v xml:space="preserve"> </v>
      </c>
      <c r="K801" s="84"/>
      <c r="L801" s="84"/>
      <c r="M801" s="84"/>
      <c r="N801" s="85"/>
      <c r="O801" s="72"/>
      <c r="P801" s="73"/>
      <c r="Q801" s="73"/>
      <c r="R801" s="73"/>
      <c r="S801" s="73"/>
      <c r="T801" s="73"/>
      <c r="U801" s="73"/>
      <c r="V801" s="73"/>
      <c r="W801" s="73"/>
      <c r="X801" s="73"/>
      <c r="Y801" s="73"/>
      <c r="Z801" s="73"/>
      <c r="AA801" s="73"/>
      <c r="AB801" s="73"/>
      <c r="AC801" s="73"/>
      <c r="AD801" s="77"/>
      <c r="AE801" s="77"/>
      <c r="AF801" s="84"/>
      <c r="AG801" s="86"/>
      <c r="AH801" s="87"/>
      <c r="AI801" s="92"/>
    </row>
    <row r="802" spans="2:35">
      <c r="B802" s="823">
        <f>B790+1</f>
        <v>66</v>
      </c>
      <c r="C802" s="828"/>
      <c r="D802" s="1100"/>
      <c r="E802" s="828"/>
      <c r="F802" s="829"/>
      <c r="G802" s="25"/>
      <c r="H802" s="24"/>
      <c r="I802" s="140"/>
      <c r="J802" s="7" t="str">
        <f>IFERROR(IF(I802/D$12=0," ",I802/D$12),"")</f>
        <v xml:space="preserve"> </v>
      </c>
      <c r="K802" s="1116"/>
      <c r="L802" s="1118"/>
      <c r="M802" s="1118"/>
      <c r="N802" s="23"/>
      <c r="O802" s="862" t="str">
        <f>IFERROR(ROUND(IF(I812/#REF!=0,"",I812/#REF!),0),"")</f>
        <v/>
      </c>
      <c r="P802" s="859">
        <f>IFERROR(O812/$X$14,"")</f>
        <v>0</v>
      </c>
      <c r="Q802" s="865">
        <f>IFERROR(P812*$X$13/2,"")</f>
        <v>0</v>
      </c>
      <c r="R802" s="854"/>
      <c r="S802" s="834" t="str">
        <f>IFERROR(ROUND(IF(OR($R802="Hino Truck",$R805="Hino Truck",$R807="Hino Truck",$R809="Hino Truck"),$P812/$X$9,""),1),"NA")</f>
        <v>NA</v>
      </c>
      <c r="T802" s="834" t="str">
        <f>IFERROR(ROUND(IF(OR($R802="Mazda",$R805="Mazda",$R807="Mazda",$R809="Mazda"),$P812/$X$10,""),1),"NA")</f>
        <v>NA</v>
      </c>
      <c r="U802" s="834" t="str">
        <f>IFERROR(ROUND(IF(OR($R802="Shazoor",$R805="Shazoor",$R807="Shazoor",$R809="Shazoor"),$P812/$X$11,""),1),"NA")</f>
        <v>NA</v>
      </c>
      <c r="V802" s="834" t="str">
        <f>IFERROR(ROUND(IF(OR($R802="Suzuki",$R805="Suzuki",$R807="Suzuki",$R809="Suzuki"),$P812/$X$12,""),1),"NA")</f>
        <v>NA</v>
      </c>
      <c r="W802" s="830"/>
      <c r="X802" s="855" t="e">
        <f>J812/$K$9/$K$8</f>
        <v>#REF!</v>
      </c>
      <c r="Y802" s="857" t="e">
        <f>ROUND(X812/#REF!,0)</f>
        <v>#REF!</v>
      </c>
      <c r="Z802" s="857" t="e">
        <f>O812/#REF!</f>
        <v>#REF!</v>
      </c>
      <c r="AA802" s="1103"/>
      <c r="AB802" s="1106">
        <f>IFERROR(ROUND(IF(AA802="ICT",0,(J812/10)*110%),0),"")</f>
        <v>0</v>
      </c>
      <c r="AC802" s="1107" t="str">
        <f>IFERROR(ROUNDUP(J812/$P$9/$P$8,0),"")</f>
        <v/>
      </c>
      <c r="AD802" s="1109" t="str">
        <f>IFERROR(ROUND(J812/$P$9/AC802,0),"")</f>
        <v/>
      </c>
      <c r="AE802" s="29" t="str">
        <f>IFERROR(ROUND(IF(AA802="ICT",0,(J802/25)*110%),0),"")</f>
        <v/>
      </c>
      <c r="AF802" s="43"/>
      <c r="AG802" s="43"/>
      <c r="AH802" s="44"/>
      <c r="AI802" s="19"/>
    </row>
    <row r="803" spans="2:35">
      <c r="B803" s="823"/>
      <c r="C803" s="828"/>
      <c r="D803" s="1100"/>
      <c r="E803" s="828"/>
      <c r="F803" s="1102"/>
      <c r="G803" s="25"/>
      <c r="H803" s="140"/>
      <c r="I803" s="140"/>
      <c r="J803" s="7" t="str">
        <f t="shared" ref="J803:J811" si="388">IFERROR(IF(I803/D$12=0," ",I803/D$12),"")</f>
        <v xml:space="preserve"> </v>
      </c>
      <c r="K803" s="1116"/>
      <c r="L803" s="1118"/>
      <c r="M803" s="1118"/>
      <c r="N803" s="23"/>
      <c r="O803" s="863"/>
      <c r="P803" s="860"/>
      <c r="Q803" s="866"/>
      <c r="R803" s="828"/>
      <c r="S803" s="835"/>
      <c r="T803" s="835"/>
      <c r="U803" s="835"/>
      <c r="V803" s="835"/>
      <c r="W803" s="831"/>
      <c r="X803" s="855"/>
      <c r="Y803" s="857"/>
      <c r="Z803" s="857"/>
      <c r="AA803" s="1104"/>
      <c r="AB803" s="956"/>
      <c r="AC803" s="1107"/>
      <c r="AD803" s="1109"/>
      <c r="AE803" s="29" t="str">
        <f t="shared" ref="AE803:AE805" si="389">IFERROR(ROUND(IF(AA803="ICT",0,(J803/25)*110%),0),"")</f>
        <v/>
      </c>
      <c r="AF803" s="45"/>
      <c r="AG803" s="45"/>
      <c r="AH803" s="46"/>
      <c r="AI803" s="19"/>
    </row>
    <row r="804" spans="2:35">
      <c r="B804" s="823"/>
      <c r="C804" s="828"/>
      <c r="D804" s="1100"/>
      <c r="E804" s="828"/>
      <c r="F804" s="1102"/>
      <c r="G804" s="25"/>
      <c r="H804" s="140"/>
      <c r="I804" s="140"/>
      <c r="J804" s="7" t="str">
        <f t="shared" si="388"/>
        <v xml:space="preserve"> </v>
      </c>
      <c r="K804" s="1116"/>
      <c r="L804" s="1118"/>
      <c r="M804" s="1118"/>
      <c r="N804" s="23"/>
      <c r="O804" s="863"/>
      <c r="P804" s="860"/>
      <c r="Q804" s="866"/>
      <c r="R804" s="829"/>
      <c r="S804" s="835"/>
      <c r="T804" s="835"/>
      <c r="U804" s="835"/>
      <c r="V804" s="835"/>
      <c r="W804" s="831"/>
      <c r="X804" s="855"/>
      <c r="Y804" s="857"/>
      <c r="Z804" s="857"/>
      <c r="AA804" s="1104"/>
      <c r="AB804" s="956"/>
      <c r="AC804" s="1107"/>
      <c r="AD804" s="1109"/>
      <c r="AE804" s="29" t="str">
        <f t="shared" si="389"/>
        <v/>
      </c>
      <c r="AF804" s="45"/>
      <c r="AG804" s="45"/>
      <c r="AH804" s="46"/>
      <c r="AI804" s="19"/>
    </row>
    <row r="805" spans="2:35">
      <c r="B805" s="823"/>
      <c r="C805" s="828"/>
      <c r="D805" s="1100"/>
      <c r="E805" s="828"/>
      <c r="F805" s="1102"/>
      <c r="G805" s="25"/>
      <c r="H805" s="140"/>
      <c r="I805" s="140"/>
      <c r="J805" s="7" t="str">
        <f t="shared" si="388"/>
        <v xml:space="preserve"> </v>
      </c>
      <c r="K805" s="1116"/>
      <c r="L805" s="1118"/>
      <c r="M805" s="1118"/>
      <c r="N805" s="23"/>
      <c r="O805" s="863"/>
      <c r="P805" s="860"/>
      <c r="Q805" s="866"/>
      <c r="R805" s="854"/>
      <c r="S805" s="835"/>
      <c r="T805" s="835"/>
      <c r="U805" s="835"/>
      <c r="V805" s="835"/>
      <c r="W805" s="831"/>
      <c r="X805" s="855"/>
      <c r="Y805" s="857"/>
      <c r="Z805" s="857"/>
      <c r="AA805" s="1104"/>
      <c r="AB805" s="956"/>
      <c r="AC805" s="1107"/>
      <c r="AD805" s="1109"/>
      <c r="AE805" s="29" t="str">
        <f t="shared" si="389"/>
        <v/>
      </c>
      <c r="AF805" s="45"/>
      <c r="AG805" s="45"/>
      <c r="AH805" s="46"/>
      <c r="AI805" s="19"/>
    </row>
    <row r="806" spans="2:35">
      <c r="B806" s="823"/>
      <c r="C806" s="828"/>
      <c r="D806" s="1100"/>
      <c r="E806" s="828"/>
      <c r="F806" s="1102"/>
      <c r="G806" s="25"/>
      <c r="H806" s="140"/>
      <c r="I806" s="22"/>
      <c r="J806" s="7" t="str">
        <f t="shared" si="388"/>
        <v xml:space="preserve"> </v>
      </c>
      <c r="K806" s="1116"/>
      <c r="L806" s="1118"/>
      <c r="M806" s="1118"/>
      <c r="N806" s="23"/>
      <c r="O806" s="863"/>
      <c r="P806" s="860"/>
      <c r="Q806" s="866"/>
      <c r="R806" s="829"/>
      <c r="S806" s="835"/>
      <c r="T806" s="835"/>
      <c r="U806" s="835"/>
      <c r="V806" s="835"/>
      <c r="W806" s="831"/>
      <c r="X806" s="855"/>
      <c r="Y806" s="857"/>
      <c r="Z806" s="857"/>
      <c r="AA806" s="1104"/>
      <c r="AB806" s="956"/>
      <c r="AC806" s="1107"/>
      <c r="AD806" s="1109"/>
      <c r="AE806" s="29"/>
      <c r="AF806" s="45"/>
      <c r="AG806" s="45"/>
      <c r="AH806" s="46"/>
      <c r="AI806" s="19"/>
    </row>
    <row r="807" spans="2:35">
      <c r="B807" s="823"/>
      <c r="C807" s="828"/>
      <c r="D807" s="1100"/>
      <c r="E807" s="828"/>
      <c r="F807" s="1102"/>
      <c r="G807" s="25"/>
      <c r="H807" s="140"/>
      <c r="I807" s="22"/>
      <c r="J807" s="7" t="str">
        <f t="shared" si="388"/>
        <v xml:space="preserve"> </v>
      </c>
      <c r="K807" s="1116"/>
      <c r="L807" s="1118"/>
      <c r="M807" s="1118"/>
      <c r="N807" s="23"/>
      <c r="O807" s="863"/>
      <c r="P807" s="860"/>
      <c r="Q807" s="866"/>
      <c r="R807" s="854"/>
      <c r="S807" s="835"/>
      <c r="T807" s="835"/>
      <c r="U807" s="835"/>
      <c r="V807" s="835"/>
      <c r="W807" s="831"/>
      <c r="X807" s="855"/>
      <c r="Y807" s="857"/>
      <c r="Z807" s="857"/>
      <c r="AA807" s="1104"/>
      <c r="AB807" s="956"/>
      <c r="AC807" s="1107"/>
      <c r="AD807" s="1109"/>
      <c r="AE807" s="29"/>
      <c r="AF807" s="45"/>
      <c r="AG807" s="45"/>
      <c r="AH807" s="46"/>
      <c r="AI807" s="19"/>
    </row>
    <row r="808" spans="2:35">
      <c r="B808" s="823"/>
      <c r="C808" s="828"/>
      <c r="D808" s="1100"/>
      <c r="E808" s="828"/>
      <c r="F808" s="1102"/>
      <c r="G808" s="25"/>
      <c r="H808" s="140"/>
      <c r="I808" s="22"/>
      <c r="J808" s="7" t="str">
        <f t="shared" si="388"/>
        <v xml:space="preserve"> </v>
      </c>
      <c r="K808" s="1116"/>
      <c r="L808" s="1118"/>
      <c r="M808" s="1118"/>
      <c r="N808" s="23"/>
      <c r="O808" s="863"/>
      <c r="P808" s="860"/>
      <c r="Q808" s="866"/>
      <c r="R808" s="829"/>
      <c r="S808" s="835"/>
      <c r="T808" s="835"/>
      <c r="U808" s="835"/>
      <c r="V808" s="835"/>
      <c r="W808" s="831"/>
      <c r="X808" s="855"/>
      <c r="Y808" s="857"/>
      <c r="Z808" s="857"/>
      <c r="AA808" s="1104"/>
      <c r="AB808" s="956"/>
      <c r="AC808" s="1107"/>
      <c r="AD808" s="1109"/>
      <c r="AE808" s="29"/>
      <c r="AF808" s="45"/>
      <c r="AG808" s="45"/>
      <c r="AH808" s="46"/>
      <c r="AI808" s="19"/>
    </row>
    <row r="809" spans="2:35">
      <c r="B809" s="823"/>
      <c r="C809" s="828"/>
      <c r="D809" s="1100"/>
      <c r="E809" s="828"/>
      <c r="F809" s="1102"/>
      <c r="G809" s="25"/>
      <c r="H809" s="140"/>
      <c r="I809" s="22"/>
      <c r="J809" s="7" t="str">
        <f t="shared" si="388"/>
        <v xml:space="preserve"> </v>
      </c>
      <c r="K809" s="1116"/>
      <c r="L809" s="1118"/>
      <c r="M809" s="1118"/>
      <c r="N809" s="23"/>
      <c r="O809" s="863"/>
      <c r="P809" s="860"/>
      <c r="Q809" s="866"/>
      <c r="R809" s="854"/>
      <c r="S809" s="835"/>
      <c r="T809" s="835"/>
      <c r="U809" s="835"/>
      <c r="V809" s="835"/>
      <c r="W809" s="831"/>
      <c r="X809" s="855"/>
      <c r="Y809" s="857"/>
      <c r="Z809" s="857"/>
      <c r="AA809" s="1104"/>
      <c r="AB809" s="956"/>
      <c r="AC809" s="1107"/>
      <c r="AD809" s="1109"/>
      <c r="AE809" s="29"/>
      <c r="AF809" s="45"/>
      <c r="AG809" s="45"/>
      <c r="AH809" s="46"/>
      <c r="AI809" s="19"/>
    </row>
    <row r="810" spans="2:35">
      <c r="B810" s="823"/>
      <c r="C810" s="828"/>
      <c r="D810" s="1100"/>
      <c r="E810" s="828"/>
      <c r="F810" s="1102"/>
      <c r="G810" s="25"/>
      <c r="H810" s="140"/>
      <c r="I810" s="22"/>
      <c r="J810" s="7" t="str">
        <f t="shared" si="388"/>
        <v xml:space="preserve"> </v>
      </c>
      <c r="K810" s="1116"/>
      <c r="L810" s="1118"/>
      <c r="M810" s="1118"/>
      <c r="N810" s="23"/>
      <c r="O810" s="863"/>
      <c r="P810" s="860"/>
      <c r="Q810" s="866"/>
      <c r="R810" s="828"/>
      <c r="S810" s="835"/>
      <c r="T810" s="835"/>
      <c r="U810" s="835"/>
      <c r="V810" s="835"/>
      <c r="W810" s="831"/>
      <c r="X810" s="855"/>
      <c r="Y810" s="857"/>
      <c r="Z810" s="857"/>
      <c r="AA810" s="1104"/>
      <c r="AB810" s="956"/>
      <c r="AC810" s="1107"/>
      <c r="AD810" s="1109"/>
      <c r="AE810" s="29"/>
      <c r="AF810" s="45"/>
      <c r="AG810" s="45"/>
      <c r="AH810" s="46"/>
      <c r="AI810" s="19"/>
    </row>
    <row r="811" spans="2:35">
      <c r="B811" s="822"/>
      <c r="C811" s="829"/>
      <c r="D811" s="1101"/>
      <c r="E811" s="829"/>
      <c r="F811" s="1102"/>
      <c r="G811" s="25"/>
      <c r="H811" s="140"/>
      <c r="I811" s="22"/>
      <c r="J811" s="7" t="str">
        <f t="shared" si="388"/>
        <v xml:space="preserve"> </v>
      </c>
      <c r="K811" s="1117"/>
      <c r="L811" s="1119"/>
      <c r="M811" s="1119"/>
      <c r="N811" s="23"/>
      <c r="O811" s="864"/>
      <c r="P811" s="861"/>
      <c r="Q811" s="867"/>
      <c r="R811" s="829"/>
      <c r="S811" s="836"/>
      <c r="T811" s="836"/>
      <c r="U811" s="836"/>
      <c r="V811" s="836"/>
      <c r="W811" s="832"/>
      <c r="X811" s="856"/>
      <c r="Y811" s="858"/>
      <c r="Z811" s="858"/>
      <c r="AA811" s="1105"/>
      <c r="AB811" s="957"/>
      <c r="AC811" s="1108"/>
      <c r="AD811" s="1110"/>
      <c r="AE811" s="29" t="str">
        <f t="shared" ref="AE811" si="390">IFERROR(ROUND(IF(AA811="ICT",0,(J811/25)*110%),0),"")</f>
        <v/>
      </c>
      <c r="AF811" s="45"/>
      <c r="AG811" s="45"/>
      <c r="AH811" s="46"/>
      <c r="AI811" s="19"/>
    </row>
    <row r="812" spans="2:35" s="90" customFormat="1" ht="16.5" customHeight="1">
      <c r="B812" s="821"/>
      <c r="C812" s="78" t="s">
        <v>348</v>
      </c>
      <c r="D812" s="78"/>
      <c r="E812" s="78">
        <f>COUNTA(E802)</f>
        <v>0</v>
      </c>
      <c r="F812" s="78">
        <f>COUNTA(F802)</f>
        <v>0</v>
      </c>
      <c r="G812" s="78">
        <f>COUNTA(G802:G811)</f>
        <v>0</v>
      </c>
      <c r="H812" s="78"/>
      <c r="I812" s="69">
        <f>SUM(I802:I811)</f>
        <v>0</v>
      </c>
      <c r="J812" s="69">
        <f>SUM(J802:J811)</f>
        <v>0</v>
      </c>
      <c r="K812" s="79"/>
      <c r="L812" s="79"/>
      <c r="M812" s="79"/>
      <c r="N812" s="70">
        <f>SUM(N802:N811)</f>
        <v>0</v>
      </c>
      <c r="O812" s="70">
        <f>SUM(O802:O811)</f>
        <v>0</v>
      </c>
      <c r="P812" s="71">
        <f>SUM(P802:P811)</f>
        <v>0</v>
      </c>
      <c r="Q812" s="71">
        <f>SUM(Q802:Q811)</f>
        <v>0</v>
      </c>
      <c r="R812" s="71"/>
      <c r="S812" s="74">
        <f>SUM(S802:S811)</f>
        <v>0</v>
      </c>
      <c r="T812" s="74">
        <f>SUM(T802:T811)</f>
        <v>0</v>
      </c>
      <c r="U812" s="74">
        <f t="shared" ref="U812" si="391">SUM(U802:U811)</f>
        <v>0</v>
      </c>
      <c r="V812" s="74">
        <f>SUM(V802:V811)</f>
        <v>0</v>
      </c>
      <c r="W812" s="71"/>
      <c r="X812" s="71" t="e">
        <f>SUM(X802:X811)</f>
        <v>#REF!</v>
      </c>
      <c r="Y812" s="71" t="e">
        <f t="shared" ref="Y812:Z812" si="392">SUM(Y802:Y811)</f>
        <v>#REF!</v>
      </c>
      <c r="Z812" s="71" t="e">
        <f t="shared" si="392"/>
        <v>#REF!</v>
      </c>
      <c r="AA812" s="71"/>
      <c r="AB812" s="75">
        <f>SUM(AB802:AB811)</f>
        <v>0</v>
      </c>
      <c r="AC812" s="71">
        <f>SUM(AC802:AC811)</f>
        <v>0</v>
      </c>
      <c r="AD812" s="76">
        <f>SUM(AD802:AD811)</f>
        <v>0</v>
      </c>
      <c r="AE812" s="76">
        <f>SUM(AE802:AE811)</f>
        <v>0</v>
      </c>
      <c r="AF812" s="79">
        <f>COUNTA(AF802:AF811)</f>
        <v>0</v>
      </c>
      <c r="AG812" s="80"/>
      <c r="AH812" s="81"/>
      <c r="AI812" s="91"/>
    </row>
    <row r="813" spans="2:35" s="93" customFormat="1" ht="15" thickBot="1">
      <c r="B813" s="822"/>
      <c r="C813" s="82"/>
      <c r="D813" s="82"/>
      <c r="E813" s="82"/>
      <c r="F813" s="82"/>
      <c r="G813" s="83"/>
      <c r="H813" s="84"/>
      <c r="I813" s="84"/>
      <c r="J813" s="28" t="str">
        <f t="shared" ref="J813" si="393">IFERROR(IF(I813/D$12=0," ",I813/D$12),"")</f>
        <v xml:space="preserve"> </v>
      </c>
      <c r="K813" s="84"/>
      <c r="L813" s="84"/>
      <c r="M813" s="84"/>
      <c r="N813" s="85"/>
      <c r="O813" s="72"/>
      <c r="P813" s="73"/>
      <c r="Q813" s="73"/>
      <c r="R813" s="73"/>
      <c r="S813" s="73"/>
      <c r="T813" s="73"/>
      <c r="U813" s="73"/>
      <c r="V813" s="73"/>
      <c r="W813" s="73"/>
      <c r="X813" s="73"/>
      <c r="Y813" s="73"/>
      <c r="Z813" s="73"/>
      <c r="AA813" s="73"/>
      <c r="AB813" s="73"/>
      <c r="AC813" s="73"/>
      <c r="AD813" s="77"/>
      <c r="AE813" s="77"/>
      <c r="AF813" s="84"/>
      <c r="AG813" s="86"/>
      <c r="AH813" s="87"/>
      <c r="AI813" s="92"/>
    </row>
    <row r="814" spans="2:35">
      <c r="B814" s="823">
        <f>B802+1</f>
        <v>67</v>
      </c>
      <c r="C814" s="828"/>
      <c r="D814" s="1100"/>
      <c r="E814" s="828"/>
      <c r="F814" s="829"/>
      <c r="G814" s="25"/>
      <c r="H814" s="24"/>
      <c r="I814" s="140"/>
      <c r="J814" s="7" t="str">
        <f>IFERROR(IF(I814/D$12=0," ",I814/D$12),"")</f>
        <v xml:space="preserve"> </v>
      </c>
      <c r="K814" s="1116"/>
      <c r="L814" s="1118"/>
      <c r="M814" s="1118"/>
      <c r="N814" s="23"/>
      <c r="O814" s="862" t="str">
        <f>IFERROR(ROUND(IF(I824/#REF!=0,"",I824/#REF!),0),"")</f>
        <v/>
      </c>
      <c r="P814" s="859">
        <f>IFERROR(O824/$X$14,"")</f>
        <v>0</v>
      </c>
      <c r="Q814" s="865">
        <f>IFERROR(P824*$X$13/2,"")</f>
        <v>0</v>
      </c>
      <c r="R814" s="854"/>
      <c r="S814" s="834" t="str">
        <f>IFERROR(ROUND(IF(OR($R814="Hino Truck",$R817="Hino Truck",$R819="Hino Truck",$R821="Hino Truck"),$P824/$X$9,""),1),"NA")</f>
        <v>NA</v>
      </c>
      <c r="T814" s="834" t="str">
        <f>IFERROR(ROUND(IF(OR($R814="Mazda",$R817="Mazda",$R819="Mazda",$R821="Mazda"),$P824/$X$10,""),1),"NA")</f>
        <v>NA</v>
      </c>
      <c r="U814" s="834" t="str">
        <f>IFERROR(ROUND(IF(OR($R814="Shazoor",$R817="Shazoor",$R819="Shazoor",$R821="Shazoor"),$P824/$X$11,""),1),"NA")</f>
        <v>NA</v>
      </c>
      <c r="V814" s="834" t="str">
        <f>IFERROR(ROUND(IF(OR($R814="Suzuki",$R817="Suzuki",$R819="Suzuki",$R821="Suzuki"),$P824/$X$12,""),1),"NA")</f>
        <v>NA</v>
      </c>
      <c r="W814" s="830"/>
      <c r="X814" s="855" t="e">
        <f>J824/$K$9/$K$8</f>
        <v>#REF!</v>
      </c>
      <c r="Y814" s="857" t="e">
        <f>ROUND(X824/#REF!,0)</f>
        <v>#REF!</v>
      </c>
      <c r="Z814" s="857" t="e">
        <f>O824/#REF!</f>
        <v>#REF!</v>
      </c>
      <c r="AA814" s="1103"/>
      <c r="AB814" s="1106">
        <f>IFERROR(ROUND(IF(AA814="ICT",0,(J824/10)*110%),0),"")</f>
        <v>0</v>
      </c>
      <c r="AC814" s="1107" t="str">
        <f>IFERROR(ROUNDUP(J824/$P$9/$P$8,0),"")</f>
        <v/>
      </c>
      <c r="AD814" s="1109" t="str">
        <f>IFERROR(ROUND(J824/$P$9/AC814,0),"")</f>
        <v/>
      </c>
      <c r="AE814" s="29" t="str">
        <f>IFERROR(ROUND(IF(AA814="ICT",0,(J814/25)*110%),0),"")</f>
        <v/>
      </c>
      <c r="AF814" s="43"/>
      <c r="AG814" s="43"/>
      <c r="AH814" s="44"/>
      <c r="AI814" s="19"/>
    </row>
    <row r="815" spans="2:35">
      <c r="B815" s="823"/>
      <c r="C815" s="828"/>
      <c r="D815" s="1100"/>
      <c r="E815" s="828"/>
      <c r="F815" s="1102"/>
      <c r="G815" s="25"/>
      <c r="H815" s="140"/>
      <c r="I815" s="140"/>
      <c r="J815" s="7" t="str">
        <f t="shared" ref="J815:J823" si="394">IFERROR(IF(I815/D$12=0," ",I815/D$12),"")</f>
        <v xml:space="preserve"> </v>
      </c>
      <c r="K815" s="1116"/>
      <c r="L815" s="1118"/>
      <c r="M815" s="1118"/>
      <c r="N815" s="23"/>
      <c r="O815" s="863"/>
      <c r="P815" s="860"/>
      <c r="Q815" s="866"/>
      <c r="R815" s="828"/>
      <c r="S815" s="835"/>
      <c r="T815" s="835"/>
      <c r="U815" s="835"/>
      <c r="V815" s="835"/>
      <c r="W815" s="831"/>
      <c r="X815" s="855"/>
      <c r="Y815" s="857"/>
      <c r="Z815" s="857"/>
      <c r="AA815" s="1104"/>
      <c r="AB815" s="956"/>
      <c r="AC815" s="1107"/>
      <c r="AD815" s="1109"/>
      <c r="AE815" s="29" t="str">
        <f t="shared" ref="AE815:AE817" si="395">IFERROR(ROUND(IF(AA815="ICT",0,(J815/25)*110%),0),"")</f>
        <v/>
      </c>
      <c r="AF815" s="45"/>
      <c r="AG815" s="45"/>
      <c r="AH815" s="46"/>
      <c r="AI815" s="19"/>
    </row>
    <row r="816" spans="2:35">
      <c r="B816" s="823"/>
      <c r="C816" s="828"/>
      <c r="D816" s="1100"/>
      <c r="E816" s="828"/>
      <c r="F816" s="1102"/>
      <c r="G816" s="25"/>
      <c r="H816" s="140"/>
      <c r="I816" s="140"/>
      <c r="J816" s="7" t="str">
        <f t="shared" si="394"/>
        <v xml:space="preserve"> </v>
      </c>
      <c r="K816" s="1116"/>
      <c r="L816" s="1118"/>
      <c r="M816" s="1118"/>
      <c r="N816" s="23"/>
      <c r="O816" s="863"/>
      <c r="P816" s="860"/>
      <c r="Q816" s="866"/>
      <c r="R816" s="829"/>
      <c r="S816" s="835"/>
      <c r="T816" s="835"/>
      <c r="U816" s="835"/>
      <c r="V816" s="835"/>
      <c r="W816" s="831"/>
      <c r="X816" s="855"/>
      <c r="Y816" s="857"/>
      <c r="Z816" s="857"/>
      <c r="AA816" s="1104"/>
      <c r="AB816" s="956"/>
      <c r="AC816" s="1107"/>
      <c r="AD816" s="1109"/>
      <c r="AE816" s="29" t="str">
        <f t="shared" si="395"/>
        <v/>
      </c>
      <c r="AF816" s="45"/>
      <c r="AG816" s="45"/>
      <c r="AH816" s="46"/>
      <c r="AI816" s="19"/>
    </row>
    <row r="817" spans="2:35">
      <c r="B817" s="823"/>
      <c r="C817" s="828"/>
      <c r="D817" s="1100"/>
      <c r="E817" s="828"/>
      <c r="F817" s="1102"/>
      <c r="G817" s="25"/>
      <c r="H817" s="140"/>
      <c r="I817" s="140"/>
      <c r="J817" s="7" t="str">
        <f t="shared" si="394"/>
        <v xml:space="preserve"> </v>
      </c>
      <c r="K817" s="1116"/>
      <c r="L817" s="1118"/>
      <c r="M817" s="1118"/>
      <c r="N817" s="23"/>
      <c r="O817" s="863"/>
      <c r="P817" s="860"/>
      <c r="Q817" s="866"/>
      <c r="R817" s="854"/>
      <c r="S817" s="835"/>
      <c r="T817" s="835"/>
      <c r="U817" s="835"/>
      <c r="V817" s="835"/>
      <c r="W817" s="831"/>
      <c r="X817" s="855"/>
      <c r="Y817" s="857"/>
      <c r="Z817" s="857"/>
      <c r="AA817" s="1104"/>
      <c r="AB817" s="956"/>
      <c r="AC817" s="1107"/>
      <c r="AD817" s="1109"/>
      <c r="AE817" s="29" t="str">
        <f t="shared" si="395"/>
        <v/>
      </c>
      <c r="AF817" s="45"/>
      <c r="AG817" s="45"/>
      <c r="AH817" s="46"/>
      <c r="AI817" s="19"/>
    </row>
    <row r="818" spans="2:35">
      <c r="B818" s="823"/>
      <c r="C818" s="828"/>
      <c r="D818" s="1100"/>
      <c r="E818" s="828"/>
      <c r="F818" s="1102"/>
      <c r="G818" s="25"/>
      <c r="H818" s="140"/>
      <c r="I818" s="22"/>
      <c r="J818" s="7" t="str">
        <f t="shared" si="394"/>
        <v xml:space="preserve"> </v>
      </c>
      <c r="K818" s="1116"/>
      <c r="L818" s="1118"/>
      <c r="M818" s="1118"/>
      <c r="N818" s="23"/>
      <c r="O818" s="863"/>
      <c r="P818" s="860"/>
      <c r="Q818" s="866"/>
      <c r="R818" s="829"/>
      <c r="S818" s="835"/>
      <c r="T818" s="835"/>
      <c r="U818" s="835"/>
      <c r="V818" s="835"/>
      <c r="W818" s="831"/>
      <c r="X818" s="855"/>
      <c r="Y818" s="857"/>
      <c r="Z818" s="857"/>
      <c r="AA818" s="1104"/>
      <c r="AB818" s="956"/>
      <c r="AC818" s="1107"/>
      <c r="AD818" s="1109"/>
      <c r="AE818" s="29"/>
      <c r="AF818" s="45"/>
      <c r="AG818" s="45"/>
      <c r="AH818" s="46"/>
      <c r="AI818" s="19"/>
    </row>
    <row r="819" spans="2:35">
      <c r="B819" s="823"/>
      <c r="C819" s="828"/>
      <c r="D819" s="1100"/>
      <c r="E819" s="828"/>
      <c r="F819" s="1102"/>
      <c r="G819" s="25"/>
      <c r="H819" s="140"/>
      <c r="I819" s="22"/>
      <c r="J819" s="7" t="str">
        <f t="shared" si="394"/>
        <v xml:space="preserve"> </v>
      </c>
      <c r="K819" s="1116"/>
      <c r="L819" s="1118"/>
      <c r="M819" s="1118"/>
      <c r="N819" s="23"/>
      <c r="O819" s="863"/>
      <c r="P819" s="860"/>
      <c r="Q819" s="866"/>
      <c r="R819" s="854"/>
      <c r="S819" s="835"/>
      <c r="T819" s="835"/>
      <c r="U819" s="835"/>
      <c r="V819" s="835"/>
      <c r="W819" s="831"/>
      <c r="X819" s="855"/>
      <c r="Y819" s="857"/>
      <c r="Z819" s="857"/>
      <c r="AA819" s="1104"/>
      <c r="AB819" s="956"/>
      <c r="AC819" s="1107"/>
      <c r="AD819" s="1109"/>
      <c r="AE819" s="29"/>
      <c r="AF819" s="45"/>
      <c r="AG819" s="45"/>
      <c r="AH819" s="46"/>
      <c r="AI819" s="19"/>
    </row>
    <row r="820" spans="2:35">
      <c r="B820" s="823"/>
      <c r="C820" s="828"/>
      <c r="D820" s="1100"/>
      <c r="E820" s="828"/>
      <c r="F820" s="1102"/>
      <c r="G820" s="25"/>
      <c r="H820" s="140"/>
      <c r="I820" s="22"/>
      <c r="J820" s="7" t="str">
        <f t="shared" si="394"/>
        <v xml:space="preserve"> </v>
      </c>
      <c r="K820" s="1116"/>
      <c r="L820" s="1118"/>
      <c r="M820" s="1118"/>
      <c r="N820" s="23"/>
      <c r="O820" s="863"/>
      <c r="P820" s="860"/>
      <c r="Q820" s="866"/>
      <c r="R820" s="829"/>
      <c r="S820" s="835"/>
      <c r="T820" s="835"/>
      <c r="U820" s="835"/>
      <c r="V820" s="835"/>
      <c r="W820" s="831"/>
      <c r="X820" s="855"/>
      <c r="Y820" s="857"/>
      <c r="Z820" s="857"/>
      <c r="AA820" s="1104"/>
      <c r="AB820" s="956"/>
      <c r="AC820" s="1107"/>
      <c r="AD820" s="1109"/>
      <c r="AE820" s="29"/>
      <c r="AF820" s="45"/>
      <c r="AG820" s="45"/>
      <c r="AH820" s="46"/>
      <c r="AI820" s="19"/>
    </row>
    <row r="821" spans="2:35">
      <c r="B821" s="823"/>
      <c r="C821" s="828"/>
      <c r="D821" s="1100"/>
      <c r="E821" s="828"/>
      <c r="F821" s="1102"/>
      <c r="G821" s="25"/>
      <c r="H821" s="140"/>
      <c r="I821" s="22"/>
      <c r="J821" s="7" t="str">
        <f t="shared" si="394"/>
        <v xml:space="preserve"> </v>
      </c>
      <c r="K821" s="1116"/>
      <c r="L821" s="1118"/>
      <c r="M821" s="1118"/>
      <c r="N821" s="23"/>
      <c r="O821" s="863"/>
      <c r="P821" s="860"/>
      <c r="Q821" s="866"/>
      <c r="R821" s="854"/>
      <c r="S821" s="835"/>
      <c r="T821" s="835"/>
      <c r="U821" s="835"/>
      <c r="V821" s="835"/>
      <c r="W821" s="831"/>
      <c r="X821" s="855"/>
      <c r="Y821" s="857"/>
      <c r="Z821" s="857"/>
      <c r="AA821" s="1104"/>
      <c r="AB821" s="956"/>
      <c r="AC821" s="1107"/>
      <c r="AD821" s="1109"/>
      <c r="AE821" s="29"/>
      <c r="AF821" s="45"/>
      <c r="AG821" s="45"/>
      <c r="AH821" s="46"/>
      <c r="AI821" s="19"/>
    </row>
    <row r="822" spans="2:35">
      <c r="B822" s="823"/>
      <c r="C822" s="828"/>
      <c r="D822" s="1100"/>
      <c r="E822" s="828"/>
      <c r="F822" s="1102"/>
      <c r="G822" s="25"/>
      <c r="H822" s="140"/>
      <c r="I822" s="22"/>
      <c r="J822" s="7" t="str">
        <f t="shared" si="394"/>
        <v xml:space="preserve"> </v>
      </c>
      <c r="K822" s="1116"/>
      <c r="L822" s="1118"/>
      <c r="M822" s="1118"/>
      <c r="N822" s="23"/>
      <c r="O822" s="863"/>
      <c r="P822" s="860"/>
      <c r="Q822" s="866"/>
      <c r="R822" s="828"/>
      <c r="S822" s="835"/>
      <c r="T822" s="835"/>
      <c r="U822" s="835"/>
      <c r="V822" s="835"/>
      <c r="W822" s="831"/>
      <c r="X822" s="855"/>
      <c r="Y822" s="857"/>
      <c r="Z822" s="857"/>
      <c r="AA822" s="1104"/>
      <c r="AB822" s="956"/>
      <c r="AC822" s="1107"/>
      <c r="AD822" s="1109"/>
      <c r="AE822" s="29"/>
      <c r="AF822" s="45"/>
      <c r="AG822" s="45"/>
      <c r="AH822" s="46"/>
      <c r="AI822" s="19"/>
    </row>
    <row r="823" spans="2:35">
      <c r="B823" s="822"/>
      <c r="C823" s="829"/>
      <c r="D823" s="1101"/>
      <c r="E823" s="829"/>
      <c r="F823" s="1102"/>
      <c r="G823" s="25"/>
      <c r="H823" s="140"/>
      <c r="I823" s="22"/>
      <c r="J823" s="7" t="str">
        <f t="shared" si="394"/>
        <v xml:space="preserve"> </v>
      </c>
      <c r="K823" s="1117"/>
      <c r="L823" s="1119"/>
      <c r="M823" s="1119"/>
      <c r="N823" s="23"/>
      <c r="O823" s="864"/>
      <c r="P823" s="861"/>
      <c r="Q823" s="867"/>
      <c r="R823" s="829"/>
      <c r="S823" s="836"/>
      <c r="T823" s="836"/>
      <c r="U823" s="836"/>
      <c r="V823" s="836"/>
      <c r="W823" s="832"/>
      <c r="X823" s="856"/>
      <c r="Y823" s="858"/>
      <c r="Z823" s="858"/>
      <c r="AA823" s="1105"/>
      <c r="AB823" s="957"/>
      <c r="AC823" s="1108"/>
      <c r="AD823" s="1110"/>
      <c r="AE823" s="29" t="str">
        <f t="shared" ref="AE823" si="396">IFERROR(ROUND(IF(AA823="ICT",0,(J823/25)*110%),0),"")</f>
        <v/>
      </c>
      <c r="AF823" s="45"/>
      <c r="AG823" s="45"/>
      <c r="AH823" s="46"/>
      <c r="AI823" s="19"/>
    </row>
    <row r="824" spans="2:35" s="90" customFormat="1" ht="16.5" customHeight="1">
      <c r="B824" s="821"/>
      <c r="C824" s="78" t="s">
        <v>348</v>
      </c>
      <c r="D824" s="78"/>
      <c r="E824" s="78">
        <f>COUNTA(E814)</f>
        <v>0</v>
      </c>
      <c r="F824" s="78">
        <f>COUNTA(F814)</f>
        <v>0</v>
      </c>
      <c r="G824" s="78">
        <f>COUNTA(G814:G823)</f>
        <v>0</v>
      </c>
      <c r="H824" s="78"/>
      <c r="I824" s="69">
        <f>SUM(I814:I823)</f>
        <v>0</v>
      </c>
      <c r="J824" s="69">
        <f>SUM(J814:J823)</f>
        <v>0</v>
      </c>
      <c r="K824" s="79"/>
      <c r="L824" s="79"/>
      <c r="M824" s="79"/>
      <c r="N824" s="70">
        <f>SUM(N814:N823)</f>
        <v>0</v>
      </c>
      <c r="O824" s="70">
        <f>SUM(O814:O823)</f>
        <v>0</v>
      </c>
      <c r="P824" s="71">
        <f>SUM(P814:P823)</f>
        <v>0</v>
      </c>
      <c r="Q824" s="71">
        <f>SUM(Q814:Q823)</f>
        <v>0</v>
      </c>
      <c r="R824" s="71"/>
      <c r="S824" s="74">
        <f>SUM(S814:S823)</f>
        <v>0</v>
      </c>
      <c r="T824" s="74">
        <f>SUM(T814:T823)</f>
        <v>0</v>
      </c>
      <c r="U824" s="74">
        <f t="shared" ref="U824" si="397">SUM(U814:U823)</f>
        <v>0</v>
      </c>
      <c r="V824" s="74">
        <f>SUM(V814:V823)</f>
        <v>0</v>
      </c>
      <c r="W824" s="71"/>
      <c r="X824" s="71" t="e">
        <f>SUM(X814:X823)</f>
        <v>#REF!</v>
      </c>
      <c r="Y824" s="71" t="e">
        <f t="shared" ref="Y824:Z824" si="398">SUM(Y814:Y823)</f>
        <v>#REF!</v>
      </c>
      <c r="Z824" s="71" t="e">
        <f t="shared" si="398"/>
        <v>#REF!</v>
      </c>
      <c r="AA824" s="71"/>
      <c r="AB824" s="75">
        <f>SUM(AB814:AB823)</f>
        <v>0</v>
      </c>
      <c r="AC824" s="71">
        <f>SUM(AC814:AC823)</f>
        <v>0</v>
      </c>
      <c r="AD824" s="76">
        <f>SUM(AD814:AD823)</f>
        <v>0</v>
      </c>
      <c r="AE824" s="76">
        <f>SUM(AE814:AE823)</f>
        <v>0</v>
      </c>
      <c r="AF824" s="79">
        <f>COUNTA(AF814:AF823)</f>
        <v>0</v>
      </c>
      <c r="AG824" s="80"/>
      <c r="AH824" s="81"/>
      <c r="AI824" s="91"/>
    </row>
    <row r="825" spans="2:35" s="93" customFormat="1" ht="15" thickBot="1">
      <c r="B825" s="822"/>
      <c r="C825" s="82"/>
      <c r="D825" s="82"/>
      <c r="E825" s="82"/>
      <c r="F825" s="82"/>
      <c r="G825" s="83"/>
      <c r="H825" s="84"/>
      <c r="I825" s="84"/>
      <c r="J825" s="28" t="str">
        <f t="shared" ref="J825" si="399">IFERROR(IF(I825/D$12=0," ",I825/D$12),"")</f>
        <v xml:space="preserve"> </v>
      </c>
      <c r="K825" s="84"/>
      <c r="L825" s="84"/>
      <c r="M825" s="84"/>
      <c r="N825" s="85"/>
      <c r="O825" s="72"/>
      <c r="P825" s="73"/>
      <c r="Q825" s="73"/>
      <c r="R825" s="73"/>
      <c r="S825" s="73"/>
      <c r="T825" s="73"/>
      <c r="U825" s="73"/>
      <c r="V825" s="73"/>
      <c r="W825" s="73"/>
      <c r="X825" s="73"/>
      <c r="Y825" s="73"/>
      <c r="Z825" s="73"/>
      <c r="AA825" s="73"/>
      <c r="AB825" s="73"/>
      <c r="AC825" s="73"/>
      <c r="AD825" s="77"/>
      <c r="AE825" s="77"/>
      <c r="AF825" s="84"/>
      <c r="AG825" s="86"/>
      <c r="AH825" s="87"/>
      <c r="AI825" s="92"/>
    </row>
    <row r="826" spans="2:35">
      <c r="B826" s="823">
        <f>B814+1</f>
        <v>68</v>
      </c>
      <c r="C826" s="828"/>
      <c r="D826" s="1100"/>
      <c r="E826" s="828"/>
      <c r="F826" s="829"/>
      <c r="G826" s="25"/>
      <c r="H826" s="24"/>
      <c r="I826" s="140"/>
      <c r="J826" s="7" t="str">
        <f>IFERROR(IF(I826/D$12=0," ",I826/D$12),"")</f>
        <v xml:space="preserve"> </v>
      </c>
      <c r="K826" s="1116"/>
      <c r="L826" s="1118"/>
      <c r="M826" s="1118"/>
      <c r="N826" s="23"/>
      <c r="O826" s="862" t="str">
        <f>IFERROR(ROUND(IF(I836/#REF!=0,"",I836/#REF!),0),"")</f>
        <v/>
      </c>
      <c r="P826" s="859">
        <f>IFERROR(O836/$X$14,"")</f>
        <v>0</v>
      </c>
      <c r="Q826" s="865">
        <f>IFERROR(P836*$X$13/2,"")</f>
        <v>0</v>
      </c>
      <c r="R826" s="854"/>
      <c r="S826" s="834" t="str">
        <f>IFERROR(ROUND(IF(OR($R826="Hino Truck",$R829="Hino Truck",$R831="Hino Truck",$R833="Hino Truck"),$P836/$X$9,""),1),"NA")</f>
        <v>NA</v>
      </c>
      <c r="T826" s="834" t="str">
        <f>IFERROR(ROUND(IF(OR($R826="Mazda",$R829="Mazda",$R831="Mazda",$R833="Mazda"),$P836/$X$10,""),1),"NA")</f>
        <v>NA</v>
      </c>
      <c r="U826" s="834" t="str">
        <f>IFERROR(ROUND(IF(OR($R826="Shazoor",$R829="Shazoor",$R831="Shazoor",$R833="Shazoor"),$P836/$X$11,""),1),"NA")</f>
        <v>NA</v>
      </c>
      <c r="V826" s="834" t="str">
        <f>IFERROR(ROUND(IF(OR($R826="Suzuki",$R829="Suzuki",$R831="Suzuki",$R833="Suzuki"),$P836/$X$12,""),1),"NA")</f>
        <v>NA</v>
      </c>
      <c r="W826" s="830"/>
      <c r="X826" s="855" t="e">
        <f>J836/$K$9/$K$8</f>
        <v>#REF!</v>
      </c>
      <c r="Y826" s="857" t="e">
        <f>ROUND(X836/#REF!,0)</f>
        <v>#REF!</v>
      </c>
      <c r="Z826" s="857" t="e">
        <f>O836/#REF!</f>
        <v>#REF!</v>
      </c>
      <c r="AA826" s="1103"/>
      <c r="AB826" s="1106">
        <f>IFERROR(ROUND(IF(AA826="ICT",0,(J836/10)*110%),0),"")</f>
        <v>0</v>
      </c>
      <c r="AC826" s="1107" t="str">
        <f>IFERROR(ROUNDUP(J836/$P$9/$P$8,0),"")</f>
        <v/>
      </c>
      <c r="AD826" s="1109" t="str">
        <f>IFERROR(ROUND(J836/$P$9/AC826,0),"")</f>
        <v/>
      </c>
      <c r="AE826" s="29" t="str">
        <f>IFERROR(ROUND(IF(AA826="ICT",0,(J826/25)*110%),0),"")</f>
        <v/>
      </c>
      <c r="AF826" s="43"/>
      <c r="AG826" s="43"/>
      <c r="AH826" s="44"/>
      <c r="AI826" s="19"/>
    </row>
    <row r="827" spans="2:35">
      <c r="B827" s="823"/>
      <c r="C827" s="828"/>
      <c r="D827" s="1100"/>
      <c r="E827" s="828"/>
      <c r="F827" s="1102"/>
      <c r="G827" s="25"/>
      <c r="H827" s="140"/>
      <c r="I827" s="140"/>
      <c r="J827" s="7" t="str">
        <f t="shared" ref="J827:J835" si="400">IFERROR(IF(I827/D$12=0," ",I827/D$12),"")</f>
        <v xml:space="preserve"> </v>
      </c>
      <c r="K827" s="1116"/>
      <c r="L827" s="1118"/>
      <c r="M827" s="1118"/>
      <c r="N827" s="23"/>
      <c r="O827" s="863"/>
      <c r="P827" s="860"/>
      <c r="Q827" s="866"/>
      <c r="R827" s="828"/>
      <c r="S827" s="835"/>
      <c r="T827" s="835"/>
      <c r="U827" s="835"/>
      <c r="V827" s="835"/>
      <c r="W827" s="831"/>
      <c r="X827" s="855"/>
      <c r="Y827" s="857"/>
      <c r="Z827" s="857"/>
      <c r="AA827" s="1104"/>
      <c r="AB827" s="956"/>
      <c r="AC827" s="1107"/>
      <c r="AD827" s="1109"/>
      <c r="AE827" s="29" t="str">
        <f t="shared" ref="AE827:AE829" si="401">IFERROR(ROUND(IF(AA827="ICT",0,(J827/25)*110%),0),"")</f>
        <v/>
      </c>
      <c r="AF827" s="45"/>
      <c r="AG827" s="45"/>
      <c r="AH827" s="46"/>
      <c r="AI827" s="19"/>
    </row>
    <row r="828" spans="2:35">
      <c r="B828" s="823"/>
      <c r="C828" s="828"/>
      <c r="D828" s="1100"/>
      <c r="E828" s="828"/>
      <c r="F828" s="1102"/>
      <c r="G828" s="25"/>
      <c r="H828" s="140"/>
      <c r="I828" s="140"/>
      <c r="J828" s="7" t="str">
        <f t="shared" si="400"/>
        <v xml:space="preserve"> </v>
      </c>
      <c r="K828" s="1116"/>
      <c r="L828" s="1118"/>
      <c r="M828" s="1118"/>
      <c r="N828" s="23"/>
      <c r="O828" s="863"/>
      <c r="P828" s="860"/>
      <c r="Q828" s="866"/>
      <c r="R828" s="829"/>
      <c r="S828" s="835"/>
      <c r="T828" s="835"/>
      <c r="U828" s="835"/>
      <c r="V828" s="835"/>
      <c r="W828" s="831"/>
      <c r="X828" s="855"/>
      <c r="Y828" s="857"/>
      <c r="Z828" s="857"/>
      <c r="AA828" s="1104"/>
      <c r="AB828" s="956"/>
      <c r="AC828" s="1107"/>
      <c r="AD828" s="1109"/>
      <c r="AE828" s="29" t="str">
        <f t="shared" si="401"/>
        <v/>
      </c>
      <c r="AF828" s="45"/>
      <c r="AG828" s="45"/>
      <c r="AH828" s="46"/>
      <c r="AI828" s="19"/>
    </row>
    <row r="829" spans="2:35">
      <c r="B829" s="823"/>
      <c r="C829" s="828"/>
      <c r="D829" s="1100"/>
      <c r="E829" s="828"/>
      <c r="F829" s="1102"/>
      <c r="G829" s="25"/>
      <c r="H829" s="140"/>
      <c r="I829" s="140"/>
      <c r="J829" s="7" t="str">
        <f t="shared" si="400"/>
        <v xml:space="preserve"> </v>
      </c>
      <c r="K829" s="1116"/>
      <c r="L829" s="1118"/>
      <c r="M829" s="1118"/>
      <c r="N829" s="23"/>
      <c r="O829" s="863"/>
      <c r="P829" s="860"/>
      <c r="Q829" s="866"/>
      <c r="R829" s="854"/>
      <c r="S829" s="835"/>
      <c r="T829" s="835"/>
      <c r="U829" s="835"/>
      <c r="V829" s="835"/>
      <c r="W829" s="831"/>
      <c r="X829" s="855"/>
      <c r="Y829" s="857"/>
      <c r="Z829" s="857"/>
      <c r="AA829" s="1104"/>
      <c r="AB829" s="956"/>
      <c r="AC829" s="1107"/>
      <c r="AD829" s="1109"/>
      <c r="AE829" s="29" t="str">
        <f t="shared" si="401"/>
        <v/>
      </c>
      <c r="AF829" s="45"/>
      <c r="AG829" s="45"/>
      <c r="AH829" s="46"/>
      <c r="AI829" s="19"/>
    </row>
    <row r="830" spans="2:35">
      <c r="B830" s="823"/>
      <c r="C830" s="828"/>
      <c r="D830" s="1100"/>
      <c r="E830" s="828"/>
      <c r="F830" s="1102"/>
      <c r="G830" s="25"/>
      <c r="H830" s="140"/>
      <c r="I830" s="22"/>
      <c r="J830" s="7" t="str">
        <f t="shared" si="400"/>
        <v xml:space="preserve"> </v>
      </c>
      <c r="K830" s="1116"/>
      <c r="L830" s="1118"/>
      <c r="M830" s="1118"/>
      <c r="N830" s="23"/>
      <c r="O830" s="863"/>
      <c r="P830" s="860"/>
      <c r="Q830" s="866"/>
      <c r="R830" s="829"/>
      <c r="S830" s="835"/>
      <c r="T830" s="835"/>
      <c r="U830" s="835"/>
      <c r="V830" s="835"/>
      <c r="W830" s="831"/>
      <c r="X830" s="855"/>
      <c r="Y830" s="857"/>
      <c r="Z830" s="857"/>
      <c r="AA830" s="1104"/>
      <c r="AB830" s="956"/>
      <c r="AC830" s="1107"/>
      <c r="AD830" s="1109"/>
      <c r="AE830" s="29"/>
      <c r="AF830" s="45"/>
      <c r="AG830" s="45"/>
      <c r="AH830" s="46"/>
      <c r="AI830" s="19"/>
    </row>
    <row r="831" spans="2:35">
      <c r="B831" s="823"/>
      <c r="C831" s="828"/>
      <c r="D831" s="1100"/>
      <c r="E831" s="828"/>
      <c r="F831" s="1102"/>
      <c r="G831" s="25"/>
      <c r="H831" s="140"/>
      <c r="I831" s="22"/>
      <c r="J831" s="7" t="str">
        <f t="shared" si="400"/>
        <v xml:space="preserve"> </v>
      </c>
      <c r="K831" s="1116"/>
      <c r="L831" s="1118"/>
      <c r="M831" s="1118"/>
      <c r="N831" s="23"/>
      <c r="O831" s="863"/>
      <c r="P831" s="860"/>
      <c r="Q831" s="866"/>
      <c r="R831" s="854"/>
      <c r="S831" s="835"/>
      <c r="T831" s="835"/>
      <c r="U831" s="835"/>
      <c r="V831" s="835"/>
      <c r="W831" s="831"/>
      <c r="X831" s="855"/>
      <c r="Y831" s="857"/>
      <c r="Z831" s="857"/>
      <c r="AA831" s="1104"/>
      <c r="AB831" s="956"/>
      <c r="AC831" s="1107"/>
      <c r="AD831" s="1109"/>
      <c r="AE831" s="29"/>
      <c r="AF831" s="45"/>
      <c r="AG831" s="45"/>
      <c r="AH831" s="46"/>
      <c r="AI831" s="19"/>
    </row>
    <row r="832" spans="2:35">
      <c r="B832" s="823"/>
      <c r="C832" s="828"/>
      <c r="D832" s="1100"/>
      <c r="E832" s="828"/>
      <c r="F832" s="1102"/>
      <c r="G832" s="25"/>
      <c r="H832" s="140"/>
      <c r="I832" s="22"/>
      <c r="J832" s="7" t="str">
        <f t="shared" si="400"/>
        <v xml:space="preserve"> </v>
      </c>
      <c r="K832" s="1116"/>
      <c r="L832" s="1118"/>
      <c r="M832" s="1118"/>
      <c r="N832" s="23"/>
      <c r="O832" s="863"/>
      <c r="P832" s="860"/>
      <c r="Q832" s="866"/>
      <c r="R832" s="829"/>
      <c r="S832" s="835"/>
      <c r="T832" s="835"/>
      <c r="U832" s="835"/>
      <c r="V832" s="835"/>
      <c r="W832" s="831"/>
      <c r="X832" s="855"/>
      <c r="Y832" s="857"/>
      <c r="Z832" s="857"/>
      <c r="AA832" s="1104"/>
      <c r="AB832" s="956"/>
      <c r="AC832" s="1107"/>
      <c r="AD832" s="1109"/>
      <c r="AE832" s="29"/>
      <c r="AF832" s="45"/>
      <c r="AG832" s="45"/>
      <c r="AH832" s="46"/>
      <c r="AI832" s="19"/>
    </row>
    <row r="833" spans="2:35">
      <c r="B833" s="823"/>
      <c r="C833" s="828"/>
      <c r="D833" s="1100"/>
      <c r="E833" s="828"/>
      <c r="F833" s="1102"/>
      <c r="G833" s="25"/>
      <c r="H833" s="140"/>
      <c r="I833" s="22"/>
      <c r="J833" s="7" t="str">
        <f t="shared" si="400"/>
        <v xml:space="preserve"> </v>
      </c>
      <c r="K833" s="1116"/>
      <c r="L833" s="1118"/>
      <c r="M833" s="1118"/>
      <c r="N833" s="23"/>
      <c r="O833" s="863"/>
      <c r="P833" s="860"/>
      <c r="Q833" s="866"/>
      <c r="R833" s="854"/>
      <c r="S833" s="835"/>
      <c r="T833" s="835"/>
      <c r="U833" s="835"/>
      <c r="V833" s="835"/>
      <c r="W833" s="831"/>
      <c r="X833" s="855"/>
      <c r="Y833" s="857"/>
      <c r="Z833" s="857"/>
      <c r="AA833" s="1104"/>
      <c r="AB833" s="956"/>
      <c r="AC833" s="1107"/>
      <c r="AD833" s="1109"/>
      <c r="AE833" s="29"/>
      <c r="AF833" s="45"/>
      <c r="AG833" s="45"/>
      <c r="AH833" s="46"/>
      <c r="AI833" s="19"/>
    </row>
    <row r="834" spans="2:35">
      <c r="B834" s="823"/>
      <c r="C834" s="828"/>
      <c r="D834" s="1100"/>
      <c r="E834" s="828"/>
      <c r="F834" s="1102"/>
      <c r="G834" s="25"/>
      <c r="H834" s="140"/>
      <c r="I834" s="22"/>
      <c r="J834" s="7" t="str">
        <f t="shared" si="400"/>
        <v xml:space="preserve"> </v>
      </c>
      <c r="K834" s="1116"/>
      <c r="L834" s="1118"/>
      <c r="M834" s="1118"/>
      <c r="N834" s="23"/>
      <c r="O834" s="863"/>
      <c r="P834" s="860"/>
      <c r="Q834" s="866"/>
      <c r="R834" s="828"/>
      <c r="S834" s="835"/>
      <c r="T834" s="835"/>
      <c r="U834" s="835"/>
      <c r="V834" s="835"/>
      <c r="W834" s="831"/>
      <c r="X834" s="855"/>
      <c r="Y834" s="857"/>
      <c r="Z834" s="857"/>
      <c r="AA834" s="1104"/>
      <c r="AB834" s="956"/>
      <c r="AC834" s="1107"/>
      <c r="AD834" s="1109"/>
      <c r="AE834" s="29"/>
      <c r="AF834" s="45"/>
      <c r="AG834" s="45"/>
      <c r="AH834" s="46"/>
      <c r="AI834" s="19"/>
    </row>
    <row r="835" spans="2:35">
      <c r="B835" s="822"/>
      <c r="C835" s="829"/>
      <c r="D835" s="1101"/>
      <c r="E835" s="829"/>
      <c r="F835" s="1102"/>
      <c r="G835" s="25"/>
      <c r="H835" s="140"/>
      <c r="I835" s="22"/>
      <c r="J835" s="7" t="str">
        <f t="shared" si="400"/>
        <v xml:space="preserve"> </v>
      </c>
      <c r="K835" s="1117"/>
      <c r="L835" s="1119"/>
      <c r="M835" s="1119"/>
      <c r="N835" s="23"/>
      <c r="O835" s="864"/>
      <c r="P835" s="861"/>
      <c r="Q835" s="867"/>
      <c r="R835" s="829"/>
      <c r="S835" s="836"/>
      <c r="T835" s="836"/>
      <c r="U835" s="836"/>
      <c r="V835" s="836"/>
      <c r="W835" s="832"/>
      <c r="X835" s="856"/>
      <c r="Y835" s="858"/>
      <c r="Z835" s="858"/>
      <c r="AA835" s="1105"/>
      <c r="AB835" s="957"/>
      <c r="AC835" s="1108"/>
      <c r="AD835" s="1110"/>
      <c r="AE835" s="29" t="str">
        <f t="shared" ref="AE835" si="402">IFERROR(ROUND(IF(AA835="ICT",0,(J835/25)*110%),0),"")</f>
        <v/>
      </c>
      <c r="AF835" s="45"/>
      <c r="AG835" s="45"/>
      <c r="AH835" s="46"/>
      <c r="AI835" s="19"/>
    </row>
    <row r="836" spans="2:35" s="90" customFormat="1" ht="16.5" customHeight="1">
      <c r="B836" s="821"/>
      <c r="C836" s="78" t="s">
        <v>348</v>
      </c>
      <c r="D836" s="78"/>
      <c r="E836" s="78">
        <f>COUNTA(E826)</f>
        <v>0</v>
      </c>
      <c r="F836" s="78">
        <f>COUNTA(F826)</f>
        <v>0</v>
      </c>
      <c r="G836" s="78">
        <f>COUNTA(G826:G835)</f>
        <v>0</v>
      </c>
      <c r="H836" s="78"/>
      <c r="I836" s="69">
        <f>SUM(I826:I835)</f>
        <v>0</v>
      </c>
      <c r="J836" s="69">
        <f>SUM(J826:J835)</f>
        <v>0</v>
      </c>
      <c r="K836" s="79"/>
      <c r="L836" s="79"/>
      <c r="M836" s="79"/>
      <c r="N836" s="70">
        <f>SUM(N826:N835)</f>
        <v>0</v>
      </c>
      <c r="O836" s="70">
        <f>SUM(O826:O835)</f>
        <v>0</v>
      </c>
      <c r="P836" s="71">
        <f>SUM(P826:P835)</f>
        <v>0</v>
      </c>
      <c r="Q836" s="71">
        <f>SUM(Q826:Q835)</f>
        <v>0</v>
      </c>
      <c r="R836" s="71"/>
      <c r="S836" s="74">
        <f>SUM(S826:S835)</f>
        <v>0</v>
      </c>
      <c r="T836" s="74">
        <f>SUM(T826:T835)</f>
        <v>0</v>
      </c>
      <c r="U836" s="74">
        <f t="shared" ref="U836" si="403">SUM(U826:U835)</f>
        <v>0</v>
      </c>
      <c r="V836" s="74">
        <f>SUM(V826:V835)</f>
        <v>0</v>
      </c>
      <c r="W836" s="71"/>
      <c r="X836" s="71" t="e">
        <f>SUM(X826:X835)</f>
        <v>#REF!</v>
      </c>
      <c r="Y836" s="71" t="e">
        <f t="shared" ref="Y836:Z836" si="404">SUM(Y826:Y835)</f>
        <v>#REF!</v>
      </c>
      <c r="Z836" s="71" t="e">
        <f t="shared" si="404"/>
        <v>#REF!</v>
      </c>
      <c r="AA836" s="71"/>
      <c r="AB836" s="75">
        <f>SUM(AB826:AB835)</f>
        <v>0</v>
      </c>
      <c r="AC836" s="71">
        <f>SUM(AC826:AC835)</f>
        <v>0</v>
      </c>
      <c r="AD836" s="76">
        <f>SUM(AD826:AD835)</f>
        <v>0</v>
      </c>
      <c r="AE836" s="76">
        <f>SUM(AE826:AE835)</f>
        <v>0</v>
      </c>
      <c r="AF836" s="79">
        <f>COUNTA(AF826:AF835)</f>
        <v>0</v>
      </c>
      <c r="AG836" s="80"/>
      <c r="AH836" s="81"/>
      <c r="AI836" s="91"/>
    </row>
    <row r="837" spans="2:35" s="93" customFormat="1" ht="15" thickBot="1">
      <c r="B837" s="822"/>
      <c r="C837" s="82"/>
      <c r="D837" s="82"/>
      <c r="E837" s="82"/>
      <c r="F837" s="82"/>
      <c r="G837" s="83"/>
      <c r="H837" s="84"/>
      <c r="I837" s="84"/>
      <c r="J837" s="28" t="str">
        <f t="shared" ref="J837" si="405">IFERROR(IF(I837/D$12=0," ",I837/D$12),"")</f>
        <v xml:space="preserve"> </v>
      </c>
      <c r="K837" s="84"/>
      <c r="L837" s="84"/>
      <c r="M837" s="84"/>
      <c r="N837" s="85"/>
      <c r="O837" s="72"/>
      <c r="P837" s="73"/>
      <c r="Q837" s="73"/>
      <c r="R837" s="73"/>
      <c r="S837" s="73"/>
      <c r="T837" s="73"/>
      <c r="U837" s="73"/>
      <c r="V837" s="73"/>
      <c r="W837" s="73"/>
      <c r="X837" s="73"/>
      <c r="Y837" s="73"/>
      <c r="Z837" s="73"/>
      <c r="AA837" s="73"/>
      <c r="AB837" s="73"/>
      <c r="AC837" s="73"/>
      <c r="AD837" s="77"/>
      <c r="AE837" s="77"/>
      <c r="AF837" s="84"/>
      <c r="AG837" s="86"/>
      <c r="AH837" s="87"/>
      <c r="AI837" s="92"/>
    </row>
    <row r="838" spans="2:35">
      <c r="B838" s="823">
        <f>B826+1</f>
        <v>69</v>
      </c>
      <c r="C838" s="828"/>
      <c r="D838" s="1100"/>
      <c r="E838" s="828"/>
      <c r="F838" s="829"/>
      <c r="G838" s="25"/>
      <c r="H838" s="24"/>
      <c r="I838" s="140"/>
      <c r="J838" s="7" t="str">
        <f>IFERROR(IF(I838/D$12=0," ",I838/D$12),"")</f>
        <v xml:space="preserve"> </v>
      </c>
      <c r="K838" s="1116"/>
      <c r="L838" s="1118"/>
      <c r="M838" s="1118"/>
      <c r="N838" s="23"/>
      <c r="O838" s="862" t="str">
        <f>IFERROR(ROUND(IF(I848/#REF!=0,"",I848/#REF!),0),"")</f>
        <v/>
      </c>
      <c r="P838" s="859">
        <f>IFERROR(O848/$X$14,"")</f>
        <v>0</v>
      </c>
      <c r="Q838" s="865">
        <f>IFERROR(P848*$X$13/2,"")</f>
        <v>0</v>
      </c>
      <c r="R838" s="854"/>
      <c r="S838" s="834" t="str">
        <f>IFERROR(ROUND(IF(OR($R838="Hino Truck",$R841="Hino Truck",$R843="Hino Truck",$R845="Hino Truck"),$P848/$X$9,""),1),"NA")</f>
        <v>NA</v>
      </c>
      <c r="T838" s="834" t="str">
        <f>IFERROR(ROUND(IF(OR($R838="Mazda",$R841="Mazda",$R843="Mazda",$R845="Mazda"),$P848/$X$10,""),1),"NA")</f>
        <v>NA</v>
      </c>
      <c r="U838" s="834" t="str">
        <f>IFERROR(ROUND(IF(OR($R838="Shazoor",$R841="Shazoor",$R843="Shazoor",$R845="Shazoor"),$P848/$X$11,""),1),"NA")</f>
        <v>NA</v>
      </c>
      <c r="V838" s="834" t="str">
        <f>IFERROR(ROUND(IF(OR($R838="Suzuki",$R841="Suzuki",$R843="Suzuki",$R845="Suzuki"),$P848/$X$12,""),1),"NA")</f>
        <v>NA</v>
      </c>
      <c r="W838" s="830"/>
      <c r="X838" s="855" t="e">
        <f>J848/$K$9/$K$8</f>
        <v>#REF!</v>
      </c>
      <c r="Y838" s="857" t="e">
        <f>ROUND(X848/#REF!,0)</f>
        <v>#REF!</v>
      </c>
      <c r="Z838" s="857" t="e">
        <f>O848/#REF!</f>
        <v>#REF!</v>
      </c>
      <c r="AA838" s="1103"/>
      <c r="AB838" s="1106">
        <f>IFERROR(ROUND(IF(AA838="ICT",0,(J848/10)*110%),0),"")</f>
        <v>0</v>
      </c>
      <c r="AC838" s="1107" t="str">
        <f>IFERROR(ROUNDUP(J848/$P$9/$P$8,0),"")</f>
        <v/>
      </c>
      <c r="AD838" s="1109" t="str">
        <f>IFERROR(ROUND(J848/$P$9/AC838,0),"")</f>
        <v/>
      </c>
      <c r="AE838" s="29" t="str">
        <f>IFERROR(ROUND(IF(AA838="ICT",0,(J838/25)*110%),0),"")</f>
        <v/>
      </c>
      <c r="AF838" s="43"/>
      <c r="AG838" s="43"/>
      <c r="AH838" s="44"/>
      <c r="AI838" s="19"/>
    </row>
    <row r="839" spans="2:35">
      <c r="B839" s="823"/>
      <c r="C839" s="828"/>
      <c r="D839" s="1100"/>
      <c r="E839" s="828"/>
      <c r="F839" s="1102"/>
      <c r="G839" s="25"/>
      <c r="H839" s="140"/>
      <c r="I839" s="140"/>
      <c r="J839" s="7" t="str">
        <f t="shared" ref="J839:J847" si="406">IFERROR(IF(I839/D$12=0," ",I839/D$12),"")</f>
        <v xml:space="preserve"> </v>
      </c>
      <c r="K839" s="1116"/>
      <c r="L839" s="1118"/>
      <c r="M839" s="1118"/>
      <c r="N839" s="23"/>
      <c r="O839" s="863"/>
      <c r="P839" s="860"/>
      <c r="Q839" s="866"/>
      <c r="R839" s="828"/>
      <c r="S839" s="835"/>
      <c r="T839" s="835"/>
      <c r="U839" s="835"/>
      <c r="V839" s="835"/>
      <c r="W839" s="831"/>
      <c r="X839" s="855"/>
      <c r="Y839" s="857"/>
      <c r="Z839" s="857"/>
      <c r="AA839" s="1104"/>
      <c r="AB839" s="956"/>
      <c r="AC839" s="1107"/>
      <c r="AD839" s="1109"/>
      <c r="AE839" s="29" t="str">
        <f t="shared" ref="AE839:AE841" si="407">IFERROR(ROUND(IF(AA839="ICT",0,(J839/25)*110%),0),"")</f>
        <v/>
      </c>
      <c r="AF839" s="45"/>
      <c r="AG839" s="45"/>
      <c r="AH839" s="46"/>
      <c r="AI839" s="19"/>
    </row>
    <row r="840" spans="2:35">
      <c r="B840" s="823"/>
      <c r="C840" s="828"/>
      <c r="D840" s="1100"/>
      <c r="E840" s="828"/>
      <c r="F840" s="1102"/>
      <c r="G840" s="25"/>
      <c r="H840" s="140"/>
      <c r="I840" s="140"/>
      <c r="J840" s="7" t="str">
        <f t="shared" si="406"/>
        <v xml:space="preserve"> </v>
      </c>
      <c r="K840" s="1116"/>
      <c r="L840" s="1118"/>
      <c r="M840" s="1118"/>
      <c r="N840" s="23"/>
      <c r="O840" s="863"/>
      <c r="P840" s="860"/>
      <c r="Q840" s="866"/>
      <c r="R840" s="829"/>
      <c r="S840" s="835"/>
      <c r="T840" s="835"/>
      <c r="U840" s="835"/>
      <c r="V840" s="835"/>
      <c r="W840" s="831"/>
      <c r="X840" s="855"/>
      <c r="Y840" s="857"/>
      <c r="Z840" s="857"/>
      <c r="AA840" s="1104"/>
      <c r="AB840" s="956"/>
      <c r="AC840" s="1107"/>
      <c r="AD840" s="1109"/>
      <c r="AE840" s="29" t="str">
        <f t="shared" si="407"/>
        <v/>
      </c>
      <c r="AF840" s="45"/>
      <c r="AG840" s="45"/>
      <c r="AH840" s="46"/>
      <c r="AI840" s="19"/>
    </row>
    <row r="841" spans="2:35">
      <c r="B841" s="823"/>
      <c r="C841" s="828"/>
      <c r="D841" s="1100"/>
      <c r="E841" s="828"/>
      <c r="F841" s="1102"/>
      <c r="G841" s="25"/>
      <c r="H841" s="140"/>
      <c r="I841" s="140"/>
      <c r="J841" s="7" t="str">
        <f t="shared" si="406"/>
        <v xml:space="preserve"> </v>
      </c>
      <c r="K841" s="1116"/>
      <c r="L841" s="1118"/>
      <c r="M841" s="1118"/>
      <c r="N841" s="23"/>
      <c r="O841" s="863"/>
      <c r="P841" s="860"/>
      <c r="Q841" s="866"/>
      <c r="R841" s="854"/>
      <c r="S841" s="835"/>
      <c r="T841" s="835"/>
      <c r="U841" s="835"/>
      <c r="V841" s="835"/>
      <c r="W841" s="831"/>
      <c r="X841" s="855"/>
      <c r="Y841" s="857"/>
      <c r="Z841" s="857"/>
      <c r="AA841" s="1104"/>
      <c r="AB841" s="956"/>
      <c r="AC841" s="1107"/>
      <c r="AD841" s="1109"/>
      <c r="AE841" s="29" t="str">
        <f t="shared" si="407"/>
        <v/>
      </c>
      <c r="AF841" s="45"/>
      <c r="AG841" s="45"/>
      <c r="AH841" s="46"/>
      <c r="AI841" s="19"/>
    </row>
    <row r="842" spans="2:35">
      <c r="B842" s="823"/>
      <c r="C842" s="828"/>
      <c r="D842" s="1100"/>
      <c r="E842" s="828"/>
      <c r="F842" s="1102"/>
      <c r="G842" s="25"/>
      <c r="H842" s="140"/>
      <c r="I842" s="22"/>
      <c r="J842" s="7" t="str">
        <f t="shared" si="406"/>
        <v xml:space="preserve"> </v>
      </c>
      <c r="K842" s="1116"/>
      <c r="L842" s="1118"/>
      <c r="M842" s="1118"/>
      <c r="N842" s="23"/>
      <c r="O842" s="863"/>
      <c r="P842" s="860"/>
      <c r="Q842" s="866"/>
      <c r="R842" s="829"/>
      <c r="S842" s="835"/>
      <c r="T842" s="835"/>
      <c r="U842" s="835"/>
      <c r="V842" s="835"/>
      <c r="W842" s="831"/>
      <c r="X842" s="855"/>
      <c r="Y842" s="857"/>
      <c r="Z842" s="857"/>
      <c r="AA842" s="1104"/>
      <c r="AB842" s="956"/>
      <c r="AC842" s="1107"/>
      <c r="AD842" s="1109"/>
      <c r="AE842" s="29"/>
      <c r="AF842" s="45"/>
      <c r="AG842" s="45"/>
      <c r="AH842" s="46"/>
      <c r="AI842" s="19"/>
    </row>
    <row r="843" spans="2:35">
      <c r="B843" s="823"/>
      <c r="C843" s="828"/>
      <c r="D843" s="1100"/>
      <c r="E843" s="828"/>
      <c r="F843" s="1102"/>
      <c r="G843" s="25"/>
      <c r="H843" s="140"/>
      <c r="I843" s="22"/>
      <c r="J843" s="7" t="str">
        <f t="shared" si="406"/>
        <v xml:space="preserve"> </v>
      </c>
      <c r="K843" s="1116"/>
      <c r="L843" s="1118"/>
      <c r="M843" s="1118"/>
      <c r="N843" s="23"/>
      <c r="O843" s="863"/>
      <c r="P843" s="860"/>
      <c r="Q843" s="866"/>
      <c r="R843" s="854"/>
      <c r="S843" s="835"/>
      <c r="T843" s="835"/>
      <c r="U843" s="835"/>
      <c r="V843" s="835"/>
      <c r="W843" s="831"/>
      <c r="X843" s="855"/>
      <c r="Y843" s="857"/>
      <c r="Z843" s="857"/>
      <c r="AA843" s="1104"/>
      <c r="AB843" s="956"/>
      <c r="AC843" s="1107"/>
      <c r="AD843" s="1109"/>
      <c r="AE843" s="29"/>
      <c r="AF843" s="45"/>
      <c r="AG843" s="45"/>
      <c r="AH843" s="46"/>
      <c r="AI843" s="19"/>
    </row>
    <row r="844" spans="2:35">
      <c r="B844" s="823"/>
      <c r="C844" s="828"/>
      <c r="D844" s="1100"/>
      <c r="E844" s="828"/>
      <c r="F844" s="1102"/>
      <c r="G844" s="25"/>
      <c r="H844" s="140"/>
      <c r="I844" s="22"/>
      <c r="J844" s="7" t="str">
        <f t="shared" si="406"/>
        <v xml:space="preserve"> </v>
      </c>
      <c r="K844" s="1116"/>
      <c r="L844" s="1118"/>
      <c r="M844" s="1118"/>
      <c r="N844" s="23"/>
      <c r="O844" s="863"/>
      <c r="P844" s="860"/>
      <c r="Q844" s="866"/>
      <c r="R844" s="829"/>
      <c r="S844" s="835"/>
      <c r="T844" s="835"/>
      <c r="U844" s="835"/>
      <c r="V844" s="835"/>
      <c r="W844" s="831"/>
      <c r="X844" s="855"/>
      <c r="Y844" s="857"/>
      <c r="Z844" s="857"/>
      <c r="AA844" s="1104"/>
      <c r="AB844" s="956"/>
      <c r="AC844" s="1107"/>
      <c r="AD844" s="1109"/>
      <c r="AE844" s="29"/>
      <c r="AF844" s="45"/>
      <c r="AG844" s="45"/>
      <c r="AH844" s="46"/>
      <c r="AI844" s="19"/>
    </row>
    <row r="845" spans="2:35">
      <c r="B845" s="823"/>
      <c r="C845" s="828"/>
      <c r="D845" s="1100"/>
      <c r="E845" s="828"/>
      <c r="F845" s="1102"/>
      <c r="G845" s="25"/>
      <c r="H845" s="140"/>
      <c r="I845" s="22"/>
      <c r="J845" s="7" t="str">
        <f t="shared" si="406"/>
        <v xml:space="preserve"> </v>
      </c>
      <c r="K845" s="1116"/>
      <c r="L845" s="1118"/>
      <c r="M845" s="1118"/>
      <c r="N845" s="23"/>
      <c r="O845" s="863"/>
      <c r="P845" s="860"/>
      <c r="Q845" s="866"/>
      <c r="R845" s="854"/>
      <c r="S845" s="835"/>
      <c r="T845" s="835"/>
      <c r="U845" s="835"/>
      <c r="V845" s="835"/>
      <c r="W845" s="831"/>
      <c r="X845" s="855"/>
      <c r="Y845" s="857"/>
      <c r="Z845" s="857"/>
      <c r="AA845" s="1104"/>
      <c r="AB845" s="956"/>
      <c r="AC845" s="1107"/>
      <c r="AD845" s="1109"/>
      <c r="AE845" s="29"/>
      <c r="AF845" s="45"/>
      <c r="AG845" s="45"/>
      <c r="AH845" s="46"/>
      <c r="AI845" s="19"/>
    </row>
    <row r="846" spans="2:35">
      <c r="B846" s="823"/>
      <c r="C846" s="828"/>
      <c r="D846" s="1100"/>
      <c r="E846" s="828"/>
      <c r="F846" s="1102"/>
      <c r="G846" s="25"/>
      <c r="H846" s="140"/>
      <c r="I846" s="22"/>
      <c r="J846" s="7" t="str">
        <f t="shared" si="406"/>
        <v xml:space="preserve"> </v>
      </c>
      <c r="K846" s="1116"/>
      <c r="L846" s="1118"/>
      <c r="M846" s="1118"/>
      <c r="N846" s="23"/>
      <c r="O846" s="863"/>
      <c r="P846" s="860"/>
      <c r="Q846" s="866"/>
      <c r="R846" s="828"/>
      <c r="S846" s="835"/>
      <c r="T846" s="835"/>
      <c r="U846" s="835"/>
      <c r="V846" s="835"/>
      <c r="W846" s="831"/>
      <c r="X846" s="855"/>
      <c r="Y846" s="857"/>
      <c r="Z846" s="857"/>
      <c r="AA846" s="1104"/>
      <c r="AB846" s="956"/>
      <c r="AC846" s="1107"/>
      <c r="AD846" s="1109"/>
      <c r="AE846" s="29"/>
      <c r="AF846" s="45"/>
      <c r="AG846" s="45"/>
      <c r="AH846" s="46"/>
      <c r="AI846" s="19"/>
    </row>
    <row r="847" spans="2:35">
      <c r="B847" s="822"/>
      <c r="C847" s="829"/>
      <c r="D847" s="1101"/>
      <c r="E847" s="829"/>
      <c r="F847" s="1102"/>
      <c r="G847" s="25"/>
      <c r="H847" s="140"/>
      <c r="I847" s="22"/>
      <c r="J847" s="7" t="str">
        <f t="shared" si="406"/>
        <v xml:space="preserve"> </v>
      </c>
      <c r="K847" s="1117"/>
      <c r="L847" s="1119"/>
      <c r="M847" s="1119"/>
      <c r="N847" s="23"/>
      <c r="O847" s="864"/>
      <c r="P847" s="861"/>
      <c r="Q847" s="867"/>
      <c r="R847" s="829"/>
      <c r="S847" s="836"/>
      <c r="T847" s="836"/>
      <c r="U847" s="836"/>
      <c r="V847" s="836"/>
      <c r="W847" s="832"/>
      <c r="X847" s="856"/>
      <c r="Y847" s="858"/>
      <c r="Z847" s="858"/>
      <c r="AA847" s="1105"/>
      <c r="AB847" s="957"/>
      <c r="AC847" s="1108"/>
      <c r="AD847" s="1110"/>
      <c r="AE847" s="29" t="str">
        <f t="shared" ref="AE847" si="408">IFERROR(ROUND(IF(AA847="ICT",0,(J847/25)*110%),0),"")</f>
        <v/>
      </c>
      <c r="AF847" s="45"/>
      <c r="AG847" s="45"/>
      <c r="AH847" s="46"/>
      <c r="AI847" s="19"/>
    </row>
    <row r="848" spans="2:35" s="90" customFormat="1" ht="16.5" customHeight="1">
      <c r="B848" s="821"/>
      <c r="C848" s="78" t="s">
        <v>348</v>
      </c>
      <c r="D848" s="78"/>
      <c r="E848" s="78">
        <f>COUNTA(E838)</f>
        <v>0</v>
      </c>
      <c r="F848" s="78">
        <f>COUNTA(F838)</f>
        <v>0</v>
      </c>
      <c r="G848" s="78">
        <f>COUNTA(G838:G847)</f>
        <v>0</v>
      </c>
      <c r="H848" s="78"/>
      <c r="I848" s="69">
        <f>SUM(I838:I847)</f>
        <v>0</v>
      </c>
      <c r="J848" s="69">
        <f>SUM(J838:J847)</f>
        <v>0</v>
      </c>
      <c r="K848" s="79"/>
      <c r="L848" s="79"/>
      <c r="M848" s="79"/>
      <c r="N848" s="70">
        <f>SUM(N838:N847)</f>
        <v>0</v>
      </c>
      <c r="O848" s="70">
        <f>SUM(O838:O847)</f>
        <v>0</v>
      </c>
      <c r="P848" s="71">
        <f>SUM(P838:P847)</f>
        <v>0</v>
      </c>
      <c r="Q848" s="71">
        <f>SUM(Q838:Q847)</f>
        <v>0</v>
      </c>
      <c r="R848" s="71"/>
      <c r="S848" s="74">
        <f>SUM(S838:S847)</f>
        <v>0</v>
      </c>
      <c r="T848" s="74">
        <f>SUM(T838:T847)</f>
        <v>0</v>
      </c>
      <c r="U848" s="74">
        <f t="shared" ref="U848" si="409">SUM(U838:U847)</f>
        <v>0</v>
      </c>
      <c r="V848" s="74">
        <f>SUM(V838:V847)</f>
        <v>0</v>
      </c>
      <c r="W848" s="71"/>
      <c r="X848" s="71" t="e">
        <f>SUM(X838:X847)</f>
        <v>#REF!</v>
      </c>
      <c r="Y848" s="71" t="e">
        <f t="shared" ref="Y848:Z848" si="410">SUM(Y838:Y847)</f>
        <v>#REF!</v>
      </c>
      <c r="Z848" s="71" t="e">
        <f t="shared" si="410"/>
        <v>#REF!</v>
      </c>
      <c r="AA848" s="71"/>
      <c r="AB848" s="75">
        <f>SUM(AB838:AB847)</f>
        <v>0</v>
      </c>
      <c r="AC848" s="71">
        <f>SUM(AC838:AC847)</f>
        <v>0</v>
      </c>
      <c r="AD848" s="76">
        <f>SUM(AD838:AD847)</f>
        <v>0</v>
      </c>
      <c r="AE848" s="76">
        <f>SUM(AE838:AE847)</f>
        <v>0</v>
      </c>
      <c r="AF848" s="79">
        <f>COUNTA(AF838:AF847)</f>
        <v>0</v>
      </c>
      <c r="AG848" s="80"/>
      <c r="AH848" s="81"/>
      <c r="AI848" s="91"/>
    </row>
    <row r="849" spans="2:35" s="93" customFormat="1" ht="15" thickBot="1">
      <c r="B849" s="822"/>
      <c r="C849" s="82"/>
      <c r="D849" s="82"/>
      <c r="E849" s="82"/>
      <c r="F849" s="82"/>
      <c r="G849" s="83"/>
      <c r="H849" s="84"/>
      <c r="I849" s="84"/>
      <c r="J849" s="28" t="str">
        <f t="shared" ref="J849" si="411">IFERROR(IF(I849/D$12=0," ",I849/D$12),"")</f>
        <v xml:space="preserve"> </v>
      </c>
      <c r="K849" s="84"/>
      <c r="L849" s="84"/>
      <c r="M849" s="84"/>
      <c r="N849" s="85"/>
      <c r="O849" s="72"/>
      <c r="P849" s="73"/>
      <c r="Q849" s="73"/>
      <c r="R849" s="73"/>
      <c r="S849" s="73"/>
      <c r="T849" s="73"/>
      <c r="U849" s="73"/>
      <c r="V849" s="73"/>
      <c r="W849" s="73"/>
      <c r="X849" s="73"/>
      <c r="Y849" s="73"/>
      <c r="Z849" s="73"/>
      <c r="AA849" s="73"/>
      <c r="AB849" s="73"/>
      <c r="AC849" s="73"/>
      <c r="AD849" s="77"/>
      <c r="AE849" s="77"/>
      <c r="AF849" s="84"/>
      <c r="AG849" s="86"/>
      <c r="AH849" s="87"/>
      <c r="AI849" s="92"/>
    </row>
    <row r="850" spans="2:35">
      <c r="B850" s="823">
        <f>B838+1</f>
        <v>70</v>
      </c>
      <c r="C850" s="828"/>
      <c r="D850" s="1100"/>
      <c r="E850" s="828"/>
      <c r="F850" s="829"/>
      <c r="G850" s="25"/>
      <c r="H850" s="24"/>
      <c r="I850" s="140"/>
      <c r="J850" s="7" t="str">
        <f>IFERROR(IF(I850/D$12=0," ",I850/D$12),"")</f>
        <v xml:space="preserve"> </v>
      </c>
      <c r="K850" s="1116"/>
      <c r="L850" s="1118"/>
      <c r="M850" s="1118"/>
      <c r="N850" s="23"/>
      <c r="O850" s="862" t="str">
        <f>IFERROR(ROUND(IF(I860/#REF!=0,"",I860/#REF!),0),"")</f>
        <v/>
      </c>
      <c r="P850" s="859">
        <f>IFERROR(O860/$X$14,"")</f>
        <v>0</v>
      </c>
      <c r="Q850" s="865">
        <f>IFERROR(P860*$X$13/2,"")</f>
        <v>0</v>
      </c>
      <c r="R850" s="854"/>
      <c r="S850" s="834" t="str">
        <f>IFERROR(ROUND(IF(OR($R850="Hino Truck",$R853="Hino Truck",$R855="Hino Truck",$R857="Hino Truck"),$P860/$X$9,""),1),"NA")</f>
        <v>NA</v>
      </c>
      <c r="T850" s="834" t="str">
        <f>IFERROR(ROUND(IF(OR($R850="Mazda",$R853="Mazda",$R855="Mazda",$R857="Mazda"),$P860/$X$10,""),1),"NA")</f>
        <v>NA</v>
      </c>
      <c r="U850" s="834" t="str">
        <f>IFERROR(ROUND(IF(OR($R850="Shazoor",$R853="Shazoor",$R855="Shazoor",$R857="Shazoor"),$P860/$X$11,""),1),"NA")</f>
        <v>NA</v>
      </c>
      <c r="V850" s="834" t="str">
        <f>IFERROR(ROUND(IF(OR($R850="Suzuki",$R853="Suzuki",$R855="Suzuki",$R857="Suzuki"),$P860/$X$12,""),1),"NA")</f>
        <v>NA</v>
      </c>
      <c r="W850" s="830"/>
      <c r="X850" s="855" t="e">
        <f>J860/$K$9/$K$8</f>
        <v>#REF!</v>
      </c>
      <c r="Y850" s="857" t="e">
        <f>ROUND(X860/#REF!,0)</f>
        <v>#REF!</v>
      </c>
      <c r="Z850" s="857" t="e">
        <f>O860/#REF!</f>
        <v>#REF!</v>
      </c>
      <c r="AA850" s="1103"/>
      <c r="AB850" s="1106">
        <f>IFERROR(ROUND(IF(AA850="ICT",0,(J860/10)*110%),0),"")</f>
        <v>0</v>
      </c>
      <c r="AC850" s="1107" t="str">
        <f>IFERROR(ROUNDUP(J860/$P$9/$P$8,0),"")</f>
        <v/>
      </c>
      <c r="AD850" s="1109" t="str">
        <f>IFERROR(ROUND(J860/$P$9/AC850,0),"")</f>
        <v/>
      </c>
      <c r="AE850" s="29" t="str">
        <f>IFERROR(ROUND(IF(AA850="ICT",0,(J850/25)*110%),0),"")</f>
        <v/>
      </c>
      <c r="AF850" s="43"/>
      <c r="AG850" s="43"/>
      <c r="AH850" s="44"/>
      <c r="AI850" s="19"/>
    </row>
    <row r="851" spans="2:35">
      <c r="B851" s="823"/>
      <c r="C851" s="828"/>
      <c r="D851" s="1100"/>
      <c r="E851" s="828"/>
      <c r="F851" s="1102"/>
      <c r="G851" s="25"/>
      <c r="H851" s="140"/>
      <c r="I851" s="140"/>
      <c r="J851" s="7" t="str">
        <f t="shared" ref="J851:J859" si="412">IFERROR(IF(I851/D$12=0," ",I851/D$12),"")</f>
        <v xml:space="preserve"> </v>
      </c>
      <c r="K851" s="1116"/>
      <c r="L851" s="1118"/>
      <c r="M851" s="1118"/>
      <c r="N851" s="23"/>
      <c r="O851" s="863"/>
      <c r="P851" s="860"/>
      <c r="Q851" s="866"/>
      <c r="R851" s="828"/>
      <c r="S851" s="835"/>
      <c r="T851" s="835"/>
      <c r="U851" s="835"/>
      <c r="V851" s="835"/>
      <c r="W851" s="831"/>
      <c r="X851" s="855"/>
      <c r="Y851" s="857"/>
      <c r="Z851" s="857"/>
      <c r="AA851" s="1104"/>
      <c r="AB851" s="956"/>
      <c r="AC851" s="1107"/>
      <c r="AD851" s="1109"/>
      <c r="AE851" s="29" t="str">
        <f t="shared" ref="AE851:AE853" si="413">IFERROR(ROUND(IF(AA851="ICT",0,(J851/25)*110%),0),"")</f>
        <v/>
      </c>
      <c r="AF851" s="45"/>
      <c r="AG851" s="45"/>
      <c r="AH851" s="46"/>
      <c r="AI851" s="19"/>
    </row>
    <row r="852" spans="2:35">
      <c r="B852" s="823"/>
      <c r="C852" s="828"/>
      <c r="D852" s="1100"/>
      <c r="E852" s="828"/>
      <c r="F852" s="1102"/>
      <c r="G852" s="25"/>
      <c r="H852" s="140"/>
      <c r="I852" s="140"/>
      <c r="J852" s="7" t="str">
        <f t="shared" si="412"/>
        <v xml:space="preserve"> </v>
      </c>
      <c r="K852" s="1116"/>
      <c r="L852" s="1118"/>
      <c r="M852" s="1118"/>
      <c r="N852" s="23"/>
      <c r="O852" s="863"/>
      <c r="P852" s="860"/>
      <c r="Q852" s="866"/>
      <c r="R852" s="829"/>
      <c r="S852" s="835"/>
      <c r="T852" s="835"/>
      <c r="U852" s="835"/>
      <c r="V852" s="835"/>
      <c r="W852" s="831"/>
      <c r="X852" s="855"/>
      <c r="Y852" s="857"/>
      <c r="Z852" s="857"/>
      <c r="AA852" s="1104"/>
      <c r="AB852" s="956"/>
      <c r="AC852" s="1107"/>
      <c r="AD852" s="1109"/>
      <c r="AE852" s="29" t="str">
        <f t="shared" si="413"/>
        <v/>
      </c>
      <c r="AF852" s="45"/>
      <c r="AG852" s="45"/>
      <c r="AH852" s="46"/>
      <c r="AI852" s="19"/>
    </row>
    <row r="853" spans="2:35">
      <c r="B853" s="823"/>
      <c r="C853" s="828"/>
      <c r="D853" s="1100"/>
      <c r="E853" s="828"/>
      <c r="F853" s="1102"/>
      <c r="G853" s="25"/>
      <c r="H853" s="140"/>
      <c r="I853" s="140"/>
      <c r="J853" s="7" t="str">
        <f t="shared" si="412"/>
        <v xml:space="preserve"> </v>
      </c>
      <c r="K853" s="1116"/>
      <c r="L853" s="1118"/>
      <c r="M853" s="1118"/>
      <c r="N853" s="23"/>
      <c r="O853" s="863"/>
      <c r="P853" s="860"/>
      <c r="Q853" s="866"/>
      <c r="R853" s="854"/>
      <c r="S853" s="835"/>
      <c r="T853" s="835"/>
      <c r="U853" s="835"/>
      <c r="V853" s="835"/>
      <c r="W853" s="831"/>
      <c r="X853" s="855"/>
      <c r="Y853" s="857"/>
      <c r="Z853" s="857"/>
      <c r="AA853" s="1104"/>
      <c r="AB853" s="956"/>
      <c r="AC853" s="1107"/>
      <c r="AD853" s="1109"/>
      <c r="AE853" s="29" t="str">
        <f t="shared" si="413"/>
        <v/>
      </c>
      <c r="AF853" s="45"/>
      <c r="AG853" s="45"/>
      <c r="AH853" s="46"/>
      <c r="AI853" s="19"/>
    </row>
    <row r="854" spans="2:35">
      <c r="B854" s="823"/>
      <c r="C854" s="828"/>
      <c r="D854" s="1100"/>
      <c r="E854" s="828"/>
      <c r="F854" s="1102"/>
      <c r="G854" s="25"/>
      <c r="H854" s="140"/>
      <c r="I854" s="22"/>
      <c r="J854" s="7" t="str">
        <f t="shared" si="412"/>
        <v xml:space="preserve"> </v>
      </c>
      <c r="K854" s="1116"/>
      <c r="L854" s="1118"/>
      <c r="M854" s="1118"/>
      <c r="N854" s="23"/>
      <c r="O854" s="863"/>
      <c r="P854" s="860"/>
      <c r="Q854" s="866"/>
      <c r="R854" s="829"/>
      <c r="S854" s="835"/>
      <c r="T854" s="835"/>
      <c r="U854" s="835"/>
      <c r="V854" s="835"/>
      <c r="W854" s="831"/>
      <c r="X854" s="855"/>
      <c r="Y854" s="857"/>
      <c r="Z854" s="857"/>
      <c r="AA854" s="1104"/>
      <c r="AB854" s="956"/>
      <c r="AC854" s="1107"/>
      <c r="AD854" s="1109"/>
      <c r="AE854" s="29"/>
      <c r="AF854" s="45"/>
      <c r="AG854" s="45"/>
      <c r="AH854" s="46"/>
      <c r="AI854" s="19"/>
    </row>
    <row r="855" spans="2:35">
      <c r="B855" s="823"/>
      <c r="C855" s="828"/>
      <c r="D855" s="1100"/>
      <c r="E855" s="828"/>
      <c r="F855" s="1102"/>
      <c r="G855" s="25"/>
      <c r="H855" s="140"/>
      <c r="I855" s="22"/>
      <c r="J855" s="7" t="str">
        <f t="shared" si="412"/>
        <v xml:space="preserve"> </v>
      </c>
      <c r="K855" s="1116"/>
      <c r="L855" s="1118"/>
      <c r="M855" s="1118"/>
      <c r="N855" s="23"/>
      <c r="O855" s="863"/>
      <c r="P855" s="860"/>
      <c r="Q855" s="866"/>
      <c r="R855" s="854"/>
      <c r="S855" s="835"/>
      <c r="T855" s="835"/>
      <c r="U855" s="835"/>
      <c r="V855" s="835"/>
      <c r="W855" s="831"/>
      <c r="X855" s="855"/>
      <c r="Y855" s="857"/>
      <c r="Z855" s="857"/>
      <c r="AA855" s="1104"/>
      <c r="AB855" s="956"/>
      <c r="AC855" s="1107"/>
      <c r="AD855" s="1109"/>
      <c r="AE855" s="29"/>
      <c r="AF855" s="45"/>
      <c r="AG855" s="45"/>
      <c r="AH855" s="46"/>
      <c r="AI855" s="19"/>
    </row>
    <row r="856" spans="2:35">
      <c r="B856" s="823"/>
      <c r="C856" s="828"/>
      <c r="D856" s="1100"/>
      <c r="E856" s="828"/>
      <c r="F856" s="1102"/>
      <c r="G856" s="25"/>
      <c r="H856" s="140"/>
      <c r="I856" s="22"/>
      <c r="J856" s="7" t="str">
        <f t="shared" si="412"/>
        <v xml:space="preserve"> </v>
      </c>
      <c r="K856" s="1116"/>
      <c r="L856" s="1118"/>
      <c r="M856" s="1118"/>
      <c r="N856" s="23"/>
      <c r="O856" s="863"/>
      <c r="P856" s="860"/>
      <c r="Q856" s="866"/>
      <c r="R856" s="829"/>
      <c r="S856" s="835"/>
      <c r="T856" s="835"/>
      <c r="U856" s="835"/>
      <c r="V856" s="835"/>
      <c r="W856" s="831"/>
      <c r="X856" s="855"/>
      <c r="Y856" s="857"/>
      <c r="Z856" s="857"/>
      <c r="AA856" s="1104"/>
      <c r="AB856" s="956"/>
      <c r="AC856" s="1107"/>
      <c r="AD856" s="1109"/>
      <c r="AE856" s="29"/>
      <c r="AF856" s="45"/>
      <c r="AG856" s="45"/>
      <c r="AH856" s="46"/>
      <c r="AI856" s="19"/>
    </row>
    <row r="857" spans="2:35">
      <c r="B857" s="823"/>
      <c r="C857" s="828"/>
      <c r="D857" s="1100"/>
      <c r="E857" s="828"/>
      <c r="F857" s="1102"/>
      <c r="G857" s="25"/>
      <c r="H857" s="140"/>
      <c r="I857" s="22"/>
      <c r="J857" s="7" t="str">
        <f t="shared" si="412"/>
        <v xml:space="preserve"> </v>
      </c>
      <c r="K857" s="1116"/>
      <c r="L857" s="1118"/>
      <c r="M857" s="1118"/>
      <c r="N857" s="23"/>
      <c r="O857" s="863"/>
      <c r="P857" s="860"/>
      <c r="Q857" s="866"/>
      <c r="R857" s="854"/>
      <c r="S857" s="835"/>
      <c r="T857" s="835"/>
      <c r="U857" s="835"/>
      <c r="V857" s="835"/>
      <c r="W857" s="831"/>
      <c r="X857" s="855"/>
      <c r="Y857" s="857"/>
      <c r="Z857" s="857"/>
      <c r="AA857" s="1104"/>
      <c r="AB857" s="956"/>
      <c r="AC857" s="1107"/>
      <c r="AD857" s="1109"/>
      <c r="AE857" s="29"/>
      <c r="AF857" s="45"/>
      <c r="AG857" s="45"/>
      <c r="AH857" s="46"/>
      <c r="AI857" s="19"/>
    </row>
    <row r="858" spans="2:35">
      <c r="B858" s="823"/>
      <c r="C858" s="828"/>
      <c r="D858" s="1100"/>
      <c r="E858" s="828"/>
      <c r="F858" s="1102"/>
      <c r="G858" s="25"/>
      <c r="H858" s="140"/>
      <c r="I858" s="22"/>
      <c r="J858" s="7" t="str">
        <f t="shared" si="412"/>
        <v xml:space="preserve"> </v>
      </c>
      <c r="K858" s="1116"/>
      <c r="L858" s="1118"/>
      <c r="M858" s="1118"/>
      <c r="N858" s="23"/>
      <c r="O858" s="863"/>
      <c r="P858" s="860"/>
      <c r="Q858" s="866"/>
      <c r="R858" s="828"/>
      <c r="S858" s="835"/>
      <c r="T858" s="835"/>
      <c r="U858" s="835"/>
      <c r="V858" s="835"/>
      <c r="W858" s="831"/>
      <c r="X858" s="855"/>
      <c r="Y858" s="857"/>
      <c r="Z858" s="857"/>
      <c r="AA858" s="1104"/>
      <c r="AB858" s="956"/>
      <c r="AC858" s="1107"/>
      <c r="AD858" s="1109"/>
      <c r="AE858" s="29"/>
      <c r="AF858" s="45"/>
      <c r="AG858" s="45"/>
      <c r="AH858" s="46"/>
      <c r="AI858" s="19"/>
    </row>
    <row r="859" spans="2:35">
      <c r="B859" s="822"/>
      <c r="C859" s="829"/>
      <c r="D859" s="1101"/>
      <c r="E859" s="829"/>
      <c r="F859" s="1102"/>
      <c r="G859" s="25"/>
      <c r="H859" s="140"/>
      <c r="I859" s="22"/>
      <c r="J859" s="7" t="str">
        <f t="shared" si="412"/>
        <v xml:space="preserve"> </v>
      </c>
      <c r="K859" s="1117"/>
      <c r="L859" s="1119"/>
      <c r="M859" s="1119"/>
      <c r="N859" s="23"/>
      <c r="O859" s="864"/>
      <c r="P859" s="861"/>
      <c r="Q859" s="867"/>
      <c r="R859" s="829"/>
      <c r="S859" s="836"/>
      <c r="T859" s="836"/>
      <c r="U859" s="836"/>
      <c r="V859" s="836"/>
      <c r="W859" s="832"/>
      <c r="X859" s="856"/>
      <c r="Y859" s="858"/>
      <c r="Z859" s="858"/>
      <c r="AA859" s="1105"/>
      <c r="AB859" s="957"/>
      <c r="AC859" s="1108"/>
      <c r="AD859" s="1110"/>
      <c r="AE859" s="29" t="str">
        <f t="shared" ref="AE859" si="414">IFERROR(ROUND(IF(AA859="ICT",0,(J859/25)*110%),0),"")</f>
        <v/>
      </c>
      <c r="AF859" s="45"/>
      <c r="AG859" s="45"/>
      <c r="AH859" s="46"/>
      <c r="AI859" s="19"/>
    </row>
    <row r="860" spans="2:35" s="90" customFormat="1" ht="16.5" customHeight="1">
      <c r="B860" s="821"/>
      <c r="C860" s="78" t="s">
        <v>348</v>
      </c>
      <c r="D860" s="78"/>
      <c r="E860" s="78">
        <f>COUNTA(E850)</f>
        <v>0</v>
      </c>
      <c r="F860" s="78">
        <f>COUNTA(F850)</f>
        <v>0</v>
      </c>
      <c r="G860" s="78">
        <f>COUNTA(G850:G859)</f>
        <v>0</v>
      </c>
      <c r="H860" s="78"/>
      <c r="I860" s="69">
        <f>SUM(I850:I859)</f>
        <v>0</v>
      </c>
      <c r="J860" s="69">
        <f>SUM(J850:J859)</f>
        <v>0</v>
      </c>
      <c r="K860" s="79"/>
      <c r="L860" s="79"/>
      <c r="M860" s="79"/>
      <c r="N860" s="70">
        <f>SUM(N850:N859)</f>
        <v>0</v>
      </c>
      <c r="O860" s="70">
        <f>SUM(O850:O859)</f>
        <v>0</v>
      </c>
      <c r="P860" s="71">
        <f>SUM(P850:P859)</f>
        <v>0</v>
      </c>
      <c r="Q860" s="71">
        <f>SUM(Q850:Q859)</f>
        <v>0</v>
      </c>
      <c r="R860" s="71"/>
      <c r="S860" s="74">
        <f>SUM(S850:S859)</f>
        <v>0</v>
      </c>
      <c r="T860" s="74">
        <f>SUM(T850:T859)</f>
        <v>0</v>
      </c>
      <c r="U860" s="74">
        <f t="shared" ref="U860" si="415">SUM(U850:U859)</f>
        <v>0</v>
      </c>
      <c r="V860" s="74">
        <f>SUM(V850:V859)</f>
        <v>0</v>
      </c>
      <c r="W860" s="71"/>
      <c r="X860" s="71" t="e">
        <f>SUM(X850:X859)</f>
        <v>#REF!</v>
      </c>
      <c r="Y860" s="71" t="e">
        <f t="shared" ref="Y860:Z860" si="416">SUM(Y850:Y859)</f>
        <v>#REF!</v>
      </c>
      <c r="Z860" s="71" t="e">
        <f t="shared" si="416"/>
        <v>#REF!</v>
      </c>
      <c r="AA860" s="71"/>
      <c r="AB860" s="75">
        <f>SUM(AB850:AB859)</f>
        <v>0</v>
      </c>
      <c r="AC860" s="71">
        <f>SUM(AC850:AC859)</f>
        <v>0</v>
      </c>
      <c r="AD860" s="76">
        <f>SUM(AD850:AD859)</f>
        <v>0</v>
      </c>
      <c r="AE860" s="76">
        <f>SUM(AE850:AE859)</f>
        <v>0</v>
      </c>
      <c r="AF860" s="79">
        <f>COUNTA(AF850:AF859)</f>
        <v>0</v>
      </c>
      <c r="AG860" s="80"/>
      <c r="AH860" s="81"/>
      <c r="AI860" s="91"/>
    </row>
    <row r="861" spans="2:35" s="93" customFormat="1" ht="15" thickBot="1">
      <c r="B861" s="822"/>
      <c r="C861" s="82"/>
      <c r="D861" s="82"/>
      <c r="E861" s="82"/>
      <c r="F861" s="82"/>
      <c r="G861" s="83"/>
      <c r="H861" s="84"/>
      <c r="I861" s="84"/>
      <c r="J861" s="28" t="str">
        <f t="shared" ref="J861" si="417">IFERROR(IF(I861/D$12=0," ",I861/D$12),"")</f>
        <v xml:space="preserve"> </v>
      </c>
      <c r="K861" s="84"/>
      <c r="L861" s="84"/>
      <c r="M861" s="84"/>
      <c r="N861" s="85"/>
      <c r="O861" s="72"/>
      <c r="P861" s="73"/>
      <c r="Q861" s="73"/>
      <c r="R861" s="73"/>
      <c r="S861" s="73"/>
      <c r="T861" s="73"/>
      <c r="U861" s="73"/>
      <c r="V861" s="73"/>
      <c r="W861" s="73"/>
      <c r="X861" s="73"/>
      <c r="Y861" s="73"/>
      <c r="Z861" s="73"/>
      <c r="AA861" s="73"/>
      <c r="AB861" s="73"/>
      <c r="AC861" s="73"/>
      <c r="AD861" s="77"/>
      <c r="AE861" s="77"/>
      <c r="AF861" s="84"/>
      <c r="AG861" s="86"/>
      <c r="AH861" s="87"/>
      <c r="AI861" s="92"/>
    </row>
    <row r="862" spans="2:35">
      <c r="B862" s="823">
        <f>B850+1</f>
        <v>71</v>
      </c>
      <c r="C862" s="828"/>
      <c r="D862" s="1100"/>
      <c r="E862" s="828"/>
      <c r="F862" s="829"/>
      <c r="G862" s="25"/>
      <c r="H862" s="24"/>
      <c r="I862" s="140"/>
      <c r="J862" s="7" t="str">
        <f>IFERROR(IF(I862/D$12=0," ",I862/D$12),"")</f>
        <v xml:space="preserve"> </v>
      </c>
      <c r="K862" s="1116"/>
      <c r="L862" s="1118"/>
      <c r="M862" s="1118"/>
      <c r="N862" s="23"/>
      <c r="O862" s="862" t="str">
        <f>IFERROR(ROUND(IF(I872/#REF!=0,"",I872/#REF!),0),"")</f>
        <v/>
      </c>
      <c r="P862" s="859">
        <f>IFERROR(O872/$X$14,"")</f>
        <v>0</v>
      </c>
      <c r="Q862" s="865">
        <f>IFERROR(P872*$X$13/2,"")</f>
        <v>0</v>
      </c>
      <c r="R862" s="854"/>
      <c r="S862" s="834" t="str">
        <f>IFERROR(ROUND(IF(OR($R862="Hino Truck",$R865="Hino Truck",$R867="Hino Truck",$R869="Hino Truck"),$P872/$X$9,""),1),"NA")</f>
        <v>NA</v>
      </c>
      <c r="T862" s="834" t="str">
        <f>IFERROR(ROUND(IF(OR($R862="Mazda",$R865="Mazda",$R867="Mazda",$R869="Mazda"),$P872/$X$10,""),1),"NA")</f>
        <v>NA</v>
      </c>
      <c r="U862" s="834" t="str">
        <f>IFERROR(ROUND(IF(OR($R862="Shazoor",$R865="Shazoor",$R867="Shazoor",$R869="Shazoor"),$P872/$X$11,""),1),"NA")</f>
        <v>NA</v>
      </c>
      <c r="V862" s="834" t="str">
        <f>IFERROR(ROUND(IF(OR($R862="Suzuki",$R865="Suzuki",$R867="Suzuki",$R869="Suzuki"),$P872/$X$12,""),1),"NA")</f>
        <v>NA</v>
      </c>
      <c r="W862" s="830"/>
      <c r="X862" s="855" t="e">
        <f>J872/$K$9/$K$8</f>
        <v>#REF!</v>
      </c>
      <c r="Y862" s="857" t="e">
        <f>ROUND(X872/#REF!,0)</f>
        <v>#REF!</v>
      </c>
      <c r="Z862" s="857" t="e">
        <f>O872/#REF!</f>
        <v>#REF!</v>
      </c>
      <c r="AA862" s="1103"/>
      <c r="AB862" s="1106">
        <f>IFERROR(ROUND(IF(AA862="ICT",0,(J872/10)*110%),0),"")</f>
        <v>0</v>
      </c>
      <c r="AC862" s="1107" t="str">
        <f>IFERROR(ROUNDUP(J872/$P$9/$P$8,0),"")</f>
        <v/>
      </c>
      <c r="AD862" s="1109" t="str">
        <f>IFERROR(ROUND(J872/$P$9/AC862,0),"")</f>
        <v/>
      </c>
      <c r="AE862" s="29" t="str">
        <f>IFERROR(ROUND(IF(AA862="ICT",0,(J862/25)*110%),0),"")</f>
        <v/>
      </c>
      <c r="AF862" s="43"/>
      <c r="AG862" s="43"/>
      <c r="AH862" s="44"/>
      <c r="AI862" s="19"/>
    </row>
    <row r="863" spans="2:35">
      <c r="B863" s="823"/>
      <c r="C863" s="828"/>
      <c r="D863" s="1100"/>
      <c r="E863" s="828"/>
      <c r="F863" s="1102"/>
      <c r="G863" s="25"/>
      <c r="H863" s="140"/>
      <c r="I863" s="140"/>
      <c r="J863" s="7" t="str">
        <f t="shared" ref="J863:J871" si="418">IFERROR(IF(I863/D$12=0," ",I863/D$12),"")</f>
        <v xml:space="preserve"> </v>
      </c>
      <c r="K863" s="1116"/>
      <c r="L863" s="1118"/>
      <c r="M863" s="1118"/>
      <c r="N863" s="23"/>
      <c r="O863" s="863"/>
      <c r="P863" s="860"/>
      <c r="Q863" s="866"/>
      <c r="R863" s="828"/>
      <c r="S863" s="835"/>
      <c r="T863" s="835"/>
      <c r="U863" s="835"/>
      <c r="V863" s="835"/>
      <c r="W863" s="831"/>
      <c r="X863" s="855"/>
      <c r="Y863" s="857"/>
      <c r="Z863" s="857"/>
      <c r="AA863" s="1104"/>
      <c r="AB863" s="956"/>
      <c r="AC863" s="1107"/>
      <c r="AD863" s="1109"/>
      <c r="AE863" s="29" t="str">
        <f t="shared" ref="AE863:AE865" si="419">IFERROR(ROUND(IF(AA863="ICT",0,(J863/25)*110%),0),"")</f>
        <v/>
      </c>
      <c r="AF863" s="45"/>
      <c r="AG863" s="45"/>
      <c r="AH863" s="46"/>
      <c r="AI863" s="19"/>
    </row>
    <row r="864" spans="2:35">
      <c r="B864" s="823"/>
      <c r="C864" s="828"/>
      <c r="D864" s="1100"/>
      <c r="E864" s="828"/>
      <c r="F864" s="1102"/>
      <c r="G864" s="25"/>
      <c r="H864" s="140"/>
      <c r="I864" s="140"/>
      <c r="J864" s="7" t="str">
        <f t="shared" si="418"/>
        <v xml:space="preserve"> </v>
      </c>
      <c r="K864" s="1116"/>
      <c r="L864" s="1118"/>
      <c r="M864" s="1118"/>
      <c r="N864" s="23"/>
      <c r="O864" s="863"/>
      <c r="P864" s="860"/>
      <c r="Q864" s="866"/>
      <c r="R864" s="829"/>
      <c r="S864" s="835"/>
      <c r="T864" s="835"/>
      <c r="U864" s="835"/>
      <c r="V864" s="835"/>
      <c r="W864" s="831"/>
      <c r="X864" s="855"/>
      <c r="Y864" s="857"/>
      <c r="Z864" s="857"/>
      <c r="AA864" s="1104"/>
      <c r="AB864" s="956"/>
      <c r="AC864" s="1107"/>
      <c r="AD864" s="1109"/>
      <c r="AE864" s="29" t="str">
        <f t="shared" si="419"/>
        <v/>
      </c>
      <c r="AF864" s="45"/>
      <c r="AG864" s="45"/>
      <c r="AH864" s="46"/>
      <c r="AI864" s="19"/>
    </row>
    <row r="865" spans="2:35">
      <c r="B865" s="823"/>
      <c r="C865" s="828"/>
      <c r="D865" s="1100"/>
      <c r="E865" s="828"/>
      <c r="F865" s="1102"/>
      <c r="G865" s="25"/>
      <c r="H865" s="140"/>
      <c r="I865" s="140"/>
      <c r="J865" s="7" t="str">
        <f t="shared" si="418"/>
        <v xml:space="preserve"> </v>
      </c>
      <c r="K865" s="1116"/>
      <c r="L865" s="1118"/>
      <c r="M865" s="1118"/>
      <c r="N865" s="23"/>
      <c r="O865" s="863"/>
      <c r="P865" s="860"/>
      <c r="Q865" s="866"/>
      <c r="R865" s="854"/>
      <c r="S865" s="835"/>
      <c r="T865" s="835"/>
      <c r="U865" s="835"/>
      <c r="V865" s="835"/>
      <c r="W865" s="831"/>
      <c r="X865" s="855"/>
      <c r="Y865" s="857"/>
      <c r="Z865" s="857"/>
      <c r="AA865" s="1104"/>
      <c r="AB865" s="956"/>
      <c r="AC865" s="1107"/>
      <c r="AD865" s="1109"/>
      <c r="AE865" s="29" t="str">
        <f t="shared" si="419"/>
        <v/>
      </c>
      <c r="AF865" s="45"/>
      <c r="AG865" s="45"/>
      <c r="AH865" s="46"/>
      <c r="AI865" s="19"/>
    </row>
    <row r="866" spans="2:35">
      <c r="B866" s="823"/>
      <c r="C866" s="828"/>
      <c r="D866" s="1100"/>
      <c r="E866" s="828"/>
      <c r="F866" s="1102"/>
      <c r="G866" s="25"/>
      <c r="H866" s="140"/>
      <c r="I866" s="22"/>
      <c r="J866" s="7" t="str">
        <f t="shared" si="418"/>
        <v xml:space="preserve"> </v>
      </c>
      <c r="K866" s="1116"/>
      <c r="L866" s="1118"/>
      <c r="M866" s="1118"/>
      <c r="N866" s="23"/>
      <c r="O866" s="863"/>
      <c r="P866" s="860"/>
      <c r="Q866" s="866"/>
      <c r="R866" s="829"/>
      <c r="S866" s="835"/>
      <c r="T866" s="835"/>
      <c r="U866" s="835"/>
      <c r="V866" s="835"/>
      <c r="W866" s="831"/>
      <c r="X866" s="855"/>
      <c r="Y866" s="857"/>
      <c r="Z866" s="857"/>
      <c r="AA866" s="1104"/>
      <c r="AB866" s="956"/>
      <c r="AC866" s="1107"/>
      <c r="AD866" s="1109"/>
      <c r="AE866" s="29"/>
      <c r="AF866" s="45"/>
      <c r="AG866" s="45"/>
      <c r="AH866" s="46"/>
      <c r="AI866" s="19"/>
    </row>
    <row r="867" spans="2:35">
      <c r="B867" s="823"/>
      <c r="C867" s="828"/>
      <c r="D867" s="1100"/>
      <c r="E867" s="828"/>
      <c r="F867" s="1102"/>
      <c r="G867" s="25"/>
      <c r="H867" s="140"/>
      <c r="I867" s="22"/>
      <c r="J867" s="7" t="str">
        <f t="shared" si="418"/>
        <v xml:space="preserve"> </v>
      </c>
      <c r="K867" s="1116"/>
      <c r="L867" s="1118"/>
      <c r="M867" s="1118"/>
      <c r="N867" s="23"/>
      <c r="O867" s="863"/>
      <c r="P867" s="860"/>
      <c r="Q867" s="866"/>
      <c r="R867" s="854"/>
      <c r="S867" s="835"/>
      <c r="T867" s="835"/>
      <c r="U867" s="835"/>
      <c r="V867" s="835"/>
      <c r="W867" s="831"/>
      <c r="X867" s="855"/>
      <c r="Y867" s="857"/>
      <c r="Z867" s="857"/>
      <c r="AA867" s="1104"/>
      <c r="AB867" s="956"/>
      <c r="AC867" s="1107"/>
      <c r="AD867" s="1109"/>
      <c r="AE867" s="29"/>
      <c r="AF867" s="45"/>
      <c r="AG867" s="45"/>
      <c r="AH867" s="46"/>
      <c r="AI867" s="19"/>
    </row>
    <row r="868" spans="2:35">
      <c r="B868" s="823"/>
      <c r="C868" s="828"/>
      <c r="D868" s="1100"/>
      <c r="E868" s="828"/>
      <c r="F868" s="1102"/>
      <c r="G868" s="25"/>
      <c r="H868" s="140"/>
      <c r="I868" s="22"/>
      <c r="J868" s="7" t="str">
        <f t="shared" si="418"/>
        <v xml:space="preserve"> </v>
      </c>
      <c r="K868" s="1116"/>
      <c r="L868" s="1118"/>
      <c r="M868" s="1118"/>
      <c r="N868" s="23"/>
      <c r="O868" s="863"/>
      <c r="P868" s="860"/>
      <c r="Q868" s="866"/>
      <c r="R868" s="829"/>
      <c r="S868" s="835"/>
      <c r="T868" s="835"/>
      <c r="U868" s="835"/>
      <c r="V868" s="835"/>
      <c r="W868" s="831"/>
      <c r="X868" s="855"/>
      <c r="Y868" s="857"/>
      <c r="Z868" s="857"/>
      <c r="AA868" s="1104"/>
      <c r="AB868" s="956"/>
      <c r="AC868" s="1107"/>
      <c r="AD868" s="1109"/>
      <c r="AE868" s="29"/>
      <c r="AF868" s="45"/>
      <c r="AG868" s="45"/>
      <c r="AH868" s="46"/>
      <c r="AI868" s="19"/>
    </row>
    <row r="869" spans="2:35">
      <c r="B869" s="823"/>
      <c r="C869" s="828"/>
      <c r="D869" s="1100"/>
      <c r="E869" s="828"/>
      <c r="F869" s="1102"/>
      <c r="G869" s="25"/>
      <c r="H869" s="140"/>
      <c r="I869" s="22"/>
      <c r="J869" s="7" t="str">
        <f t="shared" si="418"/>
        <v xml:space="preserve"> </v>
      </c>
      <c r="K869" s="1116"/>
      <c r="L869" s="1118"/>
      <c r="M869" s="1118"/>
      <c r="N869" s="23"/>
      <c r="O869" s="863"/>
      <c r="P869" s="860"/>
      <c r="Q869" s="866"/>
      <c r="R869" s="854"/>
      <c r="S869" s="835"/>
      <c r="T869" s="835"/>
      <c r="U869" s="835"/>
      <c r="V869" s="835"/>
      <c r="W869" s="831"/>
      <c r="X869" s="855"/>
      <c r="Y869" s="857"/>
      <c r="Z869" s="857"/>
      <c r="AA869" s="1104"/>
      <c r="AB869" s="956"/>
      <c r="AC869" s="1107"/>
      <c r="AD869" s="1109"/>
      <c r="AE869" s="29"/>
      <c r="AF869" s="45"/>
      <c r="AG869" s="45"/>
      <c r="AH869" s="46"/>
      <c r="AI869" s="19"/>
    </row>
    <row r="870" spans="2:35">
      <c r="B870" s="823"/>
      <c r="C870" s="828"/>
      <c r="D870" s="1100"/>
      <c r="E870" s="828"/>
      <c r="F870" s="1102"/>
      <c r="G870" s="25"/>
      <c r="H870" s="140"/>
      <c r="I870" s="22"/>
      <c r="J870" s="7" t="str">
        <f t="shared" si="418"/>
        <v xml:space="preserve"> </v>
      </c>
      <c r="K870" s="1116"/>
      <c r="L870" s="1118"/>
      <c r="M870" s="1118"/>
      <c r="N870" s="23"/>
      <c r="O870" s="863"/>
      <c r="P870" s="860"/>
      <c r="Q870" s="866"/>
      <c r="R870" s="828"/>
      <c r="S870" s="835"/>
      <c r="T870" s="835"/>
      <c r="U870" s="835"/>
      <c r="V870" s="835"/>
      <c r="W870" s="831"/>
      <c r="X870" s="855"/>
      <c r="Y870" s="857"/>
      <c r="Z870" s="857"/>
      <c r="AA870" s="1104"/>
      <c r="AB870" s="956"/>
      <c r="AC870" s="1107"/>
      <c r="AD870" s="1109"/>
      <c r="AE870" s="29"/>
      <c r="AF870" s="45"/>
      <c r="AG870" s="45"/>
      <c r="AH870" s="46"/>
      <c r="AI870" s="19"/>
    </row>
    <row r="871" spans="2:35">
      <c r="B871" s="822"/>
      <c r="C871" s="829"/>
      <c r="D871" s="1101"/>
      <c r="E871" s="829"/>
      <c r="F871" s="1102"/>
      <c r="G871" s="25"/>
      <c r="H871" s="140"/>
      <c r="I871" s="22"/>
      <c r="J871" s="7" t="str">
        <f t="shared" si="418"/>
        <v xml:space="preserve"> </v>
      </c>
      <c r="K871" s="1117"/>
      <c r="L871" s="1119"/>
      <c r="M871" s="1119"/>
      <c r="N871" s="23"/>
      <c r="O871" s="864"/>
      <c r="P871" s="861"/>
      <c r="Q871" s="867"/>
      <c r="R871" s="829"/>
      <c r="S871" s="836"/>
      <c r="T871" s="836"/>
      <c r="U871" s="836"/>
      <c r="V871" s="836"/>
      <c r="W871" s="832"/>
      <c r="X871" s="856"/>
      <c r="Y871" s="858"/>
      <c r="Z871" s="858"/>
      <c r="AA871" s="1105"/>
      <c r="AB871" s="957"/>
      <c r="AC871" s="1108"/>
      <c r="AD871" s="1110"/>
      <c r="AE871" s="29" t="str">
        <f t="shared" ref="AE871" si="420">IFERROR(ROUND(IF(AA871="ICT",0,(J871/25)*110%),0),"")</f>
        <v/>
      </c>
      <c r="AF871" s="45"/>
      <c r="AG871" s="45"/>
      <c r="AH871" s="46"/>
      <c r="AI871" s="19"/>
    </row>
    <row r="872" spans="2:35" s="90" customFormat="1" ht="16.5" customHeight="1">
      <c r="B872" s="821"/>
      <c r="C872" s="78" t="s">
        <v>348</v>
      </c>
      <c r="D872" s="78"/>
      <c r="E872" s="78">
        <f>COUNTA(E862)</f>
        <v>0</v>
      </c>
      <c r="F872" s="78">
        <f>COUNTA(F862)</f>
        <v>0</v>
      </c>
      <c r="G872" s="78">
        <f>COUNTA(G862:G871)</f>
        <v>0</v>
      </c>
      <c r="H872" s="78"/>
      <c r="I872" s="69">
        <f>SUM(I862:I871)</f>
        <v>0</v>
      </c>
      <c r="J872" s="69">
        <f>SUM(J862:J871)</f>
        <v>0</v>
      </c>
      <c r="K872" s="79"/>
      <c r="L872" s="79"/>
      <c r="M872" s="79"/>
      <c r="N872" s="70">
        <f>SUM(N862:N871)</f>
        <v>0</v>
      </c>
      <c r="O872" s="70">
        <f>SUM(O862:O871)</f>
        <v>0</v>
      </c>
      <c r="P872" s="71">
        <f>SUM(P862:P871)</f>
        <v>0</v>
      </c>
      <c r="Q872" s="71">
        <f>SUM(Q862:Q871)</f>
        <v>0</v>
      </c>
      <c r="R872" s="71"/>
      <c r="S872" s="74">
        <f>SUM(S862:S871)</f>
        <v>0</v>
      </c>
      <c r="T872" s="74">
        <f>SUM(T862:T871)</f>
        <v>0</v>
      </c>
      <c r="U872" s="74">
        <f t="shared" ref="U872" si="421">SUM(U862:U871)</f>
        <v>0</v>
      </c>
      <c r="V872" s="74">
        <f>SUM(V862:V871)</f>
        <v>0</v>
      </c>
      <c r="W872" s="71"/>
      <c r="X872" s="71" t="e">
        <f>SUM(X862:X871)</f>
        <v>#REF!</v>
      </c>
      <c r="Y872" s="71" t="e">
        <f t="shared" ref="Y872:Z872" si="422">SUM(Y862:Y871)</f>
        <v>#REF!</v>
      </c>
      <c r="Z872" s="71" t="e">
        <f t="shared" si="422"/>
        <v>#REF!</v>
      </c>
      <c r="AA872" s="71"/>
      <c r="AB872" s="75">
        <f>SUM(AB862:AB871)</f>
        <v>0</v>
      </c>
      <c r="AC872" s="71">
        <f>SUM(AC862:AC871)</f>
        <v>0</v>
      </c>
      <c r="AD872" s="76">
        <f>SUM(AD862:AD871)</f>
        <v>0</v>
      </c>
      <c r="AE872" s="76">
        <f>SUM(AE862:AE871)</f>
        <v>0</v>
      </c>
      <c r="AF872" s="79">
        <f>COUNTA(AF862:AF871)</f>
        <v>0</v>
      </c>
      <c r="AG872" s="80"/>
      <c r="AH872" s="81"/>
      <c r="AI872" s="91"/>
    </row>
    <row r="873" spans="2:35" s="93" customFormat="1" ht="15" thickBot="1">
      <c r="B873" s="822"/>
      <c r="C873" s="82"/>
      <c r="D873" s="82"/>
      <c r="E873" s="82"/>
      <c r="F873" s="82"/>
      <c r="G873" s="83"/>
      <c r="H873" s="84"/>
      <c r="I873" s="84"/>
      <c r="J873" s="28" t="str">
        <f t="shared" ref="J873" si="423">IFERROR(IF(I873/D$12=0," ",I873/D$12),"")</f>
        <v xml:space="preserve"> </v>
      </c>
      <c r="K873" s="84"/>
      <c r="L873" s="84"/>
      <c r="M873" s="84"/>
      <c r="N873" s="85"/>
      <c r="O873" s="72"/>
      <c r="P873" s="73"/>
      <c r="Q873" s="73"/>
      <c r="R873" s="73"/>
      <c r="S873" s="73"/>
      <c r="T873" s="73"/>
      <c r="U873" s="73"/>
      <c r="V873" s="73"/>
      <c r="W873" s="73"/>
      <c r="X873" s="73"/>
      <c r="Y873" s="73"/>
      <c r="Z873" s="73"/>
      <c r="AA873" s="73"/>
      <c r="AB873" s="73"/>
      <c r="AC873" s="73"/>
      <c r="AD873" s="77"/>
      <c r="AE873" s="77"/>
      <c r="AF873" s="84"/>
      <c r="AG873" s="86"/>
      <c r="AH873" s="87"/>
      <c r="AI873" s="92"/>
    </row>
    <row r="874" spans="2:35">
      <c r="B874" s="823">
        <f>B862+1</f>
        <v>72</v>
      </c>
      <c r="C874" s="828"/>
      <c r="D874" s="1100"/>
      <c r="E874" s="828"/>
      <c r="F874" s="829"/>
      <c r="G874" s="25"/>
      <c r="H874" s="24"/>
      <c r="I874" s="140"/>
      <c r="J874" s="7" t="str">
        <f>IFERROR(IF(I874/D$12=0," ",I874/D$12),"")</f>
        <v xml:space="preserve"> </v>
      </c>
      <c r="K874" s="1116"/>
      <c r="L874" s="1118"/>
      <c r="M874" s="1118"/>
      <c r="N874" s="23"/>
      <c r="O874" s="862" t="str">
        <f>IFERROR(ROUND(IF(I884/#REF!=0,"",I884/#REF!),0),"")</f>
        <v/>
      </c>
      <c r="P874" s="859">
        <f>IFERROR(O884/$X$14,"")</f>
        <v>0</v>
      </c>
      <c r="Q874" s="865">
        <f>IFERROR(P884*$X$13/2,"")</f>
        <v>0</v>
      </c>
      <c r="R874" s="854"/>
      <c r="S874" s="834" t="str">
        <f>IFERROR(ROUND(IF(OR($R874="Hino Truck",$R877="Hino Truck",$R879="Hino Truck",$R881="Hino Truck"),$P884/$X$9,""),1),"NA")</f>
        <v>NA</v>
      </c>
      <c r="T874" s="834" t="str">
        <f>IFERROR(ROUND(IF(OR($R874="Mazda",$R877="Mazda",$R879="Mazda",$R881="Mazda"),$P884/$X$10,""),1),"NA")</f>
        <v>NA</v>
      </c>
      <c r="U874" s="834" t="str">
        <f>IFERROR(ROUND(IF(OR($R874="Shazoor",$R877="Shazoor",$R879="Shazoor",$R881="Shazoor"),$P884/$X$11,""),1),"NA")</f>
        <v>NA</v>
      </c>
      <c r="V874" s="834" t="str">
        <f>IFERROR(ROUND(IF(OR($R874="Suzuki",$R877="Suzuki",$R879="Suzuki",$R881="Suzuki"),$P884/$X$12,""),1),"NA")</f>
        <v>NA</v>
      </c>
      <c r="W874" s="830"/>
      <c r="X874" s="855" t="e">
        <f>J884/$K$9/$K$8</f>
        <v>#REF!</v>
      </c>
      <c r="Y874" s="857" t="e">
        <f>ROUND(X884/#REF!,0)</f>
        <v>#REF!</v>
      </c>
      <c r="Z874" s="857" t="e">
        <f>O884/#REF!</f>
        <v>#REF!</v>
      </c>
      <c r="AA874" s="1103"/>
      <c r="AB874" s="1106">
        <f>IFERROR(ROUND(IF(AA874="ICT",0,(J884/10)*110%),0),"")</f>
        <v>0</v>
      </c>
      <c r="AC874" s="1107" t="str">
        <f>IFERROR(ROUNDUP(J884/$P$9/$P$8,0),"")</f>
        <v/>
      </c>
      <c r="AD874" s="1109" t="str">
        <f>IFERROR(ROUND(J884/$P$9/AC874,0),"")</f>
        <v/>
      </c>
      <c r="AE874" s="29" t="str">
        <f>IFERROR(ROUND(IF(AA874="ICT",0,(J874/25)*110%),0),"")</f>
        <v/>
      </c>
      <c r="AF874" s="43"/>
      <c r="AG874" s="43"/>
      <c r="AH874" s="44"/>
      <c r="AI874" s="19"/>
    </row>
    <row r="875" spans="2:35">
      <c r="B875" s="823"/>
      <c r="C875" s="828"/>
      <c r="D875" s="1100"/>
      <c r="E875" s="828"/>
      <c r="F875" s="1102"/>
      <c r="G875" s="25"/>
      <c r="H875" s="140"/>
      <c r="I875" s="140"/>
      <c r="J875" s="7" t="str">
        <f t="shared" ref="J875:J883" si="424">IFERROR(IF(I875/D$12=0," ",I875/D$12),"")</f>
        <v xml:space="preserve"> </v>
      </c>
      <c r="K875" s="1116"/>
      <c r="L875" s="1118"/>
      <c r="M875" s="1118"/>
      <c r="N875" s="23"/>
      <c r="O875" s="863"/>
      <c r="P875" s="860"/>
      <c r="Q875" s="866"/>
      <c r="R875" s="828"/>
      <c r="S875" s="835"/>
      <c r="T875" s="835"/>
      <c r="U875" s="835"/>
      <c r="V875" s="835"/>
      <c r="W875" s="831"/>
      <c r="X875" s="855"/>
      <c r="Y875" s="857"/>
      <c r="Z875" s="857"/>
      <c r="AA875" s="1104"/>
      <c r="AB875" s="956"/>
      <c r="AC875" s="1107"/>
      <c r="AD875" s="1109"/>
      <c r="AE875" s="29" t="str">
        <f t="shared" ref="AE875:AE877" si="425">IFERROR(ROUND(IF(AA875="ICT",0,(J875/25)*110%),0),"")</f>
        <v/>
      </c>
      <c r="AF875" s="45"/>
      <c r="AG875" s="45"/>
      <c r="AH875" s="46"/>
      <c r="AI875" s="19"/>
    </row>
    <row r="876" spans="2:35">
      <c r="B876" s="823"/>
      <c r="C876" s="828"/>
      <c r="D876" s="1100"/>
      <c r="E876" s="828"/>
      <c r="F876" s="1102"/>
      <c r="G876" s="25"/>
      <c r="H876" s="140"/>
      <c r="I876" s="140"/>
      <c r="J876" s="7" t="str">
        <f t="shared" si="424"/>
        <v xml:space="preserve"> </v>
      </c>
      <c r="K876" s="1116"/>
      <c r="L876" s="1118"/>
      <c r="M876" s="1118"/>
      <c r="N876" s="23"/>
      <c r="O876" s="863"/>
      <c r="P876" s="860"/>
      <c r="Q876" s="866"/>
      <c r="R876" s="829"/>
      <c r="S876" s="835"/>
      <c r="T876" s="835"/>
      <c r="U876" s="835"/>
      <c r="V876" s="835"/>
      <c r="W876" s="831"/>
      <c r="X876" s="855"/>
      <c r="Y876" s="857"/>
      <c r="Z876" s="857"/>
      <c r="AA876" s="1104"/>
      <c r="AB876" s="956"/>
      <c r="AC876" s="1107"/>
      <c r="AD876" s="1109"/>
      <c r="AE876" s="29" t="str">
        <f t="shared" si="425"/>
        <v/>
      </c>
      <c r="AF876" s="45"/>
      <c r="AG876" s="45"/>
      <c r="AH876" s="46"/>
      <c r="AI876" s="19"/>
    </row>
    <row r="877" spans="2:35">
      <c r="B877" s="823"/>
      <c r="C877" s="828"/>
      <c r="D877" s="1100"/>
      <c r="E877" s="828"/>
      <c r="F877" s="1102"/>
      <c r="G877" s="25"/>
      <c r="H877" s="140"/>
      <c r="I877" s="140"/>
      <c r="J877" s="7" t="str">
        <f t="shared" si="424"/>
        <v xml:space="preserve"> </v>
      </c>
      <c r="K877" s="1116"/>
      <c r="L877" s="1118"/>
      <c r="M877" s="1118"/>
      <c r="N877" s="23"/>
      <c r="O877" s="863"/>
      <c r="P877" s="860"/>
      <c r="Q877" s="866"/>
      <c r="R877" s="854"/>
      <c r="S877" s="835"/>
      <c r="T877" s="835"/>
      <c r="U877" s="835"/>
      <c r="V877" s="835"/>
      <c r="W877" s="831"/>
      <c r="X877" s="855"/>
      <c r="Y877" s="857"/>
      <c r="Z877" s="857"/>
      <c r="AA877" s="1104"/>
      <c r="AB877" s="956"/>
      <c r="AC877" s="1107"/>
      <c r="AD877" s="1109"/>
      <c r="AE877" s="29" t="str">
        <f t="shared" si="425"/>
        <v/>
      </c>
      <c r="AF877" s="45"/>
      <c r="AG877" s="45"/>
      <c r="AH877" s="46"/>
      <c r="AI877" s="19"/>
    </row>
    <row r="878" spans="2:35">
      <c r="B878" s="823"/>
      <c r="C878" s="828"/>
      <c r="D878" s="1100"/>
      <c r="E878" s="828"/>
      <c r="F878" s="1102"/>
      <c r="G878" s="25"/>
      <c r="H878" s="140"/>
      <c r="I878" s="22"/>
      <c r="J878" s="7" t="str">
        <f t="shared" si="424"/>
        <v xml:space="preserve"> </v>
      </c>
      <c r="K878" s="1116"/>
      <c r="L878" s="1118"/>
      <c r="M878" s="1118"/>
      <c r="N878" s="23"/>
      <c r="O878" s="863"/>
      <c r="P878" s="860"/>
      <c r="Q878" s="866"/>
      <c r="R878" s="829"/>
      <c r="S878" s="835"/>
      <c r="T878" s="835"/>
      <c r="U878" s="835"/>
      <c r="V878" s="835"/>
      <c r="W878" s="831"/>
      <c r="X878" s="855"/>
      <c r="Y878" s="857"/>
      <c r="Z878" s="857"/>
      <c r="AA878" s="1104"/>
      <c r="AB878" s="956"/>
      <c r="AC878" s="1107"/>
      <c r="AD878" s="1109"/>
      <c r="AE878" s="29"/>
      <c r="AF878" s="45"/>
      <c r="AG878" s="45"/>
      <c r="AH878" s="46"/>
      <c r="AI878" s="19"/>
    </row>
    <row r="879" spans="2:35">
      <c r="B879" s="823"/>
      <c r="C879" s="828"/>
      <c r="D879" s="1100"/>
      <c r="E879" s="828"/>
      <c r="F879" s="1102"/>
      <c r="G879" s="25"/>
      <c r="H879" s="140"/>
      <c r="I879" s="22"/>
      <c r="J879" s="7" t="str">
        <f t="shared" si="424"/>
        <v xml:space="preserve"> </v>
      </c>
      <c r="K879" s="1116"/>
      <c r="L879" s="1118"/>
      <c r="M879" s="1118"/>
      <c r="N879" s="23"/>
      <c r="O879" s="863"/>
      <c r="P879" s="860"/>
      <c r="Q879" s="866"/>
      <c r="R879" s="854"/>
      <c r="S879" s="835"/>
      <c r="T879" s="835"/>
      <c r="U879" s="835"/>
      <c r="V879" s="835"/>
      <c r="W879" s="831"/>
      <c r="X879" s="855"/>
      <c r="Y879" s="857"/>
      <c r="Z879" s="857"/>
      <c r="AA879" s="1104"/>
      <c r="AB879" s="956"/>
      <c r="AC879" s="1107"/>
      <c r="AD879" s="1109"/>
      <c r="AE879" s="29"/>
      <c r="AF879" s="45"/>
      <c r="AG879" s="45"/>
      <c r="AH879" s="46"/>
      <c r="AI879" s="19"/>
    </row>
    <row r="880" spans="2:35">
      <c r="B880" s="823"/>
      <c r="C880" s="828"/>
      <c r="D880" s="1100"/>
      <c r="E880" s="828"/>
      <c r="F880" s="1102"/>
      <c r="G880" s="25"/>
      <c r="H880" s="140"/>
      <c r="I880" s="22"/>
      <c r="J880" s="7" t="str">
        <f t="shared" si="424"/>
        <v xml:space="preserve"> </v>
      </c>
      <c r="K880" s="1116"/>
      <c r="L880" s="1118"/>
      <c r="M880" s="1118"/>
      <c r="N880" s="23"/>
      <c r="O880" s="863"/>
      <c r="P880" s="860"/>
      <c r="Q880" s="866"/>
      <c r="R880" s="829"/>
      <c r="S880" s="835"/>
      <c r="T880" s="835"/>
      <c r="U880" s="835"/>
      <c r="V880" s="835"/>
      <c r="W880" s="831"/>
      <c r="X880" s="855"/>
      <c r="Y880" s="857"/>
      <c r="Z880" s="857"/>
      <c r="AA880" s="1104"/>
      <c r="AB880" s="956"/>
      <c r="AC880" s="1107"/>
      <c r="AD880" s="1109"/>
      <c r="AE880" s="29"/>
      <c r="AF880" s="45"/>
      <c r="AG880" s="45"/>
      <c r="AH880" s="46"/>
      <c r="AI880" s="19"/>
    </row>
    <row r="881" spans="2:35">
      <c r="B881" s="823"/>
      <c r="C881" s="828"/>
      <c r="D881" s="1100"/>
      <c r="E881" s="828"/>
      <c r="F881" s="1102"/>
      <c r="G881" s="25"/>
      <c r="H881" s="140"/>
      <c r="I881" s="22"/>
      <c r="J881" s="7" t="str">
        <f t="shared" si="424"/>
        <v xml:space="preserve"> </v>
      </c>
      <c r="K881" s="1116"/>
      <c r="L881" s="1118"/>
      <c r="M881" s="1118"/>
      <c r="N881" s="23"/>
      <c r="O881" s="863"/>
      <c r="P881" s="860"/>
      <c r="Q881" s="866"/>
      <c r="R881" s="854"/>
      <c r="S881" s="835"/>
      <c r="T881" s="835"/>
      <c r="U881" s="835"/>
      <c r="V881" s="835"/>
      <c r="W881" s="831"/>
      <c r="X881" s="855"/>
      <c r="Y881" s="857"/>
      <c r="Z881" s="857"/>
      <c r="AA881" s="1104"/>
      <c r="AB881" s="956"/>
      <c r="AC881" s="1107"/>
      <c r="AD881" s="1109"/>
      <c r="AE881" s="29"/>
      <c r="AF881" s="45"/>
      <c r="AG881" s="45"/>
      <c r="AH881" s="46"/>
      <c r="AI881" s="19"/>
    </row>
    <row r="882" spans="2:35">
      <c r="B882" s="823"/>
      <c r="C882" s="828"/>
      <c r="D882" s="1100"/>
      <c r="E882" s="828"/>
      <c r="F882" s="1102"/>
      <c r="G882" s="25"/>
      <c r="H882" s="140"/>
      <c r="I882" s="22"/>
      <c r="J882" s="7" t="str">
        <f t="shared" si="424"/>
        <v xml:space="preserve"> </v>
      </c>
      <c r="K882" s="1116"/>
      <c r="L882" s="1118"/>
      <c r="M882" s="1118"/>
      <c r="N882" s="23"/>
      <c r="O882" s="863"/>
      <c r="P882" s="860"/>
      <c r="Q882" s="866"/>
      <c r="R882" s="828"/>
      <c r="S882" s="835"/>
      <c r="T882" s="835"/>
      <c r="U882" s="835"/>
      <c r="V882" s="835"/>
      <c r="W882" s="831"/>
      <c r="X882" s="855"/>
      <c r="Y882" s="857"/>
      <c r="Z882" s="857"/>
      <c r="AA882" s="1104"/>
      <c r="AB882" s="956"/>
      <c r="AC882" s="1107"/>
      <c r="AD882" s="1109"/>
      <c r="AE882" s="29"/>
      <c r="AF882" s="45"/>
      <c r="AG882" s="45"/>
      <c r="AH882" s="46"/>
      <c r="AI882" s="19"/>
    </row>
    <row r="883" spans="2:35">
      <c r="B883" s="822"/>
      <c r="C883" s="829"/>
      <c r="D883" s="1101"/>
      <c r="E883" s="829"/>
      <c r="F883" s="1102"/>
      <c r="G883" s="25"/>
      <c r="H883" s="140"/>
      <c r="I883" s="22"/>
      <c r="J883" s="7" t="str">
        <f t="shared" si="424"/>
        <v xml:space="preserve"> </v>
      </c>
      <c r="K883" s="1117"/>
      <c r="L883" s="1119"/>
      <c r="M883" s="1119"/>
      <c r="N883" s="23"/>
      <c r="O883" s="864"/>
      <c r="P883" s="861"/>
      <c r="Q883" s="867"/>
      <c r="R883" s="829"/>
      <c r="S883" s="836"/>
      <c r="T883" s="836"/>
      <c r="U883" s="836"/>
      <c r="V883" s="836"/>
      <c r="W883" s="832"/>
      <c r="X883" s="856"/>
      <c r="Y883" s="858"/>
      <c r="Z883" s="858"/>
      <c r="AA883" s="1105"/>
      <c r="AB883" s="957"/>
      <c r="AC883" s="1108"/>
      <c r="AD883" s="1110"/>
      <c r="AE883" s="29" t="str">
        <f t="shared" ref="AE883" si="426">IFERROR(ROUND(IF(AA883="ICT",0,(J883/25)*110%),0),"")</f>
        <v/>
      </c>
      <c r="AF883" s="45"/>
      <c r="AG883" s="45"/>
      <c r="AH883" s="46"/>
      <c r="AI883" s="19"/>
    </row>
    <row r="884" spans="2:35" s="90" customFormat="1" ht="16.5" customHeight="1">
      <c r="B884" s="821"/>
      <c r="C884" s="78" t="s">
        <v>348</v>
      </c>
      <c r="D884" s="78"/>
      <c r="E884" s="78">
        <f>COUNTA(E874)</f>
        <v>0</v>
      </c>
      <c r="F884" s="78">
        <f>COUNTA(F874)</f>
        <v>0</v>
      </c>
      <c r="G884" s="78">
        <f>COUNTA(G874:G883)</f>
        <v>0</v>
      </c>
      <c r="H884" s="78"/>
      <c r="I884" s="69">
        <f>SUM(I874:I883)</f>
        <v>0</v>
      </c>
      <c r="J884" s="69">
        <f>SUM(J874:J883)</f>
        <v>0</v>
      </c>
      <c r="K884" s="79"/>
      <c r="L884" s="79"/>
      <c r="M884" s="79"/>
      <c r="N884" s="70">
        <f>SUM(N874:N883)</f>
        <v>0</v>
      </c>
      <c r="O884" s="70">
        <f>SUM(O874:O883)</f>
        <v>0</v>
      </c>
      <c r="P884" s="71">
        <f>SUM(P874:P883)</f>
        <v>0</v>
      </c>
      <c r="Q884" s="71">
        <f>SUM(Q874:Q883)</f>
        <v>0</v>
      </c>
      <c r="R884" s="71"/>
      <c r="S884" s="74">
        <f>SUM(S874:S883)</f>
        <v>0</v>
      </c>
      <c r="T884" s="74">
        <f>SUM(T874:T883)</f>
        <v>0</v>
      </c>
      <c r="U884" s="74">
        <f t="shared" ref="U884" si="427">SUM(U874:U883)</f>
        <v>0</v>
      </c>
      <c r="V884" s="74">
        <f>SUM(V874:V883)</f>
        <v>0</v>
      </c>
      <c r="W884" s="71"/>
      <c r="X884" s="71" t="e">
        <f>SUM(X874:X883)</f>
        <v>#REF!</v>
      </c>
      <c r="Y884" s="71" t="e">
        <f t="shared" ref="Y884:Z884" si="428">SUM(Y874:Y883)</f>
        <v>#REF!</v>
      </c>
      <c r="Z884" s="71" t="e">
        <f t="shared" si="428"/>
        <v>#REF!</v>
      </c>
      <c r="AA884" s="71"/>
      <c r="AB884" s="75">
        <f>SUM(AB874:AB883)</f>
        <v>0</v>
      </c>
      <c r="AC884" s="71">
        <f>SUM(AC874:AC883)</f>
        <v>0</v>
      </c>
      <c r="AD884" s="76">
        <f>SUM(AD874:AD883)</f>
        <v>0</v>
      </c>
      <c r="AE884" s="76">
        <f>SUM(AE874:AE883)</f>
        <v>0</v>
      </c>
      <c r="AF884" s="79">
        <f>COUNTA(AF874:AF883)</f>
        <v>0</v>
      </c>
      <c r="AG884" s="80"/>
      <c r="AH884" s="81"/>
      <c r="AI884" s="91"/>
    </row>
    <row r="885" spans="2:35" s="93" customFormat="1" ht="15" thickBot="1">
      <c r="B885" s="822"/>
      <c r="C885" s="82"/>
      <c r="D885" s="82"/>
      <c r="E885" s="82"/>
      <c r="F885" s="82"/>
      <c r="G885" s="83"/>
      <c r="H885" s="84"/>
      <c r="I885" s="84"/>
      <c r="J885" s="28" t="str">
        <f t="shared" ref="J885" si="429">IFERROR(IF(I885/D$12=0," ",I885/D$12),"")</f>
        <v xml:space="preserve"> </v>
      </c>
      <c r="K885" s="84"/>
      <c r="L885" s="84"/>
      <c r="M885" s="84"/>
      <c r="N885" s="85"/>
      <c r="O885" s="72"/>
      <c r="P885" s="73"/>
      <c r="Q885" s="73"/>
      <c r="R885" s="73"/>
      <c r="S885" s="73"/>
      <c r="T885" s="73"/>
      <c r="U885" s="73"/>
      <c r="V885" s="73"/>
      <c r="W885" s="73"/>
      <c r="X885" s="73"/>
      <c r="Y885" s="73"/>
      <c r="Z885" s="73"/>
      <c r="AA885" s="73"/>
      <c r="AB885" s="73"/>
      <c r="AC885" s="73"/>
      <c r="AD885" s="77"/>
      <c r="AE885" s="77"/>
      <c r="AF885" s="84"/>
      <c r="AG885" s="86"/>
      <c r="AH885" s="87"/>
      <c r="AI885" s="92"/>
    </row>
    <row r="886" spans="2:35">
      <c r="B886" s="823">
        <f>B874+1</f>
        <v>73</v>
      </c>
      <c r="C886" s="828"/>
      <c r="D886" s="1100"/>
      <c r="E886" s="828"/>
      <c r="F886" s="829"/>
      <c r="G886" s="25"/>
      <c r="H886" s="24"/>
      <c r="I886" s="140"/>
      <c r="J886" s="7" t="str">
        <f>IFERROR(IF(I886/D$12=0," ",I886/D$12),"")</f>
        <v xml:space="preserve"> </v>
      </c>
      <c r="K886" s="1116"/>
      <c r="L886" s="1118"/>
      <c r="M886" s="1118"/>
      <c r="N886" s="23"/>
      <c r="O886" s="862" t="str">
        <f>IFERROR(ROUND(IF(I896/#REF!=0,"",I896/#REF!),0),"")</f>
        <v/>
      </c>
      <c r="P886" s="859">
        <f>IFERROR(O896/$X$14,"")</f>
        <v>0</v>
      </c>
      <c r="Q886" s="865">
        <f>IFERROR(P896*$X$13/2,"")</f>
        <v>0</v>
      </c>
      <c r="R886" s="854"/>
      <c r="S886" s="834" t="str">
        <f>IFERROR(ROUND(IF(OR($R886="Hino Truck",$R889="Hino Truck",$R891="Hino Truck",$R893="Hino Truck"),$P896/$X$9,""),1),"NA")</f>
        <v>NA</v>
      </c>
      <c r="T886" s="834" t="str">
        <f>IFERROR(ROUND(IF(OR($R886="Mazda",$R889="Mazda",$R891="Mazda",$R893="Mazda"),$P896/$X$10,""),1),"NA")</f>
        <v>NA</v>
      </c>
      <c r="U886" s="834" t="str">
        <f>IFERROR(ROUND(IF(OR($R886="Shazoor",$R889="Shazoor",$R891="Shazoor",$R893="Shazoor"),$P896/$X$11,""),1),"NA")</f>
        <v>NA</v>
      </c>
      <c r="V886" s="834" t="str">
        <f>IFERROR(ROUND(IF(OR($R886="Suzuki",$R889="Suzuki",$R891="Suzuki",$R893="Suzuki"),$P896/$X$12,""),1),"NA")</f>
        <v>NA</v>
      </c>
      <c r="W886" s="830"/>
      <c r="X886" s="855" t="e">
        <f>J896/$K$9/$K$8</f>
        <v>#REF!</v>
      </c>
      <c r="Y886" s="857" t="e">
        <f>ROUND(X896/#REF!,0)</f>
        <v>#REF!</v>
      </c>
      <c r="Z886" s="857" t="e">
        <f>O896/#REF!</f>
        <v>#REF!</v>
      </c>
      <c r="AA886" s="1103"/>
      <c r="AB886" s="1106">
        <f>IFERROR(ROUND(IF(AA886="ICT",0,(J896/10)*110%),0),"")</f>
        <v>0</v>
      </c>
      <c r="AC886" s="1107" t="str">
        <f>IFERROR(ROUNDUP(J896/$P$9/$P$8,0),"")</f>
        <v/>
      </c>
      <c r="AD886" s="1109" t="str">
        <f>IFERROR(ROUND(J896/$P$9/AC886,0),"")</f>
        <v/>
      </c>
      <c r="AE886" s="29" t="str">
        <f>IFERROR(ROUND(IF(AA886="ICT",0,(J886/25)*110%),0),"")</f>
        <v/>
      </c>
      <c r="AF886" s="43"/>
      <c r="AG886" s="43"/>
      <c r="AH886" s="44"/>
      <c r="AI886" s="19"/>
    </row>
    <row r="887" spans="2:35">
      <c r="B887" s="823"/>
      <c r="C887" s="828"/>
      <c r="D887" s="1100"/>
      <c r="E887" s="828"/>
      <c r="F887" s="1102"/>
      <c r="G887" s="25"/>
      <c r="H887" s="140"/>
      <c r="I887" s="140"/>
      <c r="J887" s="7" t="str">
        <f t="shared" ref="J887:J895" si="430">IFERROR(IF(I887/D$12=0," ",I887/D$12),"")</f>
        <v xml:space="preserve"> </v>
      </c>
      <c r="K887" s="1116"/>
      <c r="L887" s="1118"/>
      <c r="M887" s="1118"/>
      <c r="N887" s="23"/>
      <c r="O887" s="863"/>
      <c r="P887" s="860"/>
      <c r="Q887" s="866"/>
      <c r="R887" s="828"/>
      <c r="S887" s="835"/>
      <c r="T887" s="835"/>
      <c r="U887" s="835"/>
      <c r="V887" s="835"/>
      <c r="W887" s="831"/>
      <c r="X887" s="855"/>
      <c r="Y887" s="857"/>
      <c r="Z887" s="857"/>
      <c r="AA887" s="1104"/>
      <c r="AB887" s="956"/>
      <c r="AC887" s="1107"/>
      <c r="AD887" s="1109"/>
      <c r="AE887" s="29" t="str">
        <f t="shared" ref="AE887:AE889" si="431">IFERROR(ROUND(IF(AA887="ICT",0,(J887/25)*110%),0),"")</f>
        <v/>
      </c>
      <c r="AF887" s="45"/>
      <c r="AG887" s="45"/>
      <c r="AH887" s="46"/>
      <c r="AI887" s="19"/>
    </row>
    <row r="888" spans="2:35">
      <c r="B888" s="823"/>
      <c r="C888" s="828"/>
      <c r="D888" s="1100"/>
      <c r="E888" s="828"/>
      <c r="F888" s="1102"/>
      <c r="G888" s="25"/>
      <c r="H888" s="140"/>
      <c r="I888" s="140"/>
      <c r="J888" s="7" t="str">
        <f t="shared" si="430"/>
        <v xml:space="preserve"> </v>
      </c>
      <c r="K888" s="1116"/>
      <c r="L888" s="1118"/>
      <c r="M888" s="1118"/>
      <c r="N888" s="23"/>
      <c r="O888" s="863"/>
      <c r="P888" s="860"/>
      <c r="Q888" s="866"/>
      <c r="R888" s="829"/>
      <c r="S888" s="835"/>
      <c r="T888" s="835"/>
      <c r="U888" s="835"/>
      <c r="V888" s="835"/>
      <c r="W888" s="831"/>
      <c r="X888" s="855"/>
      <c r="Y888" s="857"/>
      <c r="Z888" s="857"/>
      <c r="AA888" s="1104"/>
      <c r="AB888" s="956"/>
      <c r="AC888" s="1107"/>
      <c r="AD888" s="1109"/>
      <c r="AE888" s="29" t="str">
        <f t="shared" si="431"/>
        <v/>
      </c>
      <c r="AF888" s="45"/>
      <c r="AG888" s="45"/>
      <c r="AH888" s="46"/>
      <c r="AI888" s="19"/>
    </row>
    <row r="889" spans="2:35">
      <c r="B889" s="823"/>
      <c r="C889" s="828"/>
      <c r="D889" s="1100"/>
      <c r="E889" s="828"/>
      <c r="F889" s="1102"/>
      <c r="G889" s="25"/>
      <c r="H889" s="140"/>
      <c r="I889" s="140"/>
      <c r="J889" s="7" t="str">
        <f t="shared" si="430"/>
        <v xml:space="preserve"> </v>
      </c>
      <c r="K889" s="1116"/>
      <c r="L889" s="1118"/>
      <c r="M889" s="1118"/>
      <c r="N889" s="23"/>
      <c r="O889" s="863"/>
      <c r="P889" s="860"/>
      <c r="Q889" s="866"/>
      <c r="R889" s="854"/>
      <c r="S889" s="835"/>
      <c r="T889" s="835"/>
      <c r="U889" s="835"/>
      <c r="V889" s="835"/>
      <c r="W889" s="831"/>
      <c r="X889" s="855"/>
      <c r="Y889" s="857"/>
      <c r="Z889" s="857"/>
      <c r="AA889" s="1104"/>
      <c r="AB889" s="956"/>
      <c r="AC889" s="1107"/>
      <c r="AD889" s="1109"/>
      <c r="AE889" s="29" t="str">
        <f t="shared" si="431"/>
        <v/>
      </c>
      <c r="AF889" s="45"/>
      <c r="AG889" s="45"/>
      <c r="AH889" s="46"/>
      <c r="AI889" s="19"/>
    </row>
    <row r="890" spans="2:35">
      <c r="B890" s="823"/>
      <c r="C890" s="828"/>
      <c r="D890" s="1100"/>
      <c r="E890" s="828"/>
      <c r="F890" s="1102"/>
      <c r="G890" s="25"/>
      <c r="H890" s="140"/>
      <c r="I890" s="22"/>
      <c r="J890" s="7" t="str">
        <f t="shared" si="430"/>
        <v xml:space="preserve"> </v>
      </c>
      <c r="K890" s="1116"/>
      <c r="L890" s="1118"/>
      <c r="M890" s="1118"/>
      <c r="N890" s="23"/>
      <c r="O890" s="863"/>
      <c r="P890" s="860"/>
      <c r="Q890" s="866"/>
      <c r="R890" s="829"/>
      <c r="S890" s="835"/>
      <c r="T890" s="835"/>
      <c r="U890" s="835"/>
      <c r="V890" s="835"/>
      <c r="W890" s="831"/>
      <c r="X890" s="855"/>
      <c r="Y890" s="857"/>
      <c r="Z890" s="857"/>
      <c r="AA890" s="1104"/>
      <c r="AB890" s="956"/>
      <c r="AC890" s="1107"/>
      <c r="AD890" s="1109"/>
      <c r="AE890" s="29"/>
      <c r="AF890" s="45"/>
      <c r="AG890" s="45"/>
      <c r="AH890" s="46"/>
      <c r="AI890" s="19"/>
    </row>
    <row r="891" spans="2:35">
      <c r="B891" s="823"/>
      <c r="C891" s="828"/>
      <c r="D891" s="1100"/>
      <c r="E891" s="828"/>
      <c r="F891" s="1102"/>
      <c r="G891" s="25"/>
      <c r="H891" s="140"/>
      <c r="I891" s="22"/>
      <c r="J891" s="7" t="str">
        <f t="shared" si="430"/>
        <v xml:space="preserve"> </v>
      </c>
      <c r="K891" s="1116"/>
      <c r="L891" s="1118"/>
      <c r="M891" s="1118"/>
      <c r="N891" s="23"/>
      <c r="O891" s="863"/>
      <c r="P891" s="860"/>
      <c r="Q891" s="866"/>
      <c r="R891" s="854"/>
      <c r="S891" s="835"/>
      <c r="T891" s="835"/>
      <c r="U891" s="835"/>
      <c r="V891" s="835"/>
      <c r="W891" s="831"/>
      <c r="X891" s="855"/>
      <c r="Y891" s="857"/>
      <c r="Z891" s="857"/>
      <c r="AA891" s="1104"/>
      <c r="AB891" s="956"/>
      <c r="AC891" s="1107"/>
      <c r="AD891" s="1109"/>
      <c r="AE891" s="29"/>
      <c r="AF891" s="45"/>
      <c r="AG891" s="45"/>
      <c r="AH891" s="46"/>
      <c r="AI891" s="19"/>
    </row>
    <row r="892" spans="2:35">
      <c r="B892" s="823"/>
      <c r="C892" s="828"/>
      <c r="D892" s="1100"/>
      <c r="E892" s="828"/>
      <c r="F892" s="1102"/>
      <c r="G892" s="25"/>
      <c r="H892" s="140"/>
      <c r="I892" s="22"/>
      <c r="J892" s="7" t="str">
        <f t="shared" si="430"/>
        <v xml:space="preserve"> </v>
      </c>
      <c r="K892" s="1116"/>
      <c r="L892" s="1118"/>
      <c r="M892" s="1118"/>
      <c r="N892" s="23"/>
      <c r="O892" s="863"/>
      <c r="P892" s="860"/>
      <c r="Q892" s="866"/>
      <c r="R892" s="829"/>
      <c r="S892" s="835"/>
      <c r="T892" s="835"/>
      <c r="U892" s="835"/>
      <c r="V892" s="835"/>
      <c r="W892" s="831"/>
      <c r="X892" s="855"/>
      <c r="Y892" s="857"/>
      <c r="Z892" s="857"/>
      <c r="AA892" s="1104"/>
      <c r="AB892" s="956"/>
      <c r="AC892" s="1107"/>
      <c r="AD892" s="1109"/>
      <c r="AE892" s="29"/>
      <c r="AF892" s="45"/>
      <c r="AG892" s="45"/>
      <c r="AH892" s="46"/>
      <c r="AI892" s="19"/>
    </row>
    <row r="893" spans="2:35">
      <c r="B893" s="823"/>
      <c r="C893" s="828"/>
      <c r="D893" s="1100"/>
      <c r="E893" s="828"/>
      <c r="F893" s="1102"/>
      <c r="G893" s="25"/>
      <c r="H893" s="140"/>
      <c r="I893" s="22"/>
      <c r="J893" s="7" t="str">
        <f t="shared" si="430"/>
        <v xml:space="preserve"> </v>
      </c>
      <c r="K893" s="1116"/>
      <c r="L893" s="1118"/>
      <c r="M893" s="1118"/>
      <c r="N893" s="23"/>
      <c r="O893" s="863"/>
      <c r="P893" s="860"/>
      <c r="Q893" s="866"/>
      <c r="R893" s="854"/>
      <c r="S893" s="835"/>
      <c r="T893" s="835"/>
      <c r="U893" s="835"/>
      <c r="V893" s="835"/>
      <c r="W893" s="831"/>
      <c r="X893" s="855"/>
      <c r="Y893" s="857"/>
      <c r="Z893" s="857"/>
      <c r="AA893" s="1104"/>
      <c r="AB893" s="956"/>
      <c r="AC893" s="1107"/>
      <c r="AD893" s="1109"/>
      <c r="AE893" s="29"/>
      <c r="AF893" s="45"/>
      <c r="AG893" s="45"/>
      <c r="AH893" s="46"/>
      <c r="AI893" s="19"/>
    </row>
    <row r="894" spans="2:35">
      <c r="B894" s="823"/>
      <c r="C894" s="828"/>
      <c r="D894" s="1100"/>
      <c r="E894" s="828"/>
      <c r="F894" s="1102"/>
      <c r="G894" s="25"/>
      <c r="H894" s="140"/>
      <c r="I894" s="22"/>
      <c r="J894" s="7" t="str">
        <f t="shared" si="430"/>
        <v xml:space="preserve"> </v>
      </c>
      <c r="K894" s="1116"/>
      <c r="L894" s="1118"/>
      <c r="M894" s="1118"/>
      <c r="N894" s="23"/>
      <c r="O894" s="863"/>
      <c r="P894" s="860"/>
      <c r="Q894" s="866"/>
      <c r="R894" s="828"/>
      <c r="S894" s="835"/>
      <c r="T894" s="835"/>
      <c r="U894" s="835"/>
      <c r="V894" s="835"/>
      <c r="W894" s="831"/>
      <c r="X894" s="855"/>
      <c r="Y894" s="857"/>
      <c r="Z894" s="857"/>
      <c r="AA894" s="1104"/>
      <c r="AB894" s="956"/>
      <c r="AC894" s="1107"/>
      <c r="AD894" s="1109"/>
      <c r="AE894" s="29"/>
      <c r="AF894" s="45"/>
      <c r="AG894" s="45"/>
      <c r="AH894" s="46"/>
      <c r="AI894" s="19"/>
    </row>
    <row r="895" spans="2:35">
      <c r="B895" s="822"/>
      <c r="C895" s="829"/>
      <c r="D895" s="1101"/>
      <c r="E895" s="829"/>
      <c r="F895" s="1102"/>
      <c r="G895" s="25"/>
      <c r="H895" s="140"/>
      <c r="I895" s="22"/>
      <c r="J895" s="7" t="str">
        <f t="shared" si="430"/>
        <v xml:space="preserve"> </v>
      </c>
      <c r="K895" s="1117"/>
      <c r="L895" s="1119"/>
      <c r="M895" s="1119"/>
      <c r="N895" s="23"/>
      <c r="O895" s="864"/>
      <c r="P895" s="861"/>
      <c r="Q895" s="867"/>
      <c r="R895" s="829"/>
      <c r="S895" s="836"/>
      <c r="T895" s="836"/>
      <c r="U895" s="836"/>
      <c r="V895" s="836"/>
      <c r="W895" s="832"/>
      <c r="X895" s="856"/>
      <c r="Y895" s="858"/>
      <c r="Z895" s="858"/>
      <c r="AA895" s="1105"/>
      <c r="AB895" s="957"/>
      <c r="AC895" s="1108"/>
      <c r="AD895" s="1110"/>
      <c r="AE895" s="29" t="str">
        <f t="shared" ref="AE895" si="432">IFERROR(ROUND(IF(AA895="ICT",0,(J895/25)*110%),0),"")</f>
        <v/>
      </c>
      <c r="AF895" s="45"/>
      <c r="AG895" s="45"/>
      <c r="AH895" s="46"/>
      <c r="AI895" s="19"/>
    </row>
    <row r="896" spans="2:35" s="90" customFormat="1" ht="16.5" customHeight="1">
      <c r="B896" s="821"/>
      <c r="C896" s="78" t="s">
        <v>348</v>
      </c>
      <c r="D896" s="78"/>
      <c r="E896" s="78">
        <f>COUNTA(E886)</f>
        <v>0</v>
      </c>
      <c r="F896" s="78">
        <f>COUNTA(F886)</f>
        <v>0</v>
      </c>
      <c r="G896" s="78">
        <f>COUNTA(G886:G895)</f>
        <v>0</v>
      </c>
      <c r="H896" s="78"/>
      <c r="I896" s="69">
        <f>SUM(I886:I895)</f>
        <v>0</v>
      </c>
      <c r="J896" s="69">
        <f>SUM(J886:J895)</f>
        <v>0</v>
      </c>
      <c r="K896" s="79"/>
      <c r="L896" s="79"/>
      <c r="M896" s="79"/>
      <c r="N896" s="70">
        <f>SUM(N886:N895)</f>
        <v>0</v>
      </c>
      <c r="O896" s="70">
        <f>SUM(O886:O895)</f>
        <v>0</v>
      </c>
      <c r="P896" s="71">
        <f>SUM(P886:P895)</f>
        <v>0</v>
      </c>
      <c r="Q896" s="71">
        <f>SUM(Q886:Q895)</f>
        <v>0</v>
      </c>
      <c r="R896" s="71"/>
      <c r="S896" s="74">
        <f>SUM(S886:S895)</f>
        <v>0</v>
      </c>
      <c r="T896" s="74">
        <f>SUM(T886:T895)</f>
        <v>0</v>
      </c>
      <c r="U896" s="74">
        <f t="shared" ref="U896" si="433">SUM(U886:U895)</f>
        <v>0</v>
      </c>
      <c r="V896" s="74">
        <f>SUM(V886:V895)</f>
        <v>0</v>
      </c>
      <c r="W896" s="71"/>
      <c r="X896" s="71" t="e">
        <f>SUM(X886:X895)</f>
        <v>#REF!</v>
      </c>
      <c r="Y896" s="71" t="e">
        <f t="shared" ref="Y896:Z896" si="434">SUM(Y886:Y895)</f>
        <v>#REF!</v>
      </c>
      <c r="Z896" s="71" t="e">
        <f t="shared" si="434"/>
        <v>#REF!</v>
      </c>
      <c r="AA896" s="71"/>
      <c r="AB896" s="75">
        <f>SUM(AB886:AB895)</f>
        <v>0</v>
      </c>
      <c r="AC896" s="71">
        <f>SUM(AC886:AC895)</f>
        <v>0</v>
      </c>
      <c r="AD896" s="76">
        <f>SUM(AD886:AD895)</f>
        <v>0</v>
      </c>
      <c r="AE896" s="76">
        <f>SUM(AE886:AE895)</f>
        <v>0</v>
      </c>
      <c r="AF896" s="79">
        <f>COUNTA(AF886:AF895)</f>
        <v>0</v>
      </c>
      <c r="AG896" s="80"/>
      <c r="AH896" s="81"/>
      <c r="AI896" s="91"/>
    </row>
    <row r="897" spans="2:35" s="93" customFormat="1" ht="15" thickBot="1">
      <c r="B897" s="822"/>
      <c r="C897" s="82"/>
      <c r="D897" s="82"/>
      <c r="E897" s="82"/>
      <c r="F897" s="82"/>
      <c r="G897" s="83"/>
      <c r="H897" s="84"/>
      <c r="I897" s="84"/>
      <c r="J897" s="28" t="str">
        <f t="shared" ref="J897" si="435">IFERROR(IF(I897/D$12=0," ",I897/D$12),"")</f>
        <v xml:space="preserve"> </v>
      </c>
      <c r="K897" s="84"/>
      <c r="L897" s="84"/>
      <c r="M897" s="84"/>
      <c r="N897" s="85"/>
      <c r="O897" s="72"/>
      <c r="P897" s="73"/>
      <c r="Q897" s="73"/>
      <c r="R897" s="73"/>
      <c r="S897" s="73"/>
      <c r="T897" s="73"/>
      <c r="U897" s="73"/>
      <c r="V897" s="73"/>
      <c r="W897" s="73"/>
      <c r="X897" s="73"/>
      <c r="Y897" s="73"/>
      <c r="Z897" s="73"/>
      <c r="AA897" s="73"/>
      <c r="AB897" s="73"/>
      <c r="AC897" s="73"/>
      <c r="AD897" s="77"/>
      <c r="AE897" s="77"/>
      <c r="AF897" s="84"/>
      <c r="AG897" s="86"/>
      <c r="AH897" s="87"/>
      <c r="AI897" s="92"/>
    </row>
    <row r="898" spans="2:35">
      <c r="B898" s="823">
        <f>B886+1</f>
        <v>74</v>
      </c>
      <c r="C898" s="828"/>
      <c r="D898" s="1100"/>
      <c r="E898" s="828"/>
      <c r="F898" s="829"/>
      <c r="G898" s="25"/>
      <c r="H898" s="24"/>
      <c r="I898" s="140"/>
      <c r="J898" s="7" t="str">
        <f>IFERROR(IF(I898/D$12=0," ",I898/D$12),"")</f>
        <v xml:space="preserve"> </v>
      </c>
      <c r="K898" s="1116"/>
      <c r="L898" s="1118"/>
      <c r="M898" s="1118"/>
      <c r="N898" s="23"/>
      <c r="O898" s="862" t="str">
        <f>IFERROR(ROUND(IF(I908/#REF!=0,"",I908/#REF!),0),"")</f>
        <v/>
      </c>
      <c r="P898" s="859">
        <f>IFERROR(O908/$X$14,"")</f>
        <v>0</v>
      </c>
      <c r="Q898" s="865">
        <f>IFERROR(P908*$X$13/2,"")</f>
        <v>0</v>
      </c>
      <c r="R898" s="854"/>
      <c r="S898" s="834" t="str">
        <f>IFERROR(ROUND(IF(OR($R898="Hino Truck",$R901="Hino Truck",$R903="Hino Truck",$R905="Hino Truck"),$P908/$X$9,""),1),"NA")</f>
        <v>NA</v>
      </c>
      <c r="T898" s="834" t="str">
        <f>IFERROR(ROUND(IF(OR($R898="Mazda",$R901="Mazda",$R903="Mazda",$R905="Mazda"),$P908/$X$10,""),1),"NA")</f>
        <v>NA</v>
      </c>
      <c r="U898" s="834" t="str">
        <f>IFERROR(ROUND(IF(OR($R898="Shazoor",$R901="Shazoor",$R903="Shazoor",$R905="Shazoor"),$P908/$X$11,""),1),"NA")</f>
        <v>NA</v>
      </c>
      <c r="V898" s="834" t="str">
        <f>IFERROR(ROUND(IF(OR($R898="Suzuki",$R901="Suzuki",$R903="Suzuki",$R905="Suzuki"),$P908/$X$12,""),1),"NA")</f>
        <v>NA</v>
      </c>
      <c r="W898" s="830"/>
      <c r="X898" s="855" t="e">
        <f>J908/$K$9/$K$8</f>
        <v>#REF!</v>
      </c>
      <c r="Y898" s="857" t="e">
        <f>ROUND(X908/#REF!,0)</f>
        <v>#REF!</v>
      </c>
      <c r="Z898" s="857" t="e">
        <f>O908/#REF!</f>
        <v>#REF!</v>
      </c>
      <c r="AA898" s="1103"/>
      <c r="AB898" s="1106">
        <f>IFERROR(ROUND(IF(AA898="ICT",0,(J908/10)*110%),0),"")</f>
        <v>0</v>
      </c>
      <c r="AC898" s="1107" t="str">
        <f>IFERROR(ROUNDUP(J908/$P$9/$P$8,0),"")</f>
        <v/>
      </c>
      <c r="AD898" s="1109" t="str">
        <f>IFERROR(ROUND(J908/$P$9/AC898,0),"")</f>
        <v/>
      </c>
      <c r="AE898" s="29" t="str">
        <f>IFERROR(ROUND(IF(AA898="ICT",0,(J898/25)*110%),0),"")</f>
        <v/>
      </c>
      <c r="AF898" s="43"/>
      <c r="AG898" s="43"/>
      <c r="AH898" s="44"/>
      <c r="AI898" s="19"/>
    </row>
    <row r="899" spans="2:35">
      <c r="B899" s="823"/>
      <c r="C899" s="828"/>
      <c r="D899" s="1100"/>
      <c r="E899" s="828"/>
      <c r="F899" s="1102"/>
      <c r="G899" s="25"/>
      <c r="H899" s="140"/>
      <c r="I899" s="140"/>
      <c r="J899" s="7" t="str">
        <f t="shared" ref="J899:J907" si="436">IFERROR(IF(I899/D$12=0," ",I899/D$12),"")</f>
        <v xml:space="preserve"> </v>
      </c>
      <c r="K899" s="1116"/>
      <c r="L899" s="1118"/>
      <c r="M899" s="1118"/>
      <c r="N899" s="23"/>
      <c r="O899" s="863"/>
      <c r="P899" s="860"/>
      <c r="Q899" s="866"/>
      <c r="R899" s="828"/>
      <c r="S899" s="835"/>
      <c r="T899" s="835"/>
      <c r="U899" s="835"/>
      <c r="V899" s="835"/>
      <c r="W899" s="831"/>
      <c r="X899" s="855"/>
      <c r="Y899" s="857"/>
      <c r="Z899" s="857"/>
      <c r="AA899" s="1104"/>
      <c r="AB899" s="956"/>
      <c r="AC899" s="1107"/>
      <c r="AD899" s="1109"/>
      <c r="AE899" s="29" t="str">
        <f t="shared" ref="AE899:AE901" si="437">IFERROR(ROUND(IF(AA899="ICT",0,(J899/25)*110%),0),"")</f>
        <v/>
      </c>
      <c r="AF899" s="45"/>
      <c r="AG899" s="45"/>
      <c r="AH899" s="46"/>
      <c r="AI899" s="19"/>
    </row>
    <row r="900" spans="2:35">
      <c r="B900" s="823"/>
      <c r="C900" s="828"/>
      <c r="D900" s="1100"/>
      <c r="E900" s="828"/>
      <c r="F900" s="1102"/>
      <c r="G900" s="25"/>
      <c r="H900" s="140"/>
      <c r="I900" s="140"/>
      <c r="J900" s="7" t="str">
        <f t="shared" si="436"/>
        <v xml:space="preserve"> </v>
      </c>
      <c r="K900" s="1116"/>
      <c r="L900" s="1118"/>
      <c r="M900" s="1118"/>
      <c r="N900" s="23"/>
      <c r="O900" s="863"/>
      <c r="P900" s="860"/>
      <c r="Q900" s="866"/>
      <c r="R900" s="829"/>
      <c r="S900" s="835"/>
      <c r="T900" s="835"/>
      <c r="U900" s="835"/>
      <c r="V900" s="835"/>
      <c r="W900" s="831"/>
      <c r="X900" s="855"/>
      <c r="Y900" s="857"/>
      <c r="Z900" s="857"/>
      <c r="AA900" s="1104"/>
      <c r="AB900" s="956"/>
      <c r="AC900" s="1107"/>
      <c r="AD900" s="1109"/>
      <c r="AE900" s="29" t="str">
        <f t="shared" si="437"/>
        <v/>
      </c>
      <c r="AF900" s="45"/>
      <c r="AG900" s="45"/>
      <c r="AH900" s="46"/>
      <c r="AI900" s="19"/>
    </row>
    <row r="901" spans="2:35">
      <c r="B901" s="823"/>
      <c r="C901" s="828"/>
      <c r="D901" s="1100"/>
      <c r="E901" s="828"/>
      <c r="F901" s="1102"/>
      <c r="G901" s="25"/>
      <c r="H901" s="140"/>
      <c r="I901" s="140"/>
      <c r="J901" s="7" t="str">
        <f t="shared" si="436"/>
        <v xml:space="preserve"> </v>
      </c>
      <c r="K901" s="1116"/>
      <c r="L901" s="1118"/>
      <c r="M901" s="1118"/>
      <c r="N901" s="23"/>
      <c r="O901" s="863"/>
      <c r="P901" s="860"/>
      <c r="Q901" s="866"/>
      <c r="R901" s="854"/>
      <c r="S901" s="835"/>
      <c r="T901" s="835"/>
      <c r="U901" s="835"/>
      <c r="V901" s="835"/>
      <c r="W901" s="831"/>
      <c r="X901" s="855"/>
      <c r="Y901" s="857"/>
      <c r="Z901" s="857"/>
      <c r="AA901" s="1104"/>
      <c r="AB901" s="956"/>
      <c r="AC901" s="1107"/>
      <c r="AD901" s="1109"/>
      <c r="AE901" s="29" t="str">
        <f t="shared" si="437"/>
        <v/>
      </c>
      <c r="AF901" s="45"/>
      <c r="AG901" s="45"/>
      <c r="AH901" s="46"/>
      <c r="AI901" s="19"/>
    </row>
    <row r="902" spans="2:35">
      <c r="B902" s="823"/>
      <c r="C902" s="828"/>
      <c r="D902" s="1100"/>
      <c r="E902" s="828"/>
      <c r="F902" s="1102"/>
      <c r="G902" s="25"/>
      <c r="H902" s="140"/>
      <c r="I902" s="22"/>
      <c r="J902" s="7" t="str">
        <f t="shared" si="436"/>
        <v xml:space="preserve"> </v>
      </c>
      <c r="K902" s="1116"/>
      <c r="L902" s="1118"/>
      <c r="M902" s="1118"/>
      <c r="N902" s="23"/>
      <c r="O902" s="863"/>
      <c r="P902" s="860"/>
      <c r="Q902" s="866"/>
      <c r="R902" s="829"/>
      <c r="S902" s="835"/>
      <c r="T902" s="835"/>
      <c r="U902" s="835"/>
      <c r="V902" s="835"/>
      <c r="W902" s="831"/>
      <c r="X902" s="855"/>
      <c r="Y902" s="857"/>
      <c r="Z902" s="857"/>
      <c r="AA902" s="1104"/>
      <c r="AB902" s="956"/>
      <c r="AC902" s="1107"/>
      <c r="AD902" s="1109"/>
      <c r="AE902" s="29"/>
      <c r="AF902" s="45"/>
      <c r="AG902" s="45"/>
      <c r="AH902" s="46"/>
      <c r="AI902" s="19"/>
    </row>
    <row r="903" spans="2:35">
      <c r="B903" s="823"/>
      <c r="C903" s="828"/>
      <c r="D903" s="1100"/>
      <c r="E903" s="828"/>
      <c r="F903" s="1102"/>
      <c r="G903" s="25"/>
      <c r="H903" s="140"/>
      <c r="I903" s="22"/>
      <c r="J903" s="7" t="str">
        <f t="shared" si="436"/>
        <v xml:space="preserve"> </v>
      </c>
      <c r="K903" s="1116"/>
      <c r="L903" s="1118"/>
      <c r="M903" s="1118"/>
      <c r="N903" s="23"/>
      <c r="O903" s="863"/>
      <c r="P903" s="860"/>
      <c r="Q903" s="866"/>
      <c r="R903" s="854"/>
      <c r="S903" s="835"/>
      <c r="T903" s="835"/>
      <c r="U903" s="835"/>
      <c r="V903" s="835"/>
      <c r="W903" s="831"/>
      <c r="X903" s="855"/>
      <c r="Y903" s="857"/>
      <c r="Z903" s="857"/>
      <c r="AA903" s="1104"/>
      <c r="AB903" s="956"/>
      <c r="AC903" s="1107"/>
      <c r="AD903" s="1109"/>
      <c r="AE903" s="29"/>
      <c r="AF903" s="45"/>
      <c r="AG903" s="45"/>
      <c r="AH903" s="46"/>
      <c r="AI903" s="19"/>
    </row>
    <row r="904" spans="2:35">
      <c r="B904" s="823"/>
      <c r="C904" s="828"/>
      <c r="D904" s="1100"/>
      <c r="E904" s="828"/>
      <c r="F904" s="1102"/>
      <c r="G904" s="25"/>
      <c r="H904" s="140"/>
      <c r="I904" s="22"/>
      <c r="J904" s="7" t="str">
        <f t="shared" si="436"/>
        <v xml:space="preserve"> </v>
      </c>
      <c r="K904" s="1116"/>
      <c r="L904" s="1118"/>
      <c r="M904" s="1118"/>
      <c r="N904" s="23"/>
      <c r="O904" s="863"/>
      <c r="P904" s="860"/>
      <c r="Q904" s="866"/>
      <c r="R904" s="829"/>
      <c r="S904" s="835"/>
      <c r="T904" s="835"/>
      <c r="U904" s="835"/>
      <c r="V904" s="835"/>
      <c r="W904" s="831"/>
      <c r="X904" s="855"/>
      <c r="Y904" s="857"/>
      <c r="Z904" s="857"/>
      <c r="AA904" s="1104"/>
      <c r="AB904" s="956"/>
      <c r="AC904" s="1107"/>
      <c r="AD904" s="1109"/>
      <c r="AE904" s="29"/>
      <c r="AF904" s="45"/>
      <c r="AG904" s="45"/>
      <c r="AH904" s="46"/>
      <c r="AI904" s="19"/>
    </row>
    <row r="905" spans="2:35">
      <c r="B905" s="823"/>
      <c r="C905" s="828"/>
      <c r="D905" s="1100"/>
      <c r="E905" s="828"/>
      <c r="F905" s="1102"/>
      <c r="G905" s="25"/>
      <c r="H905" s="140"/>
      <c r="I905" s="22"/>
      <c r="J905" s="7" t="str">
        <f t="shared" si="436"/>
        <v xml:space="preserve"> </v>
      </c>
      <c r="K905" s="1116"/>
      <c r="L905" s="1118"/>
      <c r="M905" s="1118"/>
      <c r="N905" s="23"/>
      <c r="O905" s="863"/>
      <c r="P905" s="860"/>
      <c r="Q905" s="866"/>
      <c r="R905" s="854"/>
      <c r="S905" s="835"/>
      <c r="T905" s="835"/>
      <c r="U905" s="835"/>
      <c r="V905" s="835"/>
      <c r="W905" s="831"/>
      <c r="X905" s="855"/>
      <c r="Y905" s="857"/>
      <c r="Z905" s="857"/>
      <c r="AA905" s="1104"/>
      <c r="AB905" s="956"/>
      <c r="AC905" s="1107"/>
      <c r="AD905" s="1109"/>
      <c r="AE905" s="29"/>
      <c r="AF905" s="45"/>
      <c r="AG905" s="45"/>
      <c r="AH905" s="46"/>
      <c r="AI905" s="19"/>
    </row>
    <row r="906" spans="2:35">
      <c r="B906" s="823"/>
      <c r="C906" s="828"/>
      <c r="D906" s="1100"/>
      <c r="E906" s="828"/>
      <c r="F906" s="1102"/>
      <c r="G906" s="25"/>
      <c r="H906" s="140"/>
      <c r="I906" s="22"/>
      <c r="J906" s="7" t="str">
        <f t="shared" si="436"/>
        <v xml:space="preserve"> </v>
      </c>
      <c r="K906" s="1116"/>
      <c r="L906" s="1118"/>
      <c r="M906" s="1118"/>
      <c r="N906" s="23"/>
      <c r="O906" s="863"/>
      <c r="P906" s="860"/>
      <c r="Q906" s="866"/>
      <c r="R906" s="828"/>
      <c r="S906" s="835"/>
      <c r="T906" s="835"/>
      <c r="U906" s="835"/>
      <c r="V906" s="835"/>
      <c r="W906" s="831"/>
      <c r="X906" s="855"/>
      <c r="Y906" s="857"/>
      <c r="Z906" s="857"/>
      <c r="AA906" s="1104"/>
      <c r="AB906" s="956"/>
      <c r="AC906" s="1107"/>
      <c r="AD906" s="1109"/>
      <c r="AE906" s="29"/>
      <c r="AF906" s="45"/>
      <c r="AG906" s="45"/>
      <c r="AH906" s="46"/>
      <c r="AI906" s="19"/>
    </row>
    <row r="907" spans="2:35">
      <c r="B907" s="822"/>
      <c r="C907" s="829"/>
      <c r="D907" s="1101"/>
      <c r="E907" s="829"/>
      <c r="F907" s="1102"/>
      <c r="G907" s="25"/>
      <c r="H907" s="140"/>
      <c r="I907" s="22"/>
      <c r="J907" s="7" t="str">
        <f t="shared" si="436"/>
        <v xml:space="preserve"> </v>
      </c>
      <c r="K907" s="1117"/>
      <c r="L907" s="1119"/>
      <c r="M907" s="1119"/>
      <c r="N907" s="23"/>
      <c r="O907" s="864"/>
      <c r="P907" s="861"/>
      <c r="Q907" s="867"/>
      <c r="R907" s="829"/>
      <c r="S907" s="836"/>
      <c r="T907" s="836"/>
      <c r="U907" s="836"/>
      <c r="V907" s="836"/>
      <c r="W907" s="832"/>
      <c r="X907" s="856"/>
      <c r="Y907" s="858"/>
      <c r="Z907" s="858"/>
      <c r="AA907" s="1105"/>
      <c r="AB907" s="957"/>
      <c r="AC907" s="1108"/>
      <c r="AD907" s="1110"/>
      <c r="AE907" s="29" t="str">
        <f t="shared" ref="AE907" si="438">IFERROR(ROUND(IF(AA907="ICT",0,(J907/25)*110%),0),"")</f>
        <v/>
      </c>
      <c r="AF907" s="45"/>
      <c r="AG907" s="45"/>
      <c r="AH907" s="46"/>
      <c r="AI907" s="19"/>
    </row>
    <row r="908" spans="2:35" s="90" customFormat="1" ht="16.5" customHeight="1">
      <c r="B908" s="821"/>
      <c r="C908" s="78" t="s">
        <v>348</v>
      </c>
      <c r="D908" s="78"/>
      <c r="E908" s="78">
        <f>COUNTA(E898)</f>
        <v>0</v>
      </c>
      <c r="F908" s="78">
        <f>COUNTA(F898)</f>
        <v>0</v>
      </c>
      <c r="G908" s="78">
        <f>COUNTA(G898:G907)</f>
        <v>0</v>
      </c>
      <c r="H908" s="78"/>
      <c r="I908" s="69">
        <f>SUM(I898:I907)</f>
        <v>0</v>
      </c>
      <c r="J908" s="69">
        <f>SUM(J898:J907)</f>
        <v>0</v>
      </c>
      <c r="K908" s="79"/>
      <c r="L908" s="79"/>
      <c r="M908" s="79"/>
      <c r="N908" s="70">
        <f>SUM(N898:N907)</f>
        <v>0</v>
      </c>
      <c r="O908" s="70">
        <f>SUM(O898:O907)</f>
        <v>0</v>
      </c>
      <c r="P908" s="71">
        <f>SUM(P898:P907)</f>
        <v>0</v>
      </c>
      <c r="Q908" s="71">
        <f>SUM(Q898:Q907)</f>
        <v>0</v>
      </c>
      <c r="R908" s="71"/>
      <c r="S908" s="74">
        <f>SUM(S898:S907)</f>
        <v>0</v>
      </c>
      <c r="T908" s="74">
        <f>SUM(T898:T907)</f>
        <v>0</v>
      </c>
      <c r="U908" s="74">
        <f t="shared" ref="U908" si="439">SUM(U898:U907)</f>
        <v>0</v>
      </c>
      <c r="V908" s="74">
        <f>SUM(V898:V907)</f>
        <v>0</v>
      </c>
      <c r="W908" s="71"/>
      <c r="X908" s="71" t="e">
        <f>SUM(X898:X907)</f>
        <v>#REF!</v>
      </c>
      <c r="Y908" s="71" t="e">
        <f t="shared" ref="Y908:Z908" si="440">SUM(Y898:Y907)</f>
        <v>#REF!</v>
      </c>
      <c r="Z908" s="71" t="e">
        <f t="shared" si="440"/>
        <v>#REF!</v>
      </c>
      <c r="AA908" s="71"/>
      <c r="AB908" s="75">
        <f>SUM(AB898:AB907)</f>
        <v>0</v>
      </c>
      <c r="AC908" s="71">
        <f>SUM(AC898:AC907)</f>
        <v>0</v>
      </c>
      <c r="AD908" s="76">
        <f>SUM(AD898:AD907)</f>
        <v>0</v>
      </c>
      <c r="AE908" s="76">
        <f>SUM(AE898:AE907)</f>
        <v>0</v>
      </c>
      <c r="AF908" s="79">
        <f>COUNTA(AF898:AF907)</f>
        <v>0</v>
      </c>
      <c r="AG908" s="80"/>
      <c r="AH908" s="81"/>
      <c r="AI908" s="91"/>
    </row>
    <row r="909" spans="2:35" s="93" customFormat="1" ht="15" thickBot="1">
      <c r="B909" s="822"/>
      <c r="C909" s="82"/>
      <c r="D909" s="82"/>
      <c r="E909" s="82"/>
      <c r="F909" s="82"/>
      <c r="G909" s="83"/>
      <c r="H909" s="84"/>
      <c r="I909" s="84"/>
      <c r="J909" s="28" t="str">
        <f t="shared" ref="J909" si="441">IFERROR(IF(I909/D$12=0," ",I909/D$12),"")</f>
        <v xml:space="preserve"> </v>
      </c>
      <c r="K909" s="84"/>
      <c r="L909" s="84"/>
      <c r="M909" s="84"/>
      <c r="N909" s="85"/>
      <c r="O909" s="72"/>
      <c r="P909" s="73"/>
      <c r="Q909" s="73"/>
      <c r="R909" s="73"/>
      <c r="S909" s="73"/>
      <c r="T909" s="73"/>
      <c r="U909" s="73"/>
      <c r="V909" s="73"/>
      <c r="W909" s="73"/>
      <c r="X909" s="73"/>
      <c r="Y909" s="73"/>
      <c r="Z909" s="73"/>
      <c r="AA909" s="73"/>
      <c r="AB909" s="73"/>
      <c r="AC909" s="73"/>
      <c r="AD909" s="77"/>
      <c r="AE909" s="77"/>
      <c r="AF909" s="84"/>
      <c r="AG909" s="86"/>
      <c r="AH909" s="87"/>
      <c r="AI909" s="92"/>
    </row>
    <row r="910" spans="2:35">
      <c r="B910" s="823">
        <f>B898+1</f>
        <v>75</v>
      </c>
      <c r="C910" s="828"/>
      <c r="D910" s="1100"/>
      <c r="E910" s="828"/>
      <c r="F910" s="829"/>
      <c r="G910" s="25"/>
      <c r="H910" s="24"/>
      <c r="I910" s="140"/>
      <c r="J910" s="7" t="str">
        <f>IFERROR(IF(I910/D$12=0," ",I910/D$12),"")</f>
        <v xml:space="preserve"> </v>
      </c>
      <c r="K910" s="1116"/>
      <c r="L910" s="1118"/>
      <c r="M910" s="1118"/>
      <c r="N910" s="23"/>
      <c r="O910" s="862" t="str">
        <f>IFERROR(ROUND(IF(I920/#REF!=0,"",I920/#REF!),0),"")</f>
        <v/>
      </c>
      <c r="P910" s="859">
        <f>IFERROR(O920/$X$14,"")</f>
        <v>0</v>
      </c>
      <c r="Q910" s="865">
        <f>IFERROR(P920*$X$13/2,"")</f>
        <v>0</v>
      </c>
      <c r="R910" s="854"/>
      <c r="S910" s="834" t="str">
        <f>IFERROR(ROUND(IF(OR($R910="Hino Truck",$R913="Hino Truck",$R915="Hino Truck",$R917="Hino Truck"),$P920/$X$9,""),1),"NA")</f>
        <v>NA</v>
      </c>
      <c r="T910" s="834" t="str">
        <f>IFERROR(ROUND(IF(OR($R910="Mazda",$R913="Mazda",$R915="Mazda",$R917="Mazda"),$P920/$X$10,""),1),"NA")</f>
        <v>NA</v>
      </c>
      <c r="U910" s="834" t="str">
        <f>IFERROR(ROUND(IF(OR($R910="Shazoor",$R913="Shazoor",$R915="Shazoor",$R917="Shazoor"),$P920/$X$11,""),1),"NA")</f>
        <v>NA</v>
      </c>
      <c r="V910" s="834" t="str">
        <f>IFERROR(ROUND(IF(OR($R910="Suzuki",$R913="Suzuki",$R915="Suzuki",$R917="Suzuki"),$P920/$X$12,""),1),"NA")</f>
        <v>NA</v>
      </c>
      <c r="W910" s="830"/>
      <c r="X910" s="855" t="e">
        <f>J920/$K$9/$K$8</f>
        <v>#REF!</v>
      </c>
      <c r="Y910" s="857" t="e">
        <f>ROUND(X920/#REF!,0)</f>
        <v>#REF!</v>
      </c>
      <c r="Z910" s="857" t="e">
        <f>O920/#REF!</f>
        <v>#REF!</v>
      </c>
      <c r="AA910" s="1103"/>
      <c r="AB910" s="1106">
        <f>IFERROR(ROUND(IF(AA910="ICT",0,(J920/10)*110%),0),"")</f>
        <v>0</v>
      </c>
      <c r="AC910" s="1107" t="str">
        <f>IFERROR(ROUNDUP(J920/$P$9/$P$8,0),"")</f>
        <v/>
      </c>
      <c r="AD910" s="1109" t="str">
        <f>IFERROR(ROUND(J920/$P$9/AC910,0),"")</f>
        <v/>
      </c>
      <c r="AE910" s="29" t="str">
        <f>IFERROR(ROUND(IF(AA910="ICT",0,(J910/25)*110%),0),"")</f>
        <v/>
      </c>
      <c r="AF910" s="43"/>
      <c r="AG910" s="43"/>
      <c r="AH910" s="44"/>
      <c r="AI910" s="19"/>
    </row>
    <row r="911" spans="2:35">
      <c r="B911" s="823"/>
      <c r="C911" s="828"/>
      <c r="D911" s="1100"/>
      <c r="E911" s="828"/>
      <c r="F911" s="1102"/>
      <c r="G911" s="25"/>
      <c r="H911" s="140"/>
      <c r="I911" s="140"/>
      <c r="J911" s="7" t="str">
        <f t="shared" ref="J911:J919" si="442">IFERROR(IF(I911/D$12=0," ",I911/D$12),"")</f>
        <v xml:space="preserve"> </v>
      </c>
      <c r="K911" s="1116"/>
      <c r="L911" s="1118"/>
      <c r="M911" s="1118"/>
      <c r="N911" s="23"/>
      <c r="O911" s="863"/>
      <c r="P911" s="860"/>
      <c r="Q911" s="866"/>
      <c r="R911" s="828"/>
      <c r="S911" s="835"/>
      <c r="T911" s="835"/>
      <c r="U911" s="835"/>
      <c r="V911" s="835"/>
      <c r="W911" s="831"/>
      <c r="X911" s="855"/>
      <c r="Y911" s="857"/>
      <c r="Z911" s="857"/>
      <c r="AA911" s="1104"/>
      <c r="AB911" s="956"/>
      <c r="AC911" s="1107"/>
      <c r="AD911" s="1109"/>
      <c r="AE911" s="29" t="str">
        <f t="shared" ref="AE911:AE913" si="443">IFERROR(ROUND(IF(AA911="ICT",0,(J911/25)*110%),0),"")</f>
        <v/>
      </c>
      <c r="AF911" s="45"/>
      <c r="AG911" s="45"/>
      <c r="AH911" s="46"/>
      <c r="AI911" s="19"/>
    </row>
    <row r="912" spans="2:35">
      <c r="B912" s="823"/>
      <c r="C912" s="828"/>
      <c r="D912" s="1100"/>
      <c r="E912" s="828"/>
      <c r="F912" s="1102"/>
      <c r="G912" s="25"/>
      <c r="H912" s="140"/>
      <c r="I912" s="140"/>
      <c r="J912" s="7" t="str">
        <f t="shared" si="442"/>
        <v xml:space="preserve"> </v>
      </c>
      <c r="K912" s="1116"/>
      <c r="L912" s="1118"/>
      <c r="M912" s="1118"/>
      <c r="N912" s="23"/>
      <c r="O912" s="863"/>
      <c r="P912" s="860"/>
      <c r="Q912" s="866"/>
      <c r="R912" s="829"/>
      <c r="S912" s="835"/>
      <c r="T912" s="835"/>
      <c r="U912" s="835"/>
      <c r="V912" s="835"/>
      <c r="W912" s="831"/>
      <c r="X912" s="855"/>
      <c r="Y912" s="857"/>
      <c r="Z912" s="857"/>
      <c r="AA912" s="1104"/>
      <c r="AB912" s="956"/>
      <c r="AC912" s="1107"/>
      <c r="AD912" s="1109"/>
      <c r="AE912" s="29" t="str">
        <f t="shared" si="443"/>
        <v/>
      </c>
      <c r="AF912" s="45"/>
      <c r="AG912" s="45"/>
      <c r="AH912" s="46"/>
      <c r="AI912" s="19"/>
    </row>
    <row r="913" spans="2:35">
      <c r="B913" s="823"/>
      <c r="C913" s="828"/>
      <c r="D913" s="1100"/>
      <c r="E913" s="828"/>
      <c r="F913" s="1102"/>
      <c r="G913" s="25"/>
      <c r="H913" s="140"/>
      <c r="I913" s="140"/>
      <c r="J913" s="7" t="str">
        <f t="shared" si="442"/>
        <v xml:space="preserve"> </v>
      </c>
      <c r="K913" s="1116"/>
      <c r="L913" s="1118"/>
      <c r="M913" s="1118"/>
      <c r="N913" s="23"/>
      <c r="O913" s="863"/>
      <c r="P913" s="860"/>
      <c r="Q913" s="866"/>
      <c r="R913" s="854"/>
      <c r="S913" s="835"/>
      <c r="T913" s="835"/>
      <c r="U913" s="835"/>
      <c r="V913" s="835"/>
      <c r="W913" s="831"/>
      <c r="X913" s="855"/>
      <c r="Y913" s="857"/>
      <c r="Z913" s="857"/>
      <c r="AA913" s="1104"/>
      <c r="AB913" s="956"/>
      <c r="AC913" s="1107"/>
      <c r="AD913" s="1109"/>
      <c r="AE913" s="29" t="str">
        <f t="shared" si="443"/>
        <v/>
      </c>
      <c r="AF913" s="45"/>
      <c r="AG913" s="45"/>
      <c r="AH913" s="46"/>
      <c r="AI913" s="19"/>
    </row>
    <row r="914" spans="2:35">
      <c r="B914" s="823"/>
      <c r="C914" s="828"/>
      <c r="D914" s="1100"/>
      <c r="E914" s="828"/>
      <c r="F914" s="1102"/>
      <c r="G914" s="25"/>
      <c r="H914" s="140"/>
      <c r="I914" s="22"/>
      <c r="J914" s="7" t="str">
        <f t="shared" si="442"/>
        <v xml:space="preserve"> </v>
      </c>
      <c r="K914" s="1116"/>
      <c r="L914" s="1118"/>
      <c r="M914" s="1118"/>
      <c r="N914" s="23"/>
      <c r="O914" s="863"/>
      <c r="P914" s="860"/>
      <c r="Q914" s="866"/>
      <c r="R914" s="829"/>
      <c r="S914" s="835"/>
      <c r="T914" s="835"/>
      <c r="U914" s="835"/>
      <c r="V914" s="835"/>
      <c r="W914" s="831"/>
      <c r="X914" s="855"/>
      <c r="Y914" s="857"/>
      <c r="Z914" s="857"/>
      <c r="AA914" s="1104"/>
      <c r="AB914" s="956"/>
      <c r="AC914" s="1107"/>
      <c r="AD914" s="1109"/>
      <c r="AE914" s="29"/>
      <c r="AF914" s="45"/>
      <c r="AG914" s="45"/>
      <c r="AH914" s="46"/>
      <c r="AI914" s="19"/>
    </row>
    <row r="915" spans="2:35">
      <c r="B915" s="823"/>
      <c r="C915" s="828"/>
      <c r="D915" s="1100"/>
      <c r="E915" s="828"/>
      <c r="F915" s="1102"/>
      <c r="G915" s="25"/>
      <c r="H915" s="140"/>
      <c r="I915" s="22"/>
      <c r="J915" s="7" t="str">
        <f t="shared" si="442"/>
        <v xml:space="preserve"> </v>
      </c>
      <c r="K915" s="1116"/>
      <c r="L915" s="1118"/>
      <c r="M915" s="1118"/>
      <c r="N915" s="23"/>
      <c r="O915" s="863"/>
      <c r="P915" s="860"/>
      <c r="Q915" s="866"/>
      <c r="R915" s="854"/>
      <c r="S915" s="835"/>
      <c r="T915" s="835"/>
      <c r="U915" s="835"/>
      <c r="V915" s="835"/>
      <c r="W915" s="831"/>
      <c r="X915" s="855"/>
      <c r="Y915" s="857"/>
      <c r="Z915" s="857"/>
      <c r="AA915" s="1104"/>
      <c r="AB915" s="956"/>
      <c r="AC915" s="1107"/>
      <c r="AD915" s="1109"/>
      <c r="AE915" s="29"/>
      <c r="AF915" s="45"/>
      <c r="AG915" s="45"/>
      <c r="AH915" s="46"/>
      <c r="AI915" s="19"/>
    </row>
    <row r="916" spans="2:35">
      <c r="B916" s="823"/>
      <c r="C916" s="828"/>
      <c r="D916" s="1100"/>
      <c r="E916" s="828"/>
      <c r="F916" s="1102"/>
      <c r="G916" s="25"/>
      <c r="H916" s="140"/>
      <c r="I916" s="22"/>
      <c r="J916" s="7" t="str">
        <f t="shared" si="442"/>
        <v xml:space="preserve"> </v>
      </c>
      <c r="K916" s="1116"/>
      <c r="L916" s="1118"/>
      <c r="M916" s="1118"/>
      <c r="N916" s="23"/>
      <c r="O916" s="863"/>
      <c r="P916" s="860"/>
      <c r="Q916" s="866"/>
      <c r="R916" s="829"/>
      <c r="S916" s="835"/>
      <c r="T916" s="835"/>
      <c r="U916" s="835"/>
      <c r="V916" s="835"/>
      <c r="W916" s="831"/>
      <c r="X916" s="855"/>
      <c r="Y916" s="857"/>
      <c r="Z916" s="857"/>
      <c r="AA916" s="1104"/>
      <c r="AB916" s="956"/>
      <c r="AC916" s="1107"/>
      <c r="AD916" s="1109"/>
      <c r="AE916" s="29"/>
      <c r="AF916" s="45"/>
      <c r="AG916" s="45"/>
      <c r="AH916" s="46"/>
      <c r="AI916" s="19"/>
    </row>
    <row r="917" spans="2:35">
      <c r="B917" s="823"/>
      <c r="C917" s="828"/>
      <c r="D917" s="1100"/>
      <c r="E917" s="828"/>
      <c r="F917" s="1102"/>
      <c r="G917" s="25"/>
      <c r="H917" s="140"/>
      <c r="I917" s="22"/>
      <c r="J917" s="7" t="str">
        <f t="shared" si="442"/>
        <v xml:space="preserve"> </v>
      </c>
      <c r="K917" s="1116"/>
      <c r="L917" s="1118"/>
      <c r="M917" s="1118"/>
      <c r="N917" s="23"/>
      <c r="O917" s="863"/>
      <c r="P917" s="860"/>
      <c r="Q917" s="866"/>
      <c r="R917" s="854"/>
      <c r="S917" s="835"/>
      <c r="T917" s="835"/>
      <c r="U917" s="835"/>
      <c r="V917" s="835"/>
      <c r="W917" s="831"/>
      <c r="X917" s="855"/>
      <c r="Y917" s="857"/>
      <c r="Z917" s="857"/>
      <c r="AA917" s="1104"/>
      <c r="AB917" s="956"/>
      <c r="AC917" s="1107"/>
      <c r="AD917" s="1109"/>
      <c r="AE917" s="29"/>
      <c r="AF917" s="45"/>
      <c r="AG917" s="45"/>
      <c r="AH917" s="46"/>
      <c r="AI917" s="19"/>
    </row>
    <row r="918" spans="2:35">
      <c r="B918" s="823"/>
      <c r="C918" s="828"/>
      <c r="D918" s="1100"/>
      <c r="E918" s="828"/>
      <c r="F918" s="1102"/>
      <c r="G918" s="25"/>
      <c r="H918" s="140"/>
      <c r="I918" s="22"/>
      <c r="J918" s="7" t="str">
        <f t="shared" si="442"/>
        <v xml:space="preserve"> </v>
      </c>
      <c r="K918" s="1116"/>
      <c r="L918" s="1118"/>
      <c r="M918" s="1118"/>
      <c r="N918" s="23"/>
      <c r="O918" s="863"/>
      <c r="P918" s="860"/>
      <c r="Q918" s="866"/>
      <c r="R918" s="828"/>
      <c r="S918" s="835"/>
      <c r="T918" s="835"/>
      <c r="U918" s="835"/>
      <c r="V918" s="835"/>
      <c r="W918" s="831"/>
      <c r="X918" s="855"/>
      <c r="Y918" s="857"/>
      <c r="Z918" s="857"/>
      <c r="AA918" s="1104"/>
      <c r="AB918" s="956"/>
      <c r="AC918" s="1107"/>
      <c r="AD918" s="1109"/>
      <c r="AE918" s="29"/>
      <c r="AF918" s="45"/>
      <c r="AG918" s="45"/>
      <c r="AH918" s="46"/>
      <c r="AI918" s="19"/>
    </row>
    <row r="919" spans="2:35">
      <c r="B919" s="822"/>
      <c r="C919" s="829"/>
      <c r="D919" s="1101"/>
      <c r="E919" s="829"/>
      <c r="F919" s="1102"/>
      <c r="G919" s="25"/>
      <c r="H919" s="140"/>
      <c r="I919" s="22"/>
      <c r="J919" s="7" t="str">
        <f t="shared" si="442"/>
        <v xml:space="preserve"> </v>
      </c>
      <c r="K919" s="1117"/>
      <c r="L919" s="1119"/>
      <c r="M919" s="1119"/>
      <c r="N919" s="23"/>
      <c r="O919" s="864"/>
      <c r="P919" s="861"/>
      <c r="Q919" s="867"/>
      <c r="R919" s="829"/>
      <c r="S919" s="836"/>
      <c r="T919" s="836"/>
      <c r="U919" s="836"/>
      <c r="V919" s="836"/>
      <c r="W919" s="832"/>
      <c r="X919" s="856"/>
      <c r="Y919" s="858"/>
      <c r="Z919" s="858"/>
      <c r="AA919" s="1105"/>
      <c r="AB919" s="957"/>
      <c r="AC919" s="1108"/>
      <c r="AD919" s="1110"/>
      <c r="AE919" s="29" t="str">
        <f t="shared" ref="AE919" si="444">IFERROR(ROUND(IF(AA919="ICT",0,(J919/25)*110%),0),"")</f>
        <v/>
      </c>
      <c r="AF919" s="45"/>
      <c r="AG919" s="45"/>
      <c r="AH919" s="46"/>
      <c r="AI919" s="19"/>
    </row>
    <row r="920" spans="2:35" s="90" customFormat="1" ht="16.5" customHeight="1">
      <c r="B920" s="821"/>
      <c r="C920" s="78" t="s">
        <v>348</v>
      </c>
      <c r="D920" s="78"/>
      <c r="E920" s="78">
        <f>COUNTA(E910)</f>
        <v>0</v>
      </c>
      <c r="F920" s="78">
        <f>COUNTA(F910)</f>
        <v>0</v>
      </c>
      <c r="G920" s="78">
        <f>COUNTA(G910:G919)</f>
        <v>0</v>
      </c>
      <c r="H920" s="78"/>
      <c r="I920" s="69">
        <f>SUM(I910:I919)</f>
        <v>0</v>
      </c>
      <c r="J920" s="69">
        <f>SUM(J910:J919)</f>
        <v>0</v>
      </c>
      <c r="K920" s="79"/>
      <c r="L920" s="79"/>
      <c r="M920" s="79"/>
      <c r="N920" s="70">
        <f>SUM(N910:N919)</f>
        <v>0</v>
      </c>
      <c r="O920" s="70">
        <f>SUM(O910:O919)</f>
        <v>0</v>
      </c>
      <c r="P920" s="71">
        <f>SUM(P910:P919)</f>
        <v>0</v>
      </c>
      <c r="Q920" s="71">
        <f>SUM(Q910:Q919)</f>
        <v>0</v>
      </c>
      <c r="R920" s="71"/>
      <c r="S920" s="74">
        <f>SUM(S910:S919)</f>
        <v>0</v>
      </c>
      <c r="T920" s="74">
        <f>SUM(T910:T919)</f>
        <v>0</v>
      </c>
      <c r="U920" s="74">
        <f t="shared" ref="U920" si="445">SUM(U910:U919)</f>
        <v>0</v>
      </c>
      <c r="V920" s="74">
        <f>SUM(V910:V919)</f>
        <v>0</v>
      </c>
      <c r="W920" s="71"/>
      <c r="X920" s="71" t="e">
        <f>SUM(X910:X919)</f>
        <v>#REF!</v>
      </c>
      <c r="Y920" s="71" t="e">
        <f t="shared" ref="Y920:Z920" si="446">SUM(Y910:Y919)</f>
        <v>#REF!</v>
      </c>
      <c r="Z920" s="71" t="e">
        <f t="shared" si="446"/>
        <v>#REF!</v>
      </c>
      <c r="AA920" s="71"/>
      <c r="AB920" s="75">
        <f>SUM(AB910:AB919)</f>
        <v>0</v>
      </c>
      <c r="AC920" s="71">
        <f>SUM(AC910:AC919)</f>
        <v>0</v>
      </c>
      <c r="AD920" s="76">
        <f>SUM(AD910:AD919)</f>
        <v>0</v>
      </c>
      <c r="AE920" s="76">
        <f>SUM(AE910:AE919)</f>
        <v>0</v>
      </c>
      <c r="AF920" s="79">
        <f>COUNTA(AF910:AF919)</f>
        <v>0</v>
      </c>
      <c r="AG920" s="80"/>
      <c r="AH920" s="81"/>
      <c r="AI920" s="91"/>
    </row>
    <row r="921" spans="2:35" s="93" customFormat="1" ht="15" thickBot="1">
      <c r="B921" s="822"/>
      <c r="C921" s="82"/>
      <c r="D921" s="82"/>
      <c r="E921" s="82"/>
      <c r="F921" s="82"/>
      <c r="G921" s="83"/>
      <c r="H921" s="84"/>
      <c r="I921" s="84"/>
      <c r="J921" s="28" t="str">
        <f t="shared" ref="J921" si="447">IFERROR(IF(I921/D$12=0," ",I921/D$12),"")</f>
        <v xml:space="preserve"> </v>
      </c>
      <c r="K921" s="84"/>
      <c r="L921" s="84"/>
      <c r="M921" s="84"/>
      <c r="N921" s="85"/>
      <c r="O921" s="72"/>
      <c r="P921" s="73"/>
      <c r="Q921" s="73"/>
      <c r="R921" s="73"/>
      <c r="S921" s="73"/>
      <c r="T921" s="73"/>
      <c r="U921" s="73"/>
      <c r="V921" s="73"/>
      <c r="W921" s="73"/>
      <c r="X921" s="73"/>
      <c r="Y921" s="73"/>
      <c r="Z921" s="73"/>
      <c r="AA921" s="73"/>
      <c r="AB921" s="73"/>
      <c r="AC921" s="73"/>
      <c r="AD921" s="77"/>
      <c r="AE921" s="77"/>
      <c r="AF921" s="84"/>
      <c r="AG921" s="86"/>
      <c r="AH921" s="87"/>
      <c r="AI921" s="92"/>
    </row>
    <row r="922" spans="2:35">
      <c r="B922" s="823">
        <f>B910+1</f>
        <v>76</v>
      </c>
      <c r="C922" s="828"/>
      <c r="D922" s="1100"/>
      <c r="E922" s="828"/>
      <c r="F922" s="829"/>
      <c r="G922" s="25"/>
      <c r="H922" s="24"/>
      <c r="I922" s="140"/>
      <c r="J922" s="7" t="str">
        <f>IFERROR(IF(I922/D$12=0," ",I922/D$12),"")</f>
        <v xml:space="preserve"> </v>
      </c>
      <c r="K922" s="1116"/>
      <c r="L922" s="1118"/>
      <c r="M922" s="1118"/>
      <c r="N922" s="23"/>
      <c r="O922" s="862" t="str">
        <f>IFERROR(ROUND(IF(I932/#REF!=0,"",I932/#REF!),0),"")</f>
        <v/>
      </c>
      <c r="P922" s="859">
        <f>IFERROR(O932/$X$14,"")</f>
        <v>0</v>
      </c>
      <c r="Q922" s="865">
        <f>IFERROR(P932*$X$13/2,"")</f>
        <v>0</v>
      </c>
      <c r="R922" s="854"/>
      <c r="S922" s="834" t="str">
        <f>IFERROR(ROUND(IF(OR($R922="Hino Truck",$R925="Hino Truck",$R927="Hino Truck",$R929="Hino Truck"),$P932/$X$9,""),1),"NA")</f>
        <v>NA</v>
      </c>
      <c r="T922" s="834" t="str">
        <f>IFERROR(ROUND(IF(OR($R922="Mazda",$R925="Mazda",$R927="Mazda",$R929="Mazda"),$P932/$X$10,""),1),"NA")</f>
        <v>NA</v>
      </c>
      <c r="U922" s="834" t="str">
        <f>IFERROR(ROUND(IF(OR($R922="Shazoor",$R925="Shazoor",$R927="Shazoor",$R929="Shazoor"),$P932/$X$11,""),1),"NA")</f>
        <v>NA</v>
      </c>
      <c r="V922" s="834" t="str">
        <f>IFERROR(ROUND(IF(OR($R922="Suzuki",$R925="Suzuki",$R927="Suzuki",$R929="Suzuki"),$P932/$X$12,""),1),"NA")</f>
        <v>NA</v>
      </c>
      <c r="W922" s="830"/>
      <c r="X922" s="855" t="e">
        <f>J932/$K$9/$K$8</f>
        <v>#REF!</v>
      </c>
      <c r="Y922" s="857" t="e">
        <f>ROUND(X932/#REF!,0)</f>
        <v>#REF!</v>
      </c>
      <c r="Z922" s="857" t="e">
        <f>O932/#REF!</f>
        <v>#REF!</v>
      </c>
      <c r="AA922" s="1103"/>
      <c r="AB922" s="1106">
        <f>IFERROR(ROUND(IF(AA922="ICT",0,(J932/10)*110%),0),"")</f>
        <v>0</v>
      </c>
      <c r="AC922" s="1107" t="str">
        <f>IFERROR(ROUNDUP(J932/$P$9/$P$8,0),"")</f>
        <v/>
      </c>
      <c r="AD922" s="1109" t="str">
        <f>IFERROR(ROUND(J932/$P$9/AC922,0),"")</f>
        <v/>
      </c>
      <c r="AE922" s="29" t="str">
        <f>IFERROR(ROUND(IF(AA922="ICT",0,(J922/25)*110%),0),"")</f>
        <v/>
      </c>
      <c r="AF922" s="43"/>
      <c r="AG922" s="43"/>
      <c r="AH922" s="44"/>
      <c r="AI922" s="19"/>
    </row>
    <row r="923" spans="2:35">
      <c r="B923" s="823"/>
      <c r="C923" s="828"/>
      <c r="D923" s="1100"/>
      <c r="E923" s="828"/>
      <c r="F923" s="1102"/>
      <c r="G923" s="25"/>
      <c r="H923" s="140"/>
      <c r="I923" s="140"/>
      <c r="J923" s="7" t="str">
        <f t="shared" ref="J923:J931" si="448">IFERROR(IF(I923/D$12=0," ",I923/D$12),"")</f>
        <v xml:space="preserve"> </v>
      </c>
      <c r="K923" s="1116"/>
      <c r="L923" s="1118"/>
      <c r="M923" s="1118"/>
      <c r="N923" s="23"/>
      <c r="O923" s="863"/>
      <c r="P923" s="860"/>
      <c r="Q923" s="866"/>
      <c r="R923" s="828"/>
      <c r="S923" s="835"/>
      <c r="T923" s="835"/>
      <c r="U923" s="835"/>
      <c r="V923" s="835"/>
      <c r="W923" s="831"/>
      <c r="X923" s="855"/>
      <c r="Y923" s="857"/>
      <c r="Z923" s="857"/>
      <c r="AA923" s="1104"/>
      <c r="AB923" s="956"/>
      <c r="AC923" s="1107"/>
      <c r="AD923" s="1109"/>
      <c r="AE923" s="29" t="str">
        <f t="shared" ref="AE923:AE925" si="449">IFERROR(ROUND(IF(AA923="ICT",0,(J923/25)*110%),0),"")</f>
        <v/>
      </c>
      <c r="AF923" s="45"/>
      <c r="AG923" s="45"/>
      <c r="AH923" s="46"/>
      <c r="AI923" s="19"/>
    </row>
    <row r="924" spans="2:35">
      <c r="B924" s="823"/>
      <c r="C924" s="828"/>
      <c r="D924" s="1100"/>
      <c r="E924" s="828"/>
      <c r="F924" s="1102"/>
      <c r="G924" s="25"/>
      <c r="H924" s="140"/>
      <c r="I924" s="140"/>
      <c r="J924" s="7" t="str">
        <f t="shared" si="448"/>
        <v xml:space="preserve"> </v>
      </c>
      <c r="K924" s="1116"/>
      <c r="L924" s="1118"/>
      <c r="M924" s="1118"/>
      <c r="N924" s="23"/>
      <c r="O924" s="863"/>
      <c r="P924" s="860"/>
      <c r="Q924" s="866"/>
      <c r="R924" s="829"/>
      <c r="S924" s="835"/>
      <c r="T924" s="835"/>
      <c r="U924" s="835"/>
      <c r="V924" s="835"/>
      <c r="W924" s="831"/>
      <c r="X924" s="855"/>
      <c r="Y924" s="857"/>
      <c r="Z924" s="857"/>
      <c r="AA924" s="1104"/>
      <c r="AB924" s="956"/>
      <c r="AC924" s="1107"/>
      <c r="AD924" s="1109"/>
      <c r="AE924" s="29" t="str">
        <f t="shared" si="449"/>
        <v/>
      </c>
      <c r="AF924" s="45"/>
      <c r="AG924" s="45"/>
      <c r="AH924" s="46"/>
      <c r="AI924" s="19"/>
    </row>
    <row r="925" spans="2:35">
      <c r="B925" s="823"/>
      <c r="C925" s="828"/>
      <c r="D925" s="1100"/>
      <c r="E925" s="828"/>
      <c r="F925" s="1102"/>
      <c r="G925" s="25"/>
      <c r="H925" s="140"/>
      <c r="I925" s="140"/>
      <c r="J925" s="7" t="str">
        <f t="shared" si="448"/>
        <v xml:space="preserve"> </v>
      </c>
      <c r="K925" s="1116"/>
      <c r="L925" s="1118"/>
      <c r="M925" s="1118"/>
      <c r="N925" s="23"/>
      <c r="O925" s="863"/>
      <c r="P925" s="860"/>
      <c r="Q925" s="866"/>
      <c r="R925" s="854"/>
      <c r="S925" s="835"/>
      <c r="T925" s="835"/>
      <c r="U925" s="835"/>
      <c r="V925" s="835"/>
      <c r="W925" s="831"/>
      <c r="X925" s="855"/>
      <c r="Y925" s="857"/>
      <c r="Z925" s="857"/>
      <c r="AA925" s="1104"/>
      <c r="AB925" s="956"/>
      <c r="AC925" s="1107"/>
      <c r="AD925" s="1109"/>
      <c r="AE925" s="29" t="str">
        <f t="shared" si="449"/>
        <v/>
      </c>
      <c r="AF925" s="45"/>
      <c r="AG925" s="45"/>
      <c r="AH925" s="46"/>
      <c r="AI925" s="19"/>
    </row>
    <row r="926" spans="2:35">
      <c r="B926" s="823"/>
      <c r="C926" s="828"/>
      <c r="D926" s="1100"/>
      <c r="E926" s="828"/>
      <c r="F926" s="1102"/>
      <c r="G926" s="25"/>
      <c r="H926" s="140"/>
      <c r="I926" s="22"/>
      <c r="J926" s="7" t="str">
        <f t="shared" si="448"/>
        <v xml:space="preserve"> </v>
      </c>
      <c r="K926" s="1116"/>
      <c r="L926" s="1118"/>
      <c r="M926" s="1118"/>
      <c r="N926" s="23"/>
      <c r="O926" s="863"/>
      <c r="P926" s="860"/>
      <c r="Q926" s="866"/>
      <c r="R926" s="829"/>
      <c r="S926" s="835"/>
      <c r="T926" s="835"/>
      <c r="U926" s="835"/>
      <c r="V926" s="835"/>
      <c r="W926" s="831"/>
      <c r="X926" s="855"/>
      <c r="Y926" s="857"/>
      <c r="Z926" s="857"/>
      <c r="AA926" s="1104"/>
      <c r="AB926" s="956"/>
      <c r="AC926" s="1107"/>
      <c r="AD926" s="1109"/>
      <c r="AE926" s="29"/>
      <c r="AF926" s="45"/>
      <c r="AG926" s="45"/>
      <c r="AH926" s="46"/>
      <c r="AI926" s="19"/>
    </row>
    <row r="927" spans="2:35">
      <c r="B927" s="823"/>
      <c r="C927" s="828"/>
      <c r="D927" s="1100"/>
      <c r="E927" s="828"/>
      <c r="F927" s="1102"/>
      <c r="G927" s="25"/>
      <c r="H927" s="140"/>
      <c r="I927" s="22"/>
      <c r="J927" s="7" t="str">
        <f t="shared" si="448"/>
        <v xml:space="preserve"> </v>
      </c>
      <c r="K927" s="1116"/>
      <c r="L927" s="1118"/>
      <c r="M927" s="1118"/>
      <c r="N927" s="23"/>
      <c r="O927" s="863"/>
      <c r="P927" s="860"/>
      <c r="Q927" s="866"/>
      <c r="R927" s="854"/>
      <c r="S927" s="835"/>
      <c r="T927" s="835"/>
      <c r="U927" s="835"/>
      <c r="V927" s="835"/>
      <c r="W927" s="831"/>
      <c r="X927" s="855"/>
      <c r="Y927" s="857"/>
      <c r="Z927" s="857"/>
      <c r="AA927" s="1104"/>
      <c r="AB927" s="956"/>
      <c r="AC927" s="1107"/>
      <c r="AD927" s="1109"/>
      <c r="AE927" s="29"/>
      <c r="AF927" s="45"/>
      <c r="AG927" s="45"/>
      <c r="AH927" s="46"/>
      <c r="AI927" s="19"/>
    </row>
    <row r="928" spans="2:35">
      <c r="B928" s="823"/>
      <c r="C928" s="828"/>
      <c r="D928" s="1100"/>
      <c r="E928" s="828"/>
      <c r="F928" s="1102"/>
      <c r="G928" s="25"/>
      <c r="H928" s="140"/>
      <c r="I928" s="22"/>
      <c r="J928" s="7" t="str">
        <f t="shared" si="448"/>
        <v xml:space="preserve"> </v>
      </c>
      <c r="K928" s="1116"/>
      <c r="L928" s="1118"/>
      <c r="M928" s="1118"/>
      <c r="N928" s="23"/>
      <c r="O928" s="863"/>
      <c r="P928" s="860"/>
      <c r="Q928" s="866"/>
      <c r="R928" s="829"/>
      <c r="S928" s="835"/>
      <c r="T928" s="835"/>
      <c r="U928" s="835"/>
      <c r="V928" s="835"/>
      <c r="W928" s="831"/>
      <c r="X928" s="855"/>
      <c r="Y928" s="857"/>
      <c r="Z928" s="857"/>
      <c r="AA928" s="1104"/>
      <c r="AB928" s="956"/>
      <c r="AC928" s="1107"/>
      <c r="AD928" s="1109"/>
      <c r="AE928" s="29"/>
      <c r="AF928" s="45"/>
      <c r="AG928" s="45"/>
      <c r="AH928" s="46"/>
      <c r="AI928" s="19"/>
    </row>
    <row r="929" spans="2:35">
      <c r="B929" s="823"/>
      <c r="C929" s="828"/>
      <c r="D929" s="1100"/>
      <c r="E929" s="828"/>
      <c r="F929" s="1102"/>
      <c r="G929" s="25"/>
      <c r="H929" s="140"/>
      <c r="I929" s="22"/>
      <c r="J929" s="7" t="str">
        <f t="shared" si="448"/>
        <v xml:space="preserve"> </v>
      </c>
      <c r="K929" s="1116"/>
      <c r="L929" s="1118"/>
      <c r="M929" s="1118"/>
      <c r="N929" s="23"/>
      <c r="O929" s="863"/>
      <c r="P929" s="860"/>
      <c r="Q929" s="866"/>
      <c r="R929" s="854"/>
      <c r="S929" s="835"/>
      <c r="T929" s="835"/>
      <c r="U929" s="835"/>
      <c r="V929" s="835"/>
      <c r="W929" s="831"/>
      <c r="X929" s="855"/>
      <c r="Y929" s="857"/>
      <c r="Z929" s="857"/>
      <c r="AA929" s="1104"/>
      <c r="AB929" s="956"/>
      <c r="AC929" s="1107"/>
      <c r="AD929" s="1109"/>
      <c r="AE929" s="29"/>
      <c r="AF929" s="45"/>
      <c r="AG929" s="45"/>
      <c r="AH929" s="46"/>
      <c r="AI929" s="19"/>
    </row>
    <row r="930" spans="2:35">
      <c r="B930" s="823"/>
      <c r="C930" s="828"/>
      <c r="D930" s="1100"/>
      <c r="E930" s="828"/>
      <c r="F930" s="1102"/>
      <c r="G930" s="25"/>
      <c r="H930" s="140"/>
      <c r="I930" s="22"/>
      <c r="J930" s="7" t="str">
        <f t="shared" si="448"/>
        <v xml:space="preserve"> </v>
      </c>
      <c r="K930" s="1116"/>
      <c r="L930" s="1118"/>
      <c r="M930" s="1118"/>
      <c r="N930" s="23"/>
      <c r="O930" s="863"/>
      <c r="P930" s="860"/>
      <c r="Q930" s="866"/>
      <c r="R930" s="828"/>
      <c r="S930" s="835"/>
      <c r="T930" s="835"/>
      <c r="U930" s="835"/>
      <c r="V930" s="835"/>
      <c r="W930" s="831"/>
      <c r="X930" s="855"/>
      <c r="Y930" s="857"/>
      <c r="Z930" s="857"/>
      <c r="AA930" s="1104"/>
      <c r="AB930" s="956"/>
      <c r="AC930" s="1107"/>
      <c r="AD930" s="1109"/>
      <c r="AE930" s="29"/>
      <c r="AF930" s="45"/>
      <c r="AG930" s="45"/>
      <c r="AH930" s="46"/>
      <c r="AI930" s="19"/>
    </row>
    <row r="931" spans="2:35">
      <c r="B931" s="822"/>
      <c r="C931" s="829"/>
      <c r="D931" s="1101"/>
      <c r="E931" s="829"/>
      <c r="F931" s="1102"/>
      <c r="G931" s="25"/>
      <c r="H931" s="140"/>
      <c r="I931" s="22"/>
      <c r="J931" s="7" t="str">
        <f t="shared" si="448"/>
        <v xml:space="preserve"> </v>
      </c>
      <c r="K931" s="1117"/>
      <c r="L931" s="1119"/>
      <c r="M931" s="1119"/>
      <c r="N931" s="23"/>
      <c r="O931" s="864"/>
      <c r="P931" s="861"/>
      <c r="Q931" s="867"/>
      <c r="R931" s="829"/>
      <c r="S931" s="836"/>
      <c r="T931" s="836"/>
      <c r="U931" s="836"/>
      <c r="V931" s="836"/>
      <c r="W931" s="832"/>
      <c r="X931" s="856"/>
      <c r="Y931" s="858"/>
      <c r="Z931" s="858"/>
      <c r="AA931" s="1105"/>
      <c r="AB931" s="957"/>
      <c r="AC931" s="1108"/>
      <c r="AD931" s="1110"/>
      <c r="AE931" s="29" t="str">
        <f t="shared" ref="AE931" si="450">IFERROR(ROUND(IF(AA931="ICT",0,(J931/25)*110%),0),"")</f>
        <v/>
      </c>
      <c r="AF931" s="45"/>
      <c r="AG931" s="45"/>
      <c r="AH931" s="46"/>
      <c r="AI931" s="19"/>
    </row>
    <row r="932" spans="2:35" s="90" customFormat="1" ht="16.5" customHeight="1">
      <c r="B932" s="821"/>
      <c r="C932" s="78" t="s">
        <v>348</v>
      </c>
      <c r="D932" s="78"/>
      <c r="E932" s="78">
        <f>COUNTA(E922)</f>
        <v>0</v>
      </c>
      <c r="F932" s="78">
        <f>COUNTA(F922)</f>
        <v>0</v>
      </c>
      <c r="G932" s="78">
        <f>COUNTA(G922:G931)</f>
        <v>0</v>
      </c>
      <c r="H932" s="78"/>
      <c r="I932" s="69">
        <f>SUM(I922:I931)</f>
        <v>0</v>
      </c>
      <c r="J932" s="69">
        <f>SUM(J922:J931)</f>
        <v>0</v>
      </c>
      <c r="K932" s="79"/>
      <c r="L932" s="79"/>
      <c r="M932" s="79"/>
      <c r="N932" s="70">
        <f>SUM(N922:N931)</f>
        <v>0</v>
      </c>
      <c r="O932" s="70">
        <f>SUM(O922:O931)</f>
        <v>0</v>
      </c>
      <c r="P932" s="71">
        <f>SUM(P922:P931)</f>
        <v>0</v>
      </c>
      <c r="Q932" s="71">
        <f>SUM(Q922:Q931)</f>
        <v>0</v>
      </c>
      <c r="R932" s="71"/>
      <c r="S932" s="74">
        <f>SUM(S922:S931)</f>
        <v>0</v>
      </c>
      <c r="T932" s="74">
        <f>SUM(T922:T931)</f>
        <v>0</v>
      </c>
      <c r="U932" s="74">
        <f t="shared" ref="U932" si="451">SUM(U922:U931)</f>
        <v>0</v>
      </c>
      <c r="V932" s="74">
        <f>SUM(V922:V931)</f>
        <v>0</v>
      </c>
      <c r="W932" s="71"/>
      <c r="X932" s="71" t="e">
        <f>SUM(X922:X931)</f>
        <v>#REF!</v>
      </c>
      <c r="Y932" s="71" t="e">
        <f t="shared" ref="Y932:Z932" si="452">SUM(Y922:Y931)</f>
        <v>#REF!</v>
      </c>
      <c r="Z932" s="71" t="e">
        <f t="shared" si="452"/>
        <v>#REF!</v>
      </c>
      <c r="AA932" s="71"/>
      <c r="AB932" s="75">
        <f>SUM(AB922:AB931)</f>
        <v>0</v>
      </c>
      <c r="AC932" s="71">
        <f>SUM(AC922:AC931)</f>
        <v>0</v>
      </c>
      <c r="AD932" s="76">
        <f>SUM(AD922:AD931)</f>
        <v>0</v>
      </c>
      <c r="AE932" s="76">
        <f>SUM(AE922:AE931)</f>
        <v>0</v>
      </c>
      <c r="AF932" s="79">
        <f>COUNTA(AF922:AF931)</f>
        <v>0</v>
      </c>
      <c r="AG932" s="80"/>
      <c r="AH932" s="81"/>
      <c r="AI932" s="91"/>
    </row>
    <row r="933" spans="2:35" s="93" customFormat="1" ht="15" thickBot="1">
      <c r="B933" s="822"/>
      <c r="C933" s="82"/>
      <c r="D933" s="82"/>
      <c r="E933" s="82"/>
      <c r="F933" s="82"/>
      <c r="G933" s="83"/>
      <c r="H933" s="84"/>
      <c r="I933" s="84"/>
      <c r="J933" s="28" t="str">
        <f t="shared" ref="J933" si="453">IFERROR(IF(I933/D$12=0," ",I933/D$12),"")</f>
        <v xml:space="preserve"> </v>
      </c>
      <c r="K933" s="84"/>
      <c r="L933" s="84"/>
      <c r="M933" s="84"/>
      <c r="N933" s="85"/>
      <c r="O933" s="72"/>
      <c r="P933" s="73"/>
      <c r="Q933" s="73"/>
      <c r="R933" s="73"/>
      <c r="S933" s="73"/>
      <c r="T933" s="73"/>
      <c r="U933" s="73"/>
      <c r="V933" s="73"/>
      <c r="W933" s="73"/>
      <c r="X933" s="73"/>
      <c r="Y933" s="73"/>
      <c r="Z933" s="73"/>
      <c r="AA933" s="73"/>
      <c r="AB933" s="73"/>
      <c r="AC933" s="73"/>
      <c r="AD933" s="77"/>
      <c r="AE933" s="77"/>
      <c r="AF933" s="84"/>
      <c r="AG933" s="86"/>
      <c r="AH933" s="87"/>
      <c r="AI933" s="92"/>
    </row>
    <row r="934" spans="2:35">
      <c r="B934" s="823">
        <f>B922+1</f>
        <v>77</v>
      </c>
      <c r="C934" s="828"/>
      <c r="D934" s="1100"/>
      <c r="E934" s="828"/>
      <c r="F934" s="829"/>
      <c r="G934" s="25"/>
      <c r="H934" s="24"/>
      <c r="I934" s="140"/>
      <c r="J934" s="7" t="str">
        <f>IFERROR(IF(I934/D$12=0," ",I934/D$12),"")</f>
        <v xml:space="preserve"> </v>
      </c>
      <c r="K934" s="1116"/>
      <c r="L934" s="1118"/>
      <c r="M934" s="1118"/>
      <c r="N934" s="23"/>
      <c r="O934" s="862" t="str">
        <f>IFERROR(ROUND(IF(I944/#REF!=0,"",I944/#REF!),0),"")</f>
        <v/>
      </c>
      <c r="P934" s="859">
        <f>IFERROR(O944/$X$14,"")</f>
        <v>0</v>
      </c>
      <c r="Q934" s="865">
        <f>IFERROR(P944*$X$13/2,"")</f>
        <v>0</v>
      </c>
      <c r="R934" s="854"/>
      <c r="S934" s="834" t="str">
        <f>IFERROR(ROUND(IF(OR($R934="Hino Truck",$R937="Hino Truck",$R939="Hino Truck",$R941="Hino Truck"),$P944/$X$9,""),1),"NA")</f>
        <v>NA</v>
      </c>
      <c r="T934" s="834" t="str">
        <f>IFERROR(ROUND(IF(OR($R934="Mazda",$R937="Mazda",$R939="Mazda",$R941="Mazda"),$P944/$X$10,""),1),"NA")</f>
        <v>NA</v>
      </c>
      <c r="U934" s="834" t="str">
        <f>IFERROR(ROUND(IF(OR($R934="Shazoor",$R937="Shazoor",$R939="Shazoor",$R941="Shazoor"),$P944/$X$11,""),1),"NA")</f>
        <v>NA</v>
      </c>
      <c r="V934" s="834" t="str">
        <f>IFERROR(ROUND(IF(OR($R934="Suzuki",$R937="Suzuki",$R939="Suzuki",$R941="Suzuki"),$P944/$X$12,""),1),"NA")</f>
        <v>NA</v>
      </c>
      <c r="W934" s="830"/>
      <c r="X934" s="855" t="e">
        <f>J944/$K$9/$K$8</f>
        <v>#REF!</v>
      </c>
      <c r="Y934" s="857" t="e">
        <f>ROUND(X944/#REF!,0)</f>
        <v>#REF!</v>
      </c>
      <c r="Z934" s="857" t="e">
        <f>O944/#REF!</f>
        <v>#REF!</v>
      </c>
      <c r="AA934" s="1103"/>
      <c r="AB934" s="1106">
        <f>IFERROR(ROUND(IF(AA934="ICT",0,(J944/10)*110%),0),"")</f>
        <v>0</v>
      </c>
      <c r="AC934" s="1107" t="str">
        <f>IFERROR(ROUNDUP(J944/$P$9/$P$8,0),"")</f>
        <v/>
      </c>
      <c r="AD934" s="1109" t="str">
        <f>IFERROR(ROUND(J944/$P$9/AC934,0),"")</f>
        <v/>
      </c>
      <c r="AE934" s="29" t="str">
        <f>IFERROR(ROUND(IF(AA934="ICT",0,(J934/25)*110%),0),"")</f>
        <v/>
      </c>
      <c r="AF934" s="43"/>
      <c r="AG934" s="43"/>
      <c r="AH934" s="44"/>
      <c r="AI934" s="19"/>
    </row>
    <row r="935" spans="2:35">
      <c r="B935" s="823"/>
      <c r="C935" s="828"/>
      <c r="D935" s="1100"/>
      <c r="E935" s="828"/>
      <c r="F935" s="1102"/>
      <c r="G935" s="25"/>
      <c r="H935" s="140"/>
      <c r="I935" s="140"/>
      <c r="J935" s="7" t="str">
        <f t="shared" ref="J935:J943" si="454">IFERROR(IF(I935/D$12=0," ",I935/D$12),"")</f>
        <v xml:space="preserve"> </v>
      </c>
      <c r="K935" s="1116"/>
      <c r="L935" s="1118"/>
      <c r="M935" s="1118"/>
      <c r="N935" s="23"/>
      <c r="O935" s="863"/>
      <c r="P935" s="860"/>
      <c r="Q935" s="866"/>
      <c r="R935" s="828"/>
      <c r="S935" s="835"/>
      <c r="T935" s="835"/>
      <c r="U935" s="835"/>
      <c r="V935" s="835"/>
      <c r="W935" s="831"/>
      <c r="X935" s="855"/>
      <c r="Y935" s="857"/>
      <c r="Z935" s="857"/>
      <c r="AA935" s="1104"/>
      <c r="AB935" s="956"/>
      <c r="AC935" s="1107"/>
      <c r="AD935" s="1109"/>
      <c r="AE935" s="29" t="str">
        <f t="shared" ref="AE935:AE937" si="455">IFERROR(ROUND(IF(AA935="ICT",0,(J935/25)*110%),0),"")</f>
        <v/>
      </c>
      <c r="AF935" s="45"/>
      <c r="AG935" s="45"/>
      <c r="AH935" s="46"/>
      <c r="AI935" s="19"/>
    </row>
    <row r="936" spans="2:35">
      <c r="B936" s="823"/>
      <c r="C936" s="828"/>
      <c r="D936" s="1100"/>
      <c r="E936" s="828"/>
      <c r="F936" s="1102"/>
      <c r="G936" s="25"/>
      <c r="H936" s="140"/>
      <c r="I936" s="140"/>
      <c r="J936" s="7" t="str">
        <f t="shared" si="454"/>
        <v xml:space="preserve"> </v>
      </c>
      <c r="K936" s="1116"/>
      <c r="L936" s="1118"/>
      <c r="M936" s="1118"/>
      <c r="N936" s="23"/>
      <c r="O936" s="863"/>
      <c r="P936" s="860"/>
      <c r="Q936" s="866"/>
      <c r="R936" s="829"/>
      <c r="S936" s="835"/>
      <c r="T936" s="835"/>
      <c r="U936" s="835"/>
      <c r="V936" s="835"/>
      <c r="W936" s="831"/>
      <c r="X936" s="855"/>
      <c r="Y936" s="857"/>
      <c r="Z936" s="857"/>
      <c r="AA936" s="1104"/>
      <c r="AB936" s="956"/>
      <c r="AC936" s="1107"/>
      <c r="AD936" s="1109"/>
      <c r="AE936" s="29" t="str">
        <f t="shared" si="455"/>
        <v/>
      </c>
      <c r="AF936" s="45"/>
      <c r="AG936" s="45"/>
      <c r="AH936" s="46"/>
      <c r="AI936" s="19"/>
    </row>
    <row r="937" spans="2:35">
      <c r="B937" s="823"/>
      <c r="C937" s="828"/>
      <c r="D937" s="1100"/>
      <c r="E937" s="828"/>
      <c r="F937" s="1102"/>
      <c r="G937" s="25"/>
      <c r="H937" s="140"/>
      <c r="I937" s="140"/>
      <c r="J937" s="7" t="str">
        <f t="shared" si="454"/>
        <v xml:space="preserve"> </v>
      </c>
      <c r="K937" s="1116"/>
      <c r="L937" s="1118"/>
      <c r="M937" s="1118"/>
      <c r="N937" s="23"/>
      <c r="O937" s="863"/>
      <c r="P937" s="860"/>
      <c r="Q937" s="866"/>
      <c r="R937" s="854"/>
      <c r="S937" s="835"/>
      <c r="T937" s="835"/>
      <c r="U937" s="835"/>
      <c r="V937" s="835"/>
      <c r="W937" s="831"/>
      <c r="X937" s="855"/>
      <c r="Y937" s="857"/>
      <c r="Z937" s="857"/>
      <c r="AA937" s="1104"/>
      <c r="AB937" s="956"/>
      <c r="AC937" s="1107"/>
      <c r="AD937" s="1109"/>
      <c r="AE937" s="29" t="str">
        <f t="shared" si="455"/>
        <v/>
      </c>
      <c r="AF937" s="45"/>
      <c r="AG937" s="45"/>
      <c r="AH937" s="46"/>
      <c r="AI937" s="19"/>
    </row>
    <row r="938" spans="2:35">
      <c r="B938" s="823"/>
      <c r="C938" s="828"/>
      <c r="D938" s="1100"/>
      <c r="E938" s="828"/>
      <c r="F938" s="1102"/>
      <c r="G938" s="25"/>
      <c r="H938" s="140"/>
      <c r="I938" s="22"/>
      <c r="J938" s="7" t="str">
        <f t="shared" si="454"/>
        <v xml:space="preserve"> </v>
      </c>
      <c r="K938" s="1116"/>
      <c r="L938" s="1118"/>
      <c r="M938" s="1118"/>
      <c r="N938" s="23"/>
      <c r="O938" s="863"/>
      <c r="P938" s="860"/>
      <c r="Q938" s="866"/>
      <c r="R938" s="829"/>
      <c r="S938" s="835"/>
      <c r="T938" s="835"/>
      <c r="U938" s="835"/>
      <c r="V938" s="835"/>
      <c r="W938" s="831"/>
      <c r="X938" s="855"/>
      <c r="Y938" s="857"/>
      <c r="Z938" s="857"/>
      <c r="AA938" s="1104"/>
      <c r="AB938" s="956"/>
      <c r="AC938" s="1107"/>
      <c r="AD938" s="1109"/>
      <c r="AE938" s="29"/>
      <c r="AF938" s="45"/>
      <c r="AG938" s="45"/>
      <c r="AH938" s="46"/>
      <c r="AI938" s="19"/>
    </row>
    <row r="939" spans="2:35">
      <c r="B939" s="823"/>
      <c r="C939" s="828"/>
      <c r="D939" s="1100"/>
      <c r="E939" s="828"/>
      <c r="F939" s="1102"/>
      <c r="G939" s="25"/>
      <c r="H939" s="140"/>
      <c r="I939" s="22"/>
      <c r="J939" s="7" t="str">
        <f t="shared" si="454"/>
        <v xml:space="preserve"> </v>
      </c>
      <c r="K939" s="1116"/>
      <c r="L939" s="1118"/>
      <c r="M939" s="1118"/>
      <c r="N939" s="23"/>
      <c r="O939" s="863"/>
      <c r="P939" s="860"/>
      <c r="Q939" s="866"/>
      <c r="R939" s="854"/>
      <c r="S939" s="835"/>
      <c r="T939" s="835"/>
      <c r="U939" s="835"/>
      <c r="V939" s="835"/>
      <c r="W939" s="831"/>
      <c r="X939" s="855"/>
      <c r="Y939" s="857"/>
      <c r="Z939" s="857"/>
      <c r="AA939" s="1104"/>
      <c r="AB939" s="956"/>
      <c r="AC939" s="1107"/>
      <c r="AD939" s="1109"/>
      <c r="AE939" s="29"/>
      <c r="AF939" s="45"/>
      <c r="AG939" s="45"/>
      <c r="AH939" s="46"/>
      <c r="AI939" s="19"/>
    </row>
    <row r="940" spans="2:35">
      <c r="B940" s="823"/>
      <c r="C940" s="828"/>
      <c r="D940" s="1100"/>
      <c r="E940" s="828"/>
      <c r="F940" s="1102"/>
      <c r="G940" s="25"/>
      <c r="H940" s="140"/>
      <c r="I940" s="22"/>
      <c r="J940" s="7" t="str">
        <f t="shared" si="454"/>
        <v xml:space="preserve"> </v>
      </c>
      <c r="K940" s="1116"/>
      <c r="L940" s="1118"/>
      <c r="M940" s="1118"/>
      <c r="N940" s="23"/>
      <c r="O940" s="863"/>
      <c r="P940" s="860"/>
      <c r="Q940" s="866"/>
      <c r="R940" s="829"/>
      <c r="S940" s="835"/>
      <c r="T940" s="835"/>
      <c r="U940" s="835"/>
      <c r="V940" s="835"/>
      <c r="W940" s="831"/>
      <c r="X940" s="855"/>
      <c r="Y940" s="857"/>
      <c r="Z940" s="857"/>
      <c r="AA940" s="1104"/>
      <c r="AB940" s="956"/>
      <c r="AC940" s="1107"/>
      <c r="AD940" s="1109"/>
      <c r="AE940" s="29"/>
      <c r="AF940" s="45"/>
      <c r="AG940" s="45"/>
      <c r="AH940" s="46"/>
      <c r="AI940" s="19"/>
    </row>
    <row r="941" spans="2:35">
      <c r="B941" s="823"/>
      <c r="C941" s="828"/>
      <c r="D941" s="1100"/>
      <c r="E941" s="828"/>
      <c r="F941" s="1102"/>
      <c r="G941" s="25"/>
      <c r="H941" s="140"/>
      <c r="I941" s="22"/>
      <c r="J941" s="7" t="str">
        <f t="shared" si="454"/>
        <v xml:space="preserve"> </v>
      </c>
      <c r="K941" s="1116"/>
      <c r="L941" s="1118"/>
      <c r="M941" s="1118"/>
      <c r="N941" s="23"/>
      <c r="O941" s="863"/>
      <c r="P941" s="860"/>
      <c r="Q941" s="866"/>
      <c r="R941" s="854"/>
      <c r="S941" s="835"/>
      <c r="T941" s="835"/>
      <c r="U941" s="835"/>
      <c r="V941" s="835"/>
      <c r="W941" s="831"/>
      <c r="X941" s="855"/>
      <c r="Y941" s="857"/>
      <c r="Z941" s="857"/>
      <c r="AA941" s="1104"/>
      <c r="AB941" s="956"/>
      <c r="AC941" s="1107"/>
      <c r="AD941" s="1109"/>
      <c r="AE941" s="29"/>
      <c r="AF941" s="45"/>
      <c r="AG941" s="45"/>
      <c r="AH941" s="46"/>
      <c r="AI941" s="19"/>
    </row>
    <row r="942" spans="2:35">
      <c r="B942" s="823"/>
      <c r="C942" s="828"/>
      <c r="D942" s="1100"/>
      <c r="E942" s="828"/>
      <c r="F942" s="1102"/>
      <c r="G942" s="25"/>
      <c r="H942" s="140"/>
      <c r="I942" s="22"/>
      <c r="J942" s="7" t="str">
        <f t="shared" si="454"/>
        <v xml:space="preserve"> </v>
      </c>
      <c r="K942" s="1116"/>
      <c r="L942" s="1118"/>
      <c r="M942" s="1118"/>
      <c r="N942" s="23"/>
      <c r="O942" s="863"/>
      <c r="P942" s="860"/>
      <c r="Q942" s="866"/>
      <c r="R942" s="828"/>
      <c r="S942" s="835"/>
      <c r="T942" s="835"/>
      <c r="U942" s="835"/>
      <c r="V942" s="835"/>
      <c r="W942" s="831"/>
      <c r="X942" s="855"/>
      <c r="Y942" s="857"/>
      <c r="Z942" s="857"/>
      <c r="AA942" s="1104"/>
      <c r="AB942" s="956"/>
      <c r="AC942" s="1107"/>
      <c r="AD942" s="1109"/>
      <c r="AE942" s="29"/>
      <c r="AF942" s="45"/>
      <c r="AG942" s="45"/>
      <c r="AH942" s="46"/>
      <c r="AI942" s="19"/>
    </row>
    <row r="943" spans="2:35">
      <c r="B943" s="822"/>
      <c r="C943" s="829"/>
      <c r="D943" s="1101"/>
      <c r="E943" s="829"/>
      <c r="F943" s="1102"/>
      <c r="G943" s="25"/>
      <c r="H943" s="140"/>
      <c r="I943" s="22"/>
      <c r="J943" s="7" t="str">
        <f t="shared" si="454"/>
        <v xml:space="preserve"> </v>
      </c>
      <c r="K943" s="1117"/>
      <c r="L943" s="1119"/>
      <c r="M943" s="1119"/>
      <c r="N943" s="23"/>
      <c r="O943" s="864"/>
      <c r="P943" s="861"/>
      <c r="Q943" s="867"/>
      <c r="R943" s="829"/>
      <c r="S943" s="836"/>
      <c r="T943" s="836"/>
      <c r="U943" s="836"/>
      <c r="V943" s="836"/>
      <c r="W943" s="832"/>
      <c r="X943" s="856"/>
      <c r="Y943" s="858"/>
      <c r="Z943" s="858"/>
      <c r="AA943" s="1105"/>
      <c r="AB943" s="957"/>
      <c r="AC943" s="1108"/>
      <c r="AD943" s="1110"/>
      <c r="AE943" s="29" t="str">
        <f t="shared" ref="AE943" si="456">IFERROR(ROUND(IF(AA943="ICT",0,(J943/25)*110%),0),"")</f>
        <v/>
      </c>
      <c r="AF943" s="45"/>
      <c r="AG943" s="45"/>
      <c r="AH943" s="46"/>
      <c r="AI943" s="19"/>
    </row>
    <row r="944" spans="2:35" s="90" customFormat="1" ht="16.5" customHeight="1">
      <c r="B944" s="821"/>
      <c r="C944" s="78" t="s">
        <v>348</v>
      </c>
      <c r="D944" s="78"/>
      <c r="E944" s="78">
        <f>COUNTA(E934)</f>
        <v>0</v>
      </c>
      <c r="F944" s="78">
        <f>COUNTA(F934)</f>
        <v>0</v>
      </c>
      <c r="G944" s="78">
        <f>COUNTA(G934:G943)</f>
        <v>0</v>
      </c>
      <c r="H944" s="78"/>
      <c r="I944" s="69">
        <f>SUM(I934:I943)</f>
        <v>0</v>
      </c>
      <c r="J944" s="69">
        <f>SUM(J934:J943)</f>
        <v>0</v>
      </c>
      <c r="K944" s="79"/>
      <c r="L944" s="79"/>
      <c r="M944" s="79"/>
      <c r="N944" s="70">
        <f>SUM(N934:N943)</f>
        <v>0</v>
      </c>
      <c r="O944" s="70">
        <f>SUM(O934:O943)</f>
        <v>0</v>
      </c>
      <c r="P944" s="71">
        <f>SUM(P934:P943)</f>
        <v>0</v>
      </c>
      <c r="Q944" s="71">
        <f>SUM(Q934:Q943)</f>
        <v>0</v>
      </c>
      <c r="R944" s="71"/>
      <c r="S944" s="74">
        <f>SUM(S934:S943)</f>
        <v>0</v>
      </c>
      <c r="T944" s="74">
        <f>SUM(T934:T943)</f>
        <v>0</v>
      </c>
      <c r="U944" s="74">
        <f t="shared" ref="U944" si="457">SUM(U934:U943)</f>
        <v>0</v>
      </c>
      <c r="V944" s="74">
        <f>SUM(V934:V943)</f>
        <v>0</v>
      </c>
      <c r="W944" s="71"/>
      <c r="X944" s="71" t="e">
        <f>SUM(X934:X943)</f>
        <v>#REF!</v>
      </c>
      <c r="Y944" s="71" t="e">
        <f t="shared" ref="Y944:Z944" si="458">SUM(Y934:Y943)</f>
        <v>#REF!</v>
      </c>
      <c r="Z944" s="71" t="e">
        <f t="shared" si="458"/>
        <v>#REF!</v>
      </c>
      <c r="AA944" s="71"/>
      <c r="AB944" s="75">
        <f>SUM(AB934:AB943)</f>
        <v>0</v>
      </c>
      <c r="AC944" s="71">
        <f>SUM(AC934:AC943)</f>
        <v>0</v>
      </c>
      <c r="AD944" s="76">
        <f>SUM(AD934:AD943)</f>
        <v>0</v>
      </c>
      <c r="AE944" s="76">
        <f>SUM(AE934:AE943)</f>
        <v>0</v>
      </c>
      <c r="AF944" s="79">
        <f>COUNTA(AF934:AF943)</f>
        <v>0</v>
      </c>
      <c r="AG944" s="80"/>
      <c r="AH944" s="81"/>
      <c r="AI944" s="91"/>
    </row>
    <row r="945" spans="2:35" s="93" customFormat="1" ht="15" thickBot="1">
      <c r="B945" s="822"/>
      <c r="C945" s="82"/>
      <c r="D945" s="82"/>
      <c r="E945" s="82"/>
      <c r="F945" s="82"/>
      <c r="G945" s="83"/>
      <c r="H945" s="84"/>
      <c r="I945" s="84"/>
      <c r="J945" s="28" t="str">
        <f t="shared" ref="J945" si="459">IFERROR(IF(I945/D$12=0," ",I945/D$12),"")</f>
        <v xml:space="preserve"> </v>
      </c>
      <c r="K945" s="84"/>
      <c r="L945" s="84"/>
      <c r="M945" s="84"/>
      <c r="N945" s="85"/>
      <c r="O945" s="72"/>
      <c r="P945" s="73"/>
      <c r="Q945" s="73"/>
      <c r="R945" s="73"/>
      <c r="S945" s="73"/>
      <c r="T945" s="73"/>
      <c r="U945" s="73"/>
      <c r="V945" s="73"/>
      <c r="W945" s="73"/>
      <c r="X945" s="73"/>
      <c r="Y945" s="73"/>
      <c r="Z945" s="73"/>
      <c r="AA945" s="73"/>
      <c r="AB945" s="73"/>
      <c r="AC945" s="73"/>
      <c r="AD945" s="77"/>
      <c r="AE945" s="77"/>
      <c r="AF945" s="84"/>
      <c r="AG945" s="86"/>
      <c r="AH945" s="87"/>
      <c r="AI945" s="92"/>
    </row>
    <row r="946" spans="2:35">
      <c r="B946" s="823">
        <f>B934+1</f>
        <v>78</v>
      </c>
      <c r="C946" s="828"/>
      <c r="D946" s="1100"/>
      <c r="E946" s="828"/>
      <c r="F946" s="829"/>
      <c r="G946" s="25"/>
      <c r="H946" s="24"/>
      <c r="I946" s="140"/>
      <c r="J946" s="7" t="str">
        <f>IFERROR(IF(I946/D$12=0," ",I946/D$12),"")</f>
        <v xml:space="preserve"> </v>
      </c>
      <c r="K946" s="1116"/>
      <c r="L946" s="1118"/>
      <c r="M946" s="1118"/>
      <c r="N946" s="23"/>
      <c r="O946" s="862" t="str">
        <f>IFERROR(ROUND(IF(I956/#REF!=0,"",I956/#REF!),0),"")</f>
        <v/>
      </c>
      <c r="P946" s="859">
        <f>IFERROR(O956/$X$14,"")</f>
        <v>0</v>
      </c>
      <c r="Q946" s="865">
        <f>IFERROR(P956*$X$13/2,"")</f>
        <v>0</v>
      </c>
      <c r="R946" s="854"/>
      <c r="S946" s="834" t="str">
        <f>IFERROR(ROUND(IF(OR($R946="Hino Truck",$R949="Hino Truck",$R951="Hino Truck",$R953="Hino Truck"),$P956/$X$9,""),1),"NA")</f>
        <v>NA</v>
      </c>
      <c r="T946" s="834" t="str">
        <f>IFERROR(ROUND(IF(OR($R946="Mazda",$R949="Mazda",$R951="Mazda",$R953="Mazda"),$P956/$X$10,""),1),"NA")</f>
        <v>NA</v>
      </c>
      <c r="U946" s="834" t="str">
        <f>IFERROR(ROUND(IF(OR($R946="Shazoor",$R949="Shazoor",$R951="Shazoor",$R953="Shazoor"),$P956/$X$11,""),1),"NA")</f>
        <v>NA</v>
      </c>
      <c r="V946" s="834" t="str">
        <f>IFERROR(ROUND(IF(OR($R946="Suzuki",$R949="Suzuki",$R951="Suzuki",$R953="Suzuki"),$P956/$X$12,""),1),"NA")</f>
        <v>NA</v>
      </c>
      <c r="W946" s="830"/>
      <c r="X946" s="855" t="e">
        <f>J956/$K$9/$K$8</f>
        <v>#REF!</v>
      </c>
      <c r="Y946" s="857" t="e">
        <f>ROUND(X956/#REF!,0)</f>
        <v>#REF!</v>
      </c>
      <c r="Z946" s="857" t="e">
        <f>O956/#REF!</f>
        <v>#REF!</v>
      </c>
      <c r="AA946" s="1103"/>
      <c r="AB946" s="1106">
        <f>IFERROR(ROUND(IF(AA946="ICT",0,(J956/10)*110%),0),"")</f>
        <v>0</v>
      </c>
      <c r="AC946" s="1107" t="str">
        <f>IFERROR(ROUNDUP(J956/$P$9/$P$8,0),"")</f>
        <v/>
      </c>
      <c r="AD946" s="1109" t="str">
        <f>IFERROR(ROUND(J956/$P$9/AC946,0),"")</f>
        <v/>
      </c>
      <c r="AE946" s="29" t="str">
        <f>IFERROR(ROUND(IF(AA946="ICT",0,(J946/25)*110%),0),"")</f>
        <v/>
      </c>
      <c r="AF946" s="43"/>
      <c r="AG946" s="43"/>
      <c r="AH946" s="44"/>
      <c r="AI946" s="19"/>
    </row>
    <row r="947" spans="2:35">
      <c r="B947" s="823"/>
      <c r="C947" s="828"/>
      <c r="D947" s="1100"/>
      <c r="E947" s="828"/>
      <c r="F947" s="1102"/>
      <c r="G947" s="25"/>
      <c r="H947" s="140"/>
      <c r="I947" s="140"/>
      <c r="J947" s="7" t="str">
        <f t="shared" ref="J947:J955" si="460">IFERROR(IF(I947/D$12=0," ",I947/D$12),"")</f>
        <v xml:space="preserve"> </v>
      </c>
      <c r="K947" s="1116"/>
      <c r="L947" s="1118"/>
      <c r="M947" s="1118"/>
      <c r="N947" s="23"/>
      <c r="O947" s="863"/>
      <c r="P947" s="860"/>
      <c r="Q947" s="866"/>
      <c r="R947" s="828"/>
      <c r="S947" s="835"/>
      <c r="T947" s="835"/>
      <c r="U947" s="835"/>
      <c r="V947" s="835"/>
      <c r="W947" s="831"/>
      <c r="X947" s="855"/>
      <c r="Y947" s="857"/>
      <c r="Z947" s="857"/>
      <c r="AA947" s="1104"/>
      <c r="AB947" s="956"/>
      <c r="AC947" s="1107"/>
      <c r="AD947" s="1109"/>
      <c r="AE947" s="29" t="str">
        <f t="shared" ref="AE947:AE949" si="461">IFERROR(ROUND(IF(AA947="ICT",0,(J947/25)*110%),0),"")</f>
        <v/>
      </c>
      <c r="AF947" s="45"/>
      <c r="AG947" s="45"/>
      <c r="AH947" s="46"/>
      <c r="AI947" s="19"/>
    </row>
    <row r="948" spans="2:35">
      <c r="B948" s="823"/>
      <c r="C948" s="828"/>
      <c r="D948" s="1100"/>
      <c r="E948" s="828"/>
      <c r="F948" s="1102"/>
      <c r="G948" s="25"/>
      <c r="H948" s="140"/>
      <c r="I948" s="140"/>
      <c r="J948" s="7" t="str">
        <f t="shared" si="460"/>
        <v xml:space="preserve"> </v>
      </c>
      <c r="K948" s="1116"/>
      <c r="L948" s="1118"/>
      <c r="M948" s="1118"/>
      <c r="N948" s="23"/>
      <c r="O948" s="863"/>
      <c r="P948" s="860"/>
      <c r="Q948" s="866"/>
      <c r="R948" s="829"/>
      <c r="S948" s="835"/>
      <c r="T948" s="835"/>
      <c r="U948" s="835"/>
      <c r="V948" s="835"/>
      <c r="W948" s="831"/>
      <c r="X948" s="855"/>
      <c r="Y948" s="857"/>
      <c r="Z948" s="857"/>
      <c r="AA948" s="1104"/>
      <c r="AB948" s="956"/>
      <c r="AC948" s="1107"/>
      <c r="AD948" s="1109"/>
      <c r="AE948" s="29" t="str">
        <f t="shared" si="461"/>
        <v/>
      </c>
      <c r="AF948" s="45"/>
      <c r="AG948" s="45"/>
      <c r="AH948" s="46"/>
      <c r="AI948" s="19"/>
    </row>
    <row r="949" spans="2:35">
      <c r="B949" s="823"/>
      <c r="C949" s="828"/>
      <c r="D949" s="1100"/>
      <c r="E949" s="828"/>
      <c r="F949" s="1102"/>
      <c r="G949" s="25"/>
      <c r="H949" s="140"/>
      <c r="I949" s="140"/>
      <c r="J949" s="7" t="str">
        <f t="shared" si="460"/>
        <v xml:space="preserve"> </v>
      </c>
      <c r="K949" s="1116"/>
      <c r="L949" s="1118"/>
      <c r="M949" s="1118"/>
      <c r="N949" s="23"/>
      <c r="O949" s="863"/>
      <c r="P949" s="860"/>
      <c r="Q949" s="866"/>
      <c r="R949" s="854"/>
      <c r="S949" s="835"/>
      <c r="T949" s="835"/>
      <c r="U949" s="835"/>
      <c r="V949" s="835"/>
      <c r="W949" s="831"/>
      <c r="X949" s="855"/>
      <c r="Y949" s="857"/>
      <c r="Z949" s="857"/>
      <c r="AA949" s="1104"/>
      <c r="AB949" s="956"/>
      <c r="AC949" s="1107"/>
      <c r="AD949" s="1109"/>
      <c r="AE949" s="29" t="str">
        <f t="shared" si="461"/>
        <v/>
      </c>
      <c r="AF949" s="45"/>
      <c r="AG949" s="45"/>
      <c r="AH949" s="46"/>
      <c r="AI949" s="19"/>
    </row>
    <row r="950" spans="2:35">
      <c r="B950" s="823"/>
      <c r="C950" s="828"/>
      <c r="D950" s="1100"/>
      <c r="E950" s="828"/>
      <c r="F950" s="1102"/>
      <c r="G950" s="25"/>
      <c r="H950" s="140"/>
      <c r="I950" s="22"/>
      <c r="J950" s="7" t="str">
        <f t="shared" si="460"/>
        <v xml:space="preserve"> </v>
      </c>
      <c r="K950" s="1116"/>
      <c r="L950" s="1118"/>
      <c r="M950" s="1118"/>
      <c r="N950" s="23"/>
      <c r="O950" s="863"/>
      <c r="P950" s="860"/>
      <c r="Q950" s="866"/>
      <c r="R950" s="829"/>
      <c r="S950" s="835"/>
      <c r="T950" s="835"/>
      <c r="U950" s="835"/>
      <c r="V950" s="835"/>
      <c r="W950" s="831"/>
      <c r="X950" s="855"/>
      <c r="Y950" s="857"/>
      <c r="Z950" s="857"/>
      <c r="AA950" s="1104"/>
      <c r="AB950" s="956"/>
      <c r="AC950" s="1107"/>
      <c r="AD950" s="1109"/>
      <c r="AE950" s="29"/>
      <c r="AF950" s="45"/>
      <c r="AG950" s="45"/>
      <c r="AH950" s="46"/>
      <c r="AI950" s="19"/>
    </row>
    <row r="951" spans="2:35">
      <c r="B951" s="823"/>
      <c r="C951" s="828"/>
      <c r="D951" s="1100"/>
      <c r="E951" s="828"/>
      <c r="F951" s="1102"/>
      <c r="G951" s="25"/>
      <c r="H951" s="140"/>
      <c r="I951" s="22"/>
      <c r="J951" s="7" t="str">
        <f t="shared" si="460"/>
        <v xml:space="preserve"> </v>
      </c>
      <c r="K951" s="1116"/>
      <c r="L951" s="1118"/>
      <c r="M951" s="1118"/>
      <c r="N951" s="23"/>
      <c r="O951" s="863"/>
      <c r="P951" s="860"/>
      <c r="Q951" s="866"/>
      <c r="R951" s="854"/>
      <c r="S951" s="835"/>
      <c r="T951" s="835"/>
      <c r="U951" s="835"/>
      <c r="V951" s="835"/>
      <c r="W951" s="831"/>
      <c r="X951" s="855"/>
      <c r="Y951" s="857"/>
      <c r="Z951" s="857"/>
      <c r="AA951" s="1104"/>
      <c r="AB951" s="956"/>
      <c r="AC951" s="1107"/>
      <c r="AD951" s="1109"/>
      <c r="AE951" s="29"/>
      <c r="AF951" s="45"/>
      <c r="AG951" s="45"/>
      <c r="AH951" s="46"/>
      <c r="AI951" s="19"/>
    </row>
    <row r="952" spans="2:35">
      <c r="B952" s="823"/>
      <c r="C952" s="828"/>
      <c r="D952" s="1100"/>
      <c r="E952" s="828"/>
      <c r="F952" s="1102"/>
      <c r="G952" s="25"/>
      <c r="H952" s="140"/>
      <c r="I952" s="22"/>
      <c r="J952" s="7" t="str">
        <f t="shared" si="460"/>
        <v xml:space="preserve"> </v>
      </c>
      <c r="K952" s="1116"/>
      <c r="L952" s="1118"/>
      <c r="M952" s="1118"/>
      <c r="N952" s="23"/>
      <c r="O952" s="863"/>
      <c r="P952" s="860"/>
      <c r="Q952" s="866"/>
      <c r="R952" s="829"/>
      <c r="S952" s="835"/>
      <c r="T952" s="835"/>
      <c r="U952" s="835"/>
      <c r="V952" s="835"/>
      <c r="W952" s="831"/>
      <c r="X952" s="855"/>
      <c r="Y952" s="857"/>
      <c r="Z952" s="857"/>
      <c r="AA952" s="1104"/>
      <c r="AB952" s="956"/>
      <c r="AC952" s="1107"/>
      <c r="AD952" s="1109"/>
      <c r="AE952" s="29"/>
      <c r="AF952" s="45"/>
      <c r="AG952" s="45"/>
      <c r="AH952" s="46"/>
      <c r="AI952" s="19"/>
    </row>
    <row r="953" spans="2:35">
      <c r="B953" s="823"/>
      <c r="C953" s="828"/>
      <c r="D953" s="1100"/>
      <c r="E953" s="828"/>
      <c r="F953" s="1102"/>
      <c r="G953" s="25"/>
      <c r="H953" s="140"/>
      <c r="I953" s="22"/>
      <c r="J953" s="7" t="str">
        <f t="shared" si="460"/>
        <v xml:space="preserve"> </v>
      </c>
      <c r="K953" s="1116"/>
      <c r="L953" s="1118"/>
      <c r="M953" s="1118"/>
      <c r="N953" s="23"/>
      <c r="O953" s="863"/>
      <c r="P953" s="860"/>
      <c r="Q953" s="866"/>
      <c r="R953" s="854"/>
      <c r="S953" s="835"/>
      <c r="T953" s="835"/>
      <c r="U953" s="835"/>
      <c r="V953" s="835"/>
      <c r="W953" s="831"/>
      <c r="X953" s="855"/>
      <c r="Y953" s="857"/>
      <c r="Z953" s="857"/>
      <c r="AA953" s="1104"/>
      <c r="AB953" s="956"/>
      <c r="AC953" s="1107"/>
      <c r="AD953" s="1109"/>
      <c r="AE953" s="29"/>
      <c r="AF953" s="45"/>
      <c r="AG953" s="45"/>
      <c r="AH953" s="46"/>
      <c r="AI953" s="19"/>
    </row>
    <row r="954" spans="2:35">
      <c r="B954" s="823"/>
      <c r="C954" s="828"/>
      <c r="D954" s="1100"/>
      <c r="E954" s="828"/>
      <c r="F954" s="1102"/>
      <c r="G954" s="25"/>
      <c r="H954" s="140"/>
      <c r="I954" s="22"/>
      <c r="J954" s="7" t="str">
        <f t="shared" si="460"/>
        <v xml:space="preserve"> </v>
      </c>
      <c r="K954" s="1116"/>
      <c r="L954" s="1118"/>
      <c r="M954" s="1118"/>
      <c r="N954" s="23"/>
      <c r="O954" s="863"/>
      <c r="P954" s="860"/>
      <c r="Q954" s="866"/>
      <c r="R954" s="828"/>
      <c r="S954" s="835"/>
      <c r="T954" s="835"/>
      <c r="U954" s="835"/>
      <c r="V954" s="835"/>
      <c r="W954" s="831"/>
      <c r="X954" s="855"/>
      <c r="Y954" s="857"/>
      <c r="Z954" s="857"/>
      <c r="AA954" s="1104"/>
      <c r="AB954" s="956"/>
      <c r="AC954" s="1107"/>
      <c r="AD954" s="1109"/>
      <c r="AE954" s="29"/>
      <c r="AF954" s="45"/>
      <c r="AG954" s="45"/>
      <c r="AH954" s="46"/>
      <c r="AI954" s="19"/>
    </row>
    <row r="955" spans="2:35">
      <c r="B955" s="822"/>
      <c r="C955" s="829"/>
      <c r="D955" s="1101"/>
      <c r="E955" s="829"/>
      <c r="F955" s="1102"/>
      <c r="G955" s="25"/>
      <c r="H955" s="140"/>
      <c r="I955" s="22"/>
      <c r="J955" s="7" t="str">
        <f t="shared" si="460"/>
        <v xml:space="preserve"> </v>
      </c>
      <c r="K955" s="1117"/>
      <c r="L955" s="1119"/>
      <c r="M955" s="1119"/>
      <c r="N955" s="23"/>
      <c r="O955" s="864"/>
      <c r="P955" s="861"/>
      <c r="Q955" s="867"/>
      <c r="R955" s="829"/>
      <c r="S955" s="836"/>
      <c r="T955" s="836"/>
      <c r="U955" s="836"/>
      <c r="V955" s="836"/>
      <c r="W955" s="832"/>
      <c r="X955" s="856"/>
      <c r="Y955" s="858"/>
      <c r="Z955" s="858"/>
      <c r="AA955" s="1105"/>
      <c r="AB955" s="957"/>
      <c r="AC955" s="1108"/>
      <c r="AD955" s="1110"/>
      <c r="AE955" s="29" t="str">
        <f t="shared" ref="AE955" si="462">IFERROR(ROUND(IF(AA955="ICT",0,(J955/25)*110%),0),"")</f>
        <v/>
      </c>
      <c r="AF955" s="45"/>
      <c r="AG955" s="45"/>
      <c r="AH955" s="46"/>
      <c r="AI955" s="19"/>
    </row>
    <row r="956" spans="2:35" s="90" customFormat="1" ht="16.5" customHeight="1">
      <c r="B956" s="821"/>
      <c r="C956" s="78" t="s">
        <v>348</v>
      </c>
      <c r="D956" s="78"/>
      <c r="E956" s="78">
        <f>COUNTA(E946)</f>
        <v>0</v>
      </c>
      <c r="F956" s="78">
        <f>COUNTA(F946)</f>
        <v>0</v>
      </c>
      <c r="G956" s="78">
        <f>COUNTA(G946:G955)</f>
        <v>0</v>
      </c>
      <c r="H956" s="78"/>
      <c r="I956" s="69">
        <f>SUM(I946:I955)</f>
        <v>0</v>
      </c>
      <c r="J956" s="69">
        <f>SUM(J946:J955)</f>
        <v>0</v>
      </c>
      <c r="K956" s="79"/>
      <c r="L956" s="79"/>
      <c r="M956" s="79"/>
      <c r="N956" s="70">
        <f>SUM(N946:N955)</f>
        <v>0</v>
      </c>
      <c r="O956" s="70">
        <f>SUM(O946:O955)</f>
        <v>0</v>
      </c>
      <c r="P956" s="71">
        <f>SUM(P946:P955)</f>
        <v>0</v>
      </c>
      <c r="Q956" s="71">
        <f>SUM(Q946:Q955)</f>
        <v>0</v>
      </c>
      <c r="R956" s="71"/>
      <c r="S956" s="74">
        <f>SUM(S946:S955)</f>
        <v>0</v>
      </c>
      <c r="T956" s="74">
        <f>SUM(T946:T955)</f>
        <v>0</v>
      </c>
      <c r="U956" s="74">
        <f t="shared" ref="U956" si="463">SUM(U946:U955)</f>
        <v>0</v>
      </c>
      <c r="V956" s="74">
        <f>SUM(V946:V955)</f>
        <v>0</v>
      </c>
      <c r="W956" s="71"/>
      <c r="X956" s="71" t="e">
        <f>SUM(X946:X955)</f>
        <v>#REF!</v>
      </c>
      <c r="Y956" s="71" t="e">
        <f t="shared" ref="Y956:Z956" si="464">SUM(Y946:Y955)</f>
        <v>#REF!</v>
      </c>
      <c r="Z956" s="71" t="e">
        <f t="shared" si="464"/>
        <v>#REF!</v>
      </c>
      <c r="AA956" s="71"/>
      <c r="AB956" s="75">
        <f>SUM(AB946:AB955)</f>
        <v>0</v>
      </c>
      <c r="AC956" s="71">
        <f>SUM(AC946:AC955)</f>
        <v>0</v>
      </c>
      <c r="AD956" s="76">
        <f>SUM(AD946:AD955)</f>
        <v>0</v>
      </c>
      <c r="AE956" s="76">
        <f>SUM(AE946:AE955)</f>
        <v>0</v>
      </c>
      <c r="AF956" s="79">
        <f>COUNTA(AF946:AF955)</f>
        <v>0</v>
      </c>
      <c r="AG956" s="80"/>
      <c r="AH956" s="81"/>
      <c r="AI956" s="91"/>
    </row>
    <row r="957" spans="2:35" s="93" customFormat="1" ht="15" thickBot="1">
      <c r="B957" s="822"/>
      <c r="C957" s="82"/>
      <c r="D957" s="82"/>
      <c r="E957" s="82"/>
      <c r="F957" s="82"/>
      <c r="G957" s="83"/>
      <c r="H957" s="84"/>
      <c r="I957" s="84"/>
      <c r="J957" s="28" t="str">
        <f t="shared" ref="J957" si="465">IFERROR(IF(I957/D$12=0," ",I957/D$12),"")</f>
        <v xml:space="preserve"> </v>
      </c>
      <c r="K957" s="84"/>
      <c r="L957" s="84"/>
      <c r="M957" s="84"/>
      <c r="N957" s="85"/>
      <c r="O957" s="72"/>
      <c r="P957" s="73"/>
      <c r="Q957" s="73"/>
      <c r="R957" s="73"/>
      <c r="S957" s="73"/>
      <c r="T957" s="73"/>
      <c r="U957" s="73"/>
      <c r="V957" s="73"/>
      <c r="W957" s="73"/>
      <c r="X957" s="73"/>
      <c r="Y957" s="73"/>
      <c r="Z957" s="73"/>
      <c r="AA957" s="73"/>
      <c r="AB957" s="73"/>
      <c r="AC957" s="73"/>
      <c r="AD957" s="77"/>
      <c r="AE957" s="77"/>
      <c r="AF957" s="84"/>
      <c r="AG957" s="86"/>
      <c r="AH957" s="87"/>
      <c r="AI957" s="92"/>
    </row>
    <row r="958" spans="2:35">
      <c r="B958" s="823">
        <f>B946+1</f>
        <v>79</v>
      </c>
      <c r="C958" s="828"/>
      <c r="D958" s="1100"/>
      <c r="E958" s="828"/>
      <c r="F958" s="829"/>
      <c r="G958" s="25"/>
      <c r="H958" s="24"/>
      <c r="I958" s="140"/>
      <c r="J958" s="7" t="str">
        <f>IFERROR(IF(I958/D$12=0," ",I958/D$12),"")</f>
        <v xml:space="preserve"> </v>
      </c>
      <c r="K958" s="1116"/>
      <c r="L958" s="1118"/>
      <c r="M958" s="1118"/>
      <c r="N958" s="23"/>
      <c r="O958" s="862" t="str">
        <f>IFERROR(ROUND(IF(I968/#REF!=0,"",I968/#REF!),0),"")</f>
        <v/>
      </c>
      <c r="P958" s="859">
        <f>IFERROR(O968/$X$14,"")</f>
        <v>0</v>
      </c>
      <c r="Q958" s="865">
        <f>IFERROR(P968*$X$13/2,"")</f>
        <v>0</v>
      </c>
      <c r="R958" s="854"/>
      <c r="S958" s="834" t="str">
        <f>IFERROR(ROUND(IF(OR($R958="Hino Truck",$R961="Hino Truck",$R963="Hino Truck",$R965="Hino Truck"),$P968/$X$9,""),1),"NA")</f>
        <v>NA</v>
      </c>
      <c r="T958" s="834" t="str">
        <f>IFERROR(ROUND(IF(OR($R958="Mazda",$R961="Mazda",$R963="Mazda",$R965="Mazda"),$P968/$X$10,""),1),"NA")</f>
        <v>NA</v>
      </c>
      <c r="U958" s="834" t="str">
        <f>IFERROR(ROUND(IF(OR($R958="Shazoor",$R961="Shazoor",$R963="Shazoor",$R965="Shazoor"),$P968/$X$11,""),1),"NA")</f>
        <v>NA</v>
      </c>
      <c r="V958" s="834" t="str">
        <f>IFERROR(ROUND(IF(OR($R958="Suzuki",$R961="Suzuki",$R963="Suzuki",$R965="Suzuki"),$P968/$X$12,""),1),"NA")</f>
        <v>NA</v>
      </c>
      <c r="W958" s="830"/>
      <c r="X958" s="855" t="e">
        <f>J968/$K$9/$K$8</f>
        <v>#REF!</v>
      </c>
      <c r="Y958" s="857" t="e">
        <f>ROUND(X968/#REF!,0)</f>
        <v>#REF!</v>
      </c>
      <c r="Z958" s="857" t="e">
        <f>O968/#REF!</f>
        <v>#REF!</v>
      </c>
      <c r="AA958" s="1103"/>
      <c r="AB958" s="1106">
        <f>IFERROR(ROUND(IF(AA958="ICT",0,(J968/10)*110%),0),"")</f>
        <v>0</v>
      </c>
      <c r="AC958" s="1107" t="str">
        <f>IFERROR(ROUNDUP(J968/$P$9/$P$8,0),"")</f>
        <v/>
      </c>
      <c r="AD958" s="1109" t="str">
        <f>IFERROR(ROUND(J968/$P$9/AC958,0),"")</f>
        <v/>
      </c>
      <c r="AE958" s="29" t="str">
        <f>IFERROR(ROUND(IF(AA958="ICT",0,(J958/25)*110%),0),"")</f>
        <v/>
      </c>
      <c r="AF958" s="43"/>
      <c r="AG958" s="43"/>
      <c r="AH958" s="44"/>
      <c r="AI958" s="19"/>
    </row>
    <row r="959" spans="2:35">
      <c r="B959" s="823"/>
      <c r="C959" s="828"/>
      <c r="D959" s="1100"/>
      <c r="E959" s="828"/>
      <c r="F959" s="1102"/>
      <c r="G959" s="25"/>
      <c r="H959" s="140"/>
      <c r="I959" s="140"/>
      <c r="J959" s="7" t="str">
        <f t="shared" ref="J959:J967" si="466">IFERROR(IF(I959/D$12=0," ",I959/D$12),"")</f>
        <v xml:space="preserve"> </v>
      </c>
      <c r="K959" s="1116"/>
      <c r="L959" s="1118"/>
      <c r="M959" s="1118"/>
      <c r="N959" s="23"/>
      <c r="O959" s="863"/>
      <c r="P959" s="860"/>
      <c r="Q959" s="866"/>
      <c r="R959" s="828"/>
      <c r="S959" s="835"/>
      <c r="T959" s="835"/>
      <c r="U959" s="835"/>
      <c r="V959" s="835"/>
      <c r="W959" s="831"/>
      <c r="X959" s="855"/>
      <c r="Y959" s="857"/>
      <c r="Z959" s="857"/>
      <c r="AA959" s="1104"/>
      <c r="AB959" s="956"/>
      <c r="AC959" s="1107"/>
      <c r="AD959" s="1109"/>
      <c r="AE959" s="29" t="str">
        <f t="shared" ref="AE959:AE961" si="467">IFERROR(ROUND(IF(AA959="ICT",0,(J959/25)*110%),0),"")</f>
        <v/>
      </c>
      <c r="AF959" s="45"/>
      <c r="AG959" s="45"/>
      <c r="AH959" s="46"/>
      <c r="AI959" s="19"/>
    </row>
    <row r="960" spans="2:35">
      <c r="B960" s="823"/>
      <c r="C960" s="828"/>
      <c r="D960" s="1100"/>
      <c r="E960" s="828"/>
      <c r="F960" s="1102"/>
      <c r="G960" s="25"/>
      <c r="H960" s="140"/>
      <c r="I960" s="140"/>
      <c r="J960" s="7" t="str">
        <f t="shared" si="466"/>
        <v xml:space="preserve"> </v>
      </c>
      <c r="K960" s="1116"/>
      <c r="L960" s="1118"/>
      <c r="M960" s="1118"/>
      <c r="N960" s="23"/>
      <c r="O960" s="863"/>
      <c r="P960" s="860"/>
      <c r="Q960" s="866"/>
      <c r="R960" s="829"/>
      <c r="S960" s="835"/>
      <c r="T960" s="835"/>
      <c r="U960" s="835"/>
      <c r="V960" s="835"/>
      <c r="W960" s="831"/>
      <c r="X960" s="855"/>
      <c r="Y960" s="857"/>
      <c r="Z960" s="857"/>
      <c r="AA960" s="1104"/>
      <c r="AB960" s="956"/>
      <c r="AC960" s="1107"/>
      <c r="AD960" s="1109"/>
      <c r="AE960" s="29" t="str">
        <f t="shared" si="467"/>
        <v/>
      </c>
      <c r="AF960" s="45"/>
      <c r="AG960" s="45"/>
      <c r="AH960" s="46"/>
      <c r="AI960" s="19"/>
    </row>
    <row r="961" spans="2:35">
      <c r="B961" s="823"/>
      <c r="C961" s="828"/>
      <c r="D961" s="1100"/>
      <c r="E961" s="828"/>
      <c r="F961" s="1102"/>
      <c r="G961" s="25"/>
      <c r="H961" s="140"/>
      <c r="I961" s="140"/>
      <c r="J961" s="7" t="str">
        <f t="shared" si="466"/>
        <v xml:space="preserve"> </v>
      </c>
      <c r="K961" s="1116"/>
      <c r="L961" s="1118"/>
      <c r="M961" s="1118"/>
      <c r="N961" s="23"/>
      <c r="O961" s="863"/>
      <c r="P961" s="860"/>
      <c r="Q961" s="866"/>
      <c r="R961" s="854"/>
      <c r="S961" s="835"/>
      <c r="T961" s="835"/>
      <c r="U961" s="835"/>
      <c r="V961" s="835"/>
      <c r="W961" s="831"/>
      <c r="X961" s="855"/>
      <c r="Y961" s="857"/>
      <c r="Z961" s="857"/>
      <c r="AA961" s="1104"/>
      <c r="AB961" s="956"/>
      <c r="AC961" s="1107"/>
      <c r="AD961" s="1109"/>
      <c r="AE961" s="29" t="str">
        <f t="shared" si="467"/>
        <v/>
      </c>
      <c r="AF961" s="45"/>
      <c r="AG961" s="45"/>
      <c r="AH961" s="46"/>
      <c r="AI961" s="19"/>
    </row>
    <row r="962" spans="2:35">
      <c r="B962" s="823"/>
      <c r="C962" s="828"/>
      <c r="D962" s="1100"/>
      <c r="E962" s="828"/>
      <c r="F962" s="1102"/>
      <c r="G962" s="25"/>
      <c r="H962" s="140"/>
      <c r="I962" s="22"/>
      <c r="J962" s="7" t="str">
        <f t="shared" si="466"/>
        <v xml:space="preserve"> </v>
      </c>
      <c r="K962" s="1116"/>
      <c r="L962" s="1118"/>
      <c r="M962" s="1118"/>
      <c r="N962" s="23"/>
      <c r="O962" s="863"/>
      <c r="P962" s="860"/>
      <c r="Q962" s="866"/>
      <c r="R962" s="829"/>
      <c r="S962" s="835"/>
      <c r="T962" s="835"/>
      <c r="U962" s="835"/>
      <c r="V962" s="835"/>
      <c r="W962" s="831"/>
      <c r="X962" s="855"/>
      <c r="Y962" s="857"/>
      <c r="Z962" s="857"/>
      <c r="AA962" s="1104"/>
      <c r="AB962" s="956"/>
      <c r="AC962" s="1107"/>
      <c r="AD962" s="1109"/>
      <c r="AE962" s="29"/>
      <c r="AF962" s="45"/>
      <c r="AG962" s="45"/>
      <c r="AH962" s="46"/>
      <c r="AI962" s="19"/>
    </row>
    <row r="963" spans="2:35">
      <c r="B963" s="823"/>
      <c r="C963" s="828"/>
      <c r="D963" s="1100"/>
      <c r="E963" s="828"/>
      <c r="F963" s="1102"/>
      <c r="G963" s="25"/>
      <c r="H963" s="140"/>
      <c r="I963" s="22"/>
      <c r="J963" s="7" t="str">
        <f t="shared" si="466"/>
        <v xml:space="preserve"> </v>
      </c>
      <c r="K963" s="1116"/>
      <c r="L963" s="1118"/>
      <c r="M963" s="1118"/>
      <c r="N963" s="23"/>
      <c r="O963" s="863"/>
      <c r="P963" s="860"/>
      <c r="Q963" s="866"/>
      <c r="R963" s="854"/>
      <c r="S963" s="835"/>
      <c r="T963" s="835"/>
      <c r="U963" s="835"/>
      <c r="V963" s="835"/>
      <c r="W963" s="831"/>
      <c r="X963" s="855"/>
      <c r="Y963" s="857"/>
      <c r="Z963" s="857"/>
      <c r="AA963" s="1104"/>
      <c r="AB963" s="956"/>
      <c r="AC963" s="1107"/>
      <c r="AD963" s="1109"/>
      <c r="AE963" s="29"/>
      <c r="AF963" s="45"/>
      <c r="AG963" s="45"/>
      <c r="AH963" s="46"/>
      <c r="AI963" s="19"/>
    </row>
    <row r="964" spans="2:35">
      <c r="B964" s="823"/>
      <c r="C964" s="828"/>
      <c r="D964" s="1100"/>
      <c r="E964" s="828"/>
      <c r="F964" s="1102"/>
      <c r="G964" s="25"/>
      <c r="H964" s="140"/>
      <c r="I964" s="22"/>
      <c r="J964" s="7" t="str">
        <f t="shared" si="466"/>
        <v xml:space="preserve"> </v>
      </c>
      <c r="K964" s="1116"/>
      <c r="L964" s="1118"/>
      <c r="M964" s="1118"/>
      <c r="N964" s="23"/>
      <c r="O964" s="863"/>
      <c r="P964" s="860"/>
      <c r="Q964" s="866"/>
      <c r="R964" s="829"/>
      <c r="S964" s="835"/>
      <c r="T964" s="835"/>
      <c r="U964" s="835"/>
      <c r="V964" s="835"/>
      <c r="W964" s="831"/>
      <c r="X964" s="855"/>
      <c r="Y964" s="857"/>
      <c r="Z964" s="857"/>
      <c r="AA964" s="1104"/>
      <c r="AB964" s="956"/>
      <c r="AC964" s="1107"/>
      <c r="AD964" s="1109"/>
      <c r="AE964" s="29"/>
      <c r="AF964" s="45"/>
      <c r="AG964" s="45"/>
      <c r="AH964" s="46"/>
      <c r="AI964" s="19"/>
    </row>
    <row r="965" spans="2:35">
      <c r="B965" s="823"/>
      <c r="C965" s="828"/>
      <c r="D965" s="1100"/>
      <c r="E965" s="828"/>
      <c r="F965" s="1102"/>
      <c r="G965" s="25"/>
      <c r="H965" s="140"/>
      <c r="I965" s="22"/>
      <c r="J965" s="7" t="str">
        <f t="shared" si="466"/>
        <v xml:space="preserve"> </v>
      </c>
      <c r="K965" s="1116"/>
      <c r="L965" s="1118"/>
      <c r="M965" s="1118"/>
      <c r="N965" s="23"/>
      <c r="O965" s="863"/>
      <c r="P965" s="860"/>
      <c r="Q965" s="866"/>
      <c r="R965" s="854"/>
      <c r="S965" s="835"/>
      <c r="T965" s="835"/>
      <c r="U965" s="835"/>
      <c r="V965" s="835"/>
      <c r="W965" s="831"/>
      <c r="X965" s="855"/>
      <c r="Y965" s="857"/>
      <c r="Z965" s="857"/>
      <c r="AA965" s="1104"/>
      <c r="AB965" s="956"/>
      <c r="AC965" s="1107"/>
      <c r="AD965" s="1109"/>
      <c r="AE965" s="29"/>
      <c r="AF965" s="45"/>
      <c r="AG965" s="45"/>
      <c r="AH965" s="46"/>
      <c r="AI965" s="19"/>
    </row>
    <row r="966" spans="2:35">
      <c r="B966" s="823"/>
      <c r="C966" s="828"/>
      <c r="D966" s="1100"/>
      <c r="E966" s="828"/>
      <c r="F966" s="1102"/>
      <c r="G966" s="25"/>
      <c r="H966" s="140"/>
      <c r="I966" s="22"/>
      <c r="J966" s="7" t="str">
        <f t="shared" si="466"/>
        <v xml:space="preserve"> </v>
      </c>
      <c r="K966" s="1116"/>
      <c r="L966" s="1118"/>
      <c r="M966" s="1118"/>
      <c r="N966" s="23"/>
      <c r="O966" s="863"/>
      <c r="P966" s="860"/>
      <c r="Q966" s="866"/>
      <c r="R966" s="828"/>
      <c r="S966" s="835"/>
      <c r="T966" s="835"/>
      <c r="U966" s="835"/>
      <c r="V966" s="835"/>
      <c r="W966" s="831"/>
      <c r="X966" s="855"/>
      <c r="Y966" s="857"/>
      <c r="Z966" s="857"/>
      <c r="AA966" s="1104"/>
      <c r="AB966" s="956"/>
      <c r="AC966" s="1107"/>
      <c r="AD966" s="1109"/>
      <c r="AE966" s="29"/>
      <c r="AF966" s="45"/>
      <c r="AG966" s="45"/>
      <c r="AH966" s="46"/>
      <c r="AI966" s="19"/>
    </row>
    <row r="967" spans="2:35">
      <c r="B967" s="822"/>
      <c r="C967" s="829"/>
      <c r="D967" s="1101"/>
      <c r="E967" s="829"/>
      <c r="F967" s="1102"/>
      <c r="G967" s="25"/>
      <c r="H967" s="140"/>
      <c r="I967" s="22"/>
      <c r="J967" s="7" t="str">
        <f t="shared" si="466"/>
        <v xml:space="preserve"> </v>
      </c>
      <c r="K967" s="1117"/>
      <c r="L967" s="1119"/>
      <c r="M967" s="1119"/>
      <c r="N967" s="23"/>
      <c r="O967" s="864"/>
      <c r="P967" s="861"/>
      <c r="Q967" s="867"/>
      <c r="R967" s="829"/>
      <c r="S967" s="836"/>
      <c r="T967" s="836"/>
      <c r="U967" s="836"/>
      <c r="V967" s="836"/>
      <c r="W967" s="832"/>
      <c r="X967" s="856"/>
      <c r="Y967" s="858"/>
      <c r="Z967" s="858"/>
      <c r="AA967" s="1105"/>
      <c r="AB967" s="957"/>
      <c r="AC967" s="1108"/>
      <c r="AD967" s="1110"/>
      <c r="AE967" s="29" t="str">
        <f t="shared" ref="AE967" si="468">IFERROR(ROUND(IF(AA967="ICT",0,(J967/25)*110%),0),"")</f>
        <v/>
      </c>
      <c r="AF967" s="45"/>
      <c r="AG967" s="45"/>
      <c r="AH967" s="46"/>
      <c r="AI967" s="19"/>
    </row>
    <row r="968" spans="2:35" s="90" customFormat="1" ht="16.5" customHeight="1">
      <c r="B968" s="821"/>
      <c r="C968" s="78" t="s">
        <v>348</v>
      </c>
      <c r="D968" s="78"/>
      <c r="E968" s="78">
        <f>COUNTA(E958)</f>
        <v>0</v>
      </c>
      <c r="F968" s="78">
        <f>COUNTA(F958)</f>
        <v>0</v>
      </c>
      <c r="G968" s="78">
        <f>COUNTA(G958:G967)</f>
        <v>0</v>
      </c>
      <c r="H968" s="78"/>
      <c r="I968" s="69">
        <f>SUM(I958:I967)</f>
        <v>0</v>
      </c>
      <c r="J968" s="69">
        <f>SUM(J958:J967)</f>
        <v>0</v>
      </c>
      <c r="K968" s="79"/>
      <c r="L968" s="79"/>
      <c r="M968" s="79"/>
      <c r="N968" s="70">
        <f>SUM(N958:N967)</f>
        <v>0</v>
      </c>
      <c r="O968" s="70">
        <f>SUM(O958:O967)</f>
        <v>0</v>
      </c>
      <c r="P968" s="71">
        <f>SUM(P958:P967)</f>
        <v>0</v>
      </c>
      <c r="Q968" s="71">
        <f>SUM(Q958:Q967)</f>
        <v>0</v>
      </c>
      <c r="R968" s="71"/>
      <c r="S968" s="74">
        <f>SUM(S958:S967)</f>
        <v>0</v>
      </c>
      <c r="T968" s="74">
        <f>SUM(T958:T967)</f>
        <v>0</v>
      </c>
      <c r="U968" s="74">
        <f t="shared" ref="U968" si="469">SUM(U958:U967)</f>
        <v>0</v>
      </c>
      <c r="V968" s="74">
        <f>SUM(V958:V967)</f>
        <v>0</v>
      </c>
      <c r="W968" s="71"/>
      <c r="X968" s="71" t="e">
        <f>SUM(X958:X967)</f>
        <v>#REF!</v>
      </c>
      <c r="Y968" s="71" t="e">
        <f t="shared" ref="Y968:Z968" si="470">SUM(Y958:Y967)</f>
        <v>#REF!</v>
      </c>
      <c r="Z968" s="71" t="e">
        <f t="shared" si="470"/>
        <v>#REF!</v>
      </c>
      <c r="AA968" s="71"/>
      <c r="AB968" s="75">
        <f>SUM(AB958:AB967)</f>
        <v>0</v>
      </c>
      <c r="AC968" s="71">
        <f>SUM(AC958:AC967)</f>
        <v>0</v>
      </c>
      <c r="AD968" s="76">
        <f>SUM(AD958:AD967)</f>
        <v>0</v>
      </c>
      <c r="AE968" s="76">
        <f>SUM(AE958:AE967)</f>
        <v>0</v>
      </c>
      <c r="AF968" s="79">
        <f>COUNTA(AF958:AF967)</f>
        <v>0</v>
      </c>
      <c r="AG968" s="80"/>
      <c r="AH968" s="81"/>
      <c r="AI968" s="91"/>
    </row>
    <row r="969" spans="2:35" s="93" customFormat="1" ht="15" thickBot="1">
      <c r="B969" s="822"/>
      <c r="C969" s="82"/>
      <c r="D969" s="82"/>
      <c r="E969" s="82"/>
      <c r="F969" s="82"/>
      <c r="G969" s="83"/>
      <c r="H969" s="84"/>
      <c r="I969" s="84"/>
      <c r="J969" s="28" t="str">
        <f t="shared" ref="J969" si="471">IFERROR(IF(I969/D$12=0," ",I969/D$12),"")</f>
        <v xml:space="preserve"> </v>
      </c>
      <c r="K969" s="84"/>
      <c r="L969" s="84"/>
      <c r="M969" s="84"/>
      <c r="N969" s="85"/>
      <c r="O969" s="72"/>
      <c r="P969" s="73"/>
      <c r="Q969" s="73"/>
      <c r="R969" s="73"/>
      <c r="S969" s="73"/>
      <c r="T969" s="73"/>
      <c r="U969" s="73"/>
      <c r="V969" s="73"/>
      <c r="W969" s="73"/>
      <c r="X969" s="73"/>
      <c r="Y969" s="73"/>
      <c r="Z969" s="73"/>
      <c r="AA969" s="73"/>
      <c r="AB969" s="73"/>
      <c r="AC969" s="73"/>
      <c r="AD969" s="77"/>
      <c r="AE969" s="77"/>
      <c r="AF969" s="84"/>
      <c r="AG969" s="86"/>
      <c r="AH969" s="87"/>
      <c r="AI969" s="92"/>
    </row>
    <row r="970" spans="2:35">
      <c r="B970" s="823">
        <f>B958+1</f>
        <v>80</v>
      </c>
      <c r="C970" s="828"/>
      <c r="D970" s="1100"/>
      <c r="E970" s="828"/>
      <c r="F970" s="829"/>
      <c r="G970" s="25"/>
      <c r="H970" s="24"/>
      <c r="I970" s="140"/>
      <c r="J970" s="7" t="str">
        <f>IFERROR(IF(I970/D$12=0," ",I970/D$12),"")</f>
        <v xml:space="preserve"> </v>
      </c>
      <c r="K970" s="1116"/>
      <c r="L970" s="1118"/>
      <c r="M970" s="1118"/>
      <c r="N970" s="23"/>
      <c r="O970" s="862" t="str">
        <f>IFERROR(ROUND(IF(I980/#REF!=0,"",I980/#REF!),0),"")</f>
        <v/>
      </c>
      <c r="P970" s="859">
        <f>IFERROR(O980/$X$14,"")</f>
        <v>0</v>
      </c>
      <c r="Q970" s="865">
        <f>IFERROR(P980*$X$13/2,"")</f>
        <v>0</v>
      </c>
      <c r="R970" s="854"/>
      <c r="S970" s="834" t="str">
        <f>IFERROR(ROUND(IF(OR($R970="Hino Truck",$R973="Hino Truck",$R975="Hino Truck",$R977="Hino Truck"),$P980/$X$9,""),1),"NA")</f>
        <v>NA</v>
      </c>
      <c r="T970" s="834" t="str">
        <f>IFERROR(ROUND(IF(OR($R970="Mazda",$R973="Mazda",$R975="Mazda",$R977="Mazda"),$P980/$X$10,""),1),"NA")</f>
        <v>NA</v>
      </c>
      <c r="U970" s="834" t="str">
        <f>IFERROR(ROUND(IF(OR($R970="Shazoor",$R973="Shazoor",$R975="Shazoor",$R977="Shazoor"),$P980/$X$11,""),1),"NA")</f>
        <v>NA</v>
      </c>
      <c r="V970" s="834" t="str">
        <f>IFERROR(ROUND(IF(OR($R970="Suzuki",$R973="Suzuki",$R975="Suzuki",$R977="Suzuki"),$P980/$X$12,""),1),"NA")</f>
        <v>NA</v>
      </c>
      <c r="W970" s="830"/>
      <c r="X970" s="855" t="e">
        <f>J980/$K$9/$K$8</f>
        <v>#REF!</v>
      </c>
      <c r="Y970" s="857" t="e">
        <f>ROUND(X980/#REF!,0)</f>
        <v>#REF!</v>
      </c>
      <c r="Z970" s="857" t="e">
        <f>O980/#REF!</f>
        <v>#REF!</v>
      </c>
      <c r="AA970" s="1103"/>
      <c r="AB970" s="1106">
        <f>IFERROR(ROUND(IF(AA970="ICT",0,(J980/10)*110%),0),"")</f>
        <v>0</v>
      </c>
      <c r="AC970" s="1107" t="str">
        <f>IFERROR(ROUNDUP(J980/$P$9/$P$8,0),"")</f>
        <v/>
      </c>
      <c r="AD970" s="1109" t="str">
        <f>IFERROR(ROUND(J980/$P$9/AC970,0),"")</f>
        <v/>
      </c>
      <c r="AE970" s="29" t="str">
        <f>IFERROR(ROUND(IF(AA970="ICT",0,(J970/25)*110%),0),"")</f>
        <v/>
      </c>
      <c r="AF970" s="43"/>
      <c r="AG970" s="43"/>
      <c r="AH970" s="44"/>
      <c r="AI970" s="19"/>
    </row>
    <row r="971" spans="2:35">
      <c r="B971" s="823"/>
      <c r="C971" s="828"/>
      <c r="D971" s="1100"/>
      <c r="E971" s="828"/>
      <c r="F971" s="1102"/>
      <c r="G971" s="25"/>
      <c r="H971" s="140"/>
      <c r="I971" s="140"/>
      <c r="J971" s="7" t="str">
        <f t="shared" ref="J971:J979" si="472">IFERROR(IF(I971/D$12=0," ",I971/D$12),"")</f>
        <v xml:space="preserve"> </v>
      </c>
      <c r="K971" s="1116"/>
      <c r="L971" s="1118"/>
      <c r="M971" s="1118"/>
      <c r="N971" s="23"/>
      <c r="O971" s="863"/>
      <c r="P971" s="860"/>
      <c r="Q971" s="866"/>
      <c r="R971" s="828"/>
      <c r="S971" s="835"/>
      <c r="T971" s="835"/>
      <c r="U971" s="835"/>
      <c r="V971" s="835"/>
      <c r="W971" s="831"/>
      <c r="X971" s="855"/>
      <c r="Y971" s="857"/>
      <c r="Z971" s="857"/>
      <c r="AA971" s="1104"/>
      <c r="AB971" s="956"/>
      <c r="AC971" s="1107"/>
      <c r="AD971" s="1109"/>
      <c r="AE971" s="29" t="str">
        <f t="shared" ref="AE971:AE973" si="473">IFERROR(ROUND(IF(AA971="ICT",0,(J971/25)*110%),0),"")</f>
        <v/>
      </c>
      <c r="AF971" s="45"/>
      <c r="AG971" s="45"/>
      <c r="AH971" s="46"/>
      <c r="AI971" s="19"/>
    </row>
    <row r="972" spans="2:35">
      <c r="B972" s="823"/>
      <c r="C972" s="828"/>
      <c r="D972" s="1100"/>
      <c r="E972" s="828"/>
      <c r="F972" s="1102"/>
      <c r="G972" s="25"/>
      <c r="H972" s="140"/>
      <c r="I972" s="140"/>
      <c r="J972" s="7" t="str">
        <f t="shared" si="472"/>
        <v xml:space="preserve"> </v>
      </c>
      <c r="K972" s="1116"/>
      <c r="L972" s="1118"/>
      <c r="M972" s="1118"/>
      <c r="N972" s="23"/>
      <c r="O972" s="863"/>
      <c r="P972" s="860"/>
      <c r="Q972" s="866"/>
      <c r="R972" s="829"/>
      <c r="S972" s="835"/>
      <c r="T972" s="835"/>
      <c r="U972" s="835"/>
      <c r="V972" s="835"/>
      <c r="W972" s="831"/>
      <c r="X972" s="855"/>
      <c r="Y972" s="857"/>
      <c r="Z972" s="857"/>
      <c r="AA972" s="1104"/>
      <c r="AB972" s="956"/>
      <c r="AC972" s="1107"/>
      <c r="AD972" s="1109"/>
      <c r="AE972" s="29" t="str">
        <f t="shared" si="473"/>
        <v/>
      </c>
      <c r="AF972" s="45"/>
      <c r="AG972" s="45"/>
      <c r="AH972" s="46"/>
      <c r="AI972" s="19"/>
    </row>
    <row r="973" spans="2:35">
      <c r="B973" s="823"/>
      <c r="C973" s="828"/>
      <c r="D973" s="1100"/>
      <c r="E973" s="828"/>
      <c r="F973" s="1102"/>
      <c r="G973" s="25"/>
      <c r="H973" s="140"/>
      <c r="I973" s="140"/>
      <c r="J973" s="7" t="str">
        <f t="shared" si="472"/>
        <v xml:space="preserve"> </v>
      </c>
      <c r="K973" s="1116"/>
      <c r="L973" s="1118"/>
      <c r="M973" s="1118"/>
      <c r="N973" s="23"/>
      <c r="O973" s="863"/>
      <c r="P973" s="860"/>
      <c r="Q973" s="866"/>
      <c r="R973" s="854"/>
      <c r="S973" s="835"/>
      <c r="T973" s="835"/>
      <c r="U973" s="835"/>
      <c r="V973" s="835"/>
      <c r="W973" s="831"/>
      <c r="X973" s="855"/>
      <c r="Y973" s="857"/>
      <c r="Z973" s="857"/>
      <c r="AA973" s="1104"/>
      <c r="AB973" s="956"/>
      <c r="AC973" s="1107"/>
      <c r="AD973" s="1109"/>
      <c r="AE973" s="29" t="str">
        <f t="shared" si="473"/>
        <v/>
      </c>
      <c r="AF973" s="45"/>
      <c r="AG973" s="45"/>
      <c r="AH973" s="46"/>
      <c r="AI973" s="19"/>
    </row>
    <row r="974" spans="2:35">
      <c r="B974" s="823"/>
      <c r="C974" s="828"/>
      <c r="D974" s="1100"/>
      <c r="E974" s="828"/>
      <c r="F974" s="1102"/>
      <c r="G974" s="25"/>
      <c r="H974" s="140"/>
      <c r="I974" s="22"/>
      <c r="J974" s="7" t="str">
        <f t="shared" si="472"/>
        <v xml:space="preserve"> </v>
      </c>
      <c r="K974" s="1116"/>
      <c r="L974" s="1118"/>
      <c r="M974" s="1118"/>
      <c r="N974" s="23"/>
      <c r="O974" s="863"/>
      <c r="P974" s="860"/>
      <c r="Q974" s="866"/>
      <c r="R974" s="829"/>
      <c r="S974" s="835"/>
      <c r="T974" s="835"/>
      <c r="U974" s="835"/>
      <c r="V974" s="835"/>
      <c r="W974" s="831"/>
      <c r="X974" s="855"/>
      <c r="Y974" s="857"/>
      <c r="Z974" s="857"/>
      <c r="AA974" s="1104"/>
      <c r="AB974" s="956"/>
      <c r="AC974" s="1107"/>
      <c r="AD974" s="1109"/>
      <c r="AE974" s="29"/>
      <c r="AF974" s="45"/>
      <c r="AG974" s="45"/>
      <c r="AH974" s="46"/>
      <c r="AI974" s="19"/>
    </row>
    <row r="975" spans="2:35">
      <c r="B975" s="823"/>
      <c r="C975" s="828"/>
      <c r="D975" s="1100"/>
      <c r="E975" s="828"/>
      <c r="F975" s="1102"/>
      <c r="G975" s="25"/>
      <c r="H975" s="140"/>
      <c r="I975" s="22"/>
      <c r="J975" s="7" t="str">
        <f t="shared" si="472"/>
        <v xml:space="preserve"> </v>
      </c>
      <c r="K975" s="1116"/>
      <c r="L975" s="1118"/>
      <c r="M975" s="1118"/>
      <c r="N975" s="23"/>
      <c r="O975" s="863"/>
      <c r="P975" s="860"/>
      <c r="Q975" s="866"/>
      <c r="R975" s="854"/>
      <c r="S975" s="835"/>
      <c r="T975" s="835"/>
      <c r="U975" s="835"/>
      <c r="V975" s="835"/>
      <c r="W975" s="831"/>
      <c r="X975" s="855"/>
      <c r="Y975" s="857"/>
      <c r="Z975" s="857"/>
      <c r="AA975" s="1104"/>
      <c r="AB975" s="956"/>
      <c r="AC975" s="1107"/>
      <c r="AD975" s="1109"/>
      <c r="AE975" s="29"/>
      <c r="AF975" s="45"/>
      <c r="AG975" s="45"/>
      <c r="AH975" s="46"/>
      <c r="AI975" s="19"/>
    </row>
    <row r="976" spans="2:35">
      <c r="B976" s="823"/>
      <c r="C976" s="828"/>
      <c r="D976" s="1100"/>
      <c r="E976" s="828"/>
      <c r="F976" s="1102"/>
      <c r="G976" s="25"/>
      <c r="H976" s="140"/>
      <c r="I976" s="22"/>
      <c r="J976" s="7" t="str">
        <f t="shared" si="472"/>
        <v xml:space="preserve"> </v>
      </c>
      <c r="K976" s="1116"/>
      <c r="L976" s="1118"/>
      <c r="M976" s="1118"/>
      <c r="N976" s="23"/>
      <c r="O976" s="863"/>
      <c r="P976" s="860"/>
      <c r="Q976" s="866"/>
      <c r="R976" s="829"/>
      <c r="S976" s="835"/>
      <c r="T976" s="835"/>
      <c r="U976" s="835"/>
      <c r="V976" s="835"/>
      <c r="W976" s="831"/>
      <c r="X976" s="855"/>
      <c r="Y976" s="857"/>
      <c r="Z976" s="857"/>
      <c r="AA976" s="1104"/>
      <c r="AB976" s="956"/>
      <c r="AC976" s="1107"/>
      <c r="AD976" s="1109"/>
      <c r="AE976" s="29"/>
      <c r="AF976" s="45"/>
      <c r="AG976" s="45"/>
      <c r="AH976" s="46"/>
      <c r="AI976" s="19"/>
    </row>
    <row r="977" spans="2:35">
      <c r="B977" s="823"/>
      <c r="C977" s="828"/>
      <c r="D977" s="1100"/>
      <c r="E977" s="828"/>
      <c r="F977" s="1102"/>
      <c r="G977" s="25"/>
      <c r="H977" s="140"/>
      <c r="I977" s="22"/>
      <c r="J977" s="7" t="str">
        <f t="shared" si="472"/>
        <v xml:space="preserve"> </v>
      </c>
      <c r="K977" s="1116"/>
      <c r="L977" s="1118"/>
      <c r="M977" s="1118"/>
      <c r="N977" s="23"/>
      <c r="O977" s="863"/>
      <c r="P977" s="860"/>
      <c r="Q977" s="866"/>
      <c r="R977" s="854"/>
      <c r="S977" s="835"/>
      <c r="T977" s="835"/>
      <c r="U977" s="835"/>
      <c r="V977" s="835"/>
      <c r="W977" s="831"/>
      <c r="X977" s="855"/>
      <c r="Y977" s="857"/>
      <c r="Z977" s="857"/>
      <c r="AA977" s="1104"/>
      <c r="AB977" s="956"/>
      <c r="AC977" s="1107"/>
      <c r="AD977" s="1109"/>
      <c r="AE977" s="29"/>
      <c r="AF977" s="45"/>
      <c r="AG977" s="45"/>
      <c r="AH977" s="46"/>
      <c r="AI977" s="19"/>
    </row>
    <row r="978" spans="2:35">
      <c r="B978" s="823"/>
      <c r="C978" s="828"/>
      <c r="D978" s="1100"/>
      <c r="E978" s="828"/>
      <c r="F978" s="1102"/>
      <c r="G978" s="25"/>
      <c r="H978" s="140"/>
      <c r="I978" s="22"/>
      <c r="J978" s="7" t="str">
        <f t="shared" si="472"/>
        <v xml:space="preserve"> </v>
      </c>
      <c r="K978" s="1116"/>
      <c r="L978" s="1118"/>
      <c r="M978" s="1118"/>
      <c r="N978" s="23"/>
      <c r="O978" s="863"/>
      <c r="P978" s="860"/>
      <c r="Q978" s="866"/>
      <c r="R978" s="828"/>
      <c r="S978" s="835"/>
      <c r="T978" s="835"/>
      <c r="U978" s="835"/>
      <c r="V978" s="835"/>
      <c r="W978" s="831"/>
      <c r="X978" s="855"/>
      <c r="Y978" s="857"/>
      <c r="Z978" s="857"/>
      <c r="AA978" s="1104"/>
      <c r="AB978" s="956"/>
      <c r="AC978" s="1107"/>
      <c r="AD978" s="1109"/>
      <c r="AE978" s="29"/>
      <c r="AF978" s="45"/>
      <c r="AG978" s="45"/>
      <c r="AH978" s="46"/>
      <c r="AI978" s="19"/>
    </row>
    <row r="979" spans="2:35">
      <c r="B979" s="822"/>
      <c r="C979" s="829"/>
      <c r="D979" s="1101"/>
      <c r="E979" s="829"/>
      <c r="F979" s="1102"/>
      <c r="G979" s="25"/>
      <c r="H979" s="140"/>
      <c r="I979" s="22"/>
      <c r="J979" s="7" t="str">
        <f t="shared" si="472"/>
        <v xml:space="preserve"> </v>
      </c>
      <c r="K979" s="1117"/>
      <c r="L979" s="1119"/>
      <c r="M979" s="1119"/>
      <c r="N979" s="23"/>
      <c r="O979" s="864"/>
      <c r="P979" s="861"/>
      <c r="Q979" s="867"/>
      <c r="R979" s="829"/>
      <c r="S979" s="836"/>
      <c r="T979" s="836"/>
      <c r="U979" s="836"/>
      <c r="V979" s="836"/>
      <c r="W979" s="832"/>
      <c r="X979" s="856"/>
      <c r="Y979" s="858"/>
      <c r="Z979" s="858"/>
      <c r="AA979" s="1105"/>
      <c r="AB979" s="957"/>
      <c r="AC979" s="1108"/>
      <c r="AD979" s="1110"/>
      <c r="AE979" s="29" t="str">
        <f t="shared" ref="AE979" si="474">IFERROR(ROUND(IF(AA979="ICT",0,(J979/25)*110%),0),"")</f>
        <v/>
      </c>
      <c r="AF979" s="45"/>
      <c r="AG979" s="45"/>
      <c r="AH979" s="46"/>
      <c r="AI979" s="19"/>
    </row>
    <row r="980" spans="2:35" s="90" customFormat="1" ht="16.5" customHeight="1">
      <c r="B980" s="821"/>
      <c r="C980" s="78" t="s">
        <v>348</v>
      </c>
      <c r="D980" s="78"/>
      <c r="E980" s="78">
        <f>COUNTA(E970)</f>
        <v>0</v>
      </c>
      <c r="F980" s="78">
        <f>COUNTA(F970)</f>
        <v>0</v>
      </c>
      <c r="G980" s="78">
        <f>COUNTA(G970:G979)</f>
        <v>0</v>
      </c>
      <c r="H980" s="78"/>
      <c r="I980" s="69">
        <f>SUM(I970:I979)</f>
        <v>0</v>
      </c>
      <c r="J980" s="69">
        <f>SUM(J970:J979)</f>
        <v>0</v>
      </c>
      <c r="K980" s="79"/>
      <c r="L980" s="79"/>
      <c r="M980" s="79"/>
      <c r="N980" s="70">
        <f>SUM(N970:N979)</f>
        <v>0</v>
      </c>
      <c r="O980" s="70">
        <f>SUM(O970:O979)</f>
        <v>0</v>
      </c>
      <c r="P980" s="71">
        <f>SUM(P970:P979)</f>
        <v>0</v>
      </c>
      <c r="Q980" s="71">
        <f>SUM(Q970:Q979)</f>
        <v>0</v>
      </c>
      <c r="R980" s="71"/>
      <c r="S980" s="74">
        <f>SUM(S970:S979)</f>
        <v>0</v>
      </c>
      <c r="T980" s="74">
        <f>SUM(T970:T979)</f>
        <v>0</v>
      </c>
      <c r="U980" s="74">
        <f t="shared" ref="U980" si="475">SUM(U970:U979)</f>
        <v>0</v>
      </c>
      <c r="V980" s="74">
        <f>SUM(V970:V979)</f>
        <v>0</v>
      </c>
      <c r="W980" s="71"/>
      <c r="X980" s="71" t="e">
        <f>SUM(X970:X979)</f>
        <v>#REF!</v>
      </c>
      <c r="Y980" s="71" t="e">
        <f t="shared" ref="Y980:Z980" si="476">SUM(Y970:Y979)</f>
        <v>#REF!</v>
      </c>
      <c r="Z980" s="71" t="e">
        <f t="shared" si="476"/>
        <v>#REF!</v>
      </c>
      <c r="AA980" s="71"/>
      <c r="AB980" s="75">
        <f>SUM(AB970:AB979)</f>
        <v>0</v>
      </c>
      <c r="AC980" s="71">
        <f>SUM(AC970:AC979)</f>
        <v>0</v>
      </c>
      <c r="AD980" s="76">
        <f>SUM(AD970:AD979)</f>
        <v>0</v>
      </c>
      <c r="AE980" s="76">
        <f>SUM(AE970:AE979)</f>
        <v>0</v>
      </c>
      <c r="AF980" s="79">
        <f>COUNTA(AF970:AF979)</f>
        <v>0</v>
      </c>
      <c r="AG980" s="80"/>
      <c r="AH980" s="81"/>
      <c r="AI980" s="91"/>
    </row>
    <row r="981" spans="2:35" s="93" customFormat="1" ht="15" thickBot="1">
      <c r="B981" s="822"/>
      <c r="C981" s="82"/>
      <c r="D981" s="82"/>
      <c r="E981" s="82"/>
      <c r="F981" s="82"/>
      <c r="G981" s="83"/>
      <c r="H981" s="84"/>
      <c r="I981" s="84"/>
      <c r="J981" s="28" t="str">
        <f t="shared" ref="J981" si="477">IFERROR(IF(I981/D$12=0," ",I981/D$12),"")</f>
        <v xml:space="preserve"> </v>
      </c>
      <c r="K981" s="84"/>
      <c r="L981" s="84"/>
      <c r="M981" s="84"/>
      <c r="N981" s="85"/>
      <c r="O981" s="72"/>
      <c r="P981" s="73"/>
      <c r="Q981" s="73"/>
      <c r="R981" s="73"/>
      <c r="S981" s="73"/>
      <c r="T981" s="73"/>
      <c r="U981" s="73"/>
      <c r="V981" s="73"/>
      <c r="W981" s="73"/>
      <c r="X981" s="73"/>
      <c r="Y981" s="73"/>
      <c r="Z981" s="73"/>
      <c r="AA981" s="73"/>
      <c r="AB981" s="73"/>
      <c r="AC981" s="73"/>
      <c r="AD981" s="77"/>
      <c r="AE981" s="77"/>
      <c r="AF981" s="84"/>
      <c r="AG981" s="86"/>
      <c r="AH981" s="87"/>
      <c r="AI981" s="92"/>
    </row>
    <row r="982" spans="2:35">
      <c r="B982" s="823">
        <f>B970+1</f>
        <v>81</v>
      </c>
      <c r="C982" s="828"/>
      <c r="D982" s="1100"/>
      <c r="E982" s="828"/>
      <c r="F982" s="829"/>
      <c r="G982" s="25"/>
      <c r="H982" s="24"/>
      <c r="I982" s="140"/>
      <c r="J982" s="7" t="str">
        <f>IFERROR(IF(I982/D$12=0," ",I982/D$12),"")</f>
        <v xml:space="preserve"> </v>
      </c>
      <c r="K982" s="1116"/>
      <c r="L982" s="1118"/>
      <c r="M982" s="1118"/>
      <c r="N982" s="23"/>
      <c r="O982" s="862" t="str">
        <f>IFERROR(ROUND(IF(I992/#REF!=0,"",I992/#REF!),0),"")</f>
        <v/>
      </c>
      <c r="P982" s="859">
        <f>IFERROR(O992/$X$14,"")</f>
        <v>0</v>
      </c>
      <c r="Q982" s="865">
        <f>IFERROR(P992*$X$13/2,"")</f>
        <v>0</v>
      </c>
      <c r="R982" s="854"/>
      <c r="S982" s="834" t="str">
        <f>IFERROR(ROUND(IF(OR($R982="Hino Truck",$R985="Hino Truck",$R987="Hino Truck",$R989="Hino Truck"),$P992/$X$9,""),1),"NA")</f>
        <v>NA</v>
      </c>
      <c r="T982" s="834" t="str">
        <f>IFERROR(ROUND(IF(OR($R982="Mazda",$R985="Mazda",$R987="Mazda",$R989="Mazda"),$P992/$X$10,""),1),"NA")</f>
        <v>NA</v>
      </c>
      <c r="U982" s="834" t="str">
        <f>IFERROR(ROUND(IF(OR($R982="Shazoor",$R985="Shazoor",$R987="Shazoor",$R989="Shazoor"),$P992/$X$11,""),1),"NA")</f>
        <v>NA</v>
      </c>
      <c r="V982" s="834" t="str">
        <f>IFERROR(ROUND(IF(OR($R982="Suzuki",$R985="Suzuki",$R987="Suzuki",$R989="Suzuki"),$P992/$X$12,""),1),"NA")</f>
        <v>NA</v>
      </c>
      <c r="W982" s="830"/>
      <c r="X982" s="855" t="e">
        <f>J992/$K$9/$K$8</f>
        <v>#REF!</v>
      </c>
      <c r="Y982" s="857" t="e">
        <f>ROUND(X992/#REF!,0)</f>
        <v>#REF!</v>
      </c>
      <c r="Z982" s="857" t="e">
        <f>O992/#REF!</f>
        <v>#REF!</v>
      </c>
      <c r="AA982" s="1103"/>
      <c r="AB982" s="1106">
        <f>IFERROR(ROUND(IF(AA982="ICT",0,(J992/10)*110%),0),"")</f>
        <v>0</v>
      </c>
      <c r="AC982" s="1107" t="str">
        <f>IFERROR(ROUNDUP(J992/$P$9/$P$8,0),"")</f>
        <v/>
      </c>
      <c r="AD982" s="1109" t="str">
        <f>IFERROR(ROUND(J992/$P$9/AC982,0),"")</f>
        <v/>
      </c>
      <c r="AE982" s="29" t="str">
        <f>IFERROR(ROUND(IF(AA982="ICT",0,(J982/25)*110%),0),"")</f>
        <v/>
      </c>
      <c r="AF982" s="43"/>
      <c r="AG982" s="43"/>
      <c r="AH982" s="44"/>
      <c r="AI982" s="19"/>
    </row>
    <row r="983" spans="2:35">
      <c r="B983" s="823"/>
      <c r="C983" s="828"/>
      <c r="D983" s="1100"/>
      <c r="E983" s="828"/>
      <c r="F983" s="1102"/>
      <c r="G983" s="25"/>
      <c r="H983" s="140"/>
      <c r="I983" s="140"/>
      <c r="J983" s="7" t="str">
        <f t="shared" ref="J983:J991" si="478">IFERROR(IF(I983/D$12=0," ",I983/D$12),"")</f>
        <v xml:space="preserve"> </v>
      </c>
      <c r="K983" s="1116"/>
      <c r="L983" s="1118"/>
      <c r="M983" s="1118"/>
      <c r="N983" s="23"/>
      <c r="O983" s="863"/>
      <c r="P983" s="860"/>
      <c r="Q983" s="866"/>
      <c r="R983" s="828"/>
      <c r="S983" s="835"/>
      <c r="T983" s="835"/>
      <c r="U983" s="835"/>
      <c r="V983" s="835"/>
      <c r="W983" s="831"/>
      <c r="X983" s="855"/>
      <c r="Y983" s="857"/>
      <c r="Z983" s="857"/>
      <c r="AA983" s="1104"/>
      <c r="AB983" s="956"/>
      <c r="AC983" s="1107"/>
      <c r="AD983" s="1109"/>
      <c r="AE983" s="29" t="str">
        <f t="shared" ref="AE983:AE985" si="479">IFERROR(ROUND(IF(AA983="ICT",0,(J983/25)*110%),0),"")</f>
        <v/>
      </c>
      <c r="AF983" s="45"/>
      <c r="AG983" s="45"/>
      <c r="AH983" s="46"/>
      <c r="AI983" s="19"/>
    </row>
    <row r="984" spans="2:35">
      <c r="B984" s="823"/>
      <c r="C984" s="828"/>
      <c r="D984" s="1100"/>
      <c r="E984" s="828"/>
      <c r="F984" s="1102"/>
      <c r="G984" s="25"/>
      <c r="H984" s="140"/>
      <c r="I984" s="140"/>
      <c r="J984" s="7" t="str">
        <f t="shared" si="478"/>
        <v xml:space="preserve"> </v>
      </c>
      <c r="K984" s="1116"/>
      <c r="L984" s="1118"/>
      <c r="M984" s="1118"/>
      <c r="N984" s="23"/>
      <c r="O984" s="863"/>
      <c r="P984" s="860"/>
      <c r="Q984" s="866"/>
      <c r="R984" s="829"/>
      <c r="S984" s="835"/>
      <c r="T984" s="835"/>
      <c r="U984" s="835"/>
      <c r="V984" s="835"/>
      <c r="W984" s="831"/>
      <c r="X984" s="855"/>
      <c r="Y984" s="857"/>
      <c r="Z984" s="857"/>
      <c r="AA984" s="1104"/>
      <c r="AB984" s="956"/>
      <c r="AC984" s="1107"/>
      <c r="AD984" s="1109"/>
      <c r="AE984" s="29" t="str">
        <f t="shared" si="479"/>
        <v/>
      </c>
      <c r="AF984" s="45"/>
      <c r="AG984" s="45"/>
      <c r="AH984" s="46"/>
      <c r="AI984" s="19"/>
    </row>
    <row r="985" spans="2:35">
      <c r="B985" s="823"/>
      <c r="C985" s="828"/>
      <c r="D985" s="1100"/>
      <c r="E985" s="828"/>
      <c r="F985" s="1102"/>
      <c r="G985" s="25"/>
      <c r="H985" s="140"/>
      <c r="I985" s="140"/>
      <c r="J985" s="7" t="str">
        <f t="shared" si="478"/>
        <v xml:space="preserve"> </v>
      </c>
      <c r="K985" s="1116"/>
      <c r="L985" s="1118"/>
      <c r="M985" s="1118"/>
      <c r="N985" s="23"/>
      <c r="O985" s="863"/>
      <c r="P985" s="860"/>
      <c r="Q985" s="866"/>
      <c r="R985" s="854"/>
      <c r="S985" s="835"/>
      <c r="T985" s="835"/>
      <c r="U985" s="835"/>
      <c r="V985" s="835"/>
      <c r="W985" s="831"/>
      <c r="X985" s="855"/>
      <c r="Y985" s="857"/>
      <c r="Z985" s="857"/>
      <c r="AA985" s="1104"/>
      <c r="AB985" s="956"/>
      <c r="AC985" s="1107"/>
      <c r="AD985" s="1109"/>
      <c r="AE985" s="29" t="str">
        <f t="shared" si="479"/>
        <v/>
      </c>
      <c r="AF985" s="45"/>
      <c r="AG985" s="45"/>
      <c r="AH985" s="46"/>
      <c r="AI985" s="19"/>
    </row>
    <row r="986" spans="2:35">
      <c r="B986" s="823"/>
      <c r="C986" s="828"/>
      <c r="D986" s="1100"/>
      <c r="E986" s="828"/>
      <c r="F986" s="1102"/>
      <c r="G986" s="25"/>
      <c r="H986" s="140"/>
      <c r="I986" s="22"/>
      <c r="J986" s="7" t="str">
        <f t="shared" si="478"/>
        <v xml:space="preserve"> </v>
      </c>
      <c r="K986" s="1116"/>
      <c r="L986" s="1118"/>
      <c r="M986" s="1118"/>
      <c r="N986" s="23"/>
      <c r="O986" s="863"/>
      <c r="P986" s="860"/>
      <c r="Q986" s="866"/>
      <c r="R986" s="829"/>
      <c r="S986" s="835"/>
      <c r="T986" s="835"/>
      <c r="U986" s="835"/>
      <c r="V986" s="835"/>
      <c r="W986" s="831"/>
      <c r="X986" s="855"/>
      <c r="Y986" s="857"/>
      <c r="Z986" s="857"/>
      <c r="AA986" s="1104"/>
      <c r="AB986" s="956"/>
      <c r="AC986" s="1107"/>
      <c r="AD986" s="1109"/>
      <c r="AE986" s="29"/>
      <c r="AF986" s="45"/>
      <c r="AG986" s="45"/>
      <c r="AH986" s="46"/>
      <c r="AI986" s="19"/>
    </row>
    <row r="987" spans="2:35">
      <c r="B987" s="823"/>
      <c r="C987" s="828"/>
      <c r="D987" s="1100"/>
      <c r="E987" s="828"/>
      <c r="F987" s="1102"/>
      <c r="G987" s="25"/>
      <c r="H987" s="140"/>
      <c r="I987" s="22"/>
      <c r="J987" s="7" t="str">
        <f t="shared" si="478"/>
        <v xml:space="preserve"> </v>
      </c>
      <c r="K987" s="1116"/>
      <c r="L987" s="1118"/>
      <c r="M987" s="1118"/>
      <c r="N987" s="23"/>
      <c r="O987" s="863"/>
      <c r="P987" s="860"/>
      <c r="Q987" s="866"/>
      <c r="R987" s="854"/>
      <c r="S987" s="835"/>
      <c r="T987" s="835"/>
      <c r="U987" s="835"/>
      <c r="V987" s="835"/>
      <c r="W987" s="831"/>
      <c r="X987" s="855"/>
      <c r="Y987" s="857"/>
      <c r="Z987" s="857"/>
      <c r="AA987" s="1104"/>
      <c r="AB987" s="956"/>
      <c r="AC987" s="1107"/>
      <c r="AD987" s="1109"/>
      <c r="AE987" s="29"/>
      <c r="AF987" s="45"/>
      <c r="AG987" s="45"/>
      <c r="AH987" s="46"/>
      <c r="AI987" s="19"/>
    </row>
    <row r="988" spans="2:35">
      <c r="B988" s="823"/>
      <c r="C988" s="828"/>
      <c r="D988" s="1100"/>
      <c r="E988" s="828"/>
      <c r="F988" s="1102"/>
      <c r="G988" s="25"/>
      <c r="H988" s="140"/>
      <c r="I988" s="22"/>
      <c r="J988" s="7" t="str">
        <f t="shared" si="478"/>
        <v xml:space="preserve"> </v>
      </c>
      <c r="K988" s="1116"/>
      <c r="L988" s="1118"/>
      <c r="M988" s="1118"/>
      <c r="N988" s="23"/>
      <c r="O988" s="863"/>
      <c r="P988" s="860"/>
      <c r="Q988" s="866"/>
      <c r="R988" s="829"/>
      <c r="S988" s="835"/>
      <c r="T988" s="835"/>
      <c r="U988" s="835"/>
      <c r="V988" s="835"/>
      <c r="W988" s="831"/>
      <c r="X988" s="855"/>
      <c r="Y988" s="857"/>
      <c r="Z988" s="857"/>
      <c r="AA988" s="1104"/>
      <c r="AB988" s="956"/>
      <c r="AC988" s="1107"/>
      <c r="AD988" s="1109"/>
      <c r="AE988" s="29"/>
      <c r="AF988" s="45"/>
      <c r="AG988" s="45"/>
      <c r="AH988" s="46"/>
      <c r="AI988" s="19"/>
    </row>
    <row r="989" spans="2:35">
      <c r="B989" s="823"/>
      <c r="C989" s="828"/>
      <c r="D989" s="1100"/>
      <c r="E989" s="828"/>
      <c r="F989" s="1102"/>
      <c r="G989" s="25"/>
      <c r="H989" s="140"/>
      <c r="I989" s="22"/>
      <c r="J989" s="7" t="str">
        <f t="shared" si="478"/>
        <v xml:space="preserve"> </v>
      </c>
      <c r="K989" s="1116"/>
      <c r="L989" s="1118"/>
      <c r="M989" s="1118"/>
      <c r="N989" s="23"/>
      <c r="O989" s="863"/>
      <c r="P989" s="860"/>
      <c r="Q989" s="866"/>
      <c r="R989" s="854"/>
      <c r="S989" s="835"/>
      <c r="T989" s="835"/>
      <c r="U989" s="835"/>
      <c r="V989" s="835"/>
      <c r="W989" s="831"/>
      <c r="X989" s="855"/>
      <c r="Y989" s="857"/>
      <c r="Z989" s="857"/>
      <c r="AA989" s="1104"/>
      <c r="AB989" s="956"/>
      <c r="AC989" s="1107"/>
      <c r="AD989" s="1109"/>
      <c r="AE989" s="29"/>
      <c r="AF989" s="45"/>
      <c r="AG989" s="45"/>
      <c r="AH989" s="46"/>
      <c r="AI989" s="19"/>
    </row>
    <row r="990" spans="2:35">
      <c r="B990" s="823"/>
      <c r="C990" s="828"/>
      <c r="D990" s="1100"/>
      <c r="E990" s="828"/>
      <c r="F990" s="1102"/>
      <c r="G990" s="25"/>
      <c r="H990" s="140"/>
      <c r="I990" s="22"/>
      <c r="J990" s="7" t="str">
        <f t="shared" si="478"/>
        <v xml:space="preserve"> </v>
      </c>
      <c r="K990" s="1116"/>
      <c r="L990" s="1118"/>
      <c r="M990" s="1118"/>
      <c r="N990" s="23"/>
      <c r="O990" s="863"/>
      <c r="P990" s="860"/>
      <c r="Q990" s="866"/>
      <c r="R990" s="828"/>
      <c r="S990" s="835"/>
      <c r="T990" s="835"/>
      <c r="U990" s="835"/>
      <c r="V990" s="835"/>
      <c r="W990" s="831"/>
      <c r="X990" s="855"/>
      <c r="Y990" s="857"/>
      <c r="Z990" s="857"/>
      <c r="AA990" s="1104"/>
      <c r="AB990" s="956"/>
      <c r="AC990" s="1107"/>
      <c r="AD990" s="1109"/>
      <c r="AE990" s="29"/>
      <c r="AF990" s="45"/>
      <c r="AG990" s="45"/>
      <c r="AH990" s="46"/>
      <c r="AI990" s="19"/>
    </row>
    <row r="991" spans="2:35">
      <c r="B991" s="822"/>
      <c r="C991" s="829"/>
      <c r="D991" s="1101"/>
      <c r="E991" s="829"/>
      <c r="F991" s="1102"/>
      <c r="G991" s="25"/>
      <c r="H991" s="140"/>
      <c r="I991" s="22"/>
      <c r="J991" s="7" t="str">
        <f t="shared" si="478"/>
        <v xml:space="preserve"> </v>
      </c>
      <c r="K991" s="1117"/>
      <c r="L991" s="1119"/>
      <c r="M991" s="1119"/>
      <c r="N991" s="23"/>
      <c r="O991" s="864"/>
      <c r="P991" s="861"/>
      <c r="Q991" s="867"/>
      <c r="R991" s="829"/>
      <c r="S991" s="836"/>
      <c r="T991" s="836"/>
      <c r="U991" s="836"/>
      <c r="V991" s="836"/>
      <c r="W991" s="832"/>
      <c r="X991" s="856"/>
      <c r="Y991" s="858"/>
      <c r="Z991" s="858"/>
      <c r="AA991" s="1105"/>
      <c r="AB991" s="957"/>
      <c r="AC991" s="1108"/>
      <c r="AD991" s="1110"/>
      <c r="AE991" s="29" t="str">
        <f t="shared" ref="AE991" si="480">IFERROR(ROUND(IF(AA991="ICT",0,(J991/25)*110%),0),"")</f>
        <v/>
      </c>
      <c r="AF991" s="45"/>
      <c r="AG991" s="45"/>
      <c r="AH991" s="46"/>
      <c r="AI991" s="19"/>
    </row>
    <row r="992" spans="2:35" s="90" customFormat="1" ht="16.5" customHeight="1">
      <c r="B992" s="821"/>
      <c r="C992" s="78" t="s">
        <v>348</v>
      </c>
      <c r="D992" s="78"/>
      <c r="E992" s="78">
        <f>COUNTA(E982)</f>
        <v>0</v>
      </c>
      <c r="F992" s="78">
        <f>COUNTA(F982)</f>
        <v>0</v>
      </c>
      <c r="G992" s="78">
        <f>COUNTA(G982:G991)</f>
        <v>0</v>
      </c>
      <c r="H992" s="78"/>
      <c r="I992" s="69">
        <f>SUM(I982:I991)</f>
        <v>0</v>
      </c>
      <c r="J992" s="69">
        <f>SUM(J982:J991)</f>
        <v>0</v>
      </c>
      <c r="K992" s="79"/>
      <c r="L992" s="79"/>
      <c r="M992" s="79"/>
      <c r="N992" s="70">
        <f>SUM(N982:N991)</f>
        <v>0</v>
      </c>
      <c r="O992" s="70">
        <f>SUM(O982:O991)</f>
        <v>0</v>
      </c>
      <c r="P992" s="71">
        <f>SUM(P982:P991)</f>
        <v>0</v>
      </c>
      <c r="Q992" s="71">
        <f>SUM(Q982:Q991)</f>
        <v>0</v>
      </c>
      <c r="R992" s="71"/>
      <c r="S992" s="74">
        <f>SUM(S982:S991)</f>
        <v>0</v>
      </c>
      <c r="T992" s="74">
        <f>SUM(T982:T991)</f>
        <v>0</v>
      </c>
      <c r="U992" s="74">
        <f t="shared" ref="U992" si="481">SUM(U982:U991)</f>
        <v>0</v>
      </c>
      <c r="V992" s="74">
        <f>SUM(V982:V991)</f>
        <v>0</v>
      </c>
      <c r="W992" s="71"/>
      <c r="X992" s="71" t="e">
        <f>SUM(X982:X991)</f>
        <v>#REF!</v>
      </c>
      <c r="Y992" s="71" t="e">
        <f t="shared" ref="Y992:Z992" si="482">SUM(Y982:Y991)</f>
        <v>#REF!</v>
      </c>
      <c r="Z992" s="71" t="e">
        <f t="shared" si="482"/>
        <v>#REF!</v>
      </c>
      <c r="AA992" s="71"/>
      <c r="AB992" s="75">
        <f>SUM(AB982:AB991)</f>
        <v>0</v>
      </c>
      <c r="AC992" s="71">
        <f>SUM(AC982:AC991)</f>
        <v>0</v>
      </c>
      <c r="AD992" s="76">
        <f>SUM(AD982:AD991)</f>
        <v>0</v>
      </c>
      <c r="AE992" s="76">
        <f>SUM(AE982:AE991)</f>
        <v>0</v>
      </c>
      <c r="AF992" s="79">
        <f>COUNTA(AF982:AF991)</f>
        <v>0</v>
      </c>
      <c r="AG992" s="80"/>
      <c r="AH992" s="81"/>
      <c r="AI992" s="91"/>
    </row>
    <row r="993" spans="2:35" s="93" customFormat="1" ht="15" thickBot="1">
      <c r="B993" s="822"/>
      <c r="C993" s="82"/>
      <c r="D993" s="82"/>
      <c r="E993" s="82"/>
      <c r="F993" s="82"/>
      <c r="G993" s="83"/>
      <c r="H993" s="84"/>
      <c r="I993" s="84"/>
      <c r="J993" s="28" t="str">
        <f t="shared" ref="J993" si="483">IFERROR(IF(I993/D$12=0," ",I993/D$12),"")</f>
        <v xml:space="preserve"> </v>
      </c>
      <c r="K993" s="84"/>
      <c r="L993" s="84"/>
      <c r="M993" s="84"/>
      <c r="N993" s="85"/>
      <c r="O993" s="72"/>
      <c r="P993" s="73"/>
      <c r="Q993" s="73"/>
      <c r="R993" s="73"/>
      <c r="S993" s="73"/>
      <c r="T993" s="73"/>
      <c r="U993" s="73"/>
      <c r="V993" s="73"/>
      <c r="W993" s="73"/>
      <c r="X993" s="73"/>
      <c r="Y993" s="73"/>
      <c r="Z993" s="73"/>
      <c r="AA993" s="73"/>
      <c r="AB993" s="73"/>
      <c r="AC993" s="73"/>
      <c r="AD993" s="77"/>
      <c r="AE993" s="77"/>
      <c r="AF993" s="84"/>
      <c r="AG993" s="86"/>
      <c r="AH993" s="87"/>
      <c r="AI993" s="92"/>
    </row>
    <row r="994" spans="2:35">
      <c r="B994" s="823">
        <f>B982+1</f>
        <v>82</v>
      </c>
      <c r="C994" s="828"/>
      <c r="D994" s="1100"/>
      <c r="E994" s="828"/>
      <c r="F994" s="829"/>
      <c r="G994" s="25"/>
      <c r="H994" s="24"/>
      <c r="I994" s="140"/>
      <c r="J994" s="7" t="str">
        <f>IFERROR(IF(I994/D$12=0," ",I994/D$12),"")</f>
        <v xml:space="preserve"> </v>
      </c>
      <c r="K994" s="1116"/>
      <c r="L994" s="1118"/>
      <c r="M994" s="1118"/>
      <c r="N994" s="23"/>
      <c r="O994" s="862" t="str">
        <f>IFERROR(ROUND(IF(I1004/#REF!=0,"",I1004/#REF!),0),"")</f>
        <v/>
      </c>
      <c r="P994" s="859">
        <f>IFERROR(O1004/$X$14,"")</f>
        <v>0</v>
      </c>
      <c r="Q994" s="865">
        <f>IFERROR(P1004*$X$13/2,"")</f>
        <v>0</v>
      </c>
      <c r="R994" s="854"/>
      <c r="S994" s="834" t="str">
        <f>IFERROR(ROUND(IF(OR($R994="Hino Truck",$R997="Hino Truck",$R999="Hino Truck",$R1001="Hino Truck"),$P1004/$X$9,""),1),"NA")</f>
        <v>NA</v>
      </c>
      <c r="T994" s="834" t="str">
        <f>IFERROR(ROUND(IF(OR($R994="Mazda",$R997="Mazda",$R999="Mazda",$R1001="Mazda"),$P1004/$X$10,""),1),"NA")</f>
        <v>NA</v>
      </c>
      <c r="U994" s="834" t="str">
        <f>IFERROR(ROUND(IF(OR($R994="Shazoor",$R997="Shazoor",$R999="Shazoor",$R1001="Shazoor"),$P1004/$X$11,""),1),"NA")</f>
        <v>NA</v>
      </c>
      <c r="V994" s="834" t="str">
        <f>IFERROR(ROUND(IF(OR($R994="Suzuki",$R997="Suzuki",$R999="Suzuki",$R1001="Suzuki"),$P1004/$X$12,""),1),"NA")</f>
        <v>NA</v>
      </c>
      <c r="W994" s="830"/>
      <c r="X994" s="855" t="e">
        <f>J1004/$K$9/$K$8</f>
        <v>#REF!</v>
      </c>
      <c r="Y994" s="857" t="e">
        <f>ROUND(X1004/#REF!,0)</f>
        <v>#REF!</v>
      </c>
      <c r="Z994" s="857" t="e">
        <f>O1004/#REF!</f>
        <v>#REF!</v>
      </c>
      <c r="AA994" s="1103"/>
      <c r="AB994" s="1106">
        <f>IFERROR(ROUND(IF(AA994="ICT",0,(J1004/10)*110%),0),"")</f>
        <v>0</v>
      </c>
      <c r="AC994" s="1107" t="str">
        <f>IFERROR(ROUNDUP(J1004/$P$9/$P$8,0),"")</f>
        <v/>
      </c>
      <c r="AD994" s="1109" t="str">
        <f>IFERROR(ROUND(J1004/$P$9/AC994,0),"")</f>
        <v/>
      </c>
      <c r="AE994" s="29" t="str">
        <f>IFERROR(ROUND(IF(AA994="ICT",0,(J994/25)*110%),0),"")</f>
        <v/>
      </c>
      <c r="AF994" s="43"/>
      <c r="AG994" s="43"/>
      <c r="AH994" s="44"/>
      <c r="AI994" s="19"/>
    </row>
    <row r="995" spans="2:35">
      <c r="B995" s="823"/>
      <c r="C995" s="828"/>
      <c r="D995" s="1100"/>
      <c r="E995" s="828"/>
      <c r="F995" s="1102"/>
      <c r="G995" s="25"/>
      <c r="H995" s="140"/>
      <c r="I995" s="140"/>
      <c r="J995" s="7" t="str">
        <f t="shared" ref="J995:J1003" si="484">IFERROR(IF(I995/D$12=0," ",I995/D$12),"")</f>
        <v xml:space="preserve"> </v>
      </c>
      <c r="K995" s="1116"/>
      <c r="L995" s="1118"/>
      <c r="M995" s="1118"/>
      <c r="N995" s="23"/>
      <c r="O995" s="863"/>
      <c r="P995" s="860"/>
      <c r="Q995" s="866"/>
      <c r="R995" s="828"/>
      <c r="S995" s="835"/>
      <c r="T995" s="835"/>
      <c r="U995" s="835"/>
      <c r="V995" s="835"/>
      <c r="W995" s="831"/>
      <c r="X995" s="855"/>
      <c r="Y995" s="857"/>
      <c r="Z995" s="857"/>
      <c r="AA995" s="1104"/>
      <c r="AB995" s="956"/>
      <c r="AC995" s="1107"/>
      <c r="AD995" s="1109"/>
      <c r="AE995" s="29" t="str">
        <f t="shared" ref="AE995:AE997" si="485">IFERROR(ROUND(IF(AA995="ICT",0,(J995/25)*110%),0),"")</f>
        <v/>
      </c>
      <c r="AF995" s="45"/>
      <c r="AG995" s="45"/>
      <c r="AH995" s="46"/>
      <c r="AI995" s="19"/>
    </row>
    <row r="996" spans="2:35">
      <c r="B996" s="823"/>
      <c r="C996" s="828"/>
      <c r="D996" s="1100"/>
      <c r="E996" s="828"/>
      <c r="F996" s="1102"/>
      <c r="G996" s="25"/>
      <c r="H996" s="140"/>
      <c r="I996" s="140"/>
      <c r="J996" s="7" t="str">
        <f t="shared" si="484"/>
        <v xml:space="preserve"> </v>
      </c>
      <c r="K996" s="1116"/>
      <c r="L996" s="1118"/>
      <c r="M996" s="1118"/>
      <c r="N996" s="23"/>
      <c r="O996" s="863"/>
      <c r="P996" s="860"/>
      <c r="Q996" s="866"/>
      <c r="R996" s="829"/>
      <c r="S996" s="835"/>
      <c r="T996" s="835"/>
      <c r="U996" s="835"/>
      <c r="V996" s="835"/>
      <c r="W996" s="831"/>
      <c r="X996" s="855"/>
      <c r="Y996" s="857"/>
      <c r="Z996" s="857"/>
      <c r="AA996" s="1104"/>
      <c r="AB996" s="956"/>
      <c r="AC996" s="1107"/>
      <c r="AD996" s="1109"/>
      <c r="AE996" s="29" t="str">
        <f t="shared" si="485"/>
        <v/>
      </c>
      <c r="AF996" s="45"/>
      <c r="AG996" s="45"/>
      <c r="AH996" s="46"/>
      <c r="AI996" s="19"/>
    </row>
    <row r="997" spans="2:35">
      <c r="B997" s="823"/>
      <c r="C997" s="828"/>
      <c r="D997" s="1100"/>
      <c r="E997" s="828"/>
      <c r="F997" s="1102"/>
      <c r="G997" s="25"/>
      <c r="H997" s="140"/>
      <c r="I997" s="140"/>
      <c r="J997" s="7" t="str">
        <f t="shared" si="484"/>
        <v xml:space="preserve"> </v>
      </c>
      <c r="K997" s="1116"/>
      <c r="L997" s="1118"/>
      <c r="M997" s="1118"/>
      <c r="N997" s="23"/>
      <c r="O997" s="863"/>
      <c r="P997" s="860"/>
      <c r="Q997" s="866"/>
      <c r="R997" s="854"/>
      <c r="S997" s="835"/>
      <c r="T997" s="835"/>
      <c r="U997" s="835"/>
      <c r="V997" s="835"/>
      <c r="W997" s="831"/>
      <c r="X997" s="855"/>
      <c r="Y997" s="857"/>
      <c r="Z997" s="857"/>
      <c r="AA997" s="1104"/>
      <c r="AB997" s="956"/>
      <c r="AC997" s="1107"/>
      <c r="AD997" s="1109"/>
      <c r="AE997" s="29" t="str">
        <f t="shared" si="485"/>
        <v/>
      </c>
      <c r="AF997" s="45"/>
      <c r="AG997" s="45"/>
      <c r="AH997" s="46"/>
      <c r="AI997" s="19"/>
    </row>
    <row r="998" spans="2:35">
      <c r="B998" s="823"/>
      <c r="C998" s="828"/>
      <c r="D998" s="1100"/>
      <c r="E998" s="828"/>
      <c r="F998" s="1102"/>
      <c r="G998" s="25"/>
      <c r="H998" s="140"/>
      <c r="I998" s="22"/>
      <c r="J998" s="7" t="str">
        <f t="shared" si="484"/>
        <v xml:space="preserve"> </v>
      </c>
      <c r="K998" s="1116"/>
      <c r="L998" s="1118"/>
      <c r="M998" s="1118"/>
      <c r="N998" s="23"/>
      <c r="O998" s="863"/>
      <c r="P998" s="860"/>
      <c r="Q998" s="866"/>
      <c r="R998" s="829"/>
      <c r="S998" s="835"/>
      <c r="T998" s="835"/>
      <c r="U998" s="835"/>
      <c r="V998" s="835"/>
      <c r="W998" s="831"/>
      <c r="X998" s="855"/>
      <c r="Y998" s="857"/>
      <c r="Z998" s="857"/>
      <c r="AA998" s="1104"/>
      <c r="AB998" s="956"/>
      <c r="AC998" s="1107"/>
      <c r="AD998" s="1109"/>
      <c r="AE998" s="29"/>
      <c r="AF998" s="45"/>
      <c r="AG998" s="45"/>
      <c r="AH998" s="46"/>
      <c r="AI998" s="19"/>
    </row>
    <row r="999" spans="2:35">
      <c r="B999" s="823"/>
      <c r="C999" s="828"/>
      <c r="D999" s="1100"/>
      <c r="E999" s="828"/>
      <c r="F999" s="1102"/>
      <c r="G999" s="25"/>
      <c r="H999" s="140"/>
      <c r="I999" s="22"/>
      <c r="J999" s="7" t="str">
        <f t="shared" si="484"/>
        <v xml:space="preserve"> </v>
      </c>
      <c r="K999" s="1116"/>
      <c r="L999" s="1118"/>
      <c r="M999" s="1118"/>
      <c r="N999" s="23"/>
      <c r="O999" s="863"/>
      <c r="P999" s="860"/>
      <c r="Q999" s="866"/>
      <c r="R999" s="854"/>
      <c r="S999" s="835"/>
      <c r="T999" s="835"/>
      <c r="U999" s="835"/>
      <c r="V999" s="835"/>
      <c r="W999" s="831"/>
      <c r="X999" s="855"/>
      <c r="Y999" s="857"/>
      <c r="Z999" s="857"/>
      <c r="AA999" s="1104"/>
      <c r="AB999" s="956"/>
      <c r="AC999" s="1107"/>
      <c r="AD999" s="1109"/>
      <c r="AE999" s="29"/>
      <c r="AF999" s="45"/>
      <c r="AG999" s="45"/>
      <c r="AH999" s="46"/>
      <c r="AI999" s="19"/>
    </row>
    <row r="1000" spans="2:35">
      <c r="B1000" s="823"/>
      <c r="C1000" s="828"/>
      <c r="D1000" s="1100"/>
      <c r="E1000" s="828"/>
      <c r="F1000" s="1102"/>
      <c r="G1000" s="25"/>
      <c r="H1000" s="140"/>
      <c r="I1000" s="22"/>
      <c r="J1000" s="7" t="str">
        <f t="shared" si="484"/>
        <v xml:space="preserve"> </v>
      </c>
      <c r="K1000" s="1116"/>
      <c r="L1000" s="1118"/>
      <c r="M1000" s="1118"/>
      <c r="N1000" s="23"/>
      <c r="O1000" s="863"/>
      <c r="P1000" s="860"/>
      <c r="Q1000" s="866"/>
      <c r="R1000" s="829"/>
      <c r="S1000" s="835"/>
      <c r="T1000" s="835"/>
      <c r="U1000" s="835"/>
      <c r="V1000" s="835"/>
      <c r="W1000" s="831"/>
      <c r="X1000" s="855"/>
      <c r="Y1000" s="857"/>
      <c r="Z1000" s="857"/>
      <c r="AA1000" s="1104"/>
      <c r="AB1000" s="956"/>
      <c r="AC1000" s="1107"/>
      <c r="AD1000" s="1109"/>
      <c r="AE1000" s="29"/>
      <c r="AF1000" s="45"/>
      <c r="AG1000" s="45"/>
      <c r="AH1000" s="46"/>
      <c r="AI1000" s="19"/>
    </row>
    <row r="1001" spans="2:35">
      <c r="B1001" s="823"/>
      <c r="C1001" s="828"/>
      <c r="D1001" s="1100"/>
      <c r="E1001" s="828"/>
      <c r="F1001" s="1102"/>
      <c r="G1001" s="25"/>
      <c r="H1001" s="140"/>
      <c r="I1001" s="22"/>
      <c r="J1001" s="7" t="str">
        <f t="shared" si="484"/>
        <v xml:space="preserve"> </v>
      </c>
      <c r="K1001" s="1116"/>
      <c r="L1001" s="1118"/>
      <c r="M1001" s="1118"/>
      <c r="N1001" s="23"/>
      <c r="O1001" s="863"/>
      <c r="P1001" s="860"/>
      <c r="Q1001" s="866"/>
      <c r="R1001" s="854"/>
      <c r="S1001" s="835"/>
      <c r="T1001" s="835"/>
      <c r="U1001" s="835"/>
      <c r="V1001" s="835"/>
      <c r="W1001" s="831"/>
      <c r="X1001" s="855"/>
      <c r="Y1001" s="857"/>
      <c r="Z1001" s="857"/>
      <c r="AA1001" s="1104"/>
      <c r="AB1001" s="956"/>
      <c r="AC1001" s="1107"/>
      <c r="AD1001" s="1109"/>
      <c r="AE1001" s="29"/>
      <c r="AF1001" s="45"/>
      <c r="AG1001" s="45"/>
      <c r="AH1001" s="46"/>
      <c r="AI1001" s="19"/>
    </row>
    <row r="1002" spans="2:35">
      <c r="B1002" s="823"/>
      <c r="C1002" s="828"/>
      <c r="D1002" s="1100"/>
      <c r="E1002" s="828"/>
      <c r="F1002" s="1102"/>
      <c r="G1002" s="25"/>
      <c r="H1002" s="140"/>
      <c r="I1002" s="22"/>
      <c r="J1002" s="7" t="str">
        <f t="shared" si="484"/>
        <v xml:space="preserve"> </v>
      </c>
      <c r="K1002" s="1116"/>
      <c r="L1002" s="1118"/>
      <c r="M1002" s="1118"/>
      <c r="N1002" s="23"/>
      <c r="O1002" s="863"/>
      <c r="P1002" s="860"/>
      <c r="Q1002" s="866"/>
      <c r="R1002" s="828"/>
      <c r="S1002" s="835"/>
      <c r="T1002" s="835"/>
      <c r="U1002" s="835"/>
      <c r="V1002" s="835"/>
      <c r="W1002" s="831"/>
      <c r="X1002" s="855"/>
      <c r="Y1002" s="857"/>
      <c r="Z1002" s="857"/>
      <c r="AA1002" s="1104"/>
      <c r="AB1002" s="956"/>
      <c r="AC1002" s="1107"/>
      <c r="AD1002" s="1109"/>
      <c r="AE1002" s="29"/>
      <c r="AF1002" s="45"/>
      <c r="AG1002" s="45"/>
      <c r="AH1002" s="46"/>
      <c r="AI1002" s="19"/>
    </row>
    <row r="1003" spans="2:35">
      <c r="B1003" s="822"/>
      <c r="C1003" s="829"/>
      <c r="D1003" s="1101"/>
      <c r="E1003" s="829"/>
      <c r="F1003" s="1102"/>
      <c r="G1003" s="25"/>
      <c r="H1003" s="140"/>
      <c r="I1003" s="22"/>
      <c r="J1003" s="7" t="str">
        <f t="shared" si="484"/>
        <v xml:space="preserve"> </v>
      </c>
      <c r="K1003" s="1117"/>
      <c r="L1003" s="1119"/>
      <c r="M1003" s="1119"/>
      <c r="N1003" s="23"/>
      <c r="O1003" s="864"/>
      <c r="P1003" s="861"/>
      <c r="Q1003" s="867"/>
      <c r="R1003" s="829"/>
      <c r="S1003" s="836"/>
      <c r="T1003" s="836"/>
      <c r="U1003" s="836"/>
      <c r="V1003" s="836"/>
      <c r="W1003" s="832"/>
      <c r="X1003" s="856"/>
      <c r="Y1003" s="858"/>
      <c r="Z1003" s="858"/>
      <c r="AA1003" s="1105"/>
      <c r="AB1003" s="957"/>
      <c r="AC1003" s="1108"/>
      <c r="AD1003" s="1110"/>
      <c r="AE1003" s="29" t="str">
        <f t="shared" ref="AE1003" si="486">IFERROR(ROUND(IF(AA1003="ICT",0,(J1003/25)*110%),0),"")</f>
        <v/>
      </c>
      <c r="AF1003" s="45"/>
      <c r="AG1003" s="45"/>
      <c r="AH1003" s="46"/>
      <c r="AI1003" s="19"/>
    </row>
    <row r="1004" spans="2:35" s="90" customFormat="1" ht="16.5" customHeight="1">
      <c r="B1004" s="821"/>
      <c r="C1004" s="78" t="s">
        <v>348</v>
      </c>
      <c r="D1004" s="78"/>
      <c r="E1004" s="78">
        <f>COUNTA(E994)</f>
        <v>0</v>
      </c>
      <c r="F1004" s="78">
        <f>COUNTA(F994)</f>
        <v>0</v>
      </c>
      <c r="G1004" s="78">
        <f>COUNTA(G994:G1003)</f>
        <v>0</v>
      </c>
      <c r="H1004" s="78"/>
      <c r="I1004" s="69">
        <f>SUM(I994:I1003)</f>
        <v>0</v>
      </c>
      <c r="J1004" s="69">
        <f>SUM(J994:J1003)</f>
        <v>0</v>
      </c>
      <c r="K1004" s="79"/>
      <c r="L1004" s="79"/>
      <c r="M1004" s="79"/>
      <c r="N1004" s="70">
        <f>SUM(N994:N1003)</f>
        <v>0</v>
      </c>
      <c r="O1004" s="70">
        <f>SUM(O994:O1003)</f>
        <v>0</v>
      </c>
      <c r="P1004" s="71">
        <f>SUM(P994:P1003)</f>
        <v>0</v>
      </c>
      <c r="Q1004" s="71">
        <f>SUM(Q994:Q1003)</f>
        <v>0</v>
      </c>
      <c r="R1004" s="71"/>
      <c r="S1004" s="74">
        <f>SUM(S994:S1003)</f>
        <v>0</v>
      </c>
      <c r="T1004" s="74">
        <f>SUM(T994:T1003)</f>
        <v>0</v>
      </c>
      <c r="U1004" s="74">
        <f t="shared" ref="U1004" si="487">SUM(U994:U1003)</f>
        <v>0</v>
      </c>
      <c r="V1004" s="74">
        <f>SUM(V994:V1003)</f>
        <v>0</v>
      </c>
      <c r="W1004" s="71"/>
      <c r="X1004" s="71" t="e">
        <f>SUM(X994:X1003)</f>
        <v>#REF!</v>
      </c>
      <c r="Y1004" s="71" t="e">
        <f t="shared" ref="Y1004:Z1004" si="488">SUM(Y994:Y1003)</f>
        <v>#REF!</v>
      </c>
      <c r="Z1004" s="71" t="e">
        <f t="shared" si="488"/>
        <v>#REF!</v>
      </c>
      <c r="AA1004" s="71"/>
      <c r="AB1004" s="75">
        <f>SUM(AB994:AB1003)</f>
        <v>0</v>
      </c>
      <c r="AC1004" s="71">
        <f>SUM(AC994:AC1003)</f>
        <v>0</v>
      </c>
      <c r="AD1004" s="76">
        <f>SUM(AD994:AD1003)</f>
        <v>0</v>
      </c>
      <c r="AE1004" s="76">
        <f>SUM(AE994:AE1003)</f>
        <v>0</v>
      </c>
      <c r="AF1004" s="79">
        <f>COUNTA(AF994:AF1003)</f>
        <v>0</v>
      </c>
      <c r="AG1004" s="80"/>
      <c r="AH1004" s="81"/>
      <c r="AI1004" s="91"/>
    </row>
    <row r="1005" spans="2:35" s="93" customFormat="1" ht="15" thickBot="1">
      <c r="B1005" s="822"/>
      <c r="C1005" s="82"/>
      <c r="D1005" s="82"/>
      <c r="E1005" s="82"/>
      <c r="F1005" s="82"/>
      <c r="G1005" s="83"/>
      <c r="H1005" s="84"/>
      <c r="I1005" s="84"/>
      <c r="J1005" s="28" t="str">
        <f t="shared" ref="J1005" si="489">IFERROR(IF(I1005/D$12=0," ",I1005/D$12),"")</f>
        <v xml:space="preserve"> </v>
      </c>
      <c r="K1005" s="84"/>
      <c r="L1005" s="84"/>
      <c r="M1005" s="84"/>
      <c r="N1005" s="85"/>
      <c r="O1005" s="72"/>
      <c r="P1005" s="73"/>
      <c r="Q1005" s="73"/>
      <c r="R1005" s="73"/>
      <c r="S1005" s="73"/>
      <c r="T1005" s="73"/>
      <c r="U1005" s="73"/>
      <c r="V1005" s="73"/>
      <c r="W1005" s="73"/>
      <c r="X1005" s="73"/>
      <c r="Y1005" s="73"/>
      <c r="Z1005" s="73"/>
      <c r="AA1005" s="73"/>
      <c r="AB1005" s="73"/>
      <c r="AC1005" s="73"/>
      <c r="AD1005" s="77"/>
      <c r="AE1005" s="77"/>
      <c r="AF1005" s="84"/>
      <c r="AG1005" s="86"/>
      <c r="AH1005" s="87"/>
      <c r="AI1005" s="92"/>
    </row>
    <row r="1006" spans="2:35">
      <c r="B1006" s="823">
        <f>B994+1</f>
        <v>83</v>
      </c>
      <c r="C1006" s="828"/>
      <c r="D1006" s="1100"/>
      <c r="E1006" s="828"/>
      <c r="F1006" s="829"/>
      <c r="G1006" s="25"/>
      <c r="H1006" s="24"/>
      <c r="I1006" s="140"/>
      <c r="J1006" s="7" t="str">
        <f>IFERROR(IF(I1006/D$12=0," ",I1006/D$12),"")</f>
        <v xml:space="preserve"> </v>
      </c>
      <c r="K1006" s="1116"/>
      <c r="L1006" s="1118"/>
      <c r="M1006" s="1118"/>
      <c r="N1006" s="23"/>
      <c r="O1006" s="862" t="str">
        <f>IFERROR(ROUND(IF(I1016/#REF!=0,"",I1016/#REF!),0),"")</f>
        <v/>
      </c>
      <c r="P1006" s="859">
        <f>IFERROR(O1016/$X$14,"")</f>
        <v>0</v>
      </c>
      <c r="Q1006" s="865">
        <f>IFERROR(P1016*$X$13/2,"")</f>
        <v>0</v>
      </c>
      <c r="R1006" s="854"/>
      <c r="S1006" s="834" t="str">
        <f>IFERROR(ROUND(IF(OR($R1006="Hino Truck",$R1009="Hino Truck",$R1011="Hino Truck",$R1013="Hino Truck"),$P1016/$X$9,""),1),"NA")</f>
        <v>NA</v>
      </c>
      <c r="T1006" s="834" t="str">
        <f>IFERROR(ROUND(IF(OR($R1006="Mazda",$R1009="Mazda",$R1011="Mazda",$R1013="Mazda"),$P1016/$X$10,""),1),"NA")</f>
        <v>NA</v>
      </c>
      <c r="U1006" s="834" t="str">
        <f>IFERROR(ROUND(IF(OR($R1006="Shazoor",$R1009="Shazoor",$R1011="Shazoor",$R1013="Shazoor"),$P1016/$X$11,""),1),"NA")</f>
        <v>NA</v>
      </c>
      <c r="V1006" s="834" t="str">
        <f>IFERROR(ROUND(IF(OR($R1006="Suzuki",$R1009="Suzuki",$R1011="Suzuki",$R1013="Suzuki"),$P1016/$X$12,""),1),"NA")</f>
        <v>NA</v>
      </c>
      <c r="W1006" s="830"/>
      <c r="X1006" s="855" t="e">
        <f>J1016/$K$9/$K$8</f>
        <v>#REF!</v>
      </c>
      <c r="Y1006" s="857" t="e">
        <f>ROUND(X1016/#REF!,0)</f>
        <v>#REF!</v>
      </c>
      <c r="Z1006" s="857" t="e">
        <f>O1016/#REF!</f>
        <v>#REF!</v>
      </c>
      <c r="AA1006" s="1103"/>
      <c r="AB1006" s="1106">
        <f>IFERROR(ROUND(IF(AA1006="ICT",0,(J1016/10)*110%),0),"")</f>
        <v>0</v>
      </c>
      <c r="AC1006" s="1107" t="str">
        <f>IFERROR(ROUNDUP(J1016/$P$9/$P$8,0),"")</f>
        <v/>
      </c>
      <c r="AD1006" s="1109" t="str">
        <f>IFERROR(ROUND(J1016/$P$9/AC1006,0),"")</f>
        <v/>
      </c>
      <c r="AE1006" s="29" t="str">
        <f>IFERROR(ROUND(IF(AA1006="ICT",0,(J1006/25)*110%),0),"")</f>
        <v/>
      </c>
      <c r="AF1006" s="43"/>
      <c r="AG1006" s="43"/>
      <c r="AH1006" s="44"/>
      <c r="AI1006" s="19"/>
    </row>
    <row r="1007" spans="2:35">
      <c r="B1007" s="823"/>
      <c r="C1007" s="828"/>
      <c r="D1007" s="1100"/>
      <c r="E1007" s="828"/>
      <c r="F1007" s="1102"/>
      <c r="G1007" s="25"/>
      <c r="H1007" s="140"/>
      <c r="I1007" s="140"/>
      <c r="J1007" s="7" t="str">
        <f t="shared" ref="J1007:J1015" si="490">IFERROR(IF(I1007/D$12=0," ",I1007/D$12),"")</f>
        <v xml:space="preserve"> </v>
      </c>
      <c r="K1007" s="1116"/>
      <c r="L1007" s="1118"/>
      <c r="M1007" s="1118"/>
      <c r="N1007" s="23"/>
      <c r="O1007" s="863"/>
      <c r="P1007" s="860"/>
      <c r="Q1007" s="866"/>
      <c r="R1007" s="828"/>
      <c r="S1007" s="835"/>
      <c r="T1007" s="835"/>
      <c r="U1007" s="835"/>
      <c r="V1007" s="835"/>
      <c r="W1007" s="831"/>
      <c r="X1007" s="855"/>
      <c r="Y1007" s="857"/>
      <c r="Z1007" s="857"/>
      <c r="AA1007" s="1104"/>
      <c r="AB1007" s="956"/>
      <c r="AC1007" s="1107"/>
      <c r="AD1007" s="1109"/>
      <c r="AE1007" s="29" t="str">
        <f t="shared" ref="AE1007:AE1009" si="491">IFERROR(ROUND(IF(AA1007="ICT",0,(J1007/25)*110%),0),"")</f>
        <v/>
      </c>
      <c r="AF1007" s="45"/>
      <c r="AG1007" s="45"/>
      <c r="AH1007" s="46"/>
      <c r="AI1007" s="19"/>
    </row>
    <row r="1008" spans="2:35">
      <c r="B1008" s="823"/>
      <c r="C1008" s="828"/>
      <c r="D1008" s="1100"/>
      <c r="E1008" s="828"/>
      <c r="F1008" s="1102"/>
      <c r="G1008" s="25"/>
      <c r="H1008" s="140"/>
      <c r="I1008" s="140"/>
      <c r="J1008" s="7" t="str">
        <f t="shared" si="490"/>
        <v xml:space="preserve"> </v>
      </c>
      <c r="K1008" s="1116"/>
      <c r="L1008" s="1118"/>
      <c r="M1008" s="1118"/>
      <c r="N1008" s="23"/>
      <c r="O1008" s="863"/>
      <c r="P1008" s="860"/>
      <c r="Q1008" s="866"/>
      <c r="R1008" s="829"/>
      <c r="S1008" s="835"/>
      <c r="T1008" s="835"/>
      <c r="U1008" s="835"/>
      <c r="V1008" s="835"/>
      <c r="W1008" s="831"/>
      <c r="X1008" s="855"/>
      <c r="Y1008" s="857"/>
      <c r="Z1008" s="857"/>
      <c r="AA1008" s="1104"/>
      <c r="AB1008" s="956"/>
      <c r="AC1008" s="1107"/>
      <c r="AD1008" s="1109"/>
      <c r="AE1008" s="29" t="str">
        <f t="shared" si="491"/>
        <v/>
      </c>
      <c r="AF1008" s="45"/>
      <c r="AG1008" s="45"/>
      <c r="AH1008" s="46"/>
      <c r="AI1008" s="19"/>
    </row>
    <row r="1009" spans="2:35">
      <c r="B1009" s="823"/>
      <c r="C1009" s="828"/>
      <c r="D1009" s="1100"/>
      <c r="E1009" s="828"/>
      <c r="F1009" s="1102"/>
      <c r="G1009" s="25"/>
      <c r="H1009" s="140"/>
      <c r="I1009" s="140"/>
      <c r="J1009" s="7" t="str">
        <f t="shared" si="490"/>
        <v xml:space="preserve"> </v>
      </c>
      <c r="K1009" s="1116"/>
      <c r="L1009" s="1118"/>
      <c r="M1009" s="1118"/>
      <c r="N1009" s="23"/>
      <c r="O1009" s="863"/>
      <c r="P1009" s="860"/>
      <c r="Q1009" s="866"/>
      <c r="R1009" s="854"/>
      <c r="S1009" s="835"/>
      <c r="T1009" s="835"/>
      <c r="U1009" s="835"/>
      <c r="V1009" s="835"/>
      <c r="W1009" s="831"/>
      <c r="X1009" s="855"/>
      <c r="Y1009" s="857"/>
      <c r="Z1009" s="857"/>
      <c r="AA1009" s="1104"/>
      <c r="AB1009" s="956"/>
      <c r="AC1009" s="1107"/>
      <c r="AD1009" s="1109"/>
      <c r="AE1009" s="29" t="str">
        <f t="shared" si="491"/>
        <v/>
      </c>
      <c r="AF1009" s="45"/>
      <c r="AG1009" s="45"/>
      <c r="AH1009" s="46"/>
      <c r="AI1009" s="19"/>
    </row>
    <row r="1010" spans="2:35">
      <c r="B1010" s="823"/>
      <c r="C1010" s="828"/>
      <c r="D1010" s="1100"/>
      <c r="E1010" s="828"/>
      <c r="F1010" s="1102"/>
      <c r="G1010" s="25"/>
      <c r="H1010" s="140"/>
      <c r="I1010" s="22"/>
      <c r="J1010" s="7" t="str">
        <f t="shared" si="490"/>
        <v xml:space="preserve"> </v>
      </c>
      <c r="K1010" s="1116"/>
      <c r="L1010" s="1118"/>
      <c r="M1010" s="1118"/>
      <c r="N1010" s="23"/>
      <c r="O1010" s="863"/>
      <c r="P1010" s="860"/>
      <c r="Q1010" s="866"/>
      <c r="R1010" s="829"/>
      <c r="S1010" s="835"/>
      <c r="T1010" s="835"/>
      <c r="U1010" s="835"/>
      <c r="V1010" s="835"/>
      <c r="W1010" s="831"/>
      <c r="X1010" s="855"/>
      <c r="Y1010" s="857"/>
      <c r="Z1010" s="857"/>
      <c r="AA1010" s="1104"/>
      <c r="AB1010" s="956"/>
      <c r="AC1010" s="1107"/>
      <c r="AD1010" s="1109"/>
      <c r="AE1010" s="29"/>
      <c r="AF1010" s="45"/>
      <c r="AG1010" s="45"/>
      <c r="AH1010" s="46"/>
      <c r="AI1010" s="19"/>
    </row>
    <row r="1011" spans="2:35">
      <c r="B1011" s="823"/>
      <c r="C1011" s="828"/>
      <c r="D1011" s="1100"/>
      <c r="E1011" s="828"/>
      <c r="F1011" s="1102"/>
      <c r="G1011" s="25"/>
      <c r="H1011" s="140"/>
      <c r="I1011" s="22"/>
      <c r="J1011" s="7" t="str">
        <f t="shared" si="490"/>
        <v xml:space="preserve"> </v>
      </c>
      <c r="K1011" s="1116"/>
      <c r="L1011" s="1118"/>
      <c r="M1011" s="1118"/>
      <c r="N1011" s="23"/>
      <c r="O1011" s="863"/>
      <c r="P1011" s="860"/>
      <c r="Q1011" s="866"/>
      <c r="R1011" s="854"/>
      <c r="S1011" s="835"/>
      <c r="T1011" s="835"/>
      <c r="U1011" s="835"/>
      <c r="V1011" s="835"/>
      <c r="W1011" s="831"/>
      <c r="X1011" s="855"/>
      <c r="Y1011" s="857"/>
      <c r="Z1011" s="857"/>
      <c r="AA1011" s="1104"/>
      <c r="AB1011" s="956"/>
      <c r="AC1011" s="1107"/>
      <c r="AD1011" s="1109"/>
      <c r="AE1011" s="29"/>
      <c r="AF1011" s="45"/>
      <c r="AG1011" s="45"/>
      <c r="AH1011" s="46"/>
      <c r="AI1011" s="19"/>
    </row>
    <row r="1012" spans="2:35">
      <c r="B1012" s="823"/>
      <c r="C1012" s="828"/>
      <c r="D1012" s="1100"/>
      <c r="E1012" s="828"/>
      <c r="F1012" s="1102"/>
      <c r="G1012" s="25"/>
      <c r="H1012" s="140"/>
      <c r="I1012" s="22"/>
      <c r="J1012" s="7" t="str">
        <f t="shared" si="490"/>
        <v xml:space="preserve"> </v>
      </c>
      <c r="K1012" s="1116"/>
      <c r="L1012" s="1118"/>
      <c r="M1012" s="1118"/>
      <c r="N1012" s="23"/>
      <c r="O1012" s="863"/>
      <c r="P1012" s="860"/>
      <c r="Q1012" s="866"/>
      <c r="R1012" s="829"/>
      <c r="S1012" s="835"/>
      <c r="T1012" s="835"/>
      <c r="U1012" s="835"/>
      <c r="V1012" s="835"/>
      <c r="W1012" s="831"/>
      <c r="X1012" s="855"/>
      <c r="Y1012" s="857"/>
      <c r="Z1012" s="857"/>
      <c r="AA1012" s="1104"/>
      <c r="AB1012" s="956"/>
      <c r="AC1012" s="1107"/>
      <c r="AD1012" s="1109"/>
      <c r="AE1012" s="29"/>
      <c r="AF1012" s="45"/>
      <c r="AG1012" s="45"/>
      <c r="AH1012" s="46"/>
      <c r="AI1012" s="19"/>
    </row>
    <row r="1013" spans="2:35">
      <c r="B1013" s="823"/>
      <c r="C1013" s="828"/>
      <c r="D1013" s="1100"/>
      <c r="E1013" s="828"/>
      <c r="F1013" s="1102"/>
      <c r="G1013" s="25"/>
      <c r="H1013" s="140"/>
      <c r="I1013" s="22"/>
      <c r="J1013" s="7" t="str">
        <f t="shared" si="490"/>
        <v xml:space="preserve"> </v>
      </c>
      <c r="K1013" s="1116"/>
      <c r="L1013" s="1118"/>
      <c r="M1013" s="1118"/>
      <c r="N1013" s="23"/>
      <c r="O1013" s="863"/>
      <c r="P1013" s="860"/>
      <c r="Q1013" s="866"/>
      <c r="R1013" s="854"/>
      <c r="S1013" s="835"/>
      <c r="T1013" s="835"/>
      <c r="U1013" s="835"/>
      <c r="V1013" s="835"/>
      <c r="W1013" s="831"/>
      <c r="X1013" s="855"/>
      <c r="Y1013" s="857"/>
      <c r="Z1013" s="857"/>
      <c r="AA1013" s="1104"/>
      <c r="AB1013" s="956"/>
      <c r="AC1013" s="1107"/>
      <c r="AD1013" s="1109"/>
      <c r="AE1013" s="29"/>
      <c r="AF1013" s="45"/>
      <c r="AG1013" s="45"/>
      <c r="AH1013" s="46"/>
      <c r="AI1013" s="19"/>
    </row>
    <row r="1014" spans="2:35">
      <c r="B1014" s="823"/>
      <c r="C1014" s="828"/>
      <c r="D1014" s="1100"/>
      <c r="E1014" s="828"/>
      <c r="F1014" s="1102"/>
      <c r="G1014" s="25"/>
      <c r="H1014" s="140"/>
      <c r="I1014" s="22"/>
      <c r="J1014" s="7" t="str">
        <f t="shared" si="490"/>
        <v xml:space="preserve"> </v>
      </c>
      <c r="K1014" s="1116"/>
      <c r="L1014" s="1118"/>
      <c r="M1014" s="1118"/>
      <c r="N1014" s="23"/>
      <c r="O1014" s="863"/>
      <c r="P1014" s="860"/>
      <c r="Q1014" s="866"/>
      <c r="R1014" s="828"/>
      <c r="S1014" s="835"/>
      <c r="T1014" s="835"/>
      <c r="U1014" s="835"/>
      <c r="V1014" s="835"/>
      <c r="W1014" s="831"/>
      <c r="X1014" s="855"/>
      <c r="Y1014" s="857"/>
      <c r="Z1014" s="857"/>
      <c r="AA1014" s="1104"/>
      <c r="AB1014" s="956"/>
      <c r="AC1014" s="1107"/>
      <c r="AD1014" s="1109"/>
      <c r="AE1014" s="29"/>
      <c r="AF1014" s="45"/>
      <c r="AG1014" s="45"/>
      <c r="AH1014" s="46"/>
      <c r="AI1014" s="19"/>
    </row>
    <row r="1015" spans="2:35">
      <c r="B1015" s="822"/>
      <c r="C1015" s="829"/>
      <c r="D1015" s="1101"/>
      <c r="E1015" s="829"/>
      <c r="F1015" s="1102"/>
      <c r="G1015" s="25"/>
      <c r="H1015" s="140"/>
      <c r="I1015" s="22"/>
      <c r="J1015" s="7" t="str">
        <f t="shared" si="490"/>
        <v xml:space="preserve"> </v>
      </c>
      <c r="K1015" s="1117"/>
      <c r="L1015" s="1119"/>
      <c r="M1015" s="1119"/>
      <c r="N1015" s="23"/>
      <c r="O1015" s="864"/>
      <c r="P1015" s="861"/>
      <c r="Q1015" s="867"/>
      <c r="R1015" s="829"/>
      <c r="S1015" s="836"/>
      <c r="T1015" s="836"/>
      <c r="U1015" s="836"/>
      <c r="V1015" s="836"/>
      <c r="W1015" s="832"/>
      <c r="X1015" s="856"/>
      <c r="Y1015" s="858"/>
      <c r="Z1015" s="858"/>
      <c r="AA1015" s="1105"/>
      <c r="AB1015" s="957"/>
      <c r="AC1015" s="1108"/>
      <c r="AD1015" s="1110"/>
      <c r="AE1015" s="29" t="str">
        <f t="shared" ref="AE1015" si="492">IFERROR(ROUND(IF(AA1015="ICT",0,(J1015/25)*110%),0),"")</f>
        <v/>
      </c>
      <c r="AF1015" s="45"/>
      <c r="AG1015" s="45"/>
      <c r="AH1015" s="46"/>
      <c r="AI1015" s="19"/>
    </row>
    <row r="1016" spans="2:35" s="90" customFormat="1" ht="16.5" customHeight="1">
      <c r="B1016" s="821"/>
      <c r="C1016" s="78" t="s">
        <v>348</v>
      </c>
      <c r="D1016" s="78"/>
      <c r="E1016" s="78">
        <f>COUNTA(E1006)</f>
        <v>0</v>
      </c>
      <c r="F1016" s="78">
        <f>COUNTA(F1006)</f>
        <v>0</v>
      </c>
      <c r="G1016" s="78">
        <f>COUNTA(G1006:G1015)</f>
        <v>0</v>
      </c>
      <c r="H1016" s="78"/>
      <c r="I1016" s="69">
        <f>SUM(I1006:I1015)</f>
        <v>0</v>
      </c>
      <c r="J1016" s="69">
        <f>SUM(J1006:J1015)</f>
        <v>0</v>
      </c>
      <c r="K1016" s="79"/>
      <c r="L1016" s="79"/>
      <c r="M1016" s="79"/>
      <c r="N1016" s="70">
        <f>SUM(N1006:N1015)</f>
        <v>0</v>
      </c>
      <c r="O1016" s="70">
        <f>SUM(O1006:O1015)</f>
        <v>0</v>
      </c>
      <c r="P1016" s="71">
        <f>SUM(P1006:P1015)</f>
        <v>0</v>
      </c>
      <c r="Q1016" s="71">
        <f>SUM(Q1006:Q1015)</f>
        <v>0</v>
      </c>
      <c r="R1016" s="71"/>
      <c r="S1016" s="74">
        <f>SUM(S1006:S1015)</f>
        <v>0</v>
      </c>
      <c r="T1016" s="74">
        <f>SUM(T1006:T1015)</f>
        <v>0</v>
      </c>
      <c r="U1016" s="74">
        <f t="shared" ref="U1016" si="493">SUM(U1006:U1015)</f>
        <v>0</v>
      </c>
      <c r="V1016" s="74">
        <f>SUM(V1006:V1015)</f>
        <v>0</v>
      </c>
      <c r="W1016" s="71"/>
      <c r="X1016" s="71" t="e">
        <f>SUM(X1006:X1015)</f>
        <v>#REF!</v>
      </c>
      <c r="Y1016" s="71" t="e">
        <f t="shared" ref="Y1016:Z1016" si="494">SUM(Y1006:Y1015)</f>
        <v>#REF!</v>
      </c>
      <c r="Z1016" s="71" t="e">
        <f t="shared" si="494"/>
        <v>#REF!</v>
      </c>
      <c r="AA1016" s="71"/>
      <c r="AB1016" s="75">
        <f>SUM(AB1006:AB1015)</f>
        <v>0</v>
      </c>
      <c r="AC1016" s="71">
        <f>SUM(AC1006:AC1015)</f>
        <v>0</v>
      </c>
      <c r="AD1016" s="76">
        <f>SUM(AD1006:AD1015)</f>
        <v>0</v>
      </c>
      <c r="AE1016" s="76">
        <f>SUM(AE1006:AE1015)</f>
        <v>0</v>
      </c>
      <c r="AF1016" s="79">
        <f>COUNTA(AF1006:AF1015)</f>
        <v>0</v>
      </c>
      <c r="AG1016" s="80"/>
      <c r="AH1016" s="81"/>
      <c r="AI1016" s="91"/>
    </row>
    <row r="1017" spans="2:35" s="93" customFormat="1" ht="15" thickBot="1">
      <c r="B1017" s="822"/>
      <c r="C1017" s="82"/>
      <c r="D1017" s="82"/>
      <c r="E1017" s="82"/>
      <c r="F1017" s="82"/>
      <c r="G1017" s="83"/>
      <c r="H1017" s="84"/>
      <c r="I1017" s="84"/>
      <c r="J1017" s="28" t="str">
        <f t="shared" ref="J1017" si="495">IFERROR(IF(I1017/D$12=0," ",I1017/D$12),"")</f>
        <v xml:space="preserve"> </v>
      </c>
      <c r="K1017" s="84"/>
      <c r="L1017" s="84"/>
      <c r="M1017" s="84"/>
      <c r="N1017" s="85"/>
      <c r="O1017" s="72"/>
      <c r="P1017" s="73"/>
      <c r="Q1017" s="73"/>
      <c r="R1017" s="73"/>
      <c r="S1017" s="73"/>
      <c r="T1017" s="73"/>
      <c r="U1017" s="73"/>
      <c r="V1017" s="73"/>
      <c r="W1017" s="73"/>
      <c r="X1017" s="73"/>
      <c r="Y1017" s="73"/>
      <c r="Z1017" s="73"/>
      <c r="AA1017" s="73"/>
      <c r="AB1017" s="73"/>
      <c r="AC1017" s="73"/>
      <c r="AD1017" s="77"/>
      <c r="AE1017" s="77"/>
      <c r="AF1017" s="84"/>
      <c r="AG1017" s="86"/>
      <c r="AH1017" s="87"/>
      <c r="AI1017" s="92"/>
    </row>
    <row r="1018" spans="2:35">
      <c r="B1018" s="823">
        <f>B1006+1</f>
        <v>84</v>
      </c>
      <c r="C1018" s="828"/>
      <c r="D1018" s="1100"/>
      <c r="E1018" s="828"/>
      <c r="F1018" s="829"/>
      <c r="G1018" s="25"/>
      <c r="H1018" s="24"/>
      <c r="I1018" s="140"/>
      <c r="J1018" s="7" t="str">
        <f>IFERROR(IF(I1018/D$12=0," ",I1018/D$12),"")</f>
        <v xml:space="preserve"> </v>
      </c>
      <c r="K1018" s="1116"/>
      <c r="L1018" s="1118"/>
      <c r="M1018" s="1118"/>
      <c r="N1018" s="23"/>
      <c r="O1018" s="862" t="str">
        <f>IFERROR(ROUND(IF(I1028/#REF!=0,"",I1028/#REF!),0),"")</f>
        <v/>
      </c>
      <c r="P1018" s="859">
        <f>IFERROR(O1028/$X$14,"")</f>
        <v>0</v>
      </c>
      <c r="Q1018" s="865">
        <f>IFERROR(P1028*$X$13/2,"")</f>
        <v>0</v>
      </c>
      <c r="R1018" s="854"/>
      <c r="S1018" s="834" t="str">
        <f>IFERROR(ROUND(IF(OR($R1018="Hino Truck",$R1021="Hino Truck",$R1023="Hino Truck",$R1025="Hino Truck"),$P1028/$X$9,""),1),"NA")</f>
        <v>NA</v>
      </c>
      <c r="T1018" s="834" t="str">
        <f>IFERROR(ROUND(IF(OR($R1018="Mazda",$R1021="Mazda",$R1023="Mazda",$R1025="Mazda"),$P1028/$X$10,""),1),"NA")</f>
        <v>NA</v>
      </c>
      <c r="U1018" s="834" t="str">
        <f>IFERROR(ROUND(IF(OR($R1018="Shazoor",$R1021="Shazoor",$R1023="Shazoor",$R1025="Shazoor"),$P1028/$X$11,""),1),"NA")</f>
        <v>NA</v>
      </c>
      <c r="V1018" s="834" t="str">
        <f>IFERROR(ROUND(IF(OR($R1018="Suzuki",$R1021="Suzuki",$R1023="Suzuki",$R1025="Suzuki"),$P1028/$X$12,""),1),"NA")</f>
        <v>NA</v>
      </c>
      <c r="W1018" s="830"/>
      <c r="X1018" s="855" t="e">
        <f>J1028/$K$9/$K$8</f>
        <v>#REF!</v>
      </c>
      <c r="Y1018" s="857" t="e">
        <f>ROUND(X1028/#REF!,0)</f>
        <v>#REF!</v>
      </c>
      <c r="Z1018" s="857" t="e">
        <f>O1028/#REF!</f>
        <v>#REF!</v>
      </c>
      <c r="AA1018" s="1103"/>
      <c r="AB1018" s="1106">
        <f>IFERROR(ROUND(IF(AA1018="ICT",0,(J1028/10)*110%),0),"")</f>
        <v>0</v>
      </c>
      <c r="AC1018" s="1107" t="str">
        <f>IFERROR(ROUNDUP(J1028/$P$9/$P$8,0),"")</f>
        <v/>
      </c>
      <c r="AD1018" s="1109" t="str">
        <f>IFERROR(ROUND(J1028/$P$9/AC1018,0),"")</f>
        <v/>
      </c>
      <c r="AE1018" s="29" t="str">
        <f>IFERROR(ROUND(IF(AA1018="ICT",0,(J1018/25)*110%),0),"")</f>
        <v/>
      </c>
      <c r="AF1018" s="43"/>
      <c r="AG1018" s="43"/>
      <c r="AH1018" s="44"/>
      <c r="AI1018" s="19"/>
    </row>
    <row r="1019" spans="2:35">
      <c r="B1019" s="823"/>
      <c r="C1019" s="828"/>
      <c r="D1019" s="1100"/>
      <c r="E1019" s="828"/>
      <c r="F1019" s="1102"/>
      <c r="G1019" s="25"/>
      <c r="H1019" s="140"/>
      <c r="I1019" s="140"/>
      <c r="J1019" s="7" t="str">
        <f t="shared" ref="J1019:J1027" si="496">IFERROR(IF(I1019/D$12=0," ",I1019/D$12),"")</f>
        <v xml:space="preserve"> </v>
      </c>
      <c r="K1019" s="1116"/>
      <c r="L1019" s="1118"/>
      <c r="M1019" s="1118"/>
      <c r="N1019" s="23"/>
      <c r="O1019" s="863"/>
      <c r="P1019" s="860"/>
      <c r="Q1019" s="866"/>
      <c r="R1019" s="828"/>
      <c r="S1019" s="835"/>
      <c r="T1019" s="835"/>
      <c r="U1019" s="835"/>
      <c r="V1019" s="835"/>
      <c r="W1019" s="831"/>
      <c r="X1019" s="855"/>
      <c r="Y1019" s="857"/>
      <c r="Z1019" s="857"/>
      <c r="AA1019" s="1104"/>
      <c r="AB1019" s="956"/>
      <c r="AC1019" s="1107"/>
      <c r="AD1019" s="1109"/>
      <c r="AE1019" s="29" t="str">
        <f t="shared" ref="AE1019:AE1021" si="497">IFERROR(ROUND(IF(AA1019="ICT",0,(J1019/25)*110%),0),"")</f>
        <v/>
      </c>
      <c r="AF1019" s="45"/>
      <c r="AG1019" s="45"/>
      <c r="AH1019" s="46"/>
      <c r="AI1019" s="19"/>
    </row>
    <row r="1020" spans="2:35">
      <c r="B1020" s="823"/>
      <c r="C1020" s="828"/>
      <c r="D1020" s="1100"/>
      <c r="E1020" s="828"/>
      <c r="F1020" s="1102"/>
      <c r="G1020" s="25"/>
      <c r="H1020" s="140"/>
      <c r="I1020" s="140"/>
      <c r="J1020" s="7" t="str">
        <f t="shared" si="496"/>
        <v xml:space="preserve"> </v>
      </c>
      <c r="K1020" s="1116"/>
      <c r="L1020" s="1118"/>
      <c r="M1020" s="1118"/>
      <c r="N1020" s="23"/>
      <c r="O1020" s="863"/>
      <c r="P1020" s="860"/>
      <c r="Q1020" s="866"/>
      <c r="R1020" s="829"/>
      <c r="S1020" s="835"/>
      <c r="T1020" s="835"/>
      <c r="U1020" s="835"/>
      <c r="V1020" s="835"/>
      <c r="W1020" s="831"/>
      <c r="X1020" s="855"/>
      <c r="Y1020" s="857"/>
      <c r="Z1020" s="857"/>
      <c r="AA1020" s="1104"/>
      <c r="AB1020" s="956"/>
      <c r="AC1020" s="1107"/>
      <c r="AD1020" s="1109"/>
      <c r="AE1020" s="29" t="str">
        <f t="shared" si="497"/>
        <v/>
      </c>
      <c r="AF1020" s="45"/>
      <c r="AG1020" s="45"/>
      <c r="AH1020" s="46"/>
      <c r="AI1020" s="19"/>
    </row>
    <row r="1021" spans="2:35">
      <c r="B1021" s="823"/>
      <c r="C1021" s="828"/>
      <c r="D1021" s="1100"/>
      <c r="E1021" s="828"/>
      <c r="F1021" s="1102"/>
      <c r="G1021" s="25"/>
      <c r="H1021" s="140"/>
      <c r="I1021" s="140"/>
      <c r="J1021" s="7" t="str">
        <f t="shared" si="496"/>
        <v xml:space="preserve"> </v>
      </c>
      <c r="K1021" s="1116"/>
      <c r="L1021" s="1118"/>
      <c r="M1021" s="1118"/>
      <c r="N1021" s="23"/>
      <c r="O1021" s="863"/>
      <c r="P1021" s="860"/>
      <c r="Q1021" s="866"/>
      <c r="R1021" s="854"/>
      <c r="S1021" s="835"/>
      <c r="T1021" s="835"/>
      <c r="U1021" s="835"/>
      <c r="V1021" s="835"/>
      <c r="W1021" s="831"/>
      <c r="X1021" s="855"/>
      <c r="Y1021" s="857"/>
      <c r="Z1021" s="857"/>
      <c r="AA1021" s="1104"/>
      <c r="AB1021" s="956"/>
      <c r="AC1021" s="1107"/>
      <c r="AD1021" s="1109"/>
      <c r="AE1021" s="29" t="str">
        <f t="shared" si="497"/>
        <v/>
      </c>
      <c r="AF1021" s="45"/>
      <c r="AG1021" s="45"/>
      <c r="AH1021" s="46"/>
      <c r="AI1021" s="19"/>
    </row>
    <row r="1022" spans="2:35">
      <c r="B1022" s="823"/>
      <c r="C1022" s="828"/>
      <c r="D1022" s="1100"/>
      <c r="E1022" s="828"/>
      <c r="F1022" s="1102"/>
      <c r="G1022" s="25"/>
      <c r="H1022" s="140"/>
      <c r="I1022" s="22"/>
      <c r="J1022" s="7" t="str">
        <f t="shared" si="496"/>
        <v xml:space="preserve"> </v>
      </c>
      <c r="K1022" s="1116"/>
      <c r="L1022" s="1118"/>
      <c r="M1022" s="1118"/>
      <c r="N1022" s="23"/>
      <c r="O1022" s="863"/>
      <c r="P1022" s="860"/>
      <c r="Q1022" s="866"/>
      <c r="R1022" s="829"/>
      <c r="S1022" s="835"/>
      <c r="T1022" s="835"/>
      <c r="U1022" s="835"/>
      <c r="V1022" s="835"/>
      <c r="W1022" s="831"/>
      <c r="X1022" s="855"/>
      <c r="Y1022" s="857"/>
      <c r="Z1022" s="857"/>
      <c r="AA1022" s="1104"/>
      <c r="AB1022" s="956"/>
      <c r="AC1022" s="1107"/>
      <c r="AD1022" s="1109"/>
      <c r="AE1022" s="29"/>
      <c r="AF1022" s="45"/>
      <c r="AG1022" s="45"/>
      <c r="AH1022" s="46"/>
      <c r="AI1022" s="19"/>
    </row>
    <row r="1023" spans="2:35">
      <c r="B1023" s="823"/>
      <c r="C1023" s="828"/>
      <c r="D1023" s="1100"/>
      <c r="E1023" s="828"/>
      <c r="F1023" s="1102"/>
      <c r="G1023" s="25"/>
      <c r="H1023" s="140"/>
      <c r="I1023" s="22"/>
      <c r="J1023" s="7" t="str">
        <f t="shared" si="496"/>
        <v xml:space="preserve"> </v>
      </c>
      <c r="K1023" s="1116"/>
      <c r="L1023" s="1118"/>
      <c r="M1023" s="1118"/>
      <c r="N1023" s="23"/>
      <c r="O1023" s="863"/>
      <c r="P1023" s="860"/>
      <c r="Q1023" s="866"/>
      <c r="R1023" s="854"/>
      <c r="S1023" s="835"/>
      <c r="T1023" s="835"/>
      <c r="U1023" s="835"/>
      <c r="V1023" s="835"/>
      <c r="W1023" s="831"/>
      <c r="X1023" s="855"/>
      <c r="Y1023" s="857"/>
      <c r="Z1023" s="857"/>
      <c r="AA1023" s="1104"/>
      <c r="AB1023" s="956"/>
      <c r="AC1023" s="1107"/>
      <c r="AD1023" s="1109"/>
      <c r="AE1023" s="29"/>
      <c r="AF1023" s="45"/>
      <c r="AG1023" s="45"/>
      <c r="AH1023" s="46"/>
      <c r="AI1023" s="19"/>
    </row>
    <row r="1024" spans="2:35">
      <c r="B1024" s="823"/>
      <c r="C1024" s="828"/>
      <c r="D1024" s="1100"/>
      <c r="E1024" s="828"/>
      <c r="F1024" s="1102"/>
      <c r="G1024" s="25"/>
      <c r="H1024" s="140"/>
      <c r="I1024" s="22"/>
      <c r="J1024" s="7" t="str">
        <f t="shared" si="496"/>
        <v xml:space="preserve"> </v>
      </c>
      <c r="K1024" s="1116"/>
      <c r="L1024" s="1118"/>
      <c r="M1024" s="1118"/>
      <c r="N1024" s="23"/>
      <c r="O1024" s="863"/>
      <c r="P1024" s="860"/>
      <c r="Q1024" s="866"/>
      <c r="R1024" s="829"/>
      <c r="S1024" s="835"/>
      <c r="T1024" s="835"/>
      <c r="U1024" s="835"/>
      <c r="V1024" s="835"/>
      <c r="W1024" s="831"/>
      <c r="X1024" s="855"/>
      <c r="Y1024" s="857"/>
      <c r="Z1024" s="857"/>
      <c r="AA1024" s="1104"/>
      <c r="AB1024" s="956"/>
      <c r="AC1024" s="1107"/>
      <c r="AD1024" s="1109"/>
      <c r="AE1024" s="29"/>
      <c r="AF1024" s="45"/>
      <c r="AG1024" s="45"/>
      <c r="AH1024" s="46"/>
      <c r="AI1024" s="19"/>
    </row>
    <row r="1025" spans="2:35">
      <c r="B1025" s="823"/>
      <c r="C1025" s="828"/>
      <c r="D1025" s="1100"/>
      <c r="E1025" s="828"/>
      <c r="F1025" s="1102"/>
      <c r="G1025" s="25"/>
      <c r="H1025" s="140"/>
      <c r="I1025" s="22"/>
      <c r="J1025" s="7" t="str">
        <f t="shared" si="496"/>
        <v xml:space="preserve"> </v>
      </c>
      <c r="K1025" s="1116"/>
      <c r="L1025" s="1118"/>
      <c r="M1025" s="1118"/>
      <c r="N1025" s="23"/>
      <c r="O1025" s="863"/>
      <c r="P1025" s="860"/>
      <c r="Q1025" s="866"/>
      <c r="R1025" s="854"/>
      <c r="S1025" s="835"/>
      <c r="T1025" s="835"/>
      <c r="U1025" s="835"/>
      <c r="V1025" s="835"/>
      <c r="W1025" s="831"/>
      <c r="X1025" s="855"/>
      <c r="Y1025" s="857"/>
      <c r="Z1025" s="857"/>
      <c r="AA1025" s="1104"/>
      <c r="AB1025" s="956"/>
      <c r="AC1025" s="1107"/>
      <c r="AD1025" s="1109"/>
      <c r="AE1025" s="29"/>
      <c r="AF1025" s="45"/>
      <c r="AG1025" s="45"/>
      <c r="AH1025" s="46"/>
      <c r="AI1025" s="19"/>
    </row>
    <row r="1026" spans="2:35">
      <c r="B1026" s="823"/>
      <c r="C1026" s="828"/>
      <c r="D1026" s="1100"/>
      <c r="E1026" s="828"/>
      <c r="F1026" s="1102"/>
      <c r="G1026" s="25"/>
      <c r="H1026" s="140"/>
      <c r="I1026" s="22"/>
      <c r="J1026" s="7" t="str">
        <f t="shared" si="496"/>
        <v xml:space="preserve"> </v>
      </c>
      <c r="K1026" s="1116"/>
      <c r="L1026" s="1118"/>
      <c r="M1026" s="1118"/>
      <c r="N1026" s="23"/>
      <c r="O1026" s="863"/>
      <c r="P1026" s="860"/>
      <c r="Q1026" s="866"/>
      <c r="R1026" s="828"/>
      <c r="S1026" s="835"/>
      <c r="T1026" s="835"/>
      <c r="U1026" s="835"/>
      <c r="V1026" s="835"/>
      <c r="W1026" s="831"/>
      <c r="X1026" s="855"/>
      <c r="Y1026" s="857"/>
      <c r="Z1026" s="857"/>
      <c r="AA1026" s="1104"/>
      <c r="AB1026" s="956"/>
      <c r="AC1026" s="1107"/>
      <c r="AD1026" s="1109"/>
      <c r="AE1026" s="29"/>
      <c r="AF1026" s="45"/>
      <c r="AG1026" s="45"/>
      <c r="AH1026" s="46"/>
      <c r="AI1026" s="19"/>
    </row>
    <row r="1027" spans="2:35">
      <c r="B1027" s="822"/>
      <c r="C1027" s="829"/>
      <c r="D1027" s="1101"/>
      <c r="E1027" s="829"/>
      <c r="F1027" s="1102"/>
      <c r="G1027" s="25"/>
      <c r="H1027" s="140"/>
      <c r="I1027" s="22"/>
      <c r="J1027" s="7" t="str">
        <f t="shared" si="496"/>
        <v xml:space="preserve"> </v>
      </c>
      <c r="K1027" s="1117"/>
      <c r="L1027" s="1119"/>
      <c r="M1027" s="1119"/>
      <c r="N1027" s="23"/>
      <c r="O1027" s="864"/>
      <c r="P1027" s="861"/>
      <c r="Q1027" s="867"/>
      <c r="R1027" s="829"/>
      <c r="S1027" s="836"/>
      <c r="T1027" s="836"/>
      <c r="U1027" s="836"/>
      <c r="V1027" s="836"/>
      <c r="W1027" s="832"/>
      <c r="X1027" s="856"/>
      <c r="Y1027" s="858"/>
      <c r="Z1027" s="858"/>
      <c r="AA1027" s="1105"/>
      <c r="AB1027" s="957"/>
      <c r="AC1027" s="1108"/>
      <c r="AD1027" s="1110"/>
      <c r="AE1027" s="29" t="str">
        <f t="shared" ref="AE1027" si="498">IFERROR(ROUND(IF(AA1027="ICT",0,(J1027/25)*110%),0),"")</f>
        <v/>
      </c>
      <c r="AF1027" s="45"/>
      <c r="AG1027" s="45"/>
      <c r="AH1027" s="46"/>
      <c r="AI1027" s="19"/>
    </row>
    <row r="1028" spans="2:35" s="90" customFormat="1" ht="16.5" customHeight="1">
      <c r="B1028" s="821"/>
      <c r="C1028" s="78" t="s">
        <v>348</v>
      </c>
      <c r="D1028" s="78"/>
      <c r="E1028" s="78">
        <f>COUNTA(E1018)</f>
        <v>0</v>
      </c>
      <c r="F1028" s="78">
        <f>COUNTA(F1018)</f>
        <v>0</v>
      </c>
      <c r="G1028" s="78">
        <f>COUNTA(G1018:G1027)</f>
        <v>0</v>
      </c>
      <c r="H1028" s="78"/>
      <c r="I1028" s="69">
        <f>SUM(I1018:I1027)</f>
        <v>0</v>
      </c>
      <c r="J1028" s="69">
        <f>SUM(J1018:J1027)</f>
        <v>0</v>
      </c>
      <c r="K1028" s="79"/>
      <c r="L1028" s="79"/>
      <c r="M1028" s="79"/>
      <c r="N1028" s="70">
        <f>SUM(N1018:N1027)</f>
        <v>0</v>
      </c>
      <c r="O1028" s="70">
        <f>SUM(O1018:O1027)</f>
        <v>0</v>
      </c>
      <c r="P1028" s="71">
        <f>SUM(P1018:P1027)</f>
        <v>0</v>
      </c>
      <c r="Q1028" s="71">
        <f>SUM(Q1018:Q1027)</f>
        <v>0</v>
      </c>
      <c r="R1028" s="71"/>
      <c r="S1028" s="74">
        <f>SUM(S1018:S1027)</f>
        <v>0</v>
      </c>
      <c r="T1028" s="74">
        <f>SUM(T1018:T1027)</f>
        <v>0</v>
      </c>
      <c r="U1028" s="74">
        <f t="shared" ref="U1028" si="499">SUM(U1018:U1027)</f>
        <v>0</v>
      </c>
      <c r="V1028" s="74">
        <f>SUM(V1018:V1027)</f>
        <v>0</v>
      </c>
      <c r="W1028" s="71"/>
      <c r="X1028" s="71" t="e">
        <f>SUM(X1018:X1027)</f>
        <v>#REF!</v>
      </c>
      <c r="Y1028" s="71" t="e">
        <f t="shared" ref="Y1028:Z1028" si="500">SUM(Y1018:Y1027)</f>
        <v>#REF!</v>
      </c>
      <c r="Z1028" s="71" t="e">
        <f t="shared" si="500"/>
        <v>#REF!</v>
      </c>
      <c r="AA1028" s="71"/>
      <c r="AB1028" s="75">
        <f>SUM(AB1018:AB1027)</f>
        <v>0</v>
      </c>
      <c r="AC1028" s="71">
        <f>SUM(AC1018:AC1027)</f>
        <v>0</v>
      </c>
      <c r="AD1028" s="76">
        <f>SUM(AD1018:AD1027)</f>
        <v>0</v>
      </c>
      <c r="AE1028" s="76">
        <f>SUM(AE1018:AE1027)</f>
        <v>0</v>
      </c>
      <c r="AF1028" s="79">
        <f>COUNTA(AF1018:AF1027)</f>
        <v>0</v>
      </c>
      <c r="AG1028" s="80"/>
      <c r="AH1028" s="81"/>
      <c r="AI1028" s="91"/>
    </row>
    <row r="1029" spans="2:35" s="93" customFormat="1" ht="15" thickBot="1">
      <c r="B1029" s="822"/>
      <c r="C1029" s="82"/>
      <c r="D1029" s="82"/>
      <c r="E1029" s="82"/>
      <c r="F1029" s="82"/>
      <c r="G1029" s="83"/>
      <c r="H1029" s="84"/>
      <c r="I1029" s="84"/>
      <c r="J1029" s="28" t="str">
        <f t="shared" ref="J1029" si="501">IFERROR(IF(I1029/D$12=0," ",I1029/D$12),"")</f>
        <v xml:space="preserve"> </v>
      </c>
      <c r="K1029" s="84"/>
      <c r="L1029" s="84"/>
      <c r="M1029" s="84"/>
      <c r="N1029" s="85"/>
      <c r="O1029" s="72"/>
      <c r="P1029" s="73"/>
      <c r="Q1029" s="73"/>
      <c r="R1029" s="73"/>
      <c r="S1029" s="73"/>
      <c r="T1029" s="73"/>
      <c r="U1029" s="73"/>
      <c r="V1029" s="73"/>
      <c r="W1029" s="73"/>
      <c r="X1029" s="73"/>
      <c r="Y1029" s="73"/>
      <c r="Z1029" s="73"/>
      <c r="AA1029" s="73"/>
      <c r="AB1029" s="73"/>
      <c r="AC1029" s="73"/>
      <c r="AD1029" s="77"/>
      <c r="AE1029" s="77"/>
      <c r="AF1029" s="84"/>
      <c r="AG1029" s="86"/>
      <c r="AH1029" s="87"/>
      <c r="AI1029" s="92"/>
    </row>
    <row r="1030" spans="2:35">
      <c r="B1030" s="823">
        <f>B1018+1</f>
        <v>85</v>
      </c>
      <c r="C1030" s="828"/>
      <c r="D1030" s="1100"/>
      <c r="E1030" s="828"/>
      <c r="F1030" s="829"/>
      <c r="G1030" s="25"/>
      <c r="H1030" s="24"/>
      <c r="I1030" s="140"/>
      <c r="J1030" s="7" t="str">
        <f>IFERROR(IF(I1030/D$12=0," ",I1030/D$12),"")</f>
        <v xml:space="preserve"> </v>
      </c>
      <c r="K1030" s="1116"/>
      <c r="L1030" s="1118"/>
      <c r="M1030" s="1118"/>
      <c r="N1030" s="23"/>
      <c r="O1030" s="862" t="str">
        <f>IFERROR(ROUND(IF(I1040/#REF!=0,"",I1040/#REF!),0),"")</f>
        <v/>
      </c>
      <c r="P1030" s="859">
        <f>IFERROR(O1040/$X$14,"")</f>
        <v>0</v>
      </c>
      <c r="Q1030" s="865">
        <f>IFERROR(P1040*$X$13/2,"")</f>
        <v>0</v>
      </c>
      <c r="R1030" s="854"/>
      <c r="S1030" s="834" t="str">
        <f>IFERROR(ROUND(IF(OR($R1030="Hino Truck",$R1033="Hino Truck",$R1035="Hino Truck",$R1037="Hino Truck"),$P1040/$X$9,""),1),"NA")</f>
        <v>NA</v>
      </c>
      <c r="T1030" s="834" t="str">
        <f>IFERROR(ROUND(IF(OR($R1030="Mazda",$R1033="Mazda",$R1035="Mazda",$R1037="Mazda"),$P1040/$X$10,""),1),"NA")</f>
        <v>NA</v>
      </c>
      <c r="U1030" s="834" t="str">
        <f>IFERROR(ROUND(IF(OR($R1030="Shazoor",$R1033="Shazoor",$R1035="Shazoor",$R1037="Shazoor"),$P1040/$X$11,""),1),"NA")</f>
        <v>NA</v>
      </c>
      <c r="V1030" s="834" t="str">
        <f>IFERROR(ROUND(IF(OR($R1030="Suzuki",$R1033="Suzuki",$R1035="Suzuki",$R1037="Suzuki"),$P1040/$X$12,""),1),"NA")</f>
        <v>NA</v>
      </c>
      <c r="W1030" s="830"/>
      <c r="X1030" s="855" t="e">
        <f>J1040/$K$9/$K$8</f>
        <v>#REF!</v>
      </c>
      <c r="Y1030" s="857" t="e">
        <f>ROUND(X1040/#REF!,0)</f>
        <v>#REF!</v>
      </c>
      <c r="Z1030" s="857" t="e">
        <f>O1040/#REF!</f>
        <v>#REF!</v>
      </c>
      <c r="AA1030" s="1103"/>
      <c r="AB1030" s="1106">
        <f>IFERROR(ROUND(IF(AA1030="ICT",0,(J1040/10)*110%),0),"")</f>
        <v>0</v>
      </c>
      <c r="AC1030" s="1107" t="str">
        <f>IFERROR(ROUNDUP(J1040/$P$9/$P$8,0),"")</f>
        <v/>
      </c>
      <c r="AD1030" s="1109" t="str">
        <f>IFERROR(ROUND(J1040/$P$9/AC1030,0),"")</f>
        <v/>
      </c>
      <c r="AE1030" s="29" t="str">
        <f>IFERROR(ROUND(IF(AA1030="ICT",0,(J1030/25)*110%),0),"")</f>
        <v/>
      </c>
      <c r="AF1030" s="43"/>
      <c r="AG1030" s="43"/>
      <c r="AH1030" s="44"/>
      <c r="AI1030" s="19"/>
    </row>
    <row r="1031" spans="2:35">
      <c r="B1031" s="823"/>
      <c r="C1031" s="828"/>
      <c r="D1031" s="1100"/>
      <c r="E1031" s="828"/>
      <c r="F1031" s="1102"/>
      <c r="G1031" s="25"/>
      <c r="H1031" s="140"/>
      <c r="I1031" s="140"/>
      <c r="J1031" s="7" t="str">
        <f t="shared" ref="J1031:J1039" si="502">IFERROR(IF(I1031/D$12=0," ",I1031/D$12),"")</f>
        <v xml:space="preserve"> </v>
      </c>
      <c r="K1031" s="1116"/>
      <c r="L1031" s="1118"/>
      <c r="M1031" s="1118"/>
      <c r="N1031" s="23"/>
      <c r="O1031" s="863"/>
      <c r="P1031" s="860"/>
      <c r="Q1031" s="866"/>
      <c r="R1031" s="828"/>
      <c r="S1031" s="835"/>
      <c r="T1031" s="835"/>
      <c r="U1031" s="835"/>
      <c r="V1031" s="835"/>
      <c r="W1031" s="831"/>
      <c r="X1031" s="855"/>
      <c r="Y1031" s="857"/>
      <c r="Z1031" s="857"/>
      <c r="AA1031" s="1104"/>
      <c r="AB1031" s="956"/>
      <c r="AC1031" s="1107"/>
      <c r="AD1031" s="1109"/>
      <c r="AE1031" s="29" t="str">
        <f t="shared" ref="AE1031:AE1033" si="503">IFERROR(ROUND(IF(AA1031="ICT",0,(J1031/25)*110%),0),"")</f>
        <v/>
      </c>
      <c r="AF1031" s="45"/>
      <c r="AG1031" s="45"/>
      <c r="AH1031" s="46"/>
      <c r="AI1031" s="19"/>
    </row>
    <row r="1032" spans="2:35">
      <c r="B1032" s="823"/>
      <c r="C1032" s="828"/>
      <c r="D1032" s="1100"/>
      <c r="E1032" s="828"/>
      <c r="F1032" s="1102"/>
      <c r="G1032" s="25"/>
      <c r="H1032" s="140"/>
      <c r="I1032" s="140"/>
      <c r="J1032" s="7" t="str">
        <f t="shared" si="502"/>
        <v xml:space="preserve"> </v>
      </c>
      <c r="K1032" s="1116"/>
      <c r="L1032" s="1118"/>
      <c r="M1032" s="1118"/>
      <c r="N1032" s="23"/>
      <c r="O1032" s="863"/>
      <c r="P1032" s="860"/>
      <c r="Q1032" s="866"/>
      <c r="R1032" s="829"/>
      <c r="S1032" s="835"/>
      <c r="T1032" s="835"/>
      <c r="U1032" s="835"/>
      <c r="V1032" s="835"/>
      <c r="W1032" s="831"/>
      <c r="X1032" s="855"/>
      <c r="Y1032" s="857"/>
      <c r="Z1032" s="857"/>
      <c r="AA1032" s="1104"/>
      <c r="AB1032" s="956"/>
      <c r="AC1032" s="1107"/>
      <c r="AD1032" s="1109"/>
      <c r="AE1032" s="29" t="str">
        <f t="shared" si="503"/>
        <v/>
      </c>
      <c r="AF1032" s="45"/>
      <c r="AG1032" s="45"/>
      <c r="AH1032" s="46"/>
      <c r="AI1032" s="19"/>
    </row>
    <row r="1033" spans="2:35">
      <c r="B1033" s="823"/>
      <c r="C1033" s="828"/>
      <c r="D1033" s="1100"/>
      <c r="E1033" s="828"/>
      <c r="F1033" s="1102"/>
      <c r="G1033" s="25"/>
      <c r="H1033" s="140"/>
      <c r="I1033" s="140"/>
      <c r="J1033" s="7" t="str">
        <f t="shared" si="502"/>
        <v xml:space="preserve"> </v>
      </c>
      <c r="K1033" s="1116"/>
      <c r="L1033" s="1118"/>
      <c r="M1033" s="1118"/>
      <c r="N1033" s="23"/>
      <c r="O1033" s="863"/>
      <c r="P1033" s="860"/>
      <c r="Q1033" s="866"/>
      <c r="R1033" s="854"/>
      <c r="S1033" s="835"/>
      <c r="T1033" s="835"/>
      <c r="U1033" s="835"/>
      <c r="V1033" s="835"/>
      <c r="W1033" s="831"/>
      <c r="X1033" s="855"/>
      <c r="Y1033" s="857"/>
      <c r="Z1033" s="857"/>
      <c r="AA1033" s="1104"/>
      <c r="AB1033" s="956"/>
      <c r="AC1033" s="1107"/>
      <c r="AD1033" s="1109"/>
      <c r="AE1033" s="29" t="str">
        <f t="shared" si="503"/>
        <v/>
      </c>
      <c r="AF1033" s="45"/>
      <c r="AG1033" s="45"/>
      <c r="AH1033" s="46"/>
      <c r="AI1033" s="19"/>
    </row>
    <row r="1034" spans="2:35">
      <c r="B1034" s="823"/>
      <c r="C1034" s="828"/>
      <c r="D1034" s="1100"/>
      <c r="E1034" s="828"/>
      <c r="F1034" s="1102"/>
      <c r="G1034" s="25"/>
      <c r="H1034" s="140"/>
      <c r="I1034" s="22"/>
      <c r="J1034" s="7" t="str">
        <f t="shared" si="502"/>
        <v xml:space="preserve"> </v>
      </c>
      <c r="K1034" s="1116"/>
      <c r="L1034" s="1118"/>
      <c r="M1034" s="1118"/>
      <c r="N1034" s="23"/>
      <c r="O1034" s="863"/>
      <c r="P1034" s="860"/>
      <c r="Q1034" s="866"/>
      <c r="R1034" s="829"/>
      <c r="S1034" s="835"/>
      <c r="T1034" s="835"/>
      <c r="U1034" s="835"/>
      <c r="V1034" s="835"/>
      <c r="W1034" s="831"/>
      <c r="X1034" s="855"/>
      <c r="Y1034" s="857"/>
      <c r="Z1034" s="857"/>
      <c r="AA1034" s="1104"/>
      <c r="AB1034" s="956"/>
      <c r="AC1034" s="1107"/>
      <c r="AD1034" s="1109"/>
      <c r="AE1034" s="29"/>
      <c r="AF1034" s="45"/>
      <c r="AG1034" s="45"/>
      <c r="AH1034" s="46"/>
      <c r="AI1034" s="19"/>
    </row>
    <row r="1035" spans="2:35">
      <c r="B1035" s="823"/>
      <c r="C1035" s="828"/>
      <c r="D1035" s="1100"/>
      <c r="E1035" s="828"/>
      <c r="F1035" s="1102"/>
      <c r="G1035" s="25"/>
      <c r="H1035" s="140"/>
      <c r="I1035" s="22"/>
      <c r="J1035" s="7" t="str">
        <f t="shared" si="502"/>
        <v xml:space="preserve"> </v>
      </c>
      <c r="K1035" s="1116"/>
      <c r="L1035" s="1118"/>
      <c r="M1035" s="1118"/>
      <c r="N1035" s="23"/>
      <c r="O1035" s="863"/>
      <c r="P1035" s="860"/>
      <c r="Q1035" s="866"/>
      <c r="R1035" s="854"/>
      <c r="S1035" s="835"/>
      <c r="T1035" s="835"/>
      <c r="U1035" s="835"/>
      <c r="V1035" s="835"/>
      <c r="W1035" s="831"/>
      <c r="X1035" s="855"/>
      <c r="Y1035" s="857"/>
      <c r="Z1035" s="857"/>
      <c r="AA1035" s="1104"/>
      <c r="AB1035" s="956"/>
      <c r="AC1035" s="1107"/>
      <c r="AD1035" s="1109"/>
      <c r="AE1035" s="29"/>
      <c r="AF1035" s="45"/>
      <c r="AG1035" s="45"/>
      <c r="AH1035" s="46"/>
      <c r="AI1035" s="19"/>
    </row>
    <row r="1036" spans="2:35">
      <c r="B1036" s="823"/>
      <c r="C1036" s="828"/>
      <c r="D1036" s="1100"/>
      <c r="E1036" s="828"/>
      <c r="F1036" s="1102"/>
      <c r="G1036" s="25"/>
      <c r="H1036" s="140"/>
      <c r="I1036" s="22"/>
      <c r="J1036" s="7" t="str">
        <f t="shared" si="502"/>
        <v xml:space="preserve"> </v>
      </c>
      <c r="K1036" s="1116"/>
      <c r="L1036" s="1118"/>
      <c r="M1036" s="1118"/>
      <c r="N1036" s="23"/>
      <c r="O1036" s="863"/>
      <c r="P1036" s="860"/>
      <c r="Q1036" s="866"/>
      <c r="R1036" s="829"/>
      <c r="S1036" s="835"/>
      <c r="T1036" s="835"/>
      <c r="U1036" s="835"/>
      <c r="V1036" s="835"/>
      <c r="W1036" s="831"/>
      <c r="X1036" s="855"/>
      <c r="Y1036" s="857"/>
      <c r="Z1036" s="857"/>
      <c r="AA1036" s="1104"/>
      <c r="AB1036" s="956"/>
      <c r="AC1036" s="1107"/>
      <c r="AD1036" s="1109"/>
      <c r="AE1036" s="29"/>
      <c r="AF1036" s="45"/>
      <c r="AG1036" s="45"/>
      <c r="AH1036" s="46"/>
      <c r="AI1036" s="19"/>
    </row>
    <row r="1037" spans="2:35">
      <c r="B1037" s="823"/>
      <c r="C1037" s="828"/>
      <c r="D1037" s="1100"/>
      <c r="E1037" s="828"/>
      <c r="F1037" s="1102"/>
      <c r="G1037" s="25"/>
      <c r="H1037" s="140"/>
      <c r="I1037" s="22"/>
      <c r="J1037" s="7" t="str">
        <f t="shared" si="502"/>
        <v xml:space="preserve"> </v>
      </c>
      <c r="K1037" s="1116"/>
      <c r="L1037" s="1118"/>
      <c r="M1037" s="1118"/>
      <c r="N1037" s="23"/>
      <c r="O1037" s="863"/>
      <c r="P1037" s="860"/>
      <c r="Q1037" s="866"/>
      <c r="R1037" s="854"/>
      <c r="S1037" s="835"/>
      <c r="T1037" s="835"/>
      <c r="U1037" s="835"/>
      <c r="V1037" s="835"/>
      <c r="W1037" s="831"/>
      <c r="X1037" s="855"/>
      <c r="Y1037" s="857"/>
      <c r="Z1037" s="857"/>
      <c r="AA1037" s="1104"/>
      <c r="AB1037" s="956"/>
      <c r="AC1037" s="1107"/>
      <c r="AD1037" s="1109"/>
      <c r="AE1037" s="29"/>
      <c r="AF1037" s="45"/>
      <c r="AG1037" s="45"/>
      <c r="AH1037" s="46"/>
      <c r="AI1037" s="19"/>
    </row>
    <row r="1038" spans="2:35">
      <c r="B1038" s="823"/>
      <c r="C1038" s="828"/>
      <c r="D1038" s="1100"/>
      <c r="E1038" s="828"/>
      <c r="F1038" s="1102"/>
      <c r="G1038" s="25"/>
      <c r="H1038" s="140"/>
      <c r="I1038" s="22"/>
      <c r="J1038" s="7" t="str">
        <f t="shared" si="502"/>
        <v xml:space="preserve"> </v>
      </c>
      <c r="K1038" s="1116"/>
      <c r="L1038" s="1118"/>
      <c r="M1038" s="1118"/>
      <c r="N1038" s="23"/>
      <c r="O1038" s="863"/>
      <c r="P1038" s="860"/>
      <c r="Q1038" s="866"/>
      <c r="R1038" s="828"/>
      <c r="S1038" s="835"/>
      <c r="T1038" s="835"/>
      <c r="U1038" s="835"/>
      <c r="V1038" s="835"/>
      <c r="W1038" s="831"/>
      <c r="X1038" s="855"/>
      <c r="Y1038" s="857"/>
      <c r="Z1038" s="857"/>
      <c r="AA1038" s="1104"/>
      <c r="AB1038" s="956"/>
      <c r="AC1038" s="1107"/>
      <c r="AD1038" s="1109"/>
      <c r="AE1038" s="29"/>
      <c r="AF1038" s="45"/>
      <c r="AG1038" s="45"/>
      <c r="AH1038" s="46"/>
      <c r="AI1038" s="19"/>
    </row>
    <row r="1039" spans="2:35">
      <c r="B1039" s="822"/>
      <c r="C1039" s="829"/>
      <c r="D1039" s="1101"/>
      <c r="E1039" s="829"/>
      <c r="F1039" s="1102"/>
      <c r="G1039" s="25"/>
      <c r="H1039" s="140"/>
      <c r="I1039" s="22"/>
      <c r="J1039" s="7" t="str">
        <f t="shared" si="502"/>
        <v xml:space="preserve"> </v>
      </c>
      <c r="K1039" s="1117"/>
      <c r="L1039" s="1119"/>
      <c r="M1039" s="1119"/>
      <c r="N1039" s="23"/>
      <c r="O1039" s="864"/>
      <c r="P1039" s="861"/>
      <c r="Q1039" s="867"/>
      <c r="R1039" s="829"/>
      <c r="S1039" s="836"/>
      <c r="T1039" s="836"/>
      <c r="U1039" s="836"/>
      <c r="V1039" s="836"/>
      <c r="W1039" s="832"/>
      <c r="X1039" s="856"/>
      <c r="Y1039" s="858"/>
      <c r="Z1039" s="858"/>
      <c r="AA1039" s="1105"/>
      <c r="AB1039" s="957"/>
      <c r="AC1039" s="1108"/>
      <c r="AD1039" s="1110"/>
      <c r="AE1039" s="29" t="str">
        <f t="shared" ref="AE1039" si="504">IFERROR(ROUND(IF(AA1039="ICT",0,(J1039/25)*110%),0),"")</f>
        <v/>
      </c>
      <c r="AF1039" s="45"/>
      <c r="AG1039" s="45"/>
      <c r="AH1039" s="46"/>
      <c r="AI1039" s="19"/>
    </row>
    <row r="1040" spans="2:35" s="90" customFormat="1" ht="16.5" customHeight="1">
      <c r="B1040" s="821"/>
      <c r="C1040" s="78" t="s">
        <v>348</v>
      </c>
      <c r="D1040" s="78"/>
      <c r="E1040" s="78">
        <f>COUNTA(E1030)</f>
        <v>0</v>
      </c>
      <c r="F1040" s="78">
        <f>COUNTA(F1030)</f>
        <v>0</v>
      </c>
      <c r="G1040" s="78">
        <f>COUNTA(G1030:G1039)</f>
        <v>0</v>
      </c>
      <c r="H1040" s="78"/>
      <c r="I1040" s="69">
        <f>SUM(I1030:I1039)</f>
        <v>0</v>
      </c>
      <c r="J1040" s="69">
        <f>SUM(J1030:J1039)</f>
        <v>0</v>
      </c>
      <c r="K1040" s="79"/>
      <c r="L1040" s="79"/>
      <c r="M1040" s="79"/>
      <c r="N1040" s="70">
        <f>SUM(N1030:N1039)</f>
        <v>0</v>
      </c>
      <c r="O1040" s="70">
        <f>SUM(O1030:O1039)</f>
        <v>0</v>
      </c>
      <c r="P1040" s="71">
        <f>SUM(P1030:P1039)</f>
        <v>0</v>
      </c>
      <c r="Q1040" s="71">
        <f>SUM(Q1030:Q1039)</f>
        <v>0</v>
      </c>
      <c r="R1040" s="71"/>
      <c r="S1040" s="74">
        <f>SUM(S1030:S1039)</f>
        <v>0</v>
      </c>
      <c r="T1040" s="74">
        <f>SUM(T1030:T1039)</f>
        <v>0</v>
      </c>
      <c r="U1040" s="74">
        <f t="shared" ref="U1040" si="505">SUM(U1030:U1039)</f>
        <v>0</v>
      </c>
      <c r="V1040" s="74">
        <f>SUM(V1030:V1039)</f>
        <v>0</v>
      </c>
      <c r="W1040" s="71"/>
      <c r="X1040" s="71" t="e">
        <f>SUM(X1030:X1039)</f>
        <v>#REF!</v>
      </c>
      <c r="Y1040" s="71" t="e">
        <f t="shared" ref="Y1040:Z1040" si="506">SUM(Y1030:Y1039)</f>
        <v>#REF!</v>
      </c>
      <c r="Z1040" s="71" t="e">
        <f t="shared" si="506"/>
        <v>#REF!</v>
      </c>
      <c r="AA1040" s="71"/>
      <c r="AB1040" s="75">
        <f>SUM(AB1030:AB1039)</f>
        <v>0</v>
      </c>
      <c r="AC1040" s="71">
        <f>SUM(AC1030:AC1039)</f>
        <v>0</v>
      </c>
      <c r="AD1040" s="76">
        <f>SUM(AD1030:AD1039)</f>
        <v>0</v>
      </c>
      <c r="AE1040" s="76">
        <f>SUM(AE1030:AE1039)</f>
        <v>0</v>
      </c>
      <c r="AF1040" s="79">
        <f>COUNTA(AF1030:AF1039)</f>
        <v>0</v>
      </c>
      <c r="AG1040" s="80"/>
      <c r="AH1040" s="81"/>
      <c r="AI1040" s="91"/>
    </row>
    <row r="1041" spans="2:35" s="93" customFormat="1" ht="15" thickBot="1">
      <c r="B1041" s="822"/>
      <c r="C1041" s="82"/>
      <c r="D1041" s="82"/>
      <c r="E1041" s="82"/>
      <c r="F1041" s="82"/>
      <c r="G1041" s="83"/>
      <c r="H1041" s="84"/>
      <c r="I1041" s="84"/>
      <c r="J1041" s="28" t="str">
        <f t="shared" ref="J1041" si="507">IFERROR(IF(I1041/D$12=0," ",I1041/D$12),"")</f>
        <v xml:space="preserve"> </v>
      </c>
      <c r="K1041" s="84"/>
      <c r="L1041" s="84"/>
      <c r="M1041" s="84"/>
      <c r="N1041" s="85"/>
      <c r="O1041" s="72"/>
      <c r="P1041" s="73"/>
      <c r="Q1041" s="73"/>
      <c r="R1041" s="73"/>
      <c r="S1041" s="73"/>
      <c r="T1041" s="73"/>
      <c r="U1041" s="73"/>
      <c r="V1041" s="73"/>
      <c r="W1041" s="73"/>
      <c r="X1041" s="73"/>
      <c r="Y1041" s="73"/>
      <c r="Z1041" s="73"/>
      <c r="AA1041" s="73"/>
      <c r="AB1041" s="73"/>
      <c r="AC1041" s="73"/>
      <c r="AD1041" s="77"/>
      <c r="AE1041" s="77"/>
      <c r="AF1041" s="84"/>
      <c r="AG1041" s="86"/>
      <c r="AH1041" s="87"/>
      <c r="AI1041" s="92"/>
    </row>
    <row r="1042" spans="2:35">
      <c r="B1042" s="823">
        <f>B1030+1</f>
        <v>86</v>
      </c>
      <c r="C1042" s="828"/>
      <c r="D1042" s="1100"/>
      <c r="E1042" s="828"/>
      <c r="F1042" s="829"/>
      <c r="G1042" s="25"/>
      <c r="H1042" s="24"/>
      <c r="I1042" s="140"/>
      <c r="J1042" s="7" t="str">
        <f>IFERROR(IF(I1042/D$12=0," ",I1042/D$12),"")</f>
        <v xml:space="preserve"> </v>
      </c>
      <c r="K1042" s="1116"/>
      <c r="L1042" s="1118"/>
      <c r="M1042" s="1118"/>
      <c r="N1042" s="23"/>
      <c r="O1042" s="862" t="str">
        <f>IFERROR(ROUND(IF(I1052/#REF!=0,"",I1052/#REF!),0),"")</f>
        <v/>
      </c>
      <c r="P1042" s="859">
        <f>IFERROR(O1052/$X$14,"")</f>
        <v>0</v>
      </c>
      <c r="Q1042" s="865">
        <f>IFERROR(P1052*$X$13/2,"")</f>
        <v>0</v>
      </c>
      <c r="R1042" s="854"/>
      <c r="S1042" s="834" t="str">
        <f>IFERROR(ROUND(IF(OR($R1042="Hino Truck",$R1045="Hino Truck",$R1047="Hino Truck",$R1049="Hino Truck"),$P1052/$X$9,""),1),"NA")</f>
        <v>NA</v>
      </c>
      <c r="T1042" s="834" t="str">
        <f>IFERROR(ROUND(IF(OR($R1042="Mazda",$R1045="Mazda",$R1047="Mazda",$R1049="Mazda"),$P1052/$X$10,""),1),"NA")</f>
        <v>NA</v>
      </c>
      <c r="U1042" s="834" t="str">
        <f>IFERROR(ROUND(IF(OR($R1042="Shazoor",$R1045="Shazoor",$R1047="Shazoor",$R1049="Shazoor"),$P1052/$X$11,""),1),"NA")</f>
        <v>NA</v>
      </c>
      <c r="V1042" s="834" t="str">
        <f>IFERROR(ROUND(IF(OR($R1042="Suzuki",$R1045="Suzuki",$R1047="Suzuki",$R1049="Suzuki"),$P1052/$X$12,""),1),"NA")</f>
        <v>NA</v>
      </c>
      <c r="W1042" s="830"/>
      <c r="X1042" s="855" t="e">
        <f>J1052/$K$9/$K$8</f>
        <v>#REF!</v>
      </c>
      <c r="Y1042" s="857" t="e">
        <f>ROUND(X1052/#REF!,0)</f>
        <v>#REF!</v>
      </c>
      <c r="Z1042" s="857" t="e">
        <f>O1052/#REF!</f>
        <v>#REF!</v>
      </c>
      <c r="AA1042" s="1103"/>
      <c r="AB1042" s="1106">
        <f>IFERROR(ROUND(IF(AA1042="ICT",0,(J1052/10)*110%),0),"")</f>
        <v>0</v>
      </c>
      <c r="AC1042" s="1107" t="str">
        <f>IFERROR(ROUNDUP(J1052/$P$9/$P$8,0),"")</f>
        <v/>
      </c>
      <c r="AD1042" s="1109" t="str">
        <f>IFERROR(ROUND(J1052/$P$9/AC1042,0),"")</f>
        <v/>
      </c>
      <c r="AE1042" s="29" t="str">
        <f>IFERROR(ROUND(IF(AA1042="ICT",0,(J1042/25)*110%),0),"")</f>
        <v/>
      </c>
      <c r="AF1042" s="43"/>
      <c r="AG1042" s="43"/>
      <c r="AH1042" s="44"/>
      <c r="AI1042" s="19"/>
    </row>
    <row r="1043" spans="2:35">
      <c r="B1043" s="823"/>
      <c r="C1043" s="828"/>
      <c r="D1043" s="1100"/>
      <c r="E1043" s="828"/>
      <c r="F1043" s="1102"/>
      <c r="G1043" s="25"/>
      <c r="H1043" s="140"/>
      <c r="I1043" s="140"/>
      <c r="J1043" s="7" t="str">
        <f t="shared" ref="J1043:J1051" si="508">IFERROR(IF(I1043/D$12=0," ",I1043/D$12),"")</f>
        <v xml:space="preserve"> </v>
      </c>
      <c r="K1043" s="1116"/>
      <c r="L1043" s="1118"/>
      <c r="M1043" s="1118"/>
      <c r="N1043" s="23"/>
      <c r="O1043" s="863"/>
      <c r="P1043" s="860"/>
      <c r="Q1043" s="866"/>
      <c r="R1043" s="828"/>
      <c r="S1043" s="835"/>
      <c r="T1043" s="835"/>
      <c r="U1043" s="835"/>
      <c r="V1043" s="835"/>
      <c r="W1043" s="831"/>
      <c r="X1043" s="855"/>
      <c r="Y1043" s="857"/>
      <c r="Z1043" s="857"/>
      <c r="AA1043" s="1104"/>
      <c r="AB1043" s="956"/>
      <c r="AC1043" s="1107"/>
      <c r="AD1043" s="1109"/>
      <c r="AE1043" s="29" t="str">
        <f t="shared" ref="AE1043:AE1045" si="509">IFERROR(ROUND(IF(AA1043="ICT",0,(J1043/25)*110%),0),"")</f>
        <v/>
      </c>
      <c r="AF1043" s="45"/>
      <c r="AG1043" s="45"/>
      <c r="AH1043" s="46"/>
      <c r="AI1043" s="19"/>
    </row>
    <row r="1044" spans="2:35">
      <c r="B1044" s="823"/>
      <c r="C1044" s="828"/>
      <c r="D1044" s="1100"/>
      <c r="E1044" s="828"/>
      <c r="F1044" s="1102"/>
      <c r="G1044" s="25"/>
      <c r="H1044" s="140"/>
      <c r="I1044" s="140"/>
      <c r="J1044" s="7" t="str">
        <f t="shared" si="508"/>
        <v xml:space="preserve"> </v>
      </c>
      <c r="K1044" s="1116"/>
      <c r="L1044" s="1118"/>
      <c r="M1044" s="1118"/>
      <c r="N1044" s="23"/>
      <c r="O1044" s="863"/>
      <c r="P1044" s="860"/>
      <c r="Q1044" s="866"/>
      <c r="R1044" s="829"/>
      <c r="S1044" s="835"/>
      <c r="T1044" s="835"/>
      <c r="U1044" s="835"/>
      <c r="V1044" s="835"/>
      <c r="W1044" s="831"/>
      <c r="X1044" s="855"/>
      <c r="Y1044" s="857"/>
      <c r="Z1044" s="857"/>
      <c r="AA1044" s="1104"/>
      <c r="AB1044" s="956"/>
      <c r="AC1044" s="1107"/>
      <c r="AD1044" s="1109"/>
      <c r="AE1044" s="29" t="str">
        <f t="shared" si="509"/>
        <v/>
      </c>
      <c r="AF1044" s="45"/>
      <c r="AG1044" s="45"/>
      <c r="AH1044" s="46"/>
      <c r="AI1044" s="19"/>
    </row>
    <row r="1045" spans="2:35">
      <c r="B1045" s="823"/>
      <c r="C1045" s="828"/>
      <c r="D1045" s="1100"/>
      <c r="E1045" s="828"/>
      <c r="F1045" s="1102"/>
      <c r="G1045" s="25"/>
      <c r="H1045" s="140"/>
      <c r="I1045" s="140"/>
      <c r="J1045" s="7" t="str">
        <f t="shared" si="508"/>
        <v xml:space="preserve"> </v>
      </c>
      <c r="K1045" s="1116"/>
      <c r="L1045" s="1118"/>
      <c r="M1045" s="1118"/>
      <c r="N1045" s="23"/>
      <c r="O1045" s="863"/>
      <c r="P1045" s="860"/>
      <c r="Q1045" s="866"/>
      <c r="R1045" s="854"/>
      <c r="S1045" s="835"/>
      <c r="T1045" s="835"/>
      <c r="U1045" s="835"/>
      <c r="V1045" s="835"/>
      <c r="W1045" s="831"/>
      <c r="X1045" s="855"/>
      <c r="Y1045" s="857"/>
      <c r="Z1045" s="857"/>
      <c r="AA1045" s="1104"/>
      <c r="AB1045" s="956"/>
      <c r="AC1045" s="1107"/>
      <c r="AD1045" s="1109"/>
      <c r="AE1045" s="29" t="str">
        <f t="shared" si="509"/>
        <v/>
      </c>
      <c r="AF1045" s="45"/>
      <c r="AG1045" s="45"/>
      <c r="AH1045" s="46"/>
      <c r="AI1045" s="19"/>
    </row>
    <row r="1046" spans="2:35">
      <c r="B1046" s="823"/>
      <c r="C1046" s="828"/>
      <c r="D1046" s="1100"/>
      <c r="E1046" s="828"/>
      <c r="F1046" s="1102"/>
      <c r="G1046" s="25"/>
      <c r="H1046" s="140"/>
      <c r="I1046" s="22"/>
      <c r="J1046" s="7" t="str">
        <f t="shared" si="508"/>
        <v xml:space="preserve"> </v>
      </c>
      <c r="K1046" s="1116"/>
      <c r="L1046" s="1118"/>
      <c r="M1046" s="1118"/>
      <c r="N1046" s="23"/>
      <c r="O1046" s="863"/>
      <c r="P1046" s="860"/>
      <c r="Q1046" s="866"/>
      <c r="R1046" s="829"/>
      <c r="S1046" s="835"/>
      <c r="T1046" s="835"/>
      <c r="U1046" s="835"/>
      <c r="V1046" s="835"/>
      <c r="W1046" s="831"/>
      <c r="X1046" s="855"/>
      <c r="Y1046" s="857"/>
      <c r="Z1046" s="857"/>
      <c r="AA1046" s="1104"/>
      <c r="AB1046" s="956"/>
      <c r="AC1046" s="1107"/>
      <c r="AD1046" s="1109"/>
      <c r="AE1046" s="29"/>
      <c r="AF1046" s="45"/>
      <c r="AG1046" s="45"/>
      <c r="AH1046" s="46"/>
      <c r="AI1046" s="19"/>
    </row>
    <row r="1047" spans="2:35">
      <c r="B1047" s="823"/>
      <c r="C1047" s="828"/>
      <c r="D1047" s="1100"/>
      <c r="E1047" s="828"/>
      <c r="F1047" s="1102"/>
      <c r="G1047" s="25"/>
      <c r="H1047" s="140"/>
      <c r="I1047" s="22"/>
      <c r="J1047" s="7" t="str">
        <f t="shared" si="508"/>
        <v xml:space="preserve"> </v>
      </c>
      <c r="K1047" s="1116"/>
      <c r="L1047" s="1118"/>
      <c r="M1047" s="1118"/>
      <c r="N1047" s="23"/>
      <c r="O1047" s="863"/>
      <c r="P1047" s="860"/>
      <c r="Q1047" s="866"/>
      <c r="R1047" s="854"/>
      <c r="S1047" s="835"/>
      <c r="T1047" s="835"/>
      <c r="U1047" s="835"/>
      <c r="V1047" s="835"/>
      <c r="W1047" s="831"/>
      <c r="X1047" s="855"/>
      <c r="Y1047" s="857"/>
      <c r="Z1047" s="857"/>
      <c r="AA1047" s="1104"/>
      <c r="AB1047" s="956"/>
      <c r="AC1047" s="1107"/>
      <c r="AD1047" s="1109"/>
      <c r="AE1047" s="29"/>
      <c r="AF1047" s="45"/>
      <c r="AG1047" s="45"/>
      <c r="AH1047" s="46"/>
      <c r="AI1047" s="19"/>
    </row>
    <row r="1048" spans="2:35">
      <c r="B1048" s="823"/>
      <c r="C1048" s="828"/>
      <c r="D1048" s="1100"/>
      <c r="E1048" s="828"/>
      <c r="F1048" s="1102"/>
      <c r="G1048" s="25"/>
      <c r="H1048" s="140"/>
      <c r="I1048" s="22"/>
      <c r="J1048" s="7" t="str">
        <f t="shared" si="508"/>
        <v xml:space="preserve"> </v>
      </c>
      <c r="K1048" s="1116"/>
      <c r="L1048" s="1118"/>
      <c r="M1048" s="1118"/>
      <c r="N1048" s="23"/>
      <c r="O1048" s="863"/>
      <c r="P1048" s="860"/>
      <c r="Q1048" s="866"/>
      <c r="R1048" s="829"/>
      <c r="S1048" s="835"/>
      <c r="T1048" s="835"/>
      <c r="U1048" s="835"/>
      <c r="V1048" s="835"/>
      <c r="W1048" s="831"/>
      <c r="X1048" s="855"/>
      <c r="Y1048" s="857"/>
      <c r="Z1048" s="857"/>
      <c r="AA1048" s="1104"/>
      <c r="AB1048" s="956"/>
      <c r="AC1048" s="1107"/>
      <c r="AD1048" s="1109"/>
      <c r="AE1048" s="29"/>
      <c r="AF1048" s="45"/>
      <c r="AG1048" s="45"/>
      <c r="AH1048" s="46"/>
      <c r="AI1048" s="19"/>
    </row>
    <row r="1049" spans="2:35">
      <c r="B1049" s="823"/>
      <c r="C1049" s="828"/>
      <c r="D1049" s="1100"/>
      <c r="E1049" s="828"/>
      <c r="F1049" s="1102"/>
      <c r="G1049" s="25"/>
      <c r="H1049" s="140"/>
      <c r="I1049" s="22"/>
      <c r="J1049" s="7" t="str">
        <f t="shared" si="508"/>
        <v xml:space="preserve"> </v>
      </c>
      <c r="K1049" s="1116"/>
      <c r="L1049" s="1118"/>
      <c r="M1049" s="1118"/>
      <c r="N1049" s="23"/>
      <c r="O1049" s="863"/>
      <c r="P1049" s="860"/>
      <c r="Q1049" s="866"/>
      <c r="R1049" s="854"/>
      <c r="S1049" s="835"/>
      <c r="T1049" s="835"/>
      <c r="U1049" s="835"/>
      <c r="V1049" s="835"/>
      <c r="W1049" s="831"/>
      <c r="X1049" s="855"/>
      <c r="Y1049" s="857"/>
      <c r="Z1049" s="857"/>
      <c r="AA1049" s="1104"/>
      <c r="AB1049" s="956"/>
      <c r="AC1049" s="1107"/>
      <c r="AD1049" s="1109"/>
      <c r="AE1049" s="29"/>
      <c r="AF1049" s="45"/>
      <c r="AG1049" s="45"/>
      <c r="AH1049" s="46"/>
      <c r="AI1049" s="19"/>
    </row>
    <row r="1050" spans="2:35">
      <c r="B1050" s="823"/>
      <c r="C1050" s="828"/>
      <c r="D1050" s="1100"/>
      <c r="E1050" s="828"/>
      <c r="F1050" s="1102"/>
      <c r="G1050" s="25"/>
      <c r="H1050" s="140"/>
      <c r="I1050" s="22"/>
      <c r="J1050" s="7" t="str">
        <f t="shared" si="508"/>
        <v xml:space="preserve"> </v>
      </c>
      <c r="K1050" s="1116"/>
      <c r="L1050" s="1118"/>
      <c r="M1050" s="1118"/>
      <c r="N1050" s="23"/>
      <c r="O1050" s="863"/>
      <c r="P1050" s="860"/>
      <c r="Q1050" s="866"/>
      <c r="R1050" s="828"/>
      <c r="S1050" s="835"/>
      <c r="T1050" s="835"/>
      <c r="U1050" s="835"/>
      <c r="V1050" s="835"/>
      <c r="W1050" s="831"/>
      <c r="X1050" s="855"/>
      <c r="Y1050" s="857"/>
      <c r="Z1050" s="857"/>
      <c r="AA1050" s="1104"/>
      <c r="AB1050" s="956"/>
      <c r="AC1050" s="1107"/>
      <c r="AD1050" s="1109"/>
      <c r="AE1050" s="29"/>
      <c r="AF1050" s="45"/>
      <c r="AG1050" s="45"/>
      <c r="AH1050" s="46"/>
      <c r="AI1050" s="19"/>
    </row>
    <row r="1051" spans="2:35">
      <c r="B1051" s="822"/>
      <c r="C1051" s="829"/>
      <c r="D1051" s="1101"/>
      <c r="E1051" s="829"/>
      <c r="F1051" s="1102"/>
      <c r="G1051" s="25"/>
      <c r="H1051" s="140"/>
      <c r="I1051" s="22"/>
      <c r="J1051" s="7" t="str">
        <f t="shared" si="508"/>
        <v xml:space="preserve"> </v>
      </c>
      <c r="K1051" s="1117"/>
      <c r="L1051" s="1119"/>
      <c r="M1051" s="1119"/>
      <c r="N1051" s="23"/>
      <c r="O1051" s="864"/>
      <c r="P1051" s="861"/>
      <c r="Q1051" s="867"/>
      <c r="R1051" s="829"/>
      <c r="S1051" s="836"/>
      <c r="T1051" s="836"/>
      <c r="U1051" s="836"/>
      <c r="V1051" s="836"/>
      <c r="W1051" s="832"/>
      <c r="X1051" s="856"/>
      <c r="Y1051" s="858"/>
      <c r="Z1051" s="858"/>
      <c r="AA1051" s="1105"/>
      <c r="AB1051" s="957"/>
      <c r="AC1051" s="1108"/>
      <c r="AD1051" s="1110"/>
      <c r="AE1051" s="29" t="str">
        <f t="shared" ref="AE1051" si="510">IFERROR(ROUND(IF(AA1051="ICT",0,(J1051/25)*110%),0),"")</f>
        <v/>
      </c>
      <c r="AF1051" s="45"/>
      <c r="AG1051" s="45"/>
      <c r="AH1051" s="46"/>
      <c r="AI1051" s="19"/>
    </row>
    <row r="1052" spans="2:35" s="90" customFormat="1" ht="16.5" customHeight="1">
      <c r="B1052" s="821"/>
      <c r="C1052" s="78" t="s">
        <v>348</v>
      </c>
      <c r="D1052" s="78"/>
      <c r="E1052" s="78">
        <f>COUNTA(E1042)</f>
        <v>0</v>
      </c>
      <c r="F1052" s="78">
        <f>COUNTA(F1042)</f>
        <v>0</v>
      </c>
      <c r="G1052" s="78">
        <f>COUNTA(G1042:G1051)</f>
        <v>0</v>
      </c>
      <c r="H1052" s="78"/>
      <c r="I1052" s="69">
        <f>SUM(I1042:I1051)</f>
        <v>0</v>
      </c>
      <c r="J1052" s="69">
        <f>SUM(J1042:J1051)</f>
        <v>0</v>
      </c>
      <c r="K1052" s="79"/>
      <c r="L1052" s="79"/>
      <c r="M1052" s="79"/>
      <c r="N1052" s="70">
        <f>SUM(N1042:N1051)</f>
        <v>0</v>
      </c>
      <c r="O1052" s="70">
        <f>SUM(O1042:O1051)</f>
        <v>0</v>
      </c>
      <c r="P1052" s="71">
        <f>SUM(P1042:P1051)</f>
        <v>0</v>
      </c>
      <c r="Q1052" s="71">
        <f>SUM(Q1042:Q1051)</f>
        <v>0</v>
      </c>
      <c r="R1052" s="71"/>
      <c r="S1052" s="74">
        <f>SUM(S1042:S1051)</f>
        <v>0</v>
      </c>
      <c r="T1052" s="74">
        <f>SUM(T1042:T1051)</f>
        <v>0</v>
      </c>
      <c r="U1052" s="74">
        <f t="shared" ref="U1052" si="511">SUM(U1042:U1051)</f>
        <v>0</v>
      </c>
      <c r="V1052" s="74">
        <f>SUM(V1042:V1051)</f>
        <v>0</v>
      </c>
      <c r="W1052" s="71"/>
      <c r="X1052" s="71" t="e">
        <f>SUM(X1042:X1051)</f>
        <v>#REF!</v>
      </c>
      <c r="Y1052" s="71" t="e">
        <f t="shared" ref="Y1052:Z1052" si="512">SUM(Y1042:Y1051)</f>
        <v>#REF!</v>
      </c>
      <c r="Z1052" s="71" t="e">
        <f t="shared" si="512"/>
        <v>#REF!</v>
      </c>
      <c r="AA1052" s="71"/>
      <c r="AB1052" s="75">
        <f>SUM(AB1042:AB1051)</f>
        <v>0</v>
      </c>
      <c r="AC1052" s="71">
        <f>SUM(AC1042:AC1051)</f>
        <v>0</v>
      </c>
      <c r="AD1052" s="76">
        <f>SUM(AD1042:AD1051)</f>
        <v>0</v>
      </c>
      <c r="AE1052" s="76">
        <f>SUM(AE1042:AE1051)</f>
        <v>0</v>
      </c>
      <c r="AF1052" s="79">
        <f>COUNTA(AF1042:AF1051)</f>
        <v>0</v>
      </c>
      <c r="AG1052" s="80"/>
      <c r="AH1052" s="81"/>
      <c r="AI1052" s="91"/>
    </row>
    <row r="1053" spans="2:35" s="93" customFormat="1" ht="15" thickBot="1">
      <c r="B1053" s="822"/>
      <c r="C1053" s="82"/>
      <c r="D1053" s="82"/>
      <c r="E1053" s="82"/>
      <c r="F1053" s="82"/>
      <c r="G1053" s="83"/>
      <c r="H1053" s="84"/>
      <c r="I1053" s="84"/>
      <c r="J1053" s="28" t="str">
        <f t="shared" ref="J1053" si="513">IFERROR(IF(I1053/D$12=0," ",I1053/D$12),"")</f>
        <v xml:space="preserve"> </v>
      </c>
      <c r="K1053" s="84"/>
      <c r="L1053" s="84"/>
      <c r="M1053" s="84"/>
      <c r="N1053" s="85"/>
      <c r="O1053" s="72"/>
      <c r="P1053" s="73"/>
      <c r="Q1053" s="73"/>
      <c r="R1053" s="73"/>
      <c r="S1053" s="73"/>
      <c r="T1053" s="73"/>
      <c r="U1053" s="73"/>
      <c r="V1053" s="73"/>
      <c r="W1053" s="73"/>
      <c r="X1053" s="73"/>
      <c r="Y1053" s="73"/>
      <c r="Z1053" s="73"/>
      <c r="AA1053" s="73"/>
      <c r="AB1053" s="73"/>
      <c r="AC1053" s="73"/>
      <c r="AD1053" s="77"/>
      <c r="AE1053" s="77"/>
      <c r="AF1053" s="84"/>
      <c r="AG1053" s="86"/>
      <c r="AH1053" s="87"/>
      <c r="AI1053" s="92"/>
    </row>
    <row r="1054" spans="2:35">
      <c r="B1054" s="823">
        <f>B1042+1</f>
        <v>87</v>
      </c>
      <c r="C1054" s="828"/>
      <c r="D1054" s="1100"/>
      <c r="E1054" s="828"/>
      <c r="F1054" s="829"/>
      <c r="G1054" s="25"/>
      <c r="H1054" s="24"/>
      <c r="I1054" s="140"/>
      <c r="J1054" s="7" t="str">
        <f>IFERROR(IF(I1054/D$12=0," ",I1054/D$12),"")</f>
        <v xml:space="preserve"> </v>
      </c>
      <c r="K1054" s="1116"/>
      <c r="L1054" s="1118"/>
      <c r="M1054" s="1118"/>
      <c r="N1054" s="23"/>
      <c r="O1054" s="862" t="str">
        <f>IFERROR(ROUND(IF(I1064/#REF!=0,"",I1064/#REF!),0),"")</f>
        <v/>
      </c>
      <c r="P1054" s="859">
        <f>IFERROR(O1064/$X$14,"")</f>
        <v>0</v>
      </c>
      <c r="Q1054" s="865">
        <f>IFERROR(P1064*$X$13/2,"")</f>
        <v>0</v>
      </c>
      <c r="R1054" s="854"/>
      <c r="S1054" s="834" t="str">
        <f>IFERROR(ROUND(IF(OR($R1054="Hino Truck",$R1057="Hino Truck",$R1059="Hino Truck",$R1061="Hino Truck"),$P1064/$X$9,""),1),"NA")</f>
        <v>NA</v>
      </c>
      <c r="T1054" s="834" t="str">
        <f>IFERROR(ROUND(IF(OR($R1054="Mazda",$R1057="Mazda",$R1059="Mazda",$R1061="Mazda"),$P1064/$X$10,""),1),"NA")</f>
        <v>NA</v>
      </c>
      <c r="U1054" s="834" t="str">
        <f>IFERROR(ROUND(IF(OR($R1054="Shazoor",$R1057="Shazoor",$R1059="Shazoor",$R1061="Shazoor"),$P1064/$X$11,""),1),"NA")</f>
        <v>NA</v>
      </c>
      <c r="V1054" s="834" t="str">
        <f>IFERROR(ROUND(IF(OR($R1054="Suzuki",$R1057="Suzuki",$R1059="Suzuki",$R1061="Suzuki"),$P1064/$X$12,""),1),"NA")</f>
        <v>NA</v>
      </c>
      <c r="W1054" s="830"/>
      <c r="X1054" s="855" t="e">
        <f>J1064/$K$9/$K$8</f>
        <v>#REF!</v>
      </c>
      <c r="Y1054" s="857" t="e">
        <f>ROUND(X1064/#REF!,0)</f>
        <v>#REF!</v>
      </c>
      <c r="Z1054" s="857" t="e">
        <f>O1064/#REF!</f>
        <v>#REF!</v>
      </c>
      <c r="AA1054" s="1103"/>
      <c r="AB1054" s="1106">
        <f>IFERROR(ROUND(IF(AA1054="ICT",0,(J1064/10)*110%),0),"")</f>
        <v>0</v>
      </c>
      <c r="AC1054" s="1107" t="str">
        <f>IFERROR(ROUNDUP(J1064/$P$9/$P$8,0),"")</f>
        <v/>
      </c>
      <c r="AD1054" s="1109" t="str">
        <f>IFERROR(ROUND(J1064/$P$9/AC1054,0),"")</f>
        <v/>
      </c>
      <c r="AE1054" s="29" t="str">
        <f>IFERROR(ROUND(IF(AA1054="ICT",0,(J1054/25)*110%),0),"")</f>
        <v/>
      </c>
      <c r="AF1054" s="43"/>
      <c r="AG1054" s="43"/>
      <c r="AH1054" s="44"/>
      <c r="AI1054" s="19"/>
    </row>
    <row r="1055" spans="2:35">
      <c r="B1055" s="823"/>
      <c r="C1055" s="828"/>
      <c r="D1055" s="1100"/>
      <c r="E1055" s="828"/>
      <c r="F1055" s="1102"/>
      <c r="G1055" s="25"/>
      <c r="H1055" s="140"/>
      <c r="I1055" s="140"/>
      <c r="J1055" s="7" t="str">
        <f t="shared" ref="J1055:J1063" si="514">IFERROR(IF(I1055/D$12=0," ",I1055/D$12),"")</f>
        <v xml:space="preserve"> </v>
      </c>
      <c r="K1055" s="1116"/>
      <c r="L1055" s="1118"/>
      <c r="M1055" s="1118"/>
      <c r="N1055" s="23"/>
      <c r="O1055" s="863"/>
      <c r="P1055" s="860"/>
      <c r="Q1055" s="866"/>
      <c r="R1055" s="828"/>
      <c r="S1055" s="835"/>
      <c r="T1055" s="835"/>
      <c r="U1055" s="835"/>
      <c r="V1055" s="835"/>
      <c r="W1055" s="831"/>
      <c r="X1055" s="855"/>
      <c r="Y1055" s="857"/>
      <c r="Z1055" s="857"/>
      <c r="AA1055" s="1104"/>
      <c r="AB1055" s="956"/>
      <c r="AC1055" s="1107"/>
      <c r="AD1055" s="1109"/>
      <c r="AE1055" s="29" t="str">
        <f t="shared" ref="AE1055:AE1057" si="515">IFERROR(ROUND(IF(AA1055="ICT",0,(J1055/25)*110%),0),"")</f>
        <v/>
      </c>
      <c r="AF1055" s="45"/>
      <c r="AG1055" s="45"/>
      <c r="AH1055" s="46"/>
      <c r="AI1055" s="19"/>
    </row>
    <row r="1056" spans="2:35">
      <c r="B1056" s="823"/>
      <c r="C1056" s="828"/>
      <c r="D1056" s="1100"/>
      <c r="E1056" s="828"/>
      <c r="F1056" s="1102"/>
      <c r="G1056" s="25"/>
      <c r="H1056" s="140"/>
      <c r="I1056" s="140"/>
      <c r="J1056" s="7" t="str">
        <f t="shared" si="514"/>
        <v xml:space="preserve"> </v>
      </c>
      <c r="K1056" s="1116"/>
      <c r="L1056" s="1118"/>
      <c r="M1056" s="1118"/>
      <c r="N1056" s="23"/>
      <c r="O1056" s="863"/>
      <c r="P1056" s="860"/>
      <c r="Q1056" s="866"/>
      <c r="R1056" s="829"/>
      <c r="S1056" s="835"/>
      <c r="T1056" s="835"/>
      <c r="U1056" s="835"/>
      <c r="V1056" s="835"/>
      <c r="W1056" s="831"/>
      <c r="X1056" s="855"/>
      <c r="Y1056" s="857"/>
      <c r="Z1056" s="857"/>
      <c r="AA1056" s="1104"/>
      <c r="AB1056" s="956"/>
      <c r="AC1056" s="1107"/>
      <c r="AD1056" s="1109"/>
      <c r="AE1056" s="29" t="str">
        <f t="shared" si="515"/>
        <v/>
      </c>
      <c r="AF1056" s="45"/>
      <c r="AG1056" s="45"/>
      <c r="AH1056" s="46"/>
      <c r="AI1056" s="19"/>
    </row>
    <row r="1057" spans="2:35">
      <c r="B1057" s="823"/>
      <c r="C1057" s="828"/>
      <c r="D1057" s="1100"/>
      <c r="E1057" s="828"/>
      <c r="F1057" s="1102"/>
      <c r="G1057" s="25"/>
      <c r="H1057" s="140"/>
      <c r="I1057" s="140"/>
      <c r="J1057" s="7" t="str">
        <f t="shared" si="514"/>
        <v xml:space="preserve"> </v>
      </c>
      <c r="K1057" s="1116"/>
      <c r="L1057" s="1118"/>
      <c r="M1057" s="1118"/>
      <c r="N1057" s="23"/>
      <c r="O1057" s="863"/>
      <c r="P1057" s="860"/>
      <c r="Q1057" s="866"/>
      <c r="R1057" s="854"/>
      <c r="S1057" s="835"/>
      <c r="T1057" s="835"/>
      <c r="U1057" s="835"/>
      <c r="V1057" s="835"/>
      <c r="W1057" s="831"/>
      <c r="X1057" s="855"/>
      <c r="Y1057" s="857"/>
      <c r="Z1057" s="857"/>
      <c r="AA1057" s="1104"/>
      <c r="AB1057" s="956"/>
      <c r="AC1057" s="1107"/>
      <c r="AD1057" s="1109"/>
      <c r="AE1057" s="29" t="str">
        <f t="shared" si="515"/>
        <v/>
      </c>
      <c r="AF1057" s="45"/>
      <c r="AG1057" s="45"/>
      <c r="AH1057" s="46"/>
      <c r="AI1057" s="19"/>
    </row>
    <row r="1058" spans="2:35">
      <c r="B1058" s="823"/>
      <c r="C1058" s="828"/>
      <c r="D1058" s="1100"/>
      <c r="E1058" s="828"/>
      <c r="F1058" s="1102"/>
      <c r="G1058" s="25"/>
      <c r="H1058" s="140"/>
      <c r="I1058" s="22"/>
      <c r="J1058" s="7" t="str">
        <f t="shared" si="514"/>
        <v xml:space="preserve"> </v>
      </c>
      <c r="K1058" s="1116"/>
      <c r="L1058" s="1118"/>
      <c r="M1058" s="1118"/>
      <c r="N1058" s="23"/>
      <c r="O1058" s="863"/>
      <c r="P1058" s="860"/>
      <c r="Q1058" s="866"/>
      <c r="R1058" s="829"/>
      <c r="S1058" s="835"/>
      <c r="T1058" s="835"/>
      <c r="U1058" s="835"/>
      <c r="V1058" s="835"/>
      <c r="W1058" s="831"/>
      <c r="X1058" s="855"/>
      <c r="Y1058" s="857"/>
      <c r="Z1058" s="857"/>
      <c r="AA1058" s="1104"/>
      <c r="AB1058" s="956"/>
      <c r="AC1058" s="1107"/>
      <c r="AD1058" s="1109"/>
      <c r="AE1058" s="29"/>
      <c r="AF1058" s="45"/>
      <c r="AG1058" s="45"/>
      <c r="AH1058" s="46"/>
      <c r="AI1058" s="19"/>
    </row>
    <row r="1059" spans="2:35">
      <c r="B1059" s="823"/>
      <c r="C1059" s="828"/>
      <c r="D1059" s="1100"/>
      <c r="E1059" s="828"/>
      <c r="F1059" s="1102"/>
      <c r="G1059" s="25"/>
      <c r="H1059" s="140"/>
      <c r="I1059" s="22"/>
      <c r="J1059" s="7" t="str">
        <f t="shared" si="514"/>
        <v xml:space="preserve"> </v>
      </c>
      <c r="K1059" s="1116"/>
      <c r="L1059" s="1118"/>
      <c r="M1059" s="1118"/>
      <c r="N1059" s="23"/>
      <c r="O1059" s="863"/>
      <c r="P1059" s="860"/>
      <c r="Q1059" s="866"/>
      <c r="R1059" s="854"/>
      <c r="S1059" s="835"/>
      <c r="T1059" s="835"/>
      <c r="U1059" s="835"/>
      <c r="V1059" s="835"/>
      <c r="W1059" s="831"/>
      <c r="X1059" s="855"/>
      <c r="Y1059" s="857"/>
      <c r="Z1059" s="857"/>
      <c r="AA1059" s="1104"/>
      <c r="AB1059" s="956"/>
      <c r="AC1059" s="1107"/>
      <c r="AD1059" s="1109"/>
      <c r="AE1059" s="29"/>
      <c r="AF1059" s="45"/>
      <c r="AG1059" s="45"/>
      <c r="AH1059" s="46"/>
      <c r="AI1059" s="19"/>
    </row>
    <row r="1060" spans="2:35">
      <c r="B1060" s="823"/>
      <c r="C1060" s="828"/>
      <c r="D1060" s="1100"/>
      <c r="E1060" s="828"/>
      <c r="F1060" s="1102"/>
      <c r="G1060" s="25"/>
      <c r="H1060" s="140"/>
      <c r="I1060" s="22"/>
      <c r="J1060" s="7" t="str">
        <f t="shared" si="514"/>
        <v xml:space="preserve"> </v>
      </c>
      <c r="K1060" s="1116"/>
      <c r="L1060" s="1118"/>
      <c r="M1060" s="1118"/>
      <c r="N1060" s="23"/>
      <c r="O1060" s="863"/>
      <c r="P1060" s="860"/>
      <c r="Q1060" s="866"/>
      <c r="R1060" s="829"/>
      <c r="S1060" s="835"/>
      <c r="T1060" s="835"/>
      <c r="U1060" s="835"/>
      <c r="V1060" s="835"/>
      <c r="W1060" s="831"/>
      <c r="X1060" s="855"/>
      <c r="Y1060" s="857"/>
      <c r="Z1060" s="857"/>
      <c r="AA1060" s="1104"/>
      <c r="AB1060" s="956"/>
      <c r="AC1060" s="1107"/>
      <c r="AD1060" s="1109"/>
      <c r="AE1060" s="29"/>
      <c r="AF1060" s="45"/>
      <c r="AG1060" s="45"/>
      <c r="AH1060" s="46"/>
      <c r="AI1060" s="19"/>
    </row>
    <row r="1061" spans="2:35">
      <c r="B1061" s="823"/>
      <c r="C1061" s="828"/>
      <c r="D1061" s="1100"/>
      <c r="E1061" s="828"/>
      <c r="F1061" s="1102"/>
      <c r="G1061" s="25"/>
      <c r="H1061" s="140"/>
      <c r="I1061" s="22"/>
      <c r="J1061" s="7" t="str">
        <f t="shared" si="514"/>
        <v xml:space="preserve"> </v>
      </c>
      <c r="K1061" s="1116"/>
      <c r="L1061" s="1118"/>
      <c r="M1061" s="1118"/>
      <c r="N1061" s="23"/>
      <c r="O1061" s="863"/>
      <c r="P1061" s="860"/>
      <c r="Q1061" s="866"/>
      <c r="R1061" s="854"/>
      <c r="S1061" s="835"/>
      <c r="T1061" s="835"/>
      <c r="U1061" s="835"/>
      <c r="V1061" s="835"/>
      <c r="W1061" s="831"/>
      <c r="X1061" s="855"/>
      <c r="Y1061" s="857"/>
      <c r="Z1061" s="857"/>
      <c r="AA1061" s="1104"/>
      <c r="AB1061" s="956"/>
      <c r="AC1061" s="1107"/>
      <c r="AD1061" s="1109"/>
      <c r="AE1061" s="29"/>
      <c r="AF1061" s="45"/>
      <c r="AG1061" s="45"/>
      <c r="AH1061" s="46"/>
      <c r="AI1061" s="19"/>
    </row>
    <row r="1062" spans="2:35">
      <c r="B1062" s="823"/>
      <c r="C1062" s="828"/>
      <c r="D1062" s="1100"/>
      <c r="E1062" s="828"/>
      <c r="F1062" s="1102"/>
      <c r="G1062" s="25"/>
      <c r="H1062" s="140"/>
      <c r="I1062" s="22"/>
      <c r="J1062" s="7" t="str">
        <f t="shared" si="514"/>
        <v xml:space="preserve"> </v>
      </c>
      <c r="K1062" s="1116"/>
      <c r="L1062" s="1118"/>
      <c r="M1062" s="1118"/>
      <c r="N1062" s="23"/>
      <c r="O1062" s="863"/>
      <c r="P1062" s="860"/>
      <c r="Q1062" s="866"/>
      <c r="R1062" s="828"/>
      <c r="S1062" s="835"/>
      <c r="T1062" s="835"/>
      <c r="U1062" s="835"/>
      <c r="V1062" s="835"/>
      <c r="W1062" s="831"/>
      <c r="X1062" s="855"/>
      <c r="Y1062" s="857"/>
      <c r="Z1062" s="857"/>
      <c r="AA1062" s="1104"/>
      <c r="AB1062" s="956"/>
      <c r="AC1062" s="1107"/>
      <c r="AD1062" s="1109"/>
      <c r="AE1062" s="29"/>
      <c r="AF1062" s="45"/>
      <c r="AG1062" s="45"/>
      <c r="AH1062" s="46"/>
      <c r="AI1062" s="19"/>
    </row>
    <row r="1063" spans="2:35">
      <c r="B1063" s="822"/>
      <c r="C1063" s="829"/>
      <c r="D1063" s="1101"/>
      <c r="E1063" s="829"/>
      <c r="F1063" s="1102"/>
      <c r="G1063" s="25"/>
      <c r="H1063" s="140"/>
      <c r="I1063" s="22"/>
      <c r="J1063" s="7" t="str">
        <f t="shared" si="514"/>
        <v xml:space="preserve"> </v>
      </c>
      <c r="K1063" s="1117"/>
      <c r="L1063" s="1119"/>
      <c r="M1063" s="1119"/>
      <c r="N1063" s="23"/>
      <c r="O1063" s="864"/>
      <c r="P1063" s="861"/>
      <c r="Q1063" s="867"/>
      <c r="R1063" s="829"/>
      <c r="S1063" s="836"/>
      <c r="T1063" s="836"/>
      <c r="U1063" s="836"/>
      <c r="V1063" s="836"/>
      <c r="W1063" s="832"/>
      <c r="X1063" s="856"/>
      <c r="Y1063" s="858"/>
      <c r="Z1063" s="858"/>
      <c r="AA1063" s="1105"/>
      <c r="AB1063" s="957"/>
      <c r="AC1063" s="1108"/>
      <c r="AD1063" s="1110"/>
      <c r="AE1063" s="29" t="str">
        <f t="shared" ref="AE1063" si="516">IFERROR(ROUND(IF(AA1063="ICT",0,(J1063/25)*110%),0),"")</f>
        <v/>
      </c>
      <c r="AF1063" s="45"/>
      <c r="AG1063" s="45"/>
      <c r="AH1063" s="46"/>
      <c r="AI1063" s="19"/>
    </row>
    <row r="1064" spans="2:35" s="90" customFormat="1" ht="16.5" customHeight="1">
      <c r="B1064" s="821"/>
      <c r="C1064" s="78" t="s">
        <v>348</v>
      </c>
      <c r="D1064" s="78"/>
      <c r="E1064" s="78">
        <f>COUNTA(E1054)</f>
        <v>0</v>
      </c>
      <c r="F1064" s="78">
        <f>COUNTA(F1054)</f>
        <v>0</v>
      </c>
      <c r="G1064" s="78">
        <f>COUNTA(G1054:G1063)</f>
        <v>0</v>
      </c>
      <c r="H1064" s="78"/>
      <c r="I1064" s="69">
        <f>SUM(I1054:I1063)</f>
        <v>0</v>
      </c>
      <c r="J1064" s="69">
        <f>SUM(J1054:J1063)</f>
        <v>0</v>
      </c>
      <c r="K1064" s="79"/>
      <c r="L1064" s="79"/>
      <c r="M1064" s="79"/>
      <c r="N1064" s="70">
        <f>SUM(N1054:N1063)</f>
        <v>0</v>
      </c>
      <c r="O1064" s="70">
        <f>SUM(O1054:O1063)</f>
        <v>0</v>
      </c>
      <c r="P1064" s="71">
        <f>SUM(P1054:P1063)</f>
        <v>0</v>
      </c>
      <c r="Q1064" s="71">
        <f>SUM(Q1054:Q1063)</f>
        <v>0</v>
      </c>
      <c r="R1064" s="71"/>
      <c r="S1064" s="74">
        <f>SUM(S1054:S1063)</f>
        <v>0</v>
      </c>
      <c r="T1064" s="74">
        <f>SUM(T1054:T1063)</f>
        <v>0</v>
      </c>
      <c r="U1064" s="74">
        <f t="shared" ref="U1064" si="517">SUM(U1054:U1063)</f>
        <v>0</v>
      </c>
      <c r="V1064" s="74">
        <f>SUM(V1054:V1063)</f>
        <v>0</v>
      </c>
      <c r="W1064" s="71"/>
      <c r="X1064" s="71" t="e">
        <f>SUM(X1054:X1063)</f>
        <v>#REF!</v>
      </c>
      <c r="Y1064" s="71" t="e">
        <f t="shared" ref="Y1064:Z1064" si="518">SUM(Y1054:Y1063)</f>
        <v>#REF!</v>
      </c>
      <c r="Z1064" s="71" t="e">
        <f t="shared" si="518"/>
        <v>#REF!</v>
      </c>
      <c r="AA1064" s="71"/>
      <c r="AB1064" s="75">
        <f>SUM(AB1054:AB1063)</f>
        <v>0</v>
      </c>
      <c r="AC1064" s="71">
        <f>SUM(AC1054:AC1063)</f>
        <v>0</v>
      </c>
      <c r="AD1064" s="76">
        <f>SUM(AD1054:AD1063)</f>
        <v>0</v>
      </c>
      <c r="AE1064" s="76">
        <f>SUM(AE1054:AE1063)</f>
        <v>0</v>
      </c>
      <c r="AF1064" s="79">
        <f>COUNTA(AF1054:AF1063)</f>
        <v>0</v>
      </c>
      <c r="AG1064" s="80"/>
      <c r="AH1064" s="81"/>
      <c r="AI1064" s="91"/>
    </row>
    <row r="1065" spans="2:35" s="93" customFormat="1" ht="15" thickBot="1">
      <c r="B1065" s="822"/>
      <c r="C1065" s="82"/>
      <c r="D1065" s="82"/>
      <c r="E1065" s="82"/>
      <c r="F1065" s="82"/>
      <c r="G1065" s="83"/>
      <c r="H1065" s="84"/>
      <c r="I1065" s="84"/>
      <c r="J1065" s="28" t="str">
        <f t="shared" ref="J1065" si="519">IFERROR(IF(I1065/D$12=0," ",I1065/D$12),"")</f>
        <v xml:space="preserve"> </v>
      </c>
      <c r="K1065" s="84"/>
      <c r="L1065" s="84"/>
      <c r="M1065" s="84"/>
      <c r="N1065" s="85"/>
      <c r="O1065" s="72"/>
      <c r="P1065" s="73"/>
      <c r="Q1065" s="73"/>
      <c r="R1065" s="73"/>
      <c r="S1065" s="73"/>
      <c r="T1065" s="73"/>
      <c r="U1065" s="73"/>
      <c r="V1065" s="73"/>
      <c r="W1065" s="73"/>
      <c r="X1065" s="73"/>
      <c r="Y1065" s="73"/>
      <c r="Z1065" s="73"/>
      <c r="AA1065" s="73"/>
      <c r="AB1065" s="73"/>
      <c r="AC1065" s="73"/>
      <c r="AD1065" s="77"/>
      <c r="AE1065" s="77"/>
      <c r="AF1065" s="84"/>
      <c r="AG1065" s="86"/>
      <c r="AH1065" s="87"/>
      <c r="AI1065" s="92"/>
    </row>
    <row r="1066" spans="2:35">
      <c r="B1066" s="823">
        <f>B1054+1</f>
        <v>88</v>
      </c>
      <c r="C1066" s="828"/>
      <c r="D1066" s="1100"/>
      <c r="E1066" s="828"/>
      <c r="F1066" s="829"/>
      <c r="G1066" s="25"/>
      <c r="H1066" s="24"/>
      <c r="I1066" s="140"/>
      <c r="J1066" s="7" t="str">
        <f>IFERROR(IF(I1066/D$12=0," ",I1066/D$12),"")</f>
        <v xml:space="preserve"> </v>
      </c>
      <c r="K1066" s="1116"/>
      <c r="L1066" s="1118"/>
      <c r="M1066" s="1118"/>
      <c r="N1066" s="23"/>
      <c r="O1066" s="862" t="str">
        <f>IFERROR(ROUND(IF(I1076/#REF!=0,"",I1076/#REF!),0),"")</f>
        <v/>
      </c>
      <c r="P1066" s="859">
        <f>IFERROR(O1076/$X$14,"")</f>
        <v>0</v>
      </c>
      <c r="Q1066" s="865">
        <f>IFERROR(P1076*$X$13/2,"")</f>
        <v>0</v>
      </c>
      <c r="R1066" s="854"/>
      <c r="S1066" s="834" t="str">
        <f>IFERROR(ROUND(IF(OR($R1066="Hino Truck",$R1069="Hino Truck",$R1071="Hino Truck",$R1073="Hino Truck"),$P1076/$X$9,""),1),"NA")</f>
        <v>NA</v>
      </c>
      <c r="T1066" s="834" t="str">
        <f>IFERROR(ROUND(IF(OR($R1066="Mazda",$R1069="Mazda",$R1071="Mazda",$R1073="Mazda"),$P1076/$X$10,""),1),"NA")</f>
        <v>NA</v>
      </c>
      <c r="U1066" s="834" t="str">
        <f>IFERROR(ROUND(IF(OR($R1066="Shazoor",$R1069="Shazoor",$R1071="Shazoor",$R1073="Shazoor"),$P1076/$X$11,""),1),"NA")</f>
        <v>NA</v>
      </c>
      <c r="V1066" s="834" t="str">
        <f>IFERROR(ROUND(IF(OR($R1066="Suzuki",$R1069="Suzuki",$R1071="Suzuki",$R1073="Suzuki"),$P1076/$X$12,""),1),"NA")</f>
        <v>NA</v>
      </c>
      <c r="W1066" s="830"/>
      <c r="X1066" s="855" t="e">
        <f>J1076/$K$9/$K$8</f>
        <v>#REF!</v>
      </c>
      <c r="Y1066" s="857" t="e">
        <f>ROUND(X1076/#REF!,0)</f>
        <v>#REF!</v>
      </c>
      <c r="Z1066" s="857" t="e">
        <f>O1076/#REF!</f>
        <v>#REF!</v>
      </c>
      <c r="AA1066" s="1103"/>
      <c r="AB1066" s="1106">
        <f>IFERROR(ROUND(IF(AA1066="ICT",0,(J1076/10)*110%),0),"")</f>
        <v>0</v>
      </c>
      <c r="AC1066" s="1107" t="str">
        <f>IFERROR(ROUNDUP(J1076/$P$9/$P$8,0),"")</f>
        <v/>
      </c>
      <c r="AD1066" s="1109" t="str">
        <f>IFERROR(ROUND(J1076/$P$9/AC1066,0),"")</f>
        <v/>
      </c>
      <c r="AE1066" s="29" t="str">
        <f>IFERROR(ROUND(IF(AA1066="ICT",0,(J1066/25)*110%),0),"")</f>
        <v/>
      </c>
      <c r="AF1066" s="43"/>
      <c r="AG1066" s="43"/>
      <c r="AH1066" s="44"/>
      <c r="AI1066" s="19"/>
    </row>
    <row r="1067" spans="2:35">
      <c r="B1067" s="823"/>
      <c r="C1067" s="828"/>
      <c r="D1067" s="1100"/>
      <c r="E1067" s="828"/>
      <c r="F1067" s="1102"/>
      <c r="G1067" s="25"/>
      <c r="H1067" s="140"/>
      <c r="I1067" s="140"/>
      <c r="J1067" s="7" t="str">
        <f t="shared" ref="J1067:J1075" si="520">IFERROR(IF(I1067/D$12=0," ",I1067/D$12),"")</f>
        <v xml:space="preserve"> </v>
      </c>
      <c r="K1067" s="1116"/>
      <c r="L1067" s="1118"/>
      <c r="M1067" s="1118"/>
      <c r="N1067" s="23"/>
      <c r="O1067" s="863"/>
      <c r="P1067" s="860"/>
      <c r="Q1067" s="866"/>
      <c r="R1067" s="828"/>
      <c r="S1067" s="835"/>
      <c r="T1067" s="835"/>
      <c r="U1067" s="835"/>
      <c r="V1067" s="835"/>
      <c r="W1067" s="831"/>
      <c r="X1067" s="855"/>
      <c r="Y1067" s="857"/>
      <c r="Z1067" s="857"/>
      <c r="AA1067" s="1104"/>
      <c r="AB1067" s="956"/>
      <c r="AC1067" s="1107"/>
      <c r="AD1067" s="1109"/>
      <c r="AE1067" s="29" t="str">
        <f t="shared" ref="AE1067:AE1069" si="521">IFERROR(ROUND(IF(AA1067="ICT",0,(J1067/25)*110%),0),"")</f>
        <v/>
      </c>
      <c r="AF1067" s="45"/>
      <c r="AG1067" s="45"/>
      <c r="AH1067" s="46"/>
      <c r="AI1067" s="19"/>
    </row>
    <row r="1068" spans="2:35">
      <c r="B1068" s="823"/>
      <c r="C1068" s="828"/>
      <c r="D1068" s="1100"/>
      <c r="E1068" s="828"/>
      <c r="F1068" s="1102"/>
      <c r="G1068" s="25"/>
      <c r="H1068" s="140"/>
      <c r="I1068" s="140"/>
      <c r="J1068" s="7" t="str">
        <f t="shared" si="520"/>
        <v xml:space="preserve"> </v>
      </c>
      <c r="K1068" s="1116"/>
      <c r="L1068" s="1118"/>
      <c r="M1068" s="1118"/>
      <c r="N1068" s="23"/>
      <c r="O1068" s="863"/>
      <c r="P1068" s="860"/>
      <c r="Q1068" s="866"/>
      <c r="R1068" s="829"/>
      <c r="S1068" s="835"/>
      <c r="T1068" s="835"/>
      <c r="U1068" s="835"/>
      <c r="V1068" s="835"/>
      <c r="W1068" s="831"/>
      <c r="X1068" s="855"/>
      <c r="Y1068" s="857"/>
      <c r="Z1068" s="857"/>
      <c r="AA1068" s="1104"/>
      <c r="AB1068" s="956"/>
      <c r="AC1068" s="1107"/>
      <c r="AD1068" s="1109"/>
      <c r="AE1068" s="29" t="str">
        <f t="shared" si="521"/>
        <v/>
      </c>
      <c r="AF1068" s="45"/>
      <c r="AG1068" s="45"/>
      <c r="AH1068" s="46"/>
      <c r="AI1068" s="19"/>
    </row>
    <row r="1069" spans="2:35">
      <c r="B1069" s="823"/>
      <c r="C1069" s="828"/>
      <c r="D1069" s="1100"/>
      <c r="E1069" s="828"/>
      <c r="F1069" s="1102"/>
      <c r="G1069" s="25"/>
      <c r="H1069" s="140"/>
      <c r="I1069" s="140"/>
      <c r="J1069" s="7" t="str">
        <f t="shared" si="520"/>
        <v xml:space="preserve"> </v>
      </c>
      <c r="K1069" s="1116"/>
      <c r="L1069" s="1118"/>
      <c r="M1069" s="1118"/>
      <c r="N1069" s="23"/>
      <c r="O1069" s="863"/>
      <c r="P1069" s="860"/>
      <c r="Q1069" s="866"/>
      <c r="R1069" s="854"/>
      <c r="S1069" s="835"/>
      <c r="T1069" s="835"/>
      <c r="U1069" s="835"/>
      <c r="V1069" s="835"/>
      <c r="W1069" s="831"/>
      <c r="X1069" s="855"/>
      <c r="Y1069" s="857"/>
      <c r="Z1069" s="857"/>
      <c r="AA1069" s="1104"/>
      <c r="AB1069" s="956"/>
      <c r="AC1069" s="1107"/>
      <c r="AD1069" s="1109"/>
      <c r="AE1069" s="29" t="str">
        <f t="shared" si="521"/>
        <v/>
      </c>
      <c r="AF1069" s="45"/>
      <c r="AG1069" s="45"/>
      <c r="AH1069" s="46"/>
      <c r="AI1069" s="19"/>
    </row>
    <row r="1070" spans="2:35">
      <c r="B1070" s="823"/>
      <c r="C1070" s="828"/>
      <c r="D1070" s="1100"/>
      <c r="E1070" s="828"/>
      <c r="F1070" s="1102"/>
      <c r="G1070" s="25"/>
      <c r="H1070" s="140"/>
      <c r="I1070" s="22"/>
      <c r="J1070" s="7" t="str">
        <f t="shared" si="520"/>
        <v xml:space="preserve"> </v>
      </c>
      <c r="K1070" s="1116"/>
      <c r="L1070" s="1118"/>
      <c r="M1070" s="1118"/>
      <c r="N1070" s="23"/>
      <c r="O1070" s="863"/>
      <c r="P1070" s="860"/>
      <c r="Q1070" s="866"/>
      <c r="R1070" s="829"/>
      <c r="S1070" s="835"/>
      <c r="T1070" s="835"/>
      <c r="U1070" s="835"/>
      <c r="V1070" s="835"/>
      <c r="W1070" s="831"/>
      <c r="X1070" s="855"/>
      <c r="Y1070" s="857"/>
      <c r="Z1070" s="857"/>
      <c r="AA1070" s="1104"/>
      <c r="AB1070" s="956"/>
      <c r="AC1070" s="1107"/>
      <c r="AD1070" s="1109"/>
      <c r="AE1070" s="29"/>
      <c r="AF1070" s="45"/>
      <c r="AG1070" s="45"/>
      <c r="AH1070" s="46"/>
      <c r="AI1070" s="19"/>
    </row>
    <row r="1071" spans="2:35">
      <c r="B1071" s="823"/>
      <c r="C1071" s="828"/>
      <c r="D1071" s="1100"/>
      <c r="E1071" s="828"/>
      <c r="F1071" s="1102"/>
      <c r="G1071" s="25"/>
      <c r="H1071" s="140"/>
      <c r="I1071" s="22"/>
      <c r="J1071" s="7" t="str">
        <f t="shared" si="520"/>
        <v xml:space="preserve"> </v>
      </c>
      <c r="K1071" s="1116"/>
      <c r="L1071" s="1118"/>
      <c r="M1071" s="1118"/>
      <c r="N1071" s="23"/>
      <c r="O1071" s="863"/>
      <c r="P1071" s="860"/>
      <c r="Q1071" s="866"/>
      <c r="R1071" s="854"/>
      <c r="S1071" s="835"/>
      <c r="T1071" s="835"/>
      <c r="U1071" s="835"/>
      <c r="V1071" s="835"/>
      <c r="W1071" s="831"/>
      <c r="X1071" s="855"/>
      <c r="Y1071" s="857"/>
      <c r="Z1071" s="857"/>
      <c r="AA1071" s="1104"/>
      <c r="AB1071" s="956"/>
      <c r="AC1071" s="1107"/>
      <c r="AD1071" s="1109"/>
      <c r="AE1071" s="29"/>
      <c r="AF1071" s="45"/>
      <c r="AG1071" s="45"/>
      <c r="AH1071" s="46"/>
      <c r="AI1071" s="19"/>
    </row>
    <row r="1072" spans="2:35">
      <c r="B1072" s="823"/>
      <c r="C1072" s="828"/>
      <c r="D1072" s="1100"/>
      <c r="E1072" s="828"/>
      <c r="F1072" s="1102"/>
      <c r="G1072" s="25"/>
      <c r="H1072" s="140"/>
      <c r="I1072" s="22"/>
      <c r="J1072" s="7" t="str">
        <f t="shared" si="520"/>
        <v xml:space="preserve"> </v>
      </c>
      <c r="K1072" s="1116"/>
      <c r="L1072" s="1118"/>
      <c r="M1072" s="1118"/>
      <c r="N1072" s="23"/>
      <c r="O1072" s="863"/>
      <c r="P1072" s="860"/>
      <c r="Q1072" s="866"/>
      <c r="R1072" s="829"/>
      <c r="S1072" s="835"/>
      <c r="T1072" s="835"/>
      <c r="U1072" s="835"/>
      <c r="V1072" s="835"/>
      <c r="W1072" s="831"/>
      <c r="X1072" s="855"/>
      <c r="Y1072" s="857"/>
      <c r="Z1072" s="857"/>
      <c r="AA1072" s="1104"/>
      <c r="AB1072" s="956"/>
      <c r="AC1072" s="1107"/>
      <c r="AD1072" s="1109"/>
      <c r="AE1072" s="29"/>
      <c r="AF1072" s="45"/>
      <c r="AG1072" s="45"/>
      <c r="AH1072" s="46"/>
      <c r="AI1072" s="19"/>
    </row>
    <row r="1073" spans="2:35">
      <c r="B1073" s="823"/>
      <c r="C1073" s="828"/>
      <c r="D1073" s="1100"/>
      <c r="E1073" s="828"/>
      <c r="F1073" s="1102"/>
      <c r="G1073" s="25"/>
      <c r="H1073" s="140"/>
      <c r="I1073" s="22"/>
      <c r="J1073" s="7" t="str">
        <f t="shared" si="520"/>
        <v xml:space="preserve"> </v>
      </c>
      <c r="K1073" s="1116"/>
      <c r="L1073" s="1118"/>
      <c r="M1073" s="1118"/>
      <c r="N1073" s="23"/>
      <c r="O1073" s="863"/>
      <c r="P1073" s="860"/>
      <c r="Q1073" s="866"/>
      <c r="R1073" s="854"/>
      <c r="S1073" s="835"/>
      <c r="T1073" s="835"/>
      <c r="U1073" s="835"/>
      <c r="V1073" s="835"/>
      <c r="W1073" s="831"/>
      <c r="X1073" s="855"/>
      <c r="Y1073" s="857"/>
      <c r="Z1073" s="857"/>
      <c r="AA1073" s="1104"/>
      <c r="AB1073" s="956"/>
      <c r="AC1073" s="1107"/>
      <c r="AD1073" s="1109"/>
      <c r="AE1073" s="29"/>
      <c r="AF1073" s="45"/>
      <c r="AG1073" s="45"/>
      <c r="AH1073" s="46"/>
      <c r="AI1073" s="19"/>
    </row>
    <row r="1074" spans="2:35">
      <c r="B1074" s="823"/>
      <c r="C1074" s="828"/>
      <c r="D1074" s="1100"/>
      <c r="E1074" s="828"/>
      <c r="F1074" s="1102"/>
      <c r="G1074" s="25"/>
      <c r="H1074" s="140"/>
      <c r="I1074" s="22"/>
      <c r="J1074" s="7" t="str">
        <f t="shared" si="520"/>
        <v xml:space="preserve"> </v>
      </c>
      <c r="K1074" s="1116"/>
      <c r="L1074" s="1118"/>
      <c r="M1074" s="1118"/>
      <c r="N1074" s="23"/>
      <c r="O1074" s="863"/>
      <c r="P1074" s="860"/>
      <c r="Q1074" s="866"/>
      <c r="R1074" s="828"/>
      <c r="S1074" s="835"/>
      <c r="T1074" s="835"/>
      <c r="U1074" s="835"/>
      <c r="V1074" s="835"/>
      <c r="W1074" s="831"/>
      <c r="X1074" s="855"/>
      <c r="Y1074" s="857"/>
      <c r="Z1074" s="857"/>
      <c r="AA1074" s="1104"/>
      <c r="AB1074" s="956"/>
      <c r="AC1074" s="1107"/>
      <c r="AD1074" s="1109"/>
      <c r="AE1074" s="29"/>
      <c r="AF1074" s="45"/>
      <c r="AG1074" s="45"/>
      <c r="AH1074" s="46"/>
      <c r="AI1074" s="19"/>
    </row>
    <row r="1075" spans="2:35">
      <c r="B1075" s="822"/>
      <c r="C1075" s="829"/>
      <c r="D1075" s="1101"/>
      <c r="E1075" s="829"/>
      <c r="F1075" s="1102"/>
      <c r="G1075" s="25"/>
      <c r="H1075" s="140"/>
      <c r="I1075" s="22"/>
      <c r="J1075" s="7" t="str">
        <f t="shared" si="520"/>
        <v xml:space="preserve"> </v>
      </c>
      <c r="K1075" s="1117"/>
      <c r="L1075" s="1119"/>
      <c r="M1075" s="1119"/>
      <c r="N1075" s="23"/>
      <c r="O1075" s="864"/>
      <c r="P1075" s="861"/>
      <c r="Q1075" s="867"/>
      <c r="R1075" s="829"/>
      <c r="S1075" s="836"/>
      <c r="T1075" s="836"/>
      <c r="U1075" s="836"/>
      <c r="V1075" s="836"/>
      <c r="W1075" s="832"/>
      <c r="X1075" s="856"/>
      <c r="Y1075" s="858"/>
      <c r="Z1075" s="858"/>
      <c r="AA1075" s="1105"/>
      <c r="AB1075" s="957"/>
      <c r="AC1075" s="1108"/>
      <c r="AD1075" s="1110"/>
      <c r="AE1075" s="29" t="str">
        <f t="shared" ref="AE1075" si="522">IFERROR(ROUND(IF(AA1075="ICT",0,(J1075/25)*110%),0),"")</f>
        <v/>
      </c>
      <c r="AF1075" s="45"/>
      <c r="AG1075" s="45"/>
      <c r="AH1075" s="46"/>
      <c r="AI1075" s="19"/>
    </row>
    <row r="1076" spans="2:35" s="90" customFormat="1" ht="16.5" customHeight="1">
      <c r="B1076" s="821"/>
      <c r="C1076" s="78" t="s">
        <v>348</v>
      </c>
      <c r="D1076" s="78"/>
      <c r="E1076" s="78">
        <f>COUNTA(E1066)</f>
        <v>0</v>
      </c>
      <c r="F1076" s="78">
        <f>COUNTA(F1066)</f>
        <v>0</v>
      </c>
      <c r="G1076" s="78">
        <f>COUNTA(G1066:G1075)</f>
        <v>0</v>
      </c>
      <c r="H1076" s="78"/>
      <c r="I1076" s="69">
        <f>SUM(I1066:I1075)</f>
        <v>0</v>
      </c>
      <c r="J1076" s="69">
        <f>SUM(J1066:J1075)</f>
        <v>0</v>
      </c>
      <c r="K1076" s="79"/>
      <c r="L1076" s="79"/>
      <c r="M1076" s="79"/>
      <c r="N1076" s="70">
        <f>SUM(N1066:N1075)</f>
        <v>0</v>
      </c>
      <c r="O1076" s="70">
        <f>SUM(O1066:O1075)</f>
        <v>0</v>
      </c>
      <c r="P1076" s="71">
        <f>SUM(P1066:P1075)</f>
        <v>0</v>
      </c>
      <c r="Q1076" s="71">
        <f>SUM(Q1066:Q1075)</f>
        <v>0</v>
      </c>
      <c r="R1076" s="71"/>
      <c r="S1076" s="74">
        <f>SUM(S1066:S1075)</f>
        <v>0</v>
      </c>
      <c r="T1076" s="74">
        <f>SUM(T1066:T1075)</f>
        <v>0</v>
      </c>
      <c r="U1076" s="74">
        <f t="shared" ref="U1076" si="523">SUM(U1066:U1075)</f>
        <v>0</v>
      </c>
      <c r="V1076" s="74">
        <f>SUM(V1066:V1075)</f>
        <v>0</v>
      </c>
      <c r="W1076" s="71"/>
      <c r="X1076" s="71" t="e">
        <f>SUM(X1066:X1075)</f>
        <v>#REF!</v>
      </c>
      <c r="Y1076" s="71" t="e">
        <f t="shared" ref="Y1076:Z1076" si="524">SUM(Y1066:Y1075)</f>
        <v>#REF!</v>
      </c>
      <c r="Z1076" s="71" t="e">
        <f t="shared" si="524"/>
        <v>#REF!</v>
      </c>
      <c r="AA1076" s="71"/>
      <c r="AB1076" s="75">
        <f>SUM(AB1066:AB1075)</f>
        <v>0</v>
      </c>
      <c r="AC1076" s="71">
        <f>SUM(AC1066:AC1075)</f>
        <v>0</v>
      </c>
      <c r="AD1076" s="76">
        <f>SUM(AD1066:AD1075)</f>
        <v>0</v>
      </c>
      <c r="AE1076" s="76">
        <f>SUM(AE1066:AE1075)</f>
        <v>0</v>
      </c>
      <c r="AF1076" s="79">
        <f>COUNTA(AF1066:AF1075)</f>
        <v>0</v>
      </c>
      <c r="AG1076" s="80"/>
      <c r="AH1076" s="81"/>
      <c r="AI1076" s="91"/>
    </row>
    <row r="1077" spans="2:35" s="93" customFormat="1" ht="15" thickBot="1">
      <c r="B1077" s="822"/>
      <c r="C1077" s="82"/>
      <c r="D1077" s="82"/>
      <c r="E1077" s="82"/>
      <c r="F1077" s="82"/>
      <c r="G1077" s="83"/>
      <c r="H1077" s="84"/>
      <c r="I1077" s="84"/>
      <c r="J1077" s="28" t="str">
        <f t="shared" ref="J1077" si="525">IFERROR(IF(I1077/D$12=0," ",I1077/D$12),"")</f>
        <v xml:space="preserve"> </v>
      </c>
      <c r="K1077" s="84"/>
      <c r="L1077" s="84"/>
      <c r="M1077" s="84"/>
      <c r="N1077" s="85"/>
      <c r="O1077" s="72"/>
      <c r="P1077" s="73"/>
      <c r="Q1077" s="73"/>
      <c r="R1077" s="73"/>
      <c r="S1077" s="73"/>
      <c r="T1077" s="73"/>
      <c r="U1077" s="73"/>
      <c r="V1077" s="73"/>
      <c r="W1077" s="73"/>
      <c r="X1077" s="73"/>
      <c r="Y1077" s="73"/>
      <c r="Z1077" s="73"/>
      <c r="AA1077" s="73"/>
      <c r="AB1077" s="73"/>
      <c r="AC1077" s="73"/>
      <c r="AD1077" s="77"/>
      <c r="AE1077" s="77"/>
      <c r="AF1077" s="84"/>
      <c r="AG1077" s="86"/>
      <c r="AH1077" s="87"/>
      <c r="AI1077" s="92"/>
    </row>
    <row r="1078" spans="2:35">
      <c r="B1078" s="823">
        <f>B1066+1</f>
        <v>89</v>
      </c>
      <c r="C1078" s="828"/>
      <c r="D1078" s="1100"/>
      <c r="E1078" s="828"/>
      <c r="F1078" s="829"/>
      <c r="G1078" s="25"/>
      <c r="H1078" s="24"/>
      <c r="I1078" s="140"/>
      <c r="J1078" s="7" t="str">
        <f>IFERROR(IF(I1078/D$12=0," ",I1078/D$12),"")</f>
        <v xml:space="preserve"> </v>
      </c>
      <c r="K1078" s="1116"/>
      <c r="L1078" s="1118"/>
      <c r="M1078" s="1118"/>
      <c r="N1078" s="23"/>
      <c r="O1078" s="862" t="str">
        <f>IFERROR(ROUND(IF(I1088/#REF!=0,"",I1088/#REF!),0),"")</f>
        <v/>
      </c>
      <c r="P1078" s="859">
        <f>IFERROR(O1088/$X$14,"")</f>
        <v>0</v>
      </c>
      <c r="Q1078" s="865">
        <f>IFERROR(P1088*$X$13/2,"")</f>
        <v>0</v>
      </c>
      <c r="R1078" s="854"/>
      <c r="S1078" s="834" t="str">
        <f>IFERROR(ROUND(IF(OR($R1078="Hino Truck",$R1081="Hino Truck",$R1083="Hino Truck",$R1085="Hino Truck"),$P1088/$X$9,""),1),"NA")</f>
        <v>NA</v>
      </c>
      <c r="T1078" s="834" t="str">
        <f>IFERROR(ROUND(IF(OR($R1078="Mazda",$R1081="Mazda",$R1083="Mazda",$R1085="Mazda"),$P1088/$X$10,""),1),"NA")</f>
        <v>NA</v>
      </c>
      <c r="U1078" s="834" t="str">
        <f>IFERROR(ROUND(IF(OR($R1078="Shazoor",$R1081="Shazoor",$R1083="Shazoor",$R1085="Shazoor"),$P1088/$X$11,""),1),"NA")</f>
        <v>NA</v>
      </c>
      <c r="V1078" s="834" t="str">
        <f>IFERROR(ROUND(IF(OR($R1078="Suzuki",$R1081="Suzuki",$R1083="Suzuki",$R1085="Suzuki"),$P1088/$X$12,""),1),"NA")</f>
        <v>NA</v>
      </c>
      <c r="W1078" s="830"/>
      <c r="X1078" s="855" t="e">
        <f>J1088/$K$9/$K$8</f>
        <v>#REF!</v>
      </c>
      <c r="Y1078" s="857" t="e">
        <f>ROUND(X1088/#REF!,0)</f>
        <v>#REF!</v>
      </c>
      <c r="Z1078" s="857" t="e">
        <f>O1088/#REF!</f>
        <v>#REF!</v>
      </c>
      <c r="AA1078" s="1103"/>
      <c r="AB1078" s="1106">
        <f>IFERROR(ROUND(IF(AA1078="ICT",0,(J1088/10)*110%),0),"")</f>
        <v>0</v>
      </c>
      <c r="AC1078" s="1107" t="str">
        <f>IFERROR(ROUNDUP(J1088/$P$9/$P$8,0),"")</f>
        <v/>
      </c>
      <c r="AD1078" s="1109" t="str">
        <f>IFERROR(ROUND(J1088/$P$9/AC1078,0),"")</f>
        <v/>
      </c>
      <c r="AE1078" s="29" t="str">
        <f>IFERROR(ROUND(IF(AA1078="ICT",0,(J1078/25)*110%),0),"")</f>
        <v/>
      </c>
      <c r="AF1078" s="43"/>
      <c r="AG1078" s="43"/>
      <c r="AH1078" s="44"/>
      <c r="AI1078" s="19"/>
    </row>
    <row r="1079" spans="2:35">
      <c r="B1079" s="823"/>
      <c r="C1079" s="828"/>
      <c r="D1079" s="1100"/>
      <c r="E1079" s="828"/>
      <c r="F1079" s="1102"/>
      <c r="G1079" s="25"/>
      <c r="H1079" s="140"/>
      <c r="I1079" s="140"/>
      <c r="J1079" s="7" t="str">
        <f t="shared" ref="J1079:J1087" si="526">IFERROR(IF(I1079/D$12=0," ",I1079/D$12),"")</f>
        <v xml:space="preserve"> </v>
      </c>
      <c r="K1079" s="1116"/>
      <c r="L1079" s="1118"/>
      <c r="M1079" s="1118"/>
      <c r="N1079" s="23"/>
      <c r="O1079" s="863"/>
      <c r="P1079" s="860"/>
      <c r="Q1079" s="866"/>
      <c r="R1079" s="828"/>
      <c r="S1079" s="835"/>
      <c r="T1079" s="835"/>
      <c r="U1079" s="835"/>
      <c r="V1079" s="835"/>
      <c r="W1079" s="831"/>
      <c r="X1079" s="855"/>
      <c r="Y1079" s="857"/>
      <c r="Z1079" s="857"/>
      <c r="AA1079" s="1104"/>
      <c r="AB1079" s="956"/>
      <c r="AC1079" s="1107"/>
      <c r="AD1079" s="1109"/>
      <c r="AE1079" s="29" t="str">
        <f t="shared" ref="AE1079:AE1081" si="527">IFERROR(ROUND(IF(AA1079="ICT",0,(J1079/25)*110%),0),"")</f>
        <v/>
      </c>
      <c r="AF1079" s="45"/>
      <c r="AG1079" s="45"/>
      <c r="AH1079" s="46"/>
      <c r="AI1079" s="19"/>
    </row>
    <row r="1080" spans="2:35">
      <c r="B1080" s="823"/>
      <c r="C1080" s="828"/>
      <c r="D1080" s="1100"/>
      <c r="E1080" s="828"/>
      <c r="F1080" s="1102"/>
      <c r="G1080" s="25"/>
      <c r="H1080" s="140"/>
      <c r="I1080" s="140"/>
      <c r="J1080" s="7" t="str">
        <f t="shared" si="526"/>
        <v xml:space="preserve"> </v>
      </c>
      <c r="K1080" s="1116"/>
      <c r="L1080" s="1118"/>
      <c r="M1080" s="1118"/>
      <c r="N1080" s="23"/>
      <c r="O1080" s="863"/>
      <c r="P1080" s="860"/>
      <c r="Q1080" s="866"/>
      <c r="R1080" s="829"/>
      <c r="S1080" s="835"/>
      <c r="T1080" s="835"/>
      <c r="U1080" s="835"/>
      <c r="V1080" s="835"/>
      <c r="W1080" s="831"/>
      <c r="X1080" s="855"/>
      <c r="Y1080" s="857"/>
      <c r="Z1080" s="857"/>
      <c r="AA1080" s="1104"/>
      <c r="AB1080" s="956"/>
      <c r="AC1080" s="1107"/>
      <c r="AD1080" s="1109"/>
      <c r="AE1080" s="29" t="str">
        <f t="shared" si="527"/>
        <v/>
      </c>
      <c r="AF1080" s="45"/>
      <c r="AG1080" s="45"/>
      <c r="AH1080" s="46"/>
      <c r="AI1080" s="19"/>
    </row>
    <row r="1081" spans="2:35">
      <c r="B1081" s="823"/>
      <c r="C1081" s="828"/>
      <c r="D1081" s="1100"/>
      <c r="E1081" s="828"/>
      <c r="F1081" s="1102"/>
      <c r="G1081" s="25"/>
      <c r="H1081" s="140"/>
      <c r="I1081" s="140"/>
      <c r="J1081" s="7" t="str">
        <f t="shared" si="526"/>
        <v xml:space="preserve"> </v>
      </c>
      <c r="K1081" s="1116"/>
      <c r="L1081" s="1118"/>
      <c r="M1081" s="1118"/>
      <c r="N1081" s="23"/>
      <c r="O1081" s="863"/>
      <c r="P1081" s="860"/>
      <c r="Q1081" s="866"/>
      <c r="R1081" s="854"/>
      <c r="S1081" s="835"/>
      <c r="T1081" s="835"/>
      <c r="U1081" s="835"/>
      <c r="V1081" s="835"/>
      <c r="W1081" s="831"/>
      <c r="X1081" s="855"/>
      <c r="Y1081" s="857"/>
      <c r="Z1081" s="857"/>
      <c r="AA1081" s="1104"/>
      <c r="AB1081" s="956"/>
      <c r="AC1081" s="1107"/>
      <c r="AD1081" s="1109"/>
      <c r="AE1081" s="29" t="str">
        <f t="shared" si="527"/>
        <v/>
      </c>
      <c r="AF1081" s="45"/>
      <c r="AG1081" s="45"/>
      <c r="AH1081" s="46"/>
      <c r="AI1081" s="19"/>
    </row>
    <row r="1082" spans="2:35">
      <c r="B1082" s="823"/>
      <c r="C1082" s="828"/>
      <c r="D1082" s="1100"/>
      <c r="E1082" s="828"/>
      <c r="F1082" s="1102"/>
      <c r="G1082" s="25"/>
      <c r="H1082" s="140"/>
      <c r="I1082" s="22"/>
      <c r="J1082" s="7" t="str">
        <f t="shared" si="526"/>
        <v xml:space="preserve"> </v>
      </c>
      <c r="K1082" s="1116"/>
      <c r="L1082" s="1118"/>
      <c r="M1082" s="1118"/>
      <c r="N1082" s="23"/>
      <c r="O1082" s="863"/>
      <c r="P1082" s="860"/>
      <c r="Q1082" s="866"/>
      <c r="R1082" s="829"/>
      <c r="S1082" s="835"/>
      <c r="T1082" s="835"/>
      <c r="U1082" s="835"/>
      <c r="V1082" s="835"/>
      <c r="W1082" s="831"/>
      <c r="X1082" s="855"/>
      <c r="Y1082" s="857"/>
      <c r="Z1082" s="857"/>
      <c r="AA1082" s="1104"/>
      <c r="AB1082" s="956"/>
      <c r="AC1082" s="1107"/>
      <c r="AD1082" s="1109"/>
      <c r="AE1082" s="29"/>
      <c r="AF1082" s="45"/>
      <c r="AG1082" s="45"/>
      <c r="AH1082" s="46"/>
      <c r="AI1082" s="19"/>
    </row>
    <row r="1083" spans="2:35">
      <c r="B1083" s="823"/>
      <c r="C1083" s="828"/>
      <c r="D1083" s="1100"/>
      <c r="E1083" s="828"/>
      <c r="F1083" s="1102"/>
      <c r="G1083" s="25"/>
      <c r="H1083" s="140"/>
      <c r="I1083" s="22"/>
      <c r="J1083" s="7" t="str">
        <f t="shared" si="526"/>
        <v xml:space="preserve"> </v>
      </c>
      <c r="K1083" s="1116"/>
      <c r="L1083" s="1118"/>
      <c r="M1083" s="1118"/>
      <c r="N1083" s="23"/>
      <c r="O1083" s="863"/>
      <c r="P1083" s="860"/>
      <c r="Q1083" s="866"/>
      <c r="R1083" s="854"/>
      <c r="S1083" s="835"/>
      <c r="T1083" s="835"/>
      <c r="U1083" s="835"/>
      <c r="V1083" s="835"/>
      <c r="W1083" s="831"/>
      <c r="X1083" s="855"/>
      <c r="Y1083" s="857"/>
      <c r="Z1083" s="857"/>
      <c r="AA1083" s="1104"/>
      <c r="AB1083" s="956"/>
      <c r="AC1083" s="1107"/>
      <c r="AD1083" s="1109"/>
      <c r="AE1083" s="29"/>
      <c r="AF1083" s="45"/>
      <c r="AG1083" s="45"/>
      <c r="AH1083" s="46"/>
      <c r="AI1083" s="19"/>
    </row>
    <row r="1084" spans="2:35">
      <c r="B1084" s="823"/>
      <c r="C1084" s="828"/>
      <c r="D1084" s="1100"/>
      <c r="E1084" s="828"/>
      <c r="F1084" s="1102"/>
      <c r="G1084" s="25"/>
      <c r="H1084" s="140"/>
      <c r="I1084" s="22"/>
      <c r="J1084" s="7" t="str">
        <f t="shared" si="526"/>
        <v xml:space="preserve"> </v>
      </c>
      <c r="K1084" s="1116"/>
      <c r="L1084" s="1118"/>
      <c r="M1084" s="1118"/>
      <c r="N1084" s="23"/>
      <c r="O1084" s="863"/>
      <c r="P1084" s="860"/>
      <c r="Q1084" s="866"/>
      <c r="R1084" s="829"/>
      <c r="S1084" s="835"/>
      <c r="T1084" s="835"/>
      <c r="U1084" s="835"/>
      <c r="V1084" s="835"/>
      <c r="W1084" s="831"/>
      <c r="X1084" s="855"/>
      <c r="Y1084" s="857"/>
      <c r="Z1084" s="857"/>
      <c r="AA1084" s="1104"/>
      <c r="AB1084" s="956"/>
      <c r="AC1084" s="1107"/>
      <c r="AD1084" s="1109"/>
      <c r="AE1084" s="29"/>
      <c r="AF1084" s="45"/>
      <c r="AG1084" s="45"/>
      <c r="AH1084" s="46"/>
      <c r="AI1084" s="19"/>
    </row>
    <row r="1085" spans="2:35">
      <c r="B1085" s="823"/>
      <c r="C1085" s="828"/>
      <c r="D1085" s="1100"/>
      <c r="E1085" s="828"/>
      <c r="F1085" s="1102"/>
      <c r="G1085" s="25"/>
      <c r="H1085" s="140"/>
      <c r="I1085" s="22"/>
      <c r="J1085" s="7" t="str">
        <f t="shared" si="526"/>
        <v xml:space="preserve"> </v>
      </c>
      <c r="K1085" s="1116"/>
      <c r="L1085" s="1118"/>
      <c r="M1085" s="1118"/>
      <c r="N1085" s="23"/>
      <c r="O1085" s="863"/>
      <c r="P1085" s="860"/>
      <c r="Q1085" s="866"/>
      <c r="R1085" s="854"/>
      <c r="S1085" s="835"/>
      <c r="T1085" s="835"/>
      <c r="U1085" s="835"/>
      <c r="V1085" s="835"/>
      <c r="W1085" s="831"/>
      <c r="X1085" s="855"/>
      <c r="Y1085" s="857"/>
      <c r="Z1085" s="857"/>
      <c r="AA1085" s="1104"/>
      <c r="AB1085" s="956"/>
      <c r="AC1085" s="1107"/>
      <c r="AD1085" s="1109"/>
      <c r="AE1085" s="29"/>
      <c r="AF1085" s="45"/>
      <c r="AG1085" s="45"/>
      <c r="AH1085" s="46"/>
      <c r="AI1085" s="19"/>
    </row>
    <row r="1086" spans="2:35">
      <c r="B1086" s="823"/>
      <c r="C1086" s="828"/>
      <c r="D1086" s="1100"/>
      <c r="E1086" s="828"/>
      <c r="F1086" s="1102"/>
      <c r="G1086" s="25"/>
      <c r="H1086" s="140"/>
      <c r="I1086" s="22"/>
      <c r="J1086" s="7" t="str">
        <f t="shared" si="526"/>
        <v xml:space="preserve"> </v>
      </c>
      <c r="K1086" s="1116"/>
      <c r="L1086" s="1118"/>
      <c r="M1086" s="1118"/>
      <c r="N1086" s="23"/>
      <c r="O1086" s="863"/>
      <c r="P1086" s="860"/>
      <c r="Q1086" s="866"/>
      <c r="R1086" s="828"/>
      <c r="S1086" s="835"/>
      <c r="T1086" s="835"/>
      <c r="U1086" s="835"/>
      <c r="V1086" s="835"/>
      <c r="W1086" s="831"/>
      <c r="X1086" s="855"/>
      <c r="Y1086" s="857"/>
      <c r="Z1086" s="857"/>
      <c r="AA1086" s="1104"/>
      <c r="AB1086" s="956"/>
      <c r="AC1086" s="1107"/>
      <c r="AD1086" s="1109"/>
      <c r="AE1086" s="29"/>
      <c r="AF1086" s="45"/>
      <c r="AG1086" s="45"/>
      <c r="AH1086" s="46"/>
      <c r="AI1086" s="19"/>
    </row>
    <row r="1087" spans="2:35">
      <c r="B1087" s="822"/>
      <c r="C1087" s="829"/>
      <c r="D1087" s="1101"/>
      <c r="E1087" s="829"/>
      <c r="F1087" s="1102"/>
      <c r="G1087" s="25"/>
      <c r="H1087" s="140"/>
      <c r="I1087" s="22"/>
      <c r="J1087" s="7" t="str">
        <f t="shared" si="526"/>
        <v xml:space="preserve"> </v>
      </c>
      <c r="K1087" s="1117"/>
      <c r="L1087" s="1119"/>
      <c r="M1087" s="1119"/>
      <c r="N1087" s="23"/>
      <c r="O1087" s="864"/>
      <c r="P1087" s="861"/>
      <c r="Q1087" s="867"/>
      <c r="R1087" s="829"/>
      <c r="S1087" s="836"/>
      <c r="T1087" s="836"/>
      <c r="U1087" s="836"/>
      <c r="V1087" s="836"/>
      <c r="W1087" s="832"/>
      <c r="X1087" s="856"/>
      <c r="Y1087" s="858"/>
      <c r="Z1087" s="858"/>
      <c r="AA1087" s="1105"/>
      <c r="AB1087" s="957"/>
      <c r="AC1087" s="1108"/>
      <c r="AD1087" s="1110"/>
      <c r="AE1087" s="29" t="str">
        <f t="shared" ref="AE1087" si="528">IFERROR(ROUND(IF(AA1087="ICT",0,(J1087/25)*110%),0),"")</f>
        <v/>
      </c>
      <c r="AF1087" s="45"/>
      <c r="AG1087" s="45"/>
      <c r="AH1087" s="46"/>
      <c r="AI1087" s="19"/>
    </row>
    <row r="1088" spans="2:35" s="90" customFormat="1" ht="16.5" customHeight="1">
      <c r="B1088" s="821"/>
      <c r="C1088" s="78" t="s">
        <v>348</v>
      </c>
      <c r="D1088" s="78"/>
      <c r="E1088" s="78">
        <f>COUNTA(E1078)</f>
        <v>0</v>
      </c>
      <c r="F1088" s="78">
        <f>COUNTA(F1078)</f>
        <v>0</v>
      </c>
      <c r="G1088" s="78">
        <f>COUNTA(G1078:G1087)</f>
        <v>0</v>
      </c>
      <c r="H1088" s="78"/>
      <c r="I1088" s="69">
        <f>SUM(I1078:I1087)</f>
        <v>0</v>
      </c>
      <c r="J1088" s="69">
        <f>SUM(J1078:J1087)</f>
        <v>0</v>
      </c>
      <c r="K1088" s="79"/>
      <c r="L1088" s="79"/>
      <c r="M1088" s="79"/>
      <c r="N1088" s="70">
        <f>SUM(N1078:N1087)</f>
        <v>0</v>
      </c>
      <c r="O1088" s="70">
        <f>SUM(O1078:O1087)</f>
        <v>0</v>
      </c>
      <c r="P1088" s="71">
        <f>SUM(P1078:P1087)</f>
        <v>0</v>
      </c>
      <c r="Q1088" s="71">
        <f>SUM(Q1078:Q1087)</f>
        <v>0</v>
      </c>
      <c r="R1088" s="71"/>
      <c r="S1088" s="74">
        <f>SUM(S1078:S1087)</f>
        <v>0</v>
      </c>
      <c r="T1088" s="74">
        <f>SUM(T1078:T1087)</f>
        <v>0</v>
      </c>
      <c r="U1088" s="74">
        <f t="shared" ref="U1088" si="529">SUM(U1078:U1087)</f>
        <v>0</v>
      </c>
      <c r="V1088" s="74">
        <f>SUM(V1078:V1087)</f>
        <v>0</v>
      </c>
      <c r="W1088" s="71"/>
      <c r="X1088" s="71" t="e">
        <f>SUM(X1078:X1087)</f>
        <v>#REF!</v>
      </c>
      <c r="Y1088" s="71" t="e">
        <f t="shared" ref="Y1088:Z1088" si="530">SUM(Y1078:Y1087)</f>
        <v>#REF!</v>
      </c>
      <c r="Z1088" s="71" t="e">
        <f t="shared" si="530"/>
        <v>#REF!</v>
      </c>
      <c r="AA1088" s="71"/>
      <c r="AB1088" s="75">
        <f>SUM(AB1078:AB1087)</f>
        <v>0</v>
      </c>
      <c r="AC1088" s="71">
        <f>SUM(AC1078:AC1087)</f>
        <v>0</v>
      </c>
      <c r="AD1088" s="76">
        <f>SUM(AD1078:AD1087)</f>
        <v>0</v>
      </c>
      <c r="AE1088" s="76">
        <f>SUM(AE1078:AE1087)</f>
        <v>0</v>
      </c>
      <c r="AF1088" s="79">
        <f>COUNTA(AF1078:AF1087)</f>
        <v>0</v>
      </c>
      <c r="AG1088" s="80"/>
      <c r="AH1088" s="81"/>
      <c r="AI1088" s="91"/>
    </row>
    <row r="1089" spans="2:35" s="93" customFormat="1" ht="15" thickBot="1">
      <c r="B1089" s="822"/>
      <c r="C1089" s="82"/>
      <c r="D1089" s="82"/>
      <c r="E1089" s="82"/>
      <c r="F1089" s="82"/>
      <c r="G1089" s="83"/>
      <c r="H1089" s="84"/>
      <c r="I1089" s="84"/>
      <c r="J1089" s="28" t="str">
        <f t="shared" ref="J1089" si="531">IFERROR(IF(I1089/D$12=0," ",I1089/D$12),"")</f>
        <v xml:space="preserve"> </v>
      </c>
      <c r="K1089" s="84"/>
      <c r="L1089" s="84"/>
      <c r="M1089" s="84"/>
      <c r="N1089" s="85"/>
      <c r="O1089" s="72"/>
      <c r="P1089" s="73"/>
      <c r="Q1089" s="73"/>
      <c r="R1089" s="73"/>
      <c r="S1089" s="73"/>
      <c r="T1089" s="73"/>
      <c r="U1089" s="73"/>
      <c r="V1089" s="73"/>
      <c r="W1089" s="73"/>
      <c r="X1089" s="73"/>
      <c r="Y1089" s="73"/>
      <c r="Z1089" s="73"/>
      <c r="AA1089" s="73"/>
      <c r="AB1089" s="73"/>
      <c r="AC1089" s="73"/>
      <c r="AD1089" s="77"/>
      <c r="AE1089" s="77"/>
      <c r="AF1089" s="84"/>
      <c r="AG1089" s="86"/>
      <c r="AH1089" s="87"/>
      <c r="AI1089" s="92"/>
    </row>
    <row r="1090" spans="2:35">
      <c r="B1090" s="823">
        <f>B1078+1</f>
        <v>90</v>
      </c>
      <c r="C1090" s="828"/>
      <c r="D1090" s="1100"/>
      <c r="E1090" s="828"/>
      <c r="F1090" s="829"/>
      <c r="G1090" s="25"/>
      <c r="H1090" s="24"/>
      <c r="I1090" s="140"/>
      <c r="J1090" s="7" t="str">
        <f>IFERROR(IF(I1090/D$12=0," ",I1090/D$12),"")</f>
        <v xml:space="preserve"> </v>
      </c>
      <c r="K1090" s="1116"/>
      <c r="L1090" s="1118"/>
      <c r="M1090" s="1118"/>
      <c r="N1090" s="23"/>
      <c r="O1090" s="862" t="str">
        <f>IFERROR(ROUND(IF(I1100/#REF!=0,"",I1100/#REF!),0),"")</f>
        <v/>
      </c>
      <c r="P1090" s="859">
        <f>IFERROR(O1100/$X$14,"")</f>
        <v>0</v>
      </c>
      <c r="Q1090" s="865">
        <f>IFERROR(P1100*$X$13/2,"")</f>
        <v>0</v>
      </c>
      <c r="R1090" s="854"/>
      <c r="S1090" s="834" t="str">
        <f>IFERROR(ROUND(IF(OR($R1090="Hino Truck",$R1093="Hino Truck",$R1095="Hino Truck",$R1097="Hino Truck"),$P1100/$X$9,""),1),"NA")</f>
        <v>NA</v>
      </c>
      <c r="T1090" s="834" t="str">
        <f>IFERROR(ROUND(IF(OR($R1090="Mazda",$R1093="Mazda",$R1095="Mazda",$R1097="Mazda"),$P1100/$X$10,""),1),"NA")</f>
        <v>NA</v>
      </c>
      <c r="U1090" s="834" t="str">
        <f>IFERROR(ROUND(IF(OR($R1090="Shazoor",$R1093="Shazoor",$R1095="Shazoor",$R1097="Shazoor"),$P1100/$X$11,""),1),"NA")</f>
        <v>NA</v>
      </c>
      <c r="V1090" s="834" t="str">
        <f>IFERROR(ROUND(IF(OR($R1090="Suzuki",$R1093="Suzuki",$R1095="Suzuki",$R1097="Suzuki"),$P1100/$X$12,""),1),"NA")</f>
        <v>NA</v>
      </c>
      <c r="W1090" s="830"/>
      <c r="X1090" s="855" t="e">
        <f>J1100/$K$9/$K$8</f>
        <v>#REF!</v>
      </c>
      <c r="Y1090" s="857" t="e">
        <f>ROUND(X1100/#REF!,0)</f>
        <v>#REF!</v>
      </c>
      <c r="Z1090" s="857" t="e">
        <f>O1100/#REF!</f>
        <v>#REF!</v>
      </c>
      <c r="AA1090" s="1103"/>
      <c r="AB1090" s="1106">
        <f>IFERROR(ROUND(IF(AA1090="ICT",0,(J1100/10)*110%),0),"")</f>
        <v>0</v>
      </c>
      <c r="AC1090" s="1107" t="str">
        <f>IFERROR(ROUNDUP(J1100/$P$9/$P$8,0),"")</f>
        <v/>
      </c>
      <c r="AD1090" s="1109" t="str">
        <f>IFERROR(ROUND(J1100/$P$9/AC1090,0),"")</f>
        <v/>
      </c>
      <c r="AE1090" s="29" t="str">
        <f>IFERROR(ROUND(IF(AA1090="ICT",0,(J1090/25)*110%),0),"")</f>
        <v/>
      </c>
      <c r="AF1090" s="43"/>
      <c r="AG1090" s="43"/>
      <c r="AH1090" s="44"/>
      <c r="AI1090" s="19"/>
    </row>
    <row r="1091" spans="2:35">
      <c r="B1091" s="823"/>
      <c r="C1091" s="828"/>
      <c r="D1091" s="1100"/>
      <c r="E1091" s="828"/>
      <c r="F1091" s="1102"/>
      <c r="G1091" s="25"/>
      <c r="H1091" s="140"/>
      <c r="I1091" s="140"/>
      <c r="J1091" s="7" t="str">
        <f t="shared" ref="J1091:J1099" si="532">IFERROR(IF(I1091/D$12=0," ",I1091/D$12),"")</f>
        <v xml:space="preserve"> </v>
      </c>
      <c r="K1091" s="1116"/>
      <c r="L1091" s="1118"/>
      <c r="M1091" s="1118"/>
      <c r="N1091" s="23"/>
      <c r="O1091" s="863"/>
      <c r="P1091" s="860"/>
      <c r="Q1091" s="866"/>
      <c r="R1091" s="828"/>
      <c r="S1091" s="835"/>
      <c r="T1091" s="835"/>
      <c r="U1091" s="835"/>
      <c r="V1091" s="835"/>
      <c r="W1091" s="831"/>
      <c r="X1091" s="855"/>
      <c r="Y1091" s="857"/>
      <c r="Z1091" s="857"/>
      <c r="AA1091" s="1104"/>
      <c r="AB1091" s="956"/>
      <c r="AC1091" s="1107"/>
      <c r="AD1091" s="1109"/>
      <c r="AE1091" s="29" t="str">
        <f t="shared" ref="AE1091:AE1093" si="533">IFERROR(ROUND(IF(AA1091="ICT",0,(J1091/25)*110%),0),"")</f>
        <v/>
      </c>
      <c r="AF1091" s="45"/>
      <c r="AG1091" s="45"/>
      <c r="AH1091" s="46"/>
      <c r="AI1091" s="19"/>
    </row>
    <row r="1092" spans="2:35">
      <c r="B1092" s="823"/>
      <c r="C1092" s="828"/>
      <c r="D1092" s="1100"/>
      <c r="E1092" s="828"/>
      <c r="F1092" s="1102"/>
      <c r="G1092" s="25"/>
      <c r="H1092" s="140"/>
      <c r="I1092" s="140"/>
      <c r="J1092" s="7" t="str">
        <f t="shared" si="532"/>
        <v xml:space="preserve"> </v>
      </c>
      <c r="K1092" s="1116"/>
      <c r="L1092" s="1118"/>
      <c r="M1092" s="1118"/>
      <c r="N1092" s="23"/>
      <c r="O1092" s="863"/>
      <c r="P1092" s="860"/>
      <c r="Q1092" s="866"/>
      <c r="R1092" s="829"/>
      <c r="S1092" s="835"/>
      <c r="T1092" s="835"/>
      <c r="U1092" s="835"/>
      <c r="V1092" s="835"/>
      <c r="W1092" s="831"/>
      <c r="X1092" s="855"/>
      <c r="Y1092" s="857"/>
      <c r="Z1092" s="857"/>
      <c r="AA1092" s="1104"/>
      <c r="AB1092" s="956"/>
      <c r="AC1092" s="1107"/>
      <c r="AD1092" s="1109"/>
      <c r="AE1092" s="29" t="str">
        <f t="shared" si="533"/>
        <v/>
      </c>
      <c r="AF1092" s="45"/>
      <c r="AG1092" s="45"/>
      <c r="AH1092" s="46"/>
      <c r="AI1092" s="19"/>
    </row>
    <row r="1093" spans="2:35">
      <c r="B1093" s="823"/>
      <c r="C1093" s="828"/>
      <c r="D1093" s="1100"/>
      <c r="E1093" s="828"/>
      <c r="F1093" s="1102"/>
      <c r="G1093" s="25"/>
      <c r="H1093" s="140"/>
      <c r="I1093" s="140"/>
      <c r="J1093" s="7" t="str">
        <f t="shared" si="532"/>
        <v xml:space="preserve"> </v>
      </c>
      <c r="K1093" s="1116"/>
      <c r="L1093" s="1118"/>
      <c r="M1093" s="1118"/>
      <c r="N1093" s="23"/>
      <c r="O1093" s="863"/>
      <c r="P1093" s="860"/>
      <c r="Q1093" s="866"/>
      <c r="R1093" s="854"/>
      <c r="S1093" s="835"/>
      <c r="T1093" s="835"/>
      <c r="U1093" s="835"/>
      <c r="V1093" s="835"/>
      <c r="W1093" s="831"/>
      <c r="X1093" s="855"/>
      <c r="Y1093" s="857"/>
      <c r="Z1093" s="857"/>
      <c r="AA1093" s="1104"/>
      <c r="AB1093" s="956"/>
      <c r="AC1093" s="1107"/>
      <c r="AD1093" s="1109"/>
      <c r="AE1093" s="29" t="str">
        <f t="shared" si="533"/>
        <v/>
      </c>
      <c r="AF1093" s="45"/>
      <c r="AG1093" s="45"/>
      <c r="AH1093" s="46"/>
      <c r="AI1093" s="19"/>
    </row>
    <row r="1094" spans="2:35">
      <c r="B1094" s="823"/>
      <c r="C1094" s="828"/>
      <c r="D1094" s="1100"/>
      <c r="E1094" s="828"/>
      <c r="F1094" s="1102"/>
      <c r="G1094" s="25"/>
      <c r="H1094" s="140"/>
      <c r="I1094" s="22"/>
      <c r="J1094" s="7" t="str">
        <f t="shared" si="532"/>
        <v xml:space="preserve"> </v>
      </c>
      <c r="K1094" s="1116"/>
      <c r="L1094" s="1118"/>
      <c r="M1094" s="1118"/>
      <c r="N1094" s="23"/>
      <c r="O1094" s="863"/>
      <c r="P1094" s="860"/>
      <c r="Q1094" s="866"/>
      <c r="R1094" s="829"/>
      <c r="S1094" s="835"/>
      <c r="T1094" s="835"/>
      <c r="U1094" s="835"/>
      <c r="V1094" s="835"/>
      <c r="W1094" s="831"/>
      <c r="X1094" s="855"/>
      <c r="Y1094" s="857"/>
      <c r="Z1094" s="857"/>
      <c r="AA1094" s="1104"/>
      <c r="AB1094" s="956"/>
      <c r="AC1094" s="1107"/>
      <c r="AD1094" s="1109"/>
      <c r="AE1094" s="29"/>
      <c r="AF1094" s="45"/>
      <c r="AG1094" s="45"/>
      <c r="AH1094" s="46"/>
      <c r="AI1094" s="19"/>
    </row>
    <row r="1095" spans="2:35">
      <c r="B1095" s="823"/>
      <c r="C1095" s="828"/>
      <c r="D1095" s="1100"/>
      <c r="E1095" s="828"/>
      <c r="F1095" s="1102"/>
      <c r="G1095" s="25"/>
      <c r="H1095" s="140"/>
      <c r="I1095" s="22"/>
      <c r="J1095" s="7" t="str">
        <f t="shared" si="532"/>
        <v xml:space="preserve"> </v>
      </c>
      <c r="K1095" s="1116"/>
      <c r="L1095" s="1118"/>
      <c r="M1095" s="1118"/>
      <c r="N1095" s="23"/>
      <c r="O1095" s="863"/>
      <c r="P1095" s="860"/>
      <c r="Q1095" s="866"/>
      <c r="R1095" s="854"/>
      <c r="S1095" s="835"/>
      <c r="T1095" s="835"/>
      <c r="U1095" s="835"/>
      <c r="V1095" s="835"/>
      <c r="W1095" s="831"/>
      <c r="X1095" s="855"/>
      <c r="Y1095" s="857"/>
      <c r="Z1095" s="857"/>
      <c r="AA1095" s="1104"/>
      <c r="AB1095" s="956"/>
      <c r="AC1095" s="1107"/>
      <c r="AD1095" s="1109"/>
      <c r="AE1095" s="29"/>
      <c r="AF1095" s="45"/>
      <c r="AG1095" s="45"/>
      <c r="AH1095" s="46"/>
      <c r="AI1095" s="19"/>
    </row>
    <row r="1096" spans="2:35">
      <c r="B1096" s="823"/>
      <c r="C1096" s="828"/>
      <c r="D1096" s="1100"/>
      <c r="E1096" s="828"/>
      <c r="F1096" s="1102"/>
      <c r="G1096" s="25"/>
      <c r="H1096" s="140"/>
      <c r="I1096" s="22"/>
      <c r="J1096" s="7" t="str">
        <f t="shared" si="532"/>
        <v xml:space="preserve"> </v>
      </c>
      <c r="K1096" s="1116"/>
      <c r="L1096" s="1118"/>
      <c r="M1096" s="1118"/>
      <c r="N1096" s="23"/>
      <c r="O1096" s="863"/>
      <c r="P1096" s="860"/>
      <c r="Q1096" s="866"/>
      <c r="R1096" s="829"/>
      <c r="S1096" s="835"/>
      <c r="T1096" s="835"/>
      <c r="U1096" s="835"/>
      <c r="V1096" s="835"/>
      <c r="W1096" s="831"/>
      <c r="X1096" s="855"/>
      <c r="Y1096" s="857"/>
      <c r="Z1096" s="857"/>
      <c r="AA1096" s="1104"/>
      <c r="AB1096" s="956"/>
      <c r="AC1096" s="1107"/>
      <c r="AD1096" s="1109"/>
      <c r="AE1096" s="29"/>
      <c r="AF1096" s="45"/>
      <c r="AG1096" s="45"/>
      <c r="AH1096" s="46"/>
      <c r="AI1096" s="19"/>
    </row>
    <row r="1097" spans="2:35">
      <c r="B1097" s="823"/>
      <c r="C1097" s="828"/>
      <c r="D1097" s="1100"/>
      <c r="E1097" s="828"/>
      <c r="F1097" s="1102"/>
      <c r="G1097" s="25"/>
      <c r="H1097" s="140"/>
      <c r="I1097" s="22"/>
      <c r="J1097" s="7" t="str">
        <f t="shared" si="532"/>
        <v xml:space="preserve"> </v>
      </c>
      <c r="K1097" s="1116"/>
      <c r="L1097" s="1118"/>
      <c r="M1097" s="1118"/>
      <c r="N1097" s="23"/>
      <c r="O1097" s="863"/>
      <c r="P1097" s="860"/>
      <c r="Q1097" s="866"/>
      <c r="R1097" s="854"/>
      <c r="S1097" s="835"/>
      <c r="T1097" s="835"/>
      <c r="U1097" s="835"/>
      <c r="V1097" s="835"/>
      <c r="W1097" s="831"/>
      <c r="X1097" s="855"/>
      <c r="Y1097" s="857"/>
      <c r="Z1097" s="857"/>
      <c r="AA1097" s="1104"/>
      <c r="AB1097" s="956"/>
      <c r="AC1097" s="1107"/>
      <c r="AD1097" s="1109"/>
      <c r="AE1097" s="29"/>
      <c r="AF1097" s="45"/>
      <c r="AG1097" s="45"/>
      <c r="AH1097" s="46"/>
      <c r="AI1097" s="19"/>
    </row>
    <row r="1098" spans="2:35">
      <c r="B1098" s="823"/>
      <c r="C1098" s="828"/>
      <c r="D1098" s="1100"/>
      <c r="E1098" s="828"/>
      <c r="F1098" s="1102"/>
      <c r="G1098" s="25"/>
      <c r="H1098" s="140"/>
      <c r="I1098" s="22"/>
      <c r="J1098" s="7" t="str">
        <f t="shared" si="532"/>
        <v xml:space="preserve"> </v>
      </c>
      <c r="K1098" s="1116"/>
      <c r="L1098" s="1118"/>
      <c r="M1098" s="1118"/>
      <c r="N1098" s="23"/>
      <c r="O1098" s="863"/>
      <c r="P1098" s="860"/>
      <c r="Q1098" s="866"/>
      <c r="R1098" s="828"/>
      <c r="S1098" s="835"/>
      <c r="T1098" s="835"/>
      <c r="U1098" s="835"/>
      <c r="V1098" s="835"/>
      <c r="W1098" s="831"/>
      <c r="X1098" s="855"/>
      <c r="Y1098" s="857"/>
      <c r="Z1098" s="857"/>
      <c r="AA1098" s="1104"/>
      <c r="AB1098" s="956"/>
      <c r="AC1098" s="1107"/>
      <c r="AD1098" s="1109"/>
      <c r="AE1098" s="29"/>
      <c r="AF1098" s="45"/>
      <c r="AG1098" s="45"/>
      <c r="AH1098" s="46"/>
      <c r="AI1098" s="19"/>
    </row>
    <row r="1099" spans="2:35">
      <c r="B1099" s="822"/>
      <c r="C1099" s="829"/>
      <c r="D1099" s="1101"/>
      <c r="E1099" s="829"/>
      <c r="F1099" s="1102"/>
      <c r="G1099" s="25"/>
      <c r="H1099" s="140"/>
      <c r="I1099" s="22"/>
      <c r="J1099" s="7" t="str">
        <f t="shared" si="532"/>
        <v xml:space="preserve"> </v>
      </c>
      <c r="K1099" s="1117"/>
      <c r="L1099" s="1119"/>
      <c r="M1099" s="1119"/>
      <c r="N1099" s="23"/>
      <c r="O1099" s="864"/>
      <c r="P1099" s="861"/>
      <c r="Q1099" s="867"/>
      <c r="R1099" s="829"/>
      <c r="S1099" s="836"/>
      <c r="T1099" s="836"/>
      <c r="U1099" s="836"/>
      <c r="V1099" s="836"/>
      <c r="W1099" s="832"/>
      <c r="X1099" s="856"/>
      <c r="Y1099" s="858"/>
      <c r="Z1099" s="858"/>
      <c r="AA1099" s="1105"/>
      <c r="AB1099" s="957"/>
      <c r="AC1099" s="1108"/>
      <c r="AD1099" s="1110"/>
      <c r="AE1099" s="29" t="str">
        <f t="shared" ref="AE1099" si="534">IFERROR(ROUND(IF(AA1099="ICT",0,(J1099/25)*110%),0),"")</f>
        <v/>
      </c>
      <c r="AF1099" s="45"/>
      <c r="AG1099" s="45"/>
      <c r="AH1099" s="46"/>
      <c r="AI1099" s="19"/>
    </row>
    <row r="1100" spans="2:35" s="90" customFormat="1" ht="16.5" customHeight="1">
      <c r="B1100" s="821"/>
      <c r="C1100" s="78" t="s">
        <v>348</v>
      </c>
      <c r="D1100" s="78"/>
      <c r="E1100" s="78">
        <f>COUNTA(E1090)</f>
        <v>0</v>
      </c>
      <c r="F1100" s="78">
        <f>COUNTA(F1090)</f>
        <v>0</v>
      </c>
      <c r="G1100" s="78">
        <f>COUNTA(G1090:G1099)</f>
        <v>0</v>
      </c>
      <c r="H1100" s="78"/>
      <c r="I1100" s="69">
        <f>SUM(I1090:I1099)</f>
        <v>0</v>
      </c>
      <c r="J1100" s="69">
        <f>SUM(J1090:J1099)</f>
        <v>0</v>
      </c>
      <c r="K1100" s="79"/>
      <c r="L1100" s="79"/>
      <c r="M1100" s="79"/>
      <c r="N1100" s="70">
        <f>SUM(N1090:N1099)</f>
        <v>0</v>
      </c>
      <c r="O1100" s="70">
        <f>SUM(O1090:O1099)</f>
        <v>0</v>
      </c>
      <c r="P1100" s="71">
        <f>SUM(P1090:P1099)</f>
        <v>0</v>
      </c>
      <c r="Q1100" s="71">
        <f>SUM(Q1090:Q1099)</f>
        <v>0</v>
      </c>
      <c r="R1100" s="71"/>
      <c r="S1100" s="74">
        <f>SUM(S1090:S1099)</f>
        <v>0</v>
      </c>
      <c r="T1100" s="74">
        <f>SUM(T1090:T1099)</f>
        <v>0</v>
      </c>
      <c r="U1100" s="74">
        <f t="shared" ref="U1100" si="535">SUM(U1090:U1099)</f>
        <v>0</v>
      </c>
      <c r="V1100" s="74">
        <f>SUM(V1090:V1099)</f>
        <v>0</v>
      </c>
      <c r="W1100" s="71"/>
      <c r="X1100" s="71" t="e">
        <f>SUM(X1090:X1099)</f>
        <v>#REF!</v>
      </c>
      <c r="Y1100" s="71" t="e">
        <f t="shared" ref="Y1100:Z1100" si="536">SUM(Y1090:Y1099)</f>
        <v>#REF!</v>
      </c>
      <c r="Z1100" s="71" t="e">
        <f t="shared" si="536"/>
        <v>#REF!</v>
      </c>
      <c r="AA1100" s="71"/>
      <c r="AB1100" s="75">
        <f>SUM(AB1090:AB1099)</f>
        <v>0</v>
      </c>
      <c r="AC1100" s="71">
        <f>SUM(AC1090:AC1099)</f>
        <v>0</v>
      </c>
      <c r="AD1100" s="76">
        <f>SUM(AD1090:AD1099)</f>
        <v>0</v>
      </c>
      <c r="AE1100" s="76">
        <f>SUM(AE1090:AE1099)</f>
        <v>0</v>
      </c>
      <c r="AF1100" s="79">
        <f>COUNTA(AF1090:AF1099)</f>
        <v>0</v>
      </c>
      <c r="AG1100" s="80"/>
      <c r="AH1100" s="81"/>
      <c r="AI1100" s="91"/>
    </row>
    <row r="1101" spans="2:35" s="93" customFormat="1" ht="15" thickBot="1">
      <c r="B1101" s="822"/>
      <c r="C1101" s="82"/>
      <c r="D1101" s="82"/>
      <c r="E1101" s="82"/>
      <c r="F1101" s="82"/>
      <c r="G1101" s="83"/>
      <c r="H1101" s="84"/>
      <c r="I1101" s="84"/>
      <c r="J1101" s="28" t="str">
        <f t="shared" ref="J1101" si="537">IFERROR(IF(I1101/D$12=0," ",I1101/D$12),"")</f>
        <v xml:space="preserve"> </v>
      </c>
      <c r="K1101" s="84"/>
      <c r="L1101" s="84"/>
      <c r="M1101" s="84"/>
      <c r="N1101" s="85"/>
      <c r="O1101" s="72"/>
      <c r="P1101" s="73"/>
      <c r="Q1101" s="73"/>
      <c r="R1101" s="73"/>
      <c r="S1101" s="73"/>
      <c r="T1101" s="73"/>
      <c r="U1101" s="73"/>
      <c r="V1101" s="73"/>
      <c r="W1101" s="73"/>
      <c r="X1101" s="73"/>
      <c r="Y1101" s="73"/>
      <c r="Z1101" s="73"/>
      <c r="AA1101" s="73"/>
      <c r="AB1101" s="73"/>
      <c r="AC1101" s="73"/>
      <c r="AD1101" s="77"/>
      <c r="AE1101" s="77"/>
      <c r="AF1101" s="84"/>
      <c r="AG1101" s="86"/>
      <c r="AH1101" s="87"/>
      <c r="AI1101" s="92"/>
    </row>
    <row r="1102" spans="2:35">
      <c r="B1102" s="823">
        <f>B1090+1</f>
        <v>91</v>
      </c>
      <c r="C1102" s="828"/>
      <c r="D1102" s="1100"/>
      <c r="E1102" s="828"/>
      <c r="F1102" s="829"/>
      <c r="G1102" s="25"/>
      <c r="H1102" s="24"/>
      <c r="I1102" s="140"/>
      <c r="J1102" s="7" t="str">
        <f>IFERROR(IF(I1102/D$12=0," ",I1102/D$12),"")</f>
        <v xml:space="preserve"> </v>
      </c>
      <c r="K1102" s="1116"/>
      <c r="L1102" s="1118"/>
      <c r="M1102" s="1118"/>
      <c r="N1102" s="23"/>
      <c r="O1102" s="862" t="str">
        <f>IFERROR(ROUND(IF(I1112/#REF!=0,"",I1112/#REF!),0),"")</f>
        <v/>
      </c>
      <c r="P1102" s="859">
        <f>IFERROR(O1112/$X$14,"")</f>
        <v>0</v>
      </c>
      <c r="Q1102" s="865">
        <f>IFERROR(P1112*$X$13/2,"")</f>
        <v>0</v>
      </c>
      <c r="R1102" s="854"/>
      <c r="S1102" s="834" t="str">
        <f>IFERROR(ROUND(IF(OR($R1102="Hino Truck",$R1105="Hino Truck",$R1107="Hino Truck",$R1109="Hino Truck"),$P1112/$X$9,""),1),"NA")</f>
        <v>NA</v>
      </c>
      <c r="T1102" s="834" t="str">
        <f>IFERROR(ROUND(IF(OR($R1102="Mazda",$R1105="Mazda",$R1107="Mazda",$R1109="Mazda"),$P1112/$X$10,""),1),"NA")</f>
        <v>NA</v>
      </c>
      <c r="U1102" s="834" t="str">
        <f>IFERROR(ROUND(IF(OR($R1102="Shazoor",$R1105="Shazoor",$R1107="Shazoor",$R1109="Shazoor"),$P1112/$X$11,""),1),"NA")</f>
        <v>NA</v>
      </c>
      <c r="V1102" s="834" t="str">
        <f>IFERROR(ROUND(IF(OR($R1102="Suzuki",$R1105="Suzuki",$R1107="Suzuki",$R1109="Suzuki"),$P1112/$X$12,""),1),"NA")</f>
        <v>NA</v>
      </c>
      <c r="W1102" s="830"/>
      <c r="X1102" s="855" t="e">
        <f>J1112/$K$9/$K$8</f>
        <v>#REF!</v>
      </c>
      <c r="Y1102" s="857" t="e">
        <f>ROUND(X1112/#REF!,0)</f>
        <v>#REF!</v>
      </c>
      <c r="Z1102" s="857" t="e">
        <f>O1112/#REF!</f>
        <v>#REF!</v>
      </c>
      <c r="AA1102" s="1103"/>
      <c r="AB1102" s="1106">
        <f>IFERROR(ROUND(IF(AA1102="ICT",0,(J1112/10)*110%),0),"")</f>
        <v>0</v>
      </c>
      <c r="AC1102" s="1107" t="str">
        <f>IFERROR(ROUNDUP(J1112/$P$9/$P$8,0),"")</f>
        <v/>
      </c>
      <c r="AD1102" s="1109" t="str">
        <f>IFERROR(ROUND(J1112/$P$9/AC1102,0),"")</f>
        <v/>
      </c>
      <c r="AE1102" s="29" t="str">
        <f>IFERROR(ROUND(IF(AA1102="ICT",0,(J1102/25)*110%),0),"")</f>
        <v/>
      </c>
      <c r="AF1102" s="43"/>
      <c r="AG1102" s="43"/>
      <c r="AH1102" s="44"/>
      <c r="AI1102" s="19"/>
    </row>
    <row r="1103" spans="2:35">
      <c r="B1103" s="823"/>
      <c r="C1103" s="828"/>
      <c r="D1103" s="1100"/>
      <c r="E1103" s="828"/>
      <c r="F1103" s="1102"/>
      <c r="G1103" s="25"/>
      <c r="H1103" s="140"/>
      <c r="I1103" s="140"/>
      <c r="J1103" s="7" t="str">
        <f t="shared" ref="J1103:J1111" si="538">IFERROR(IF(I1103/D$12=0," ",I1103/D$12),"")</f>
        <v xml:space="preserve"> </v>
      </c>
      <c r="K1103" s="1116"/>
      <c r="L1103" s="1118"/>
      <c r="M1103" s="1118"/>
      <c r="N1103" s="23"/>
      <c r="O1103" s="863"/>
      <c r="P1103" s="860"/>
      <c r="Q1103" s="866"/>
      <c r="R1103" s="828"/>
      <c r="S1103" s="835"/>
      <c r="T1103" s="835"/>
      <c r="U1103" s="835"/>
      <c r="V1103" s="835"/>
      <c r="W1103" s="831"/>
      <c r="X1103" s="855"/>
      <c r="Y1103" s="857"/>
      <c r="Z1103" s="857"/>
      <c r="AA1103" s="1104"/>
      <c r="AB1103" s="956"/>
      <c r="AC1103" s="1107"/>
      <c r="AD1103" s="1109"/>
      <c r="AE1103" s="29" t="str">
        <f t="shared" ref="AE1103:AE1105" si="539">IFERROR(ROUND(IF(AA1103="ICT",0,(J1103/25)*110%),0),"")</f>
        <v/>
      </c>
      <c r="AF1103" s="45"/>
      <c r="AG1103" s="45"/>
      <c r="AH1103" s="46"/>
      <c r="AI1103" s="19"/>
    </row>
    <row r="1104" spans="2:35">
      <c r="B1104" s="823"/>
      <c r="C1104" s="828"/>
      <c r="D1104" s="1100"/>
      <c r="E1104" s="828"/>
      <c r="F1104" s="1102"/>
      <c r="G1104" s="25"/>
      <c r="H1104" s="140"/>
      <c r="I1104" s="140"/>
      <c r="J1104" s="7" t="str">
        <f t="shared" si="538"/>
        <v xml:space="preserve"> </v>
      </c>
      <c r="K1104" s="1116"/>
      <c r="L1104" s="1118"/>
      <c r="M1104" s="1118"/>
      <c r="N1104" s="23"/>
      <c r="O1104" s="863"/>
      <c r="P1104" s="860"/>
      <c r="Q1104" s="866"/>
      <c r="R1104" s="829"/>
      <c r="S1104" s="835"/>
      <c r="T1104" s="835"/>
      <c r="U1104" s="835"/>
      <c r="V1104" s="835"/>
      <c r="W1104" s="831"/>
      <c r="X1104" s="855"/>
      <c r="Y1104" s="857"/>
      <c r="Z1104" s="857"/>
      <c r="AA1104" s="1104"/>
      <c r="AB1104" s="956"/>
      <c r="AC1104" s="1107"/>
      <c r="AD1104" s="1109"/>
      <c r="AE1104" s="29" t="str">
        <f t="shared" si="539"/>
        <v/>
      </c>
      <c r="AF1104" s="45"/>
      <c r="AG1104" s="45"/>
      <c r="AH1104" s="46"/>
      <c r="AI1104" s="19"/>
    </row>
    <row r="1105" spans="2:35">
      <c r="B1105" s="823"/>
      <c r="C1105" s="828"/>
      <c r="D1105" s="1100"/>
      <c r="E1105" s="828"/>
      <c r="F1105" s="1102"/>
      <c r="G1105" s="25"/>
      <c r="H1105" s="140"/>
      <c r="I1105" s="140"/>
      <c r="J1105" s="7" t="str">
        <f t="shared" si="538"/>
        <v xml:space="preserve"> </v>
      </c>
      <c r="K1105" s="1116"/>
      <c r="L1105" s="1118"/>
      <c r="M1105" s="1118"/>
      <c r="N1105" s="23"/>
      <c r="O1105" s="863"/>
      <c r="P1105" s="860"/>
      <c r="Q1105" s="866"/>
      <c r="R1105" s="854"/>
      <c r="S1105" s="835"/>
      <c r="T1105" s="835"/>
      <c r="U1105" s="835"/>
      <c r="V1105" s="835"/>
      <c r="W1105" s="831"/>
      <c r="X1105" s="855"/>
      <c r="Y1105" s="857"/>
      <c r="Z1105" s="857"/>
      <c r="AA1105" s="1104"/>
      <c r="AB1105" s="956"/>
      <c r="AC1105" s="1107"/>
      <c r="AD1105" s="1109"/>
      <c r="AE1105" s="29" t="str">
        <f t="shared" si="539"/>
        <v/>
      </c>
      <c r="AF1105" s="45"/>
      <c r="AG1105" s="45"/>
      <c r="AH1105" s="46"/>
      <c r="AI1105" s="19"/>
    </row>
    <row r="1106" spans="2:35">
      <c r="B1106" s="823"/>
      <c r="C1106" s="828"/>
      <c r="D1106" s="1100"/>
      <c r="E1106" s="828"/>
      <c r="F1106" s="1102"/>
      <c r="G1106" s="25"/>
      <c r="H1106" s="140"/>
      <c r="I1106" s="22"/>
      <c r="J1106" s="7" t="str">
        <f t="shared" si="538"/>
        <v xml:space="preserve"> </v>
      </c>
      <c r="K1106" s="1116"/>
      <c r="L1106" s="1118"/>
      <c r="M1106" s="1118"/>
      <c r="N1106" s="23"/>
      <c r="O1106" s="863"/>
      <c r="P1106" s="860"/>
      <c r="Q1106" s="866"/>
      <c r="R1106" s="829"/>
      <c r="S1106" s="835"/>
      <c r="T1106" s="835"/>
      <c r="U1106" s="835"/>
      <c r="V1106" s="835"/>
      <c r="W1106" s="831"/>
      <c r="X1106" s="855"/>
      <c r="Y1106" s="857"/>
      <c r="Z1106" s="857"/>
      <c r="AA1106" s="1104"/>
      <c r="AB1106" s="956"/>
      <c r="AC1106" s="1107"/>
      <c r="AD1106" s="1109"/>
      <c r="AE1106" s="29"/>
      <c r="AF1106" s="45"/>
      <c r="AG1106" s="45"/>
      <c r="AH1106" s="46"/>
      <c r="AI1106" s="19"/>
    </row>
    <row r="1107" spans="2:35">
      <c r="B1107" s="823"/>
      <c r="C1107" s="828"/>
      <c r="D1107" s="1100"/>
      <c r="E1107" s="828"/>
      <c r="F1107" s="1102"/>
      <c r="G1107" s="25"/>
      <c r="H1107" s="140"/>
      <c r="I1107" s="22"/>
      <c r="J1107" s="7" t="str">
        <f t="shared" si="538"/>
        <v xml:space="preserve"> </v>
      </c>
      <c r="K1107" s="1116"/>
      <c r="L1107" s="1118"/>
      <c r="M1107" s="1118"/>
      <c r="N1107" s="23"/>
      <c r="O1107" s="863"/>
      <c r="P1107" s="860"/>
      <c r="Q1107" s="866"/>
      <c r="R1107" s="854"/>
      <c r="S1107" s="835"/>
      <c r="T1107" s="835"/>
      <c r="U1107" s="835"/>
      <c r="V1107" s="835"/>
      <c r="W1107" s="831"/>
      <c r="X1107" s="855"/>
      <c r="Y1107" s="857"/>
      <c r="Z1107" s="857"/>
      <c r="AA1107" s="1104"/>
      <c r="AB1107" s="956"/>
      <c r="AC1107" s="1107"/>
      <c r="AD1107" s="1109"/>
      <c r="AE1107" s="29"/>
      <c r="AF1107" s="45"/>
      <c r="AG1107" s="45"/>
      <c r="AH1107" s="46"/>
      <c r="AI1107" s="19"/>
    </row>
    <row r="1108" spans="2:35">
      <c r="B1108" s="823"/>
      <c r="C1108" s="828"/>
      <c r="D1108" s="1100"/>
      <c r="E1108" s="828"/>
      <c r="F1108" s="1102"/>
      <c r="G1108" s="25"/>
      <c r="H1108" s="140"/>
      <c r="I1108" s="22"/>
      <c r="J1108" s="7" t="str">
        <f t="shared" si="538"/>
        <v xml:space="preserve"> </v>
      </c>
      <c r="K1108" s="1116"/>
      <c r="L1108" s="1118"/>
      <c r="M1108" s="1118"/>
      <c r="N1108" s="23"/>
      <c r="O1108" s="863"/>
      <c r="P1108" s="860"/>
      <c r="Q1108" s="866"/>
      <c r="R1108" s="829"/>
      <c r="S1108" s="835"/>
      <c r="T1108" s="835"/>
      <c r="U1108" s="835"/>
      <c r="V1108" s="835"/>
      <c r="W1108" s="831"/>
      <c r="X1108" s="855"/>
      <c r="Y1108" s="857"/>
      <c r="Z1108" s="857"/>
      <c r="AA1108" s="1104"/>
      <c r="AB1108" s="956"/>
      <c r="AC1108" s="1107"/>
      <c r="AD1108" s="1109"/>
      <c r="AE1108" s="29"/>
      <c r="AF1108" s="45"/>
      <c r="AG1108" s="45"/>
      <c r="AH1108" s="46"/>
      <c r="AI1108" s="19"/>
    </row>
    <row r="1109" spans="2:35">
      <c r="B1109" s="823"/>
      <c r="C1109" s="828"/>
      <c r="D1109" s="1100"/>
      <c r="E1109" s="828"/>
      <c r="F1109" s="1102"/>
      <c r="G1109" s="25"/>
      <c r="H1109" s="140"/>
      <c r="I1109" s="22"/>
      <c r="J1109" s="7" t="str">
        <f t="shared" si="538"/>
        <v xml:space="preserve"> </v>
      </c>
      <c r="K1109" s="1116"/>
      <c r="L1109" s="1118"/>
      <c r="M1109" s="1118"/>
      <c r="N1109" s="23"/>
      <c r="O1109" s="863"/>
      <c r="P1109" s="860"/>
      <c r="Q1109" s="866"/>
      <c r="R1109" s="854"/>
      <c r="S1109" s="835"/>
      <c r="T1109" s="835"/>
      <c r="U1109" s="835"/>
      <c r="V1109" s="835"/>
      <c r="W1109" s="831"/>
      <c r="X1109" s="855"/>
      <c r="Y1109" s="857"/>
      <c r="Z1109" s="857"/>
      <c r="AA1109" s="1104"/>
      <c r="AB1109" s="956"/>
      <c r="AC1109" s="1107"/>
      <c r="AD1109" s="1109"/>
      <c r="AE1109" s="29"/>
      <c r="AF1109" s="45"/>
      <c r="AG1109" s="45"/>
      <c r="AH1109" s="46"/>
      <c r="AI1109" s="19"/>
    </row>
    <row r="1110" spans="2:35">
      <c r="B1110" s="823"/>
      <c r="C1110" s="828"/>
      <c r="D1110" s="1100"/>
      <c r="E1110" s="828"/>
      <c r="F1110" s="1102"/>
      <c r="G1110" s="25"/>
      <c r="H1110" s="140"/>
      <c r="I1110" s="22"/>
      <c r="J1110" s="7" t="str">
        <f t="shared" si="538"/>
        <v xml:space="preserve"> </v>
      </c>
      <c r="K1110" s="1116"/>
      <c r="L1110" s="1118"/>
      <c r="M1110" s="1118"/>
      <c r="N1110" s="23"/>
      <c r="O1110" s="863"/>
      <c r="P1110" s="860"/>
      <c r="Q1110" s="866"/>
      <c r="R1110" s="828"/>
      <c r="S1110" s="835"/>
      <c r="T1110" s="835"/>
      <c r="U1110" s="835"/>
      <c r="V1110" s="835"/>
      <c r="W1110" s="831"/>
      <c r="X1110" s="855"/>
      <c r="Y1110" s="857"/>
      <c r="Z1110" s="857"/>
      <c r="AA1110" s="1104"/>
      <c r="AB1110" s="956"/>
      <c r="AC1110" s="1107"/>
      <c r="AD1110" s="1109"/>
      <c r="AE1110" s="29"/>
      <c r="AF1110" s="45"/>
      <c r="AG1110" s="45"/>
      <c r="AH1110" s="46"/>
      <c r="AI1110" s="19"/>
    </row>
    <row r="1111" spans="2:35">
      <c r="B1111" s="822"/>
      <c r="C1111" s="829"/>
      <c r="D1111" s="1101"/>
      <c r="E1111" s="829"/>
      <c r="F1111" s="1102"/>
      <c r="G1111" s="25"/>
      <c r="H1111" s="140"/>
      <c r="I1111" s="22"/>
      <c r="J1111" s="7" t="str">
        <f t="shared" si="538"/>
        <v xml:space="preserve"> </v>
      </c>
      <c r="K1111" s="1117"/>
      <c r="L1111" s="1119"/>
      <c r="M1111" s="1119"/>
      <c r="N1111" s="23"/>
      <c r="O1111" s="864"/>
      <c r="P1111" s="861"/>
      <c r="Q1111" s="867"/>
      <c r="R1111" s="829"/>
      <c r="S1111" s="836"/>
      <c r="T1111" s="836"/>
      <c r="U1111" s="836"/>
      <c r="V1111" s="836"/>
      <c r="W1111" s="832"/>
      <c r="X1111" s="856"/>
      <c r="Y1111" s="858"/>
      <c r="Z1111" s="858"/>
      <c r="AA1111" s="1105"/>
      <c r="AB1111" s="957"/>
      <c r="AC1111" s="1108"/>
      <c r="AD1111" s="1110"/>
      <c r="AE1111" s="29" t="str">
        <f t="shared" ref="AE1111" si="540">IFERROR(ROUND(IF(AA1111="ICT",0,(J1111/25)*110%),0),"")</f>
        <v/>
      </c>
      <c r="AF1111" s="45"/>
      <c r="AG1111" s="45"/>
      <c r="AH1111" s="46"/>
      <c r="AI1111" s="19"/>
    </row>
    <row r="1112" spans="2:35" s="90" customFormat="1" ht="16.5" customHeight="1">
      <c r="B1112" s="821"/>
      <c r="C1112" s="78" t="s">
        <v>348</v>
      </c>
      <c r="D1112" s="78"/>
      <c r="E1112" s="78">
        <f>COUNTA(E1102)</f>
        <v>0</v>
      </c>
      <c r="F1112" s="78">
        <f>COUNTA(F1102)</f>
        <v>0</v>
      </c>
      <c r="G1112" s="78">
        <f>COUNTA(G1102:G1111)</f>
        <v>0</v>
      </c>
      <c r="H1112" s="78"/>
      <c r="I1112" s="69">
        <f>SUM(I1102:I1111)</f>
        <v>0</v>
      </c>
      <c r="J1112" s="69">
        <f>SUM(J1102:J1111)</f>
        <v>0</v>
      </c>
      <c r="K1112" s="79"/>
      <c r="L1112" s="79"/>
      <c r="M1112" s="79"/>
      <c r="N1112" s="70">
        <f>SUM(N1102:N1111)</f>
        <v>0</v>
      </c>
      <c r="O1112" s="70">
        <f>SUM(O1102:O1111)</f>
        <v>0</v>
      </c>
      <c r="P1112" s="71">
        <f>SUM(P1102:P1111)</f>
        <v>0</v>
      </c>
      <c r="Q1112" s="71">
        <f>SUM(Q1102:Q1111)</f>
        <v>0</v>
      </c>
      <c r="R1112" s="71"/>
      <c r="S1112" s="74">
        <f>SUM(S1102:S1111)</f>
        <v>0</v>
      </c>
      <c r="T1112" s="74">
        <f>SUM(T1102:T1111)</f>
        <v>0</v>
      </c>
      <c r="U1112" s="74">
        <f t="shared" ref="U1112" si="541">SUM(U1102:U1111)</f>
        <v>0</v>
      </c>
      <c r="V1112" s="74">
        <f>SUM(V1102:V1111)</f>
        <v>0</v>
      </c>
      <c r="W1112" s="71"/>
      <c r="X1112" s="71" t="e">
        <f>SUM(X1102:X1111)</f>
        <v>#REF!</v>
      </c>
      <c r="Y1112" s="71" t="e">
        <f t="shared" ref="Y1112:Z1112" si="542">SUM(Y1102:Y1111)</f>
        <v>#REF!</v>
      </c>
      <c r="Z1112" s="71" t="e">
        <f t="shared" si="542"/>
        <v>#REF!</v>
      </c>
      <c r="AA1112" s="71"/>
      <c r="AB1112" s="75">
        <f>SUM(AB1102:AB1111)</f>
        <v>0</v>
      </c>
      <c r="AC1112" s="71">
        <f>SUM(AC1102:AC1111)</f>
        <v>0</v>
      </c>
      <c r="AD1112" s="76">
        <f>SUM(AD1102:AD1111)</f>
        <v>0</v>
      </c>
      <c r="AE1112" s="76">
        <f>SUM(AE1102:AE1111)</f>
        <v>0</v>
      </c>
      <c r="AF1112" s="79">
        <f>COUNTA(AF1102:AF1111)</f>
        <v>0</v>
      </c>
      <c r="AG1112" s="80"/>
      <c r="AH1112" s="81"/>
      <c r="AI1112" s="91"/>
    </row>
    <row r="1113" spans="2:35" s="93" customFormat="1" ht="15" thickBot="1">
      <c r="B1113" s="822"/>
      <c r="C1113" s="82"/>
      <c r="D1113" s="82"/>
      <c r="E1113" s="82"/>
      <c r="F1113" s="82"/>
      <c r="G1113" s="83"/>
      <c r="H1113" s="84"/>
      <c r="I1113" s="84"/>
      <c r="J1113" s="28" t="str">
        <f t="shared" ref="J1113" si="543">IFERROR(IF(I1113/D$12=0," ",I1113/D$12),"")</f>
        <v xml:space="preserve"> </v>
      </c>
      <c r="K1113" s="84"/>
      <c r="L1113" s="84"/>
      <c r="M1113" s="84"/>
      <c r="N1113" s="85"/>
      <c r="O1113" s="72"/>
      <c r="P1113" s="73"/>
      <c r="Q1113" s="73"/>
      <c r="R1113" s="73"/>
      <c r="S1113" s="73"/>
      <c r="T1113" s="73"/>
      <c r="U1113" s="73"/>
      <c r="V1113" s="73"/>
      <c r="W1113" s="73"/>
      <c r="X1113" s="73"/>
      <c r="Y1113" s="73"/>
      <c r="Z1113" s="73"/>
      <c r="AA1113" s="73"/>
      <c r="AB1113" s="73"/>
      <c r="AC1113" s="73"/>
      <c r="AD1113" s="77"/>
      <c r="AE1113" s="77"/>
      <c r="AF1113" s="84"/>
      <c r="AG1113" s="86"/>
      <c r="AH1113" s="87"/>
      <c r="AI1113" s="92"/>
    </row>
    <row r="1114" spans="2:35">
      <c r="B1114" s="823">
        <f>B1102+1</f>
        <v>92</v>
      </c>
      <c r="C1114" s="828"/>
      <c r="D1114" s="1100"/>
      <c r="E1114" s="828"/>
      <c r="F1114" s="829"/>
      <c r="G1114" s="25"/>
      <c r="H1114" s="24"/>
      <c r="I1114" s="140"/>
      <c r="J1114" s="7" t="str">
        <f>IFERROR(IF(I1114/D$12=0," ",I1114/D$12),"")</f>
        <v xml:space="preserve"> </v>
      </c>
      <c r="K1114" s="1116"/>
      <c r="L1114" s="1118"/>
      <c r="M1114" s="1118"/>
      <c r="N1114" s="23"/>
      <c r="O1114" s="862" t="str">
        <f>IFERROR(ROUND(IF(I1124/#REF!=0,"",I1124/#REF!),0),"")</f>
        <v/>
      </c>
      <c r="P1114" s="859">
        <f>IFERROR(O1124/$X$14,"")</f>
        <v>0</v>
      </c>
      <c r="Q1114" s="865">
        <f>IFERROR(P1124*$X$13/2,"")</f>
        <v>0</v>
      </c>
      <c r="R1114" s="854"/>
      <c r="S1114" s="834" t="str">
        <f>IFERROR(ROUND(IF(OR($R1114="Hino Truck",$R1117="Hino Truck",$R1119="Hino Truck",$R1121="Hino Truck"),$P1124/$X$9,""),1),"NA")</f>
        <v>NA</v>
      </c>
      <c r="T1114" s="834" t="str">
        <f>IFERROR(ROUND(IF(OR($R1114="Mazda",$R1117="Mazda",$R1119="Mazda",$R1121="Mazda"),$P1124/$X$10,""),1),"NA")</f>
        <v>NA</v>
      </c>
      <c r="U1114" s="834" t="str">
        <f>IFERROR(ROUND(IF(OR($R1114="Shazoor",$R1117="Shazoor",$R1119="Shazoor",$R1121="Shazoor"),$P1124/$X$11,""),1),"NA")</f>
        <v>NA</v>
      </c>
      <c r="V1114" s="834" t="str">
        <f>IFERROR(ROUND(IF(OR($R1114="Suzuki",$R1117="Suzuki",$R1119="Suzuki",$R1121="Suzuki"),$P1124/$X$12,""),1),"NA")</f>
        <v>NA</v>
      </c>
      <c r="W1114" s="830"/>
      <c r="X1114" s="855" t="e">
        <f>J1124/$K$9/$K$8</f>
        <v>#REF!</v>
      </c>
      <c r="Y1114" s="857" t="e">
        <f>ROUND(X1124/#REF!,0)</f>
        <v>#REF!</v>
      </c>
      <c r="Z1114" s="857" t="e">
        <f>O1124/#REF!</f>
        <v>#REF!</v>
      </c>
      <c r="AA1114" s="1103"/>
      <c r="AB1114" s="1106">
        <f>IFERROR(ROUND(IF(AA1114="ICT",0,(J1124/10)*110%),0),"")</f>
        <v>0</v>
      </c>
      <c r="AC1114" s="1107" t="str">
        <f>IFERROR(ROUNDUP(J1124/$P$9/$P$8,0),"")</f>
        <v/>
      </c>
      <c r="AD1114" s="1109" t="str">
        <f>IFERROR(ROUND(J1124/$P$9/AC1114,0),"")</f>
        <v/>
      </c>
      <c r="AE1114" s="29" t="str">
        <f>IFERROR(ROUND(IF(AA1114="ICT",0,(J1114/25)*110%),0),"")</f>
        <v/>
      </c>
      <c r="AF1114" s="43"/>
      <c r="AG1114" s="43"/>
      <c r="AH1114" s="44"/>
      <c r="AI1114" s="19"/>
    </row>
    <row r="1115" spans="2:35">
      <c r="B1115" s="823"/>
      <c r="C1115" s="828"/>
      <c r="D1115" s="1100"/>
      <c r="E1115" s="828"/>
      <c r="F1115" s="1102"/>
      <c r="G1115" s="25"/>
      <c r="H1115" s="140"/>
      <c r="I1115" s="140"/>
      <c r="J1115" s="7" t="str">
        <f t="shared" ref="J1115:J1123" si="544">IFERROR(IF(I1115/D$12=0," ",I1115/D$12),"")</f>
        <v xml:space="preserve"> </v>
      </c>
      <c r="K1115" s="1116"/>
      <c r="L1115" s="1118"/>
      <c r="M1115" s="1118"/>
      <c r="N1115" s="23"/>
      <c r="O1115" s="863"/>
      <c r="P1115" s="860"/>
      <c r="Q1115" s="866"/>
      <c r="R1115" s="828"/>
      <c r="S1115" s="835"/>
      <c r="T1115" s="835"/>
      <c r="U1115" s="835"/>
      <c r="V1115" s="835"/>
      <c r="W1115" s="831"/>
      <c r="X1115" s="855"/>
      <c r="Y1115" s="857"/>
      <c r="Z1115" s="857"/>
      <c r="AA1115" s="1104"/>
      <c r="AB1115" s="956"/>
      <c r="AC1115" s="1107"/>
      <c r="AD1115" s="1109"/>
      <c r="AE1115" s="29" t="str">
        <f t="shared" ref="AE1115:AE1117" si="545">IFERROR(ROUND(IF(AA1115="ICT",0,(J1115/25)*110%),0),"")</f>
        <v/>
      </c>
      <c r="AF1115" s="45"/>
      <c r="AG1115" s="45"/>
      <c r="AH1115" s="46"/>
      <c r="AI1115" s="19"/>
    </row>
    <row r="1116" spans="2:35">
      <c r="B1116" s="823"/>
      <c r="C1116" s="828"/>
      <c r="D1116" s="1100"/>
      <c r="E1116" s="828"/>
      <c r="F1116" s="1102"/>
      <c r="G1116" s="25"/>
      <c r="H1116" s="140"/>
      <c r="I1116" s="140"/>
      <c r="J1116" s="7" t="str">
        <f t="shared" si="544"/>
        <v xml:space="preserve"> </v>
      </c>
      <c r="K1116" s="1116"/>
      <c r="L1116" s="1118"/>
      <c r="M1116" s="1118"/>
      <c r="N1116" s="23"/>
      <c r="O1116" s="863"/>
      <c r="P1116" s="860"/>
      <c r="Q1116" s="866"/>
      <c r="R1116" s="829"/>
      <c r="S1116" s="835"/>
      <c r="T1116" s="835"/>
      <c r="U1116" s="835"/>
      <c r="V1116" s="835"/>
      <c r="W1116" s="831"/>
      <c r="X1116" s="855"/>
      <c r="Y1116" s="857"/>
      <c r="Z1116" s="857"/>
      <c r="AA1116" s="1104"/>
      <c r="AB1116" s="956"/>
      <c r="AC1116" s="1107"/>
      <c r="AD1116" s="1109"/>
      <c r="AE1116" s="29" t="str">
        <f t="shared" si="545"/>
        <v/>
      </c>
      <c r="AF1116" s="45"/>
      <c r="AG1116" s="45"/>
      <c r="AH1116" s="46"/>
      <c r="AI1116" s="19"/>
    </row>
    <row r="1117" spans="2:35">
      <c r="B1117" s="823"/>
      <c r="C1117" s="828"/>
      <c r="D1117" s="1100"/>
      <c r="E1117" s="828"/>
      <c r="F1117" s="1102"/>
      <c r="G1117" s="25"/>
      <c r="H1117" s="140"/>
      <c r="I1117" s="140"/>
      <c r="J1117" s="7" t="str">
        <f t="shared" si="544"/>
        <v xml:space="preserve"> </v>
      </c>
      <c r="K1117" s="1116"/>
      <c r="L1117" s="1118"/>
      <c r="M1117" s="1118"/>
      <c r="N1117" s="23"/>
      <c r="O1117" s="863"/>
      <c r="P1117" s="860"/>
      <c r="Q1117" s="866"/>
      <c r="R1117" s="854"/>
      <c r="S1117" s="835"/>
      <c r="T1117" s="835"/>
      <c r="U1117" s="835"/>
      <c r="V1117" s="835"/>
      <c r="W1117" s="831"/>
      <c r="X1117" s="855"/>
      <c r="Y1117" s="857"/>
      <c r="Z1117" s="857"/>
      <c r="AA1117" s="1104"/>
      <c r="AB1117" s="956"/>
      <c r="AC1117" s="1107"/>
      <c r="AD1117" s="1109"/>
      <c r="AE1117" s="29" t="str">
        <f t="shared" si="545"/>
        <v/>
      </c>
      <c r="AF1117" s="45"/>
      <c r="AG1117" s="45"/>
      <c r="AH1117" s="46"/>
      <c r="AI1117" s="19"/>
    </row>
    <row r="1118" spans="2:35">
      <c r="B1118" s="823"/>
      <c r="C1118" s="828"/>
      <c r="D1118" s="1100"/>
      <c r="E1118" s="828"/>
      <c r="F1118" s="1102"/>
      <c r="G1118" s="25"/>
      <c r="H1118" s="140"/>
      <c r="I1118" s="22"/>
      <c r="J1118" s="7" t="str">
        <f t="shared" si="544"/>
        <v xml:space="preserve"> </v>
      </c>
      <c r="K1118" s="1116"/>
      <c r="L1118" s="1118"/>
      <c r="M1118" s="1118"/>
      <c r="N1118" s="23"/>
      <c r="O1118" s="863"/>
      <c r="P1118" s="860"/>
      <c r="Q1118" s="866"/>
      <c r="R1118" s="829"/>
      <c r="S1118" s="835"/>
      <c r="T1118" s="835"/>
      <c r="U1118" s="835"/>
      <c r="V1118" s="835"/>
      <c r="W1118" s="831"/>
      <c r="X1118" s="855"/>
      <c r="Y1118" s="857"/>
      <c r="Z1118" s="857"/>
      <c r="AA1118" s="1104"/>
      <c r="AB1118" s="956"/>
      <c r="AC1118" s="1107"/>
      <c r="AD1118" s="1109"/>
      <c r="AE1118" s="29"/>
      <c r="AF1118" s="45"/>
      <c r="AG1118" s="45"/>
      <c r="AH1118" s="46"/>
      <c r="AI1118" s="19"/>
    </row>
    <row r="1119" spans="2:35">
      <c r="B1119" s="823"/>
      <c r="C1119" s="828"/>
      <c r="D1119" s="1100"/>
      <c r="E1119" s="828"/>
      <c r="F1119" s="1102"/>
      <c r="G1119" s="25"/>
      <c r="H1119" s="140"/>
      <c r="I1119" s="22"/>
      <c r="J1119" s="7" t="str">
        <f t="shared" si="544"/>
        <v xml:space="preserve"> </v>
      </c>
      <c r="K1119" s="1116"/>
      <c r="L1119" s="1118"/>
      <c r="M1119" s="1118"/>
      <c r="N1119" s="23"/>
      <c r="O1119" s="863"/>
      <c r="P1119" s="860"/>
      <c r="Q1119" s="866"/>
      <c r="R1119" s="854"/>
      <c r="S1119" s="835"/>
      <c r="T1119" s="835"/>
      <c r="U1119" s="835"/>
      <c r="V1119" s="835"/>
      <c r="W1119" s="831"/>
      <c r="X1119" s="855"/>
      <c r="Y1119" s="857"/>
      <c r="Z1119" s="857"/>
      <c r="AA1119" s="1104"/>
      <c r="AB1119" s="956"/>
      <c r="AC1119" s="1107"/>
      <c r="AD1119" s="1109"/>
      <c r="AE1119" s="29"/>
      <c r="AF1119" s="45"/>
      <c r="AG1119" s="45"/>
      <c r="AH1119" s="46"/>
      <c r="AI1119" s="19"/>
    </row>
    <row r="1120" spans="2:35">
      <c r="B1120" s="823"/>
      <c r="C1120" s="828"/>
      <c r="D1120" s="1100"/>
      <c r="E1120" s="828"/>
      <c r="F1120" s="1102"/>
      <c r="G1120" s="25"/>
      <c r="H1120" s="140"/>
      <c r="I1120" s="22"/>
      <c r="J1120" s="7" t="str">
        <f t="shared" si="544"/>
        <v xml:space="preserve"> </v>
      </c>
      <c r="K1120" s="1116"/>
      <c r="L1120" s="1118"/>
      <c r="M1120" s="1118"/>
      <c r="N1120" s="23"/>
      <c r="O1120" s="863"/>
      <c r="P1120" s="860"/>
      <c r="Q1120" s="866"/>
      <c r="R1120" s="829"/>
      <c r="S1120" s="835"/>
      <c r="T1120" s="835"/>
      <c r="U1120" s="835"/>
      <c r="V1120" s="835"/>
      <c r="W1120" s="831"/>
      <c r="X1120" s="855"/>
      <c r="Y1120" s="857"/>
      <c r="Z1120" s="857"/>
      <c r="AA1120" s="1104"/>
      <c r="AB1120" s="956"/>
      <c r="AC1120" s="1107"/>
      <c r="AD1120" s="1109"/>
      <c r="AE1120" s="29"/>
      <c r="AF1120" s="45"/>
      <c r="AG1120" s="45"/>
      <c r="AH1120" s="46"/>
      <c r="AI1120" s="19"/>
    </row>
    <row r="1121" spans="2:35">
      <c r="B1121" s="823"/>
      <c r="C1121" s="828"/>
      <c r="D1121" s="1100"/>
      <c r="E1121" s="828"/>
      <c r="F1121" s="1102"/>
      <c r="G1121" s="25"/>
      <c r="H1121" s="140"/>
      <c r="I1121" s="22"/>
      <c r="J1121" s="7" t="str">
        <f t="shared" si="544"/>
        <v xml:space="preserve"> </v>
      </c>
      <c r="K1121" s="1116"/>
      <c r="L1121" s="1118"/>
      <c r="M1121" s="1118"/>
      <c r="N1121" s="23"/>
      <c r="O1121" s="863"/>
      <c r="P1121" s="860"/>
      <c r="Q1121" s="866"/>
      <c r="R1121" s="854"/>
      <c r="S1121" s="835"/>
      <c r="T1121" s="835"/>
      <c r="U1121" s="835"/>
      <c r="V1121" s="835"/>
      <c r="W1121" s="831"/>
      <c r="X1121" s="855"/>
      <c r="Y1121" s="857"/>
      <c r="Z1121" s="857"/>
      <c r="AA1121" s="1104"/>
      <c r="AB1121" s="956"/>
      <c r="AC1121" s="1107"/>
      <c r="AD1121" s="1109"/>
      <c r="AE1121" s="29"/>
      <c r="AF1121" s="45"/>
      <c r="AG1121" s="45"/>
      <c r="AH1121" s="46"/>
      <c r="AI1121" s="19"/>
    </row>
    <row r="1122" spans="2:35">
      <c r="B1122" s="823"/>
      <c r="C1122" s="828"/>
      <c r="D1122" s="1100"/>
      <c r="E1122" s="828"/>
      <c r="F1122" s="1102"/>
      <c r="G1122" s="25"/>
      <c r="H1122" s="140"/>
      <c r="I1122" s="22"/>
      <c r="J1122" s="7" t="str">
        <f t="shared" si="544"/>
        <v xml:space="preserve"> </v>
      </c>
      <c r="K1122" s="1116"/>
      <c r="L1122" s="1118"/>
      <c r="M1122" s="1118"/>
      <c r="N1122" s="23"/>
      <c r="O1122" s="863"/>
      <c r="P1122" s="860"/>
      <c r="Q1122" s="866"/>
      <c r="R1122" s="828"/>
      <c r="S1122" s="835"/>
      <c r="T1122" s="835"/>
      <c r="U1122" s="835"/>
      <c r="V1122" s="835"/>
      <c r="W1122" s="831"/>
      <c r="X1122" s="855"/>
      <c r="Y1122" s="857"/>
      <c r="Z1122" s="857"/>
      <c r="AA1122" s="1104"/>
      <c r="AB1122" s="956"/>
      <c r="AC1122" s="1107"/>
      <c r="AD1122" s="1109"/>
      <c r="AE1122" s="29"/>
      <c r="AF1122" s="45"/>
      <c r="AG1122" s="45"/>
      <c r="AH1122" s="46"/>
      <c r="AI1122" s="19"/>
    </row>
    <row r="1123" spans="2:35">
      <c r="B1123" s="822"/>
      <c r="C1123" s="829"/>
      <c r="D1123" s="1101"/>
      <c r="E1123" s="829"/>
      <c r="F1123" s="1102"/>
      <c r="G1123" s="25"/>
      <c r="H1123" s="140"/>
      <c r="I1123" s="22"/>
      <c r="J1123" s="7" t="str">
        <f t="shared" si="544"/>
        <v xml:space="preserve"> </v>
      </c>
      <c r="K1123" s="1117"/>
      <c r="L1123" s="1119"/>
      <c r="M1123" s="1119"/>
      <c r="N1123" s="23"/>
      <c r="O1123" s="864"/>
      <c r="P1123" s="861"/>
      <c r="Q1123" s="867"/>
      <c r="R1123" s="829"/>
      <c r="S1123" s="836"/>
      <c r="T1123" s="836"/>
      <c r="U1123" s="836"/>
      <c r="V1123" s="836"/>
      <c r="W1123" s="832"/>
      <c r="X1123" s="856"/>
      <c r="Y1123" s="858"/>
      <c r="Z1123" s="858"/>
      <c r="AA1123" s="1105"/>
      <c r="AB1123" s="957"/>
      <c r="AC1123" s="1108"/>
      <c r="AD1123" s="1110"/>
      <c r="AE1123" s="29" t="str">
        <f t="shared" ref="AE1123" si="546">IFERROR(ROUND(IF(AA1123="ICT",0,(J1123/25)*110%),0),"")</f>
        <v/>
      </c>
      <c r="AF1123" s="45"/>
      <c r="AG1123" s="45"/>
      <c r="AH1123" s="46"/>
      <c r="AI1123" s="19"/>
    </row>
    <row r="1124" spans="2:35" s="90" customFormat="1" ht="16.5" customHeight="1">
      <c r="B1124" s="821"/>
      <c r="C1124" s="78" t="s">
        <v>348</v>
      </c>
      <c r="D1124" s="78"/>
      <c r="E1124" s="78">
        <f>COUNTA(E1114)</f>
        <v>0</v>
      </c>
      <c r="F1124" s="78">
        <f>COUNTA(F1114)</f>
        <v>0</v>
      </c>
      <c r="G1124" s="78">
        <f>COUNTA(G1114:G1123)</f>
        <v>0</v>
      </c>
      <c r="H1124" s="78"/>
      <c r="I1124" s="69">
        <f>SUM(I1114:I1123)</f>
        <v>0</v>
      </c>
      <c r="J1124" s="69">
        <f>SUM(J1114:J1123)</f>
        <v>0</v>
      </c>
      <c r="K1124" s="79"/>
      <c r="L1124" s="79"/>
      <c r="M1124" s="79"/>
      <c r="N1124" s="70">
        <f>SUM(N1114:N1123)</f>
        <v>0</v>
      </c>
      <c r="O1124" s="70">
        <f>SUM(O1114:O1123)</f>
        <v>0</v>
      </c>
      <c r="P1124" s="71">
        <f>SUM(P1114:P1123)</f>
        <v>0</v>
      </c>
      <c r="Q1124" s="71">
        <f>SUM(Q1114:Q1123)</f>
        <v>0</v>
      </c>
      <c r="R1124" s="71"/>
      <c r="S1124" s="74">
        <f>SUM(S1114:S1123)</f>
        <v>0</v>
      </c>
      <c r="T1124" s="74">
        <f>SUM(T1114:T1123)</f>
        <v>0</v>
      </c>
      <c r="U1124" s="74">
        <f t="shared" ref="U1124" si="547">SUM(U1114:U1123)</f>
        <v>0</v>
      </c>
      <c r="V1124" s="74">
        <f>SUM(V1114:V1123)</f>
        <v>0</v>
      </c>
      <c r="W1124" s="71"/>
      <c r="X1124" s="71" t="e">
        <f>SUM(X1114:X1123)</f>
        <v>#REF!</v>
      </c>
      <c r="Y1124" s="71" t="e">
        <f t="shared" ref="Y1124:Z1124" si="548">SUM(Y1114:Y1123)</f>
        <v>#REF!</v>
      </c>
      <c r="Z1124" s="71" t="e">
        <f t="shared" si="548"/>
        <v>#REF!</v>
      </c>
      <c r="AA1124" s="71"/>
      <c r="AB1124" s="75">
        <f>SUM(AB1114:AB1123)</f>
        <v>0</v>
      </c>
      <c r="AC1124" s="71">
        <f>SUM(AC1114:AC1123)</f>
        <v>0</v>
      </c>
      <c r="AD1124" s="76">
        <f>SUM(AD1114:AD1123)</f>
        <v>0</v>
      </c>
      <c r="AE1124" s="76">
        <f>SUM(AE1114:AE1123)</f>
        <v>0</v>
      </c>
      <c r="AF1124" s="79">
        <f>COUNTA(AF1114:AF1123)</f>
        <v>0</v>
      </c>
      <c r="AG1124" s="80"/>
      <c r="AH1124" s="81"/>
      <c r="AI1124" s="91"/>
    </row>
    <row r="1125" spans="2:35" s="93" customFormat="1" ht="15" thickBot="1">
      <c r="B1125" s="822"/>
      <c r="C1125" s="82"/>
      <c r="D1125" s="82"/>
      <c r="E1125" s="82"/>
      <c r="F1125" s="82"/>
      <c r="G1125" s="83"/>
      <c r="H1125" s="84"/>
      <c r="I1125" s="84"/>
      <c r="J1125" s="28" t="str">
        <f t="shared" ref="J1125" si="549">IFERROR(IF(I1125/D$12=0," ",I1125/D$12),"")</f>
        <v xml:space="preserve"> </v>
      </c>
      <c r="K1125" s="84"/>
      <c r="L1125" s="84"/>
      <c r="M1125" s="84"/>
      <c r="N1125" s="85"/>
      <c r="O1125" s="72"/>
      <c r="P1125" s="73"/>
      <c r="Q1125" s="73"/>
      <c r="R1125" s="73"/>
      <c r="S1125" s="73"/>
      <c r="T1125" s="73"/>
      <c r="U1125" s="73"/>
      <c r="V1125" s="73"/>
      <c r="W1125" s="73"/>
      <c r="X1125" s="73"/>
      <c r="Y1125" s="73"/>
      <c r="Z1125" s="73"/>
      <c r="AA1125" s="73"/>
      <c r="AB1125" s="73"/>
      <c r="AC1125" s="73"/>
      <c r="AD1125" s="77"/>
      <c r="AE1125" s="77"/>
      <c r="AF1125" s="84"/>
      <c r="AG1125" s="86"/>
      <c r="AH1125" s="87"/>
      <c r="AI1125" s="92"/>
    </row>
    <row r="1126" spans="2:35">
      <c r="B1126" s="823">
        <f>B1114+1</f>
        <v>93</v>
      </c>
      <c r="C1126" s="828"/>
      <c r="D1126" s="1100"/>
      <c r="E1126" s="828"/>
      <c r="F1126" s="829"/>
      <c r="G1126" s="25"/>
      <c r="H1126" s="24"/>
      <c r="I1126" s="140"/>
      <c r="J1126" s="7" t="str">
        <f>IFERROR(IF(I1126/D$12=0," ",I1126/D$12),"")</f>
        <v xml:space="preserve"> </v>
      </c>
      <c r="K1126" s="1116"/>
      <c r="L1126" s="1118"/>
      <c r="M1126" s="1118"/>
      <c r="N1126" s="23"/>
      <c r="O1126" s="862" t="str">
        <f>IFERROR(ROUND(IF(I1136/#REF!=0,"",I1136/#REF!),0),"")</f>
        <v/>
      </c>
      <c r="P1126" s="859">
        <f>IFERROR(O1136/$X$14,"")</f>
        <v>0</v>
      </c>
      <c r="Q1126" s="865">
        <f>IFERROR(P1136*$X$13/2,"")</f>
        <v>0</v>
      </c>
      <c r="R1126" s="854"/>
      <c r="S1126" s="834" t="str">
        <f>IFERROR(ROUND(IF(OR($R1126="Hino Truck",$R1129="Hino Truck",$R1131="Hino Truck",$R1133="Hino Truck"),$P1136/$X$9,""),1),"NA")</f>
        <v>NA</v>
      </c>
      <c r="T1126" s="834" t="str">
        <f>IFERROR(ROUND(IF(OR($R1126="Mazda",$R1129="Mazda",$R1131="Mazda",$R1133="Mazda"),$P1136/$X$10,""),1),"NA")</f>
        <v>NA</v>
      </c>
      <c r="U1126" s="834" t="str">
        <f>IFERROR(ROUND(IF(OR($R1126="Shazoor",$R1129="Shazoor",$R1131="Shazoor",$R1133="Shazoor"),$P1136/$X$11,""),1),"NA")</f>
        <v>NA</v>
      </c>
      <c r="V1126" s="834" t="str">
        <f>IFERROR(ROUND(IF(OR($R1126="Suzuki",$R1129="Suzuki",$R1131="Suzuki",$R1133="Suzuki"),$P1136/$X$12,""),1),"NA")</f>
        <v>NA</v>
      </c>
      <c r="W1126" s="830"/>
      <c r="X1126" s="855" t="e">
        <f>J1136/$K$9/$K$8</f>
        <v>#REF!</v>
      </c>
      <c r="Y1126" s="857" t="e">
        <f>ROUND(X1136/#REF!,0)</f>
        <v>#REF!</v>
      </c>
      <c r="Z1126" s="857" t="e">
        <f>O1136/#REF!</f>
        <v>#REF!</v>
      </c>
      <c r="AA1126" s="1103"/>
      <c r="AB1126" s="1106">
        <f>IFERROR(ROUND(IF(AA1126="ICT",0,(J1136/10)*110%),0),"")</f>
        <v>0</v>
      </c>
      <c r="AC1126" s="1107" t="str">
        <f>IFERROR(ROUNDUP(J1136/$P$9/$P$8,0),"")</f>
        <v/>
      </c>
      <c r="AD1126" s="1109" t="str">
        <f>IFERROR(ROUND(J1136/$P$9/AC1126,0),"")</f>
        <v/>
      </c>
      <c r="AE1126" s="29" t="str">
        <f>IFERROR(ROUND(IF(AA1126="ICT",0,(J1126/25)*110%),0),"")</f>
        <v/>
      </c>
      <c r="AF1126" s="43"/>
      <c r="AG1126" s="43"/>
      <c r="AH1126" s="44"/>
      <c r="AI1126" s="19"/>
    </row>
    <row r="1127" spans="2:35">
      <c r="B1127" s="823"/>
      <c r="C1127" s="828"/>
      <c r="D1127" s="1100"/>
      <c r="E1127" s="828"/>
      <c r="F1127" s="1102"/>
      <c r="G1127" s="25"/>
      <c r="H1127" s="140"/>
      <c r="I1127" s="140"/>
      <c r="J1127" s="7" t="str">
        <f t="shared" ref="J1127:J1135" si="550">IFERROR(IF(I1127/D$12=0," ",I1127/D$12),"")</f>
        <v xml:space="preserve"> </v>
      </c>
      <c r="K1127" s="1116"/>
      <c r="L1127" s="1118"/>
      <c r="M1127" s="1118"/>
      <c r="N1127" s="23"/>
      <c r="O1127" s="863"/>
      <c r="P1127" s="860"/>
      <c r="Q1127" s="866"/>
      <c r="R1127" s="828"/>
      <c r="S1127" s="835"/>
      <c r="T1127" s="835"/>
      <c r="U1127" s="835"/>
      <c r="V1127" s="835"/>
      <c r="W1127" s="831"/>
      <c r="X1127" s="855"/>
      <c r="Y1127" s="857"/>
      <c r="Z1127" s="857"/>
      <c r="AA1127" s="1104"/>
      <c r="AB1127" s="956"/>
      <c r="AC1127" s="1107"/>
      <c r="AD1127" s="1109"/>
      <c r="AE1127" s="29" t="str">
        <f t="shared" ref="AE1127:AE1129" si="551">IFERROR(ROUND(IF(AA1127="ICT",0,(J1127/25)*110%),0),"")</f>
        <v/>
      </c>
      <c r="AF1127" s="45"/>
      <c r="AG1127" s="45"/>
      <c r="AH1127" s="46"/>
      <c r="AI1127" s="19"/>
    </row>
    <row r="1128" spans="2:35">
      <c r="B1128" s="823"/>
      <c r="C1128" s="828"/>
      <c r="D1128" s="1100"/>
      <c r="E1128" s="828"/>
      <c r="F1128" s="1102"/>
      <c r="G1128" s="25"/>
      <c r="H1128" s="140"/>
      <c r="I1128" s="140"/>
      <c r="J1128" s="7" t="str">
        <f t="shared" si="550"/>
        <v xml:space="preserve"> </v>
      </c>
      <c r="K1128" s="1116"/>
      <c r="L1128" s="1118"/>
      <c r="M1128" s="1118"/>
      <c r="N1128" s="23"/>
      <c r="O1128" s="863"/>
      <c r="P1128" s="860"/>
      <c r="Q1128" s="866"/>
      <c r="R1128" s="829"/>
      <c r="S1128" s="835"/>
      <c r="T1128" s="835"/>
      <c r="U1128" s="835"/>
      <c r="V1128" s="835"/>
      <c r="W1128" s="831"/>
      <c r="X1128" s="855"/>
      <c r="Y1128" s="857"/>
      <c r="Z1128" s="857"/>
      <c r="AA1128" s="1104"/>
      <c r="AB1128" s="956"/>
      <c r="AC1128" s="1107"/>
      <c r="AD1128" s="1109"/>
      <c r="AE1128" s="29" t="str">
        <f t="shared" si="551"/>
        <v/>
      </c>
      <c r="AF1128" s="45"/>
      <c r="AG1128" s="45"/>
      <c r="AH1128" s="46"/>
      <c r="AI1128" s="19"/>
    </row>
    <row r="1129" spans="2:35">
      <c r="B1129" s="823"/>
      <c r="C1129" s="828"/>
      <c r="D1129" s="1100"/>
      <c r="E1129" s="828"/>
      <c r="F1129" s="1102"/>
      <c r="G1129" s="25"/>
      <c r="H1129" s="140"/>
      <c r="I1129" s="140"/>
      <c r="J1129" s="7" t="str">
        <f t="shared" si="550"/>
        <v xml:space="preserve"> </v>
      </c>
      <c r="K1129" s="1116"/>
      <c r="L1129" s="1118"/>
      <c r="M1129" s="1118"/>
      <c r="N1129" s="23"/>
      <c r="O1129" s="863"/>
      <c r="P1129" s="860"/>
      <c r="Q1129" s="866"/>
      <c r="R1129" s="854"/>
      <c r="S1129" s="835"/>
      <c r="T1129" s="835"/>
      <c r="U1129" s="835"/>
      <c r="V1129" s="835"/>
      <c r="W1129" s="831"/>
      <c r="X1129" s="855"/>
      <c r="Y1129" s="857"/>
      <c r="Z1129" s="857"/>
      <c r="AA1129" s="1104"/>
      <c r="AB1129" s="956"/>
      <c r="AC1129" s="1107"/>
      <c r="AD1129" s="1109"/>
      <c r="AE1129" s="29" t="str">
        <f t="shared" si="551"/>
        <v/>
      </c>
      <c r="AF1129" s="45"/>
      <c r="AG1129" s="45"/>
      <c r="AH1129" s="46"/>
      <c r="AI1129" s="19"/>
    </row>
    <row r="1130" spans="2:35">
      <c r="B1130" s="823"/>
      <c r="C1130" s="828"/>
      <c r="D1130" s="1100"/>
      <c r="E1130" s="828"/>
      <c r="F1130" s="1102"/>
      <c r="G1130" s="25"/>
      <c r="H1130" s="140"/>
      <c r="I1130" s="22"/>
      <c r="J1130" s="7" t="str">
        <f t="shared" si="550"/>
        <v xml:space="preserve"> </v>
      </c>
      <c r="K1130" s="1116"/>
      <c r="L1130" s="1118"/>
      <c r="M1130" s="1118"/>
      <c r="N1130" s="23"/>
      <c r="O1130" s="863"/>
      <c r="P1130" s="860"/>
      <c r="Q1130" s="866"/>
      <c r="R1130" s="829"/>
      <c r="S1130" s="835"/>
      <c r="T1130" s="835"/>
      <c r="U1130" s="835"/>
      <c r="V1130" s="835"/>
      <c r="W1130" s="831"/>
      <c r="X1130" s="855"/>
      <c r="Y1130" s="857"/>
      <c r="Z1130" s="857"/>
      <c r="AA1130" s="1104"/>
      <c r="AB1130" s="956"/>
      <c r="AC1130" s="1107"/>
      <c r="AD1130" s="1109"/>
      <c r="AE1130" s="29"/>
      <c r="AF1130" s="45"/>
      <c r="AG1130" s="45"/>
      <c r="AH1130" s="46"/>
      <c r="AI1130" s="19"/>
    </row>
    <row r="1131" spans="2:35">
      <c r="B1131" s="823"/>
      <c r="C1131" s="828"/>
      <c r="D1131" s="1100"/>
      <c r="E1131" s="828"/>
      <c r="F1131" s="1102"/>
      <c r="G1131" s="25"/>
      <c r="H1131" s="140"/>
      <c r="I1131" s="22"/>
      <c r="J1131" s="7" t="str">
        <f t="shared" si="550"/>
        <v xml:space="preserve"> </v>
      </c>
      <c r="K1131" s="1116"/>
      <c r="L1131" s="1118"/>
      <c r="M1131" s="1118"/>
      <c r="N1131" s="23"/>
      <c r="O1131" s="863"/>
      <c r="P1131" s="860"/>
      <c r="Q1131" s="866"/>
      <c r="R1131" s="854"/>
      <c r="S1131" s="835"/>
      <c r="T1131" s="835"/>
      <c r="U1131" s="835"/>
      <c r="V1131" s="835"/>
      <c r="W1131" s="831"/>
      <c r="X1131" s="855"/>
      <c r="Y1131" s="857"/>
      <c r="Z1131" s="857"/>
      <c r="AA1131" s="1104"/>
      <c r="AB1131" s="956"/>
      <c r="AC1131" s="1107"/>
      <c r="AD1131" s="1109"/>
      <c r="AE1131" s="29"/>
      <c r="AF1131" s="45"/>
      <c r="AG1131" s="45"/>
      <c r="AH1131" s="46"/>
      <c r="AI1131" s="19"/>
    </row>
    <row r="1132" spans="2:35">
      <c r="B1132" s="823"/>
      <c r="C1132" s="828"/>
      <c r="D1132" s="1100"/>
      <c r="E1132" s="828"/>
      <c r="F1132" s="1102"/>
      <c r="G1132" s="25"/>
      <c r="H1132" s="140"/>
      <c r="I1132" s="22"/>
      <c r="J1132" s="7" t="str">
        <f t="shared" si="550"/>
        <v xml:space="preserve"> </v>
      </c>
      <c r="K1132" s="1116"/>
      <c r="L1132" s="1118"/>
      <c r="M1132" s="1118"/>
      <c r="N1132" s="23"/>
      <c r="O1132" s="863"/>
      <c r="P1132" s="860"/>
      <c r="Q1132" s="866"/>
      <c r="R1132" s="829"/>
      <c r="S1132" s="835"/>
      <c r="T1132" s="835"/>
      <c r="U1132" s="835"/>
      <c r="V1132" s="835"/>
      <c r="W1132" s="831"/>
      <c r="X1132" s="855"/>
      <c r="Y1132" s="857"/>
      <c r="Z1132" s="857"/>
      <c r="AA1132" s="1104"/>
      <c r="AB1132" s="956"/>
      <c r="AC1132" s="1107"/>
      <c r="AD1132" s="1109"/>
      <c r="AE1132" s="29"/>
      <c r="AF1132" s="45"/>
      <c r="AG1132" s="45"/>
      <c r="AH1132" s="46"/>
      <c r="AI1132" s="19"/>
    </row>
    <row r="1133" spans="2:35">
      <c r="B1133" s="823"/>
      <c r="C1133" s="828"/>
      <c r="D1133" s="1100"/>
      <c r="E1133" s="828"/>
      <c r="F1133" s="1102"/>
      <c r="G1133" s="25"/>
      <c r="H1133" s="140"/>
      <c r="I1133" s="22"/>
      <c r="J1133" s="7" t="str">
        <f t="shared" si="550"/>
        <v xml:space="preserve"> </v>
      </c>
      <c r="K1133" s="1116"/>
      <c r="L1133" s="1118"/>
      <c r="M1133" s="1118"/>
      <c r="N1133" s="23"/>
      <c r="O1133" s="863"/>
      <c r="P1133" s="860"/>
      <c r="Q1133" s="866"/>
      <c r="R1133" s="854"/>
      <c r="S1133" s="835"/>
      <c r="T1133" s="835"/>
      <c r="U1133" s="835"/>
      <c r="V1133" s="835"/>
      <c r="W1133" s="831"/>
      <c r="X1133" s="855"/>
      <c r="Y1133" s="857"/>
      <c r="Z1133" s="857"/>
      <c r="AA1133" s="1104"/>
      <c r="AB1133" s="956"/>
      <c r="AC1133" s="1107"/>
      <c r="AD1133" s="1109"/>
      <c r="AE1133" s="29"/>
      <c r="AF1133" s="45"/>
      <c r="AG1133" s="45"/>
      <c r="AH1133" s="46"/>
      <c r="AI1133" s="19"/>
    </row>
    <row r="1134" spans="2:35">
      <c r="B1134" s="823"/>
      <c r="C1134" s="828"/>
      <c r="D1134" s="1100"/>
      <c r="E1134" s="828"/>
      <c r="F1134" s="1102"/>
      <c r="G1134" s="25"/>
      <c r="H1134" s="140"/>
      <c r="I1134" s="22"/>
      <c r="J1134" s="7" t="str">
        <f t="shared" si="550"/>
        <v xml:space="preserve"> </v>
      </c>
      <c r="K1134" s="1116"/>
      <c r="L1134" s="1118"/>
      <c r="M1134" s="1118"/>
      <c r="N1134" s="23"/>
      <c r="O1134" s="863"/>
      <c r="P1134" s="860"/>
      <c r="Q1134" s="866"/>
      <c r="R1134" s="828"/>
      <c r="S1134" s="835"/>
      <c r="T1134" s="835"/>
      <c r="U1134" s="835"/>
      <c r="V1134" s="835"/>
      <c r="W1134" s="831"/>
      <c r="X1134" s="855"/>
      <c r="Y1134" s="857"/>
      <c r="Z1134" s="857"/>
      <c r="AA1134" s="1104"/>
      <c r="AB1134" s="956"/>
      <c r="AC1134" s="1107"/>
      <c r="AD1134" s="1109"/>
      <c r="AE1134" s="29"/>
      <c r="AF1134" s="45"/>
      <c r="AG1134" s="45"/>
      <c r="AH1134" s="46"/>
      <c r="AI1134" s="19"/>
    </row>
    <row r="1135" spans="2:35">
      <c r="B1135" s="822"/>
      <c r="C1135" s="829"/>
      <c r="D1135" s="1101"/>
      <c r="E1135" s="829"/>
      <c r="F1135" s="1102"/>
      <c r="G1135" s="25"/>
      <c r="H1135" s="140"/>
      <c r="I1135" s="22"/>
      <c r="J1135" s="7" t="str">
        <f t="shared" si="550"/>
        <v xml:space="preserve"> </v>
      </c>
      <c r="K1135" s="1117"/>
      <c r="L1135" s="1119"/>
      <c r="M1135" s="1119"/>
      <c r="N1135" s="23"/>
      <c r="O1135" s="864"/>
      <c r="P1135" s="861"/>
      <c r="Q1135" s="867"/>
      <c r="R1135" s="829"/>
      <c r="S1135" s="836"/>
      <c r="T1135" s="836"/>
      <c r="U1135" s="836"/>
      <c r="V1135" s="836"/>
      <c r="W1135" s="832"/>
      <c r="X1135" s="856"/>
      <c r="Y1135" s="858"/>
      <c r="Z1135" s="858"/>
      <c r="AA1135" s="1105"/>
      <c r="AB1135" s="957"/>
      <c r="AC1135" s="1108"/>
      <c r="AD1135" s="1110"/>
      <c r="AE1135" s="29" t="str">
        <f t="shared" ref="AE1135" si="552">IFERROR(ROUND(IF(AA1135="ICT",0,(J1135/25)*110%),0),"")</f>
        <v/>
      </c>
      <c r="AF1135" s="45"/>
      <c r="AG1135" s="45"/>
      <c r="AH1135" s="46"/>
      <c r="AI1135" s="19"/>
    </row>
    <row r="1136" spans="2:35" s="90" customFormat="1" ht="16.5" customHeight="1">
      <c r="B1136" s="821"/>
      <c r="C1136" s="78" t="s">
        <v>348</v>
      </c>
      <c r="D1136" s="78"/>
      <c r="E1136" s="78">
        <f>COUNTA(E1126)</f>
        <v>0</v>
      </c>
      <c r="F1136" s="78">
        <f>COUNTA(F1126)</f>
        <v>0</v>
      </c>
      <c r="G1136" s="78">
        <f>COUNTA(G1126:G1135)</f>
        <v>0</v>
      </c>
      <c r="H1136" s="78"/>
      <c r="I1136" s="69">
        <f>SUM(I1126:I1135)</f>
        <v>0</v>
      </c>
      <c r="J1136" s="69">
        <f>SUM(J1126:J1135)</f>
        <v>0</v>
      </c>
      <c r="K1136" s="79"/>
      <c r="L1136" s="79"/>
      <c r="M1136" s="79"/>
      <c r="N1136" s="70">
        <f>SUM(N1126:N1135)</f>
        <v>0</v>
      </c>
      <c r="O1136" s="70">
        <f>SUM(O1126:O1135)</f>
        <v>0</v>
      </c>
      <c r="P1136" s="71">
        <f>SUM(P1126:P1135)</f>
        <v>0</v>
      </c>
      <c r="Q1136" s="71">
        <f>SUM(Q1126:Q1135)</f>
        <v>0</v>
      </c>
      <c r="R1136" s="71"/>
      <c r="S1136" s="74">
        <f>SUM(S1126:S1135)</f>
        <v>0</v>
      </c>
      <c r="T1136" s="74">
        <f>SUM(T1126:T1135)</f>
        <v>0</v>
      </c>
      <c r="U1136" s="74">
        <f t="shared" ref="U1136" si="553">SUM(U1126:U1135)</f>
        <v>0</v>
      </c>
      <c r="V1136" s="74">
        <f>SUM(V1126:V1135)</f>
        <v>0</v>
      </c>
      <c r="W1136" s="71"/>
      <c r="X1136" s="71" t="e">
        <f>SUM(X1126:X1135)</f>
        <v>#REF!</v>
      </c>
      <c r="Y1136" s="71" t="e">
        <f t="shared" ref="Y1136:Z1136" si="554">SUM(Y1126:Y1135)</f>
        <v>#REF!</v>
      </c>
      <c r="Z1136" s="71" t="e">
        <f t="shared" si="554"/>
        <v>#REF!</v>
      </c>
      <c r="AA1136" s="71"/>
      <c r="AB1136" s="75">
        <f>SUM(AB1126:AB1135)</f>
        <v>0</v>
      </c>
      <c r="AC1136" s="71">
        <f>SUM(AC1126:AC1135)</f>
        <v>0</v>
      </c>
      <c r="AD1136" s="76">
        <f>SUM(AD1126:AD1135)</f>
        <v>0</v>
      </c>
      <c r="AE1136" s="76">
        <f>SUM(AE1126:AE1135)</f>
        <v>0</v>
      </c>
      <c r="AF1136" s="79">
        <f>COUNTA(AF1126:AF1135)</f>
        <v>0</v>
      </c>
      <c r="AG1136" s="80"/>
      <c r="AH1136" s="81"/>
      <c r="AI1136" s="91"/>
    </row>
    <row r="1137" spans="2:35" s="93" customFormat="1" ht="15" thickBot="1">
      <c r="B1137" s="822"/>
      <c r="C1137" s="82"/>
      <c r="D1137" s="82"/>
      <c r="E1137" s="82"/>
      <c r="F1137" s="82"/>
      <c r="G1137" s="83"/>
      <c r="H1137" s="84"/>
      <c r="I1137" s="84"/>
      <c r="J1137" s="28" t="str">
        <f t="shared" ref="J1137" si="555">IFERROR(IF(I1137/D$12=0," ",I1137/D$12),"")</f>
        <v xml:space="preserve"> </v>
      </c>
      <c r="K1137" s="84"/>
      <c r="L1137" s="84"/>
      <c r="M1137" s="84"/>
      <c r="N1137" s="85"/>
      <c r="O1137" s="72"/>
      <c r="P1137" s="73"/>
      <c r="Q1137" s="73"/>
      <c r="R1137" s="73"/>
      <c r="S1137" s="73"/>
      <c r="T1137" s="73"/>
      <c r="U1137" s="73"/>
      <c r="V1137" s="73"/>
      <c r="W1137" s="73"/>
      <c r="X1137" s="73"/>
      <c r="Y1137" s="73"/>
      <c r="Z1137" s="73"/>
      <c r="AA1137" s="73"/>
      <c r="AB1137" s="73"/>
      <c r="AC1137" s="73"/>
      <c r="AD1137" s="77"/>
      <c r="AE1137" s="77"/>
      <c r="AF1137" s="84"/>
      <c r="AG1137" s="86"/>
      <c r="AH1137" s="87"/>
      <c r="AI1137" s="92"/>
    </row>
    <row r="1138" spans="2:35">
      <c r="B1138" s="823">
        <f>B1126+1</f>
        <v>94</v>
      </c>
      <c r="C1138" s="828"/>
      <c r="D1138" s="1100"/>
      <c r="E1138" s="828"/>
      <c r="F1138" s="829"/>
      <c r="G1138" s="25"/>
      <c r="H1138" s="24"/>
      <c r="I1138" s="140"/>
      <c r="J1138" s="7" t="str">
        <f>IFERROR(IF(I1138/D$12=0," ",I1138/D$12),"")</f>
        <v xml:space="preserve"> </v>
      </c>
      <c r="K1138" s="1116"/>
      <c r="L1138" s="1118"/>
      <c r="M1138" s="1118"/>
      <c r="N1138" s="23"/>
      <c r="O1138" s="862" t="str">
        <f>IFERROR(ROUND(IF(I1148/#REF!=0,"",I1148/#REF!),0),"")</f>
        <v/>
      </c>
      <c r="P1138" s="859">
        <f>IFERROR(O1148/$X$14,"")</f>
        <v>0</v>
      </c>
      <c r="Q1138" s="865">
        <f>IFERROR(P1148*$X$13/2,"")</f>
        <v>0</v>
      </c>
      <c r="R1138" s="854"/>
      <c r="S1138" s="834" t="str">
        <f>IFERROR(ROUND(IF(OR($R1138="Hino Truck",$R1141="Hino Truck",$R1143="Hino Truck",$R1145="Hino Truck"),$P1148/$X$9,""),1),"NA")</f>
        <v>NA</v>
      </c>
      <c r="T1138" s="834" t="str">
        <f>IFERROR(ROUND(IF(OR($R1138="Mazda",$R1141="Mazda",$R1143="Mazda",$R1145="Mazda"),$P1148/$X$10,""),1),"NA")</f>
        <v>NA</v>
      </c>
      <c r="U1138" s="834" t="str">
        <f>IFERROR(ROUND(IF(OR($R1138="Shazoor",$R1141="Shazoor",$R1143="Shazoor",$R1145="Shazoor"),$P1148/$X$11,""),1),"NA")</f>
        <v>NA</v>
      </c>
      <c r="V1138" s="834" t="str">
        <f>IFERROR(ROUND(IF(OR($R1138="Suzuki",$R1141="Suzuki",$R1143="Suzuki",$R1145="Suzuki"),$P1148/$X$12,""),1),"NA")</f>
        <v>NA</v>
      </c>
      <c r="W1138" s="830"/>
      <c r="X1138" s="855" t="e">
        <f>J1148/$K$9/$K$8</f>
        <v>#REF!</v>
      </c>
      <c r="Y1138" s="857" t="e">
        <f>ROUND(X1148/#REF!,0)</f>
        <v>#REF!</v>
      </c>
      <c r="Z1138" s="857" t="e">
        <f>O1148/#REF!</f>
        <v>#REF!</v>
      </c>
      <c r="AA1138" s="1103"/>
      <c r="AB1138" s="1106">
        <f>IFERROR(ROUND(IF(AA1138="ICT",0,(J1148/10)*110%),0),"")</f>
        <v>0</v>
      </c>
      <c r="AC1138" s="1107" t="str">
        <f>IFERROR(ROUNDUP(J1148/$P$9/$P$8,0),"")</f>
        <v/>
      </c>
      <c r="AD1138" s="1109" t="str">
        <f>IFERROR(ROUND(J1148/$P$9/AC1138,0),"")</f>
        <v/>
      </c>
      <c r="AE1138" s="29" t="str">
        <f>IFERROR(ROUND(IF(AA1138="ICT",0,(J1138/25)*110%),0),"")</f>
        <v/>
      </c>
      <c r="AF1138" s="43"/>
      <c r="AG1138" s="43"/>
      <c r="AH1138" s="44"/>
      <c r="AI1138" s="19"/>
    </row>
    <row r="1139" spans="2:35">
      <c r="B1139" s="823"/>
      <c r="C1139" s="828"/>
      <c r="D1139" s="1100"/>
      <c r="E1139" s="828"/>
      <c r="F1139" s="1102"/>
      <c r="G1139" s="25"/>
      <c r="H1139" s="140"/>
      <c r="I1139" s="140"/>
      <c r="J1139" s="7" t="str">
        <f t="shared" ref="J1139:J1147" si="556">IFERROR(IF(I1139/D$12=0," ",I1139/D$12),"")</f>
        <v xml:space="preserve"> </v>
      </c>
      <c r="K1139" s="1116"/>
      <c r="L1139" s="1118"/>
      <c r="M1139" s="1118"/>
      <c r="N1139" s="23"/>
      <c r="O1139" s="863"/>
      <c r="P1139" s="860"/>
      <c r="Q1139" s="866"/>
      <c r="R1139" s="828"/>
      <c r="S1139" s="835"/>
      <c r="T1139" s="835"/>
      <c r="U1139" s="835"/>
      <c r="V1139" s="835"/>
      <c r="W1139" s="831"/>
      <c r="X1139" s="855"/>
      <c r="Y1139" s="857"/>
      <c r="Z1139" s="857"/>
      <c r="AA1139" s="1104"/>
      <c r="AB1139" s="956"/>
      <c r="AC1139" s="1107"/>
      <c r="AD1139" s="1109"/>
      <c r="AE1139" s="29" t="str">
        <f t="shared" ref="AE1139:AE1141" si="557">IFERROR(ROUND(IF(AA1139="ICT",0,(J1139/25)*110%),0),"")</f>
        <v/>
      </c>
      <c r="AF1139" s="45"/>
      <c r="AG1139" s="45"/>
      <c r="AH1139" s="46"/>
      <c r="AI1139" s="19"/>
    </row>
    <row r="1140" spans="2:35">
      <c r="B1140" s="823"/>
      <c r="C1140" s="828"/>
      <c r="D1140" s="1100"/>
      <c r="E1140" s="828"/>
      <c r="F1140" s="1102"/>
      <c r="G1140" s="25"/>
      <c r="H1140" s="140"/>
      <c r="I1140" s="140"/>
      <c r="J1140" s="7" t="str">
        <f t="shared" si="556"/>
        <v xml:space="preserve"> </v>
      </c>
      <c r="K1140" s="1116"/>
      <c r="L1140" s="1118"/>
      <c r="M1140" s="1118"/>
      <c r="N1140" s="23"/>
      <c r="O1140" s="863"/>
      <c r="P1140" s="860"/>
      <c r="Q1140" s="866"/>
      <c r="R1140" s="829"/>
      <c r="S1140" s="835"/>
      <c r="T1140" s="835"/>
      <c r="U1140" s="835"/>
      <c r="V1140" s="835"/>
      <c r="W1140" s="831"/>
      <c r="X1140" s="855"/>
      <c r="Y1140" s="857"/>
      <c r="Z1140" s="857"/>
      <c r="AA1140" s="1104"/>
      <c r="AB1140" s="956"/>
      <c r="AC1140" s="1107"/>
      <c r="AD1140" s="1109"/>
      <c r="AE1140" s="29" t="str">
        <f t="shared" si="557"/>
        <v/>
      </c>
      <c r="AF1140" s="45"/>
      <c r="AG1140" s="45"/>
      <c r="AH1140" s="46"/>
      <c r="AI1140" s="19"/>
    </row>
    <row r="1141" spans="2:35">
      <c r="B1141" s="823"/>
      <c r="C1141" s="828"/>
      <c r="D1141" s="1100"/>
      <c r="E1141" s="828"/>
      <c r="F1141" s="1102"/>
      <c r="G1141" s="25"/>
      <c r="H1141" s="140"/>
      <c r="I1141" s="140"/>
      <c r="J1141" s="7" t="str">
        <f t="shared" si="556"/>
        <v xml:space="preserve"> </v>
      </c>
      <c r="K1141" s="1116"/>
      <c r="L1141" s="1118"/>
      <c r="M1141" s="1118"/>
      <c r="N1141" s="23"/>
      <c r="O1141" s="863"/>
      <c r="P1141" s="860"/>
      <c r="Q1141" s="866"/>
      <c r="R1141" s="854"/>
      <c r="S1141" s="835"/>
      <c r="T1141" s="835"/>
      <c r="U1141" s="835"/>
      <c r="V1141" s="835"/>
      <c r="W1141" s="831"/>
      <c r="X1141" s="855"/>
      <c r="Y1141" s="857"/>
      <c r="Z1141" s="857"/>
      <c r="AA1141" s="1104"/>
      <c r="AB1141" s="956"/>
      <c r="AC1141" s="1107"/>
      <c r="AD1141" s="1109"/>
      <c r="AE1141" s="29" t="str">
        <f t="shared" si="557"/>
        <v/>
      </c>
      <c r="AF1141" s="45"/>
      <c r="AG1141" s="45"/>
      <c r="AH1141" s="46"/>
      <c r="AI1141" s="19"/>
    </row>
    <row r="1142" spans="2:35">
      <c r="B1142" s="823"/>
      <c r="C1142" s="828"/>
      <c r="D1142" s="1100"/>
      <c r="E1142" s="828"/>
      <c r="F1142" s="1102"/>
      <c r="G1142" s="25"/>
      <c r="H1142" s="140"/>
      <c r="I1142" s="22"/>
      <c r="J1142" s="7" t="str">
        <f t="shared" si="556"/>
        <v xml:space="preserve"> </v>
      </c>
      <c r="K1142" s="1116"/>
      <c r="L1142" s="1118"/>
      <c r="M1142" s="1118"/>
      <c r="N1142" s="23"/>
      <c r="O1142" s="863"/>
      <c r="P1142" s="860"/>
      <c r="Q1142" s="866"/>
      <c r="R1142" s="829"/>
      <c r="S1142" s="835"/>
      <c r="T1142" s="835"/>
      <c r="U1142" s="835"/>
      <c r="V1142" s="835"/>
      <c r="W1142" s="831"/>
      <c r="X1142" s="855"/>
      <c r="Y1142" s="857"/>
      <c r="Z1142" s="857"/>
      <c r="AA1142" s="1104"/>
      <c r="AB1142" s="956"/>
      <c r="AC1142" s="1107"/>
      <c r="AD1142" s="1109"/>
      <c r="AE1142" s="29"/>
      <c r="AF1142" s="45"/>
      <c r="AG1142" s="45"/>
      <c r="AH1142" s="46"/>
      <c r="AI1142" s="19"/>
    </row>
    <row r="1143" spans="2:35">
      <c r="B1143" s="823"/>
      <c r="C1143" s="828"/>
      <c r="D1143" s="1100"/>
      <c r="E1143" s="828"/>
      <c r="F1143" s="1102"/>
      <c r="G1143" s="25"/>
      <c r="H1143" s="140"/>
      <c r="I1143" s="22"/>
      <c r="J1143" s="7" t="str">
        <f t="shared" si="556"/>
        <v xml:space="preserve"> </v>
      </c>
      <c r="K1143" s="1116"/>
      <c r="L1143" s="1118"/>
      <c r="M1143" s="1118"/>
      <c r="N1143" s="23"/>
      <c r="O1143" s="863"/>
      <c r="P1143" s="860"/>
      <c r="Q1143" s="866"/>
      <c r="R1143" s="854"/>
      <c r="S1143" s="835"/>
      <c r="T1143" s="835"/>
      <c r="U1143" s="835"/>
      <c r="V1143" s="835"/>
      <c r="W1143" s="831"/>
      <c r="X1143" s="855"/>
      <c r="Y1143" s="857"/>
      <c r="Z1143" s="857"/>
      <c r="AA1143" s="1104"/>
      <c r="AB1143" s="956"/>
      <c r="AC1143" s="1107"/>
      <c r="AD1143" s="1109"/>
      <c r="AE1143" s="29"/>
      <c r="AF1143" s="45"/>
      <c r="AG1143" s="45"/>
      <c r="AH1143" s="46"/>
      <c r="AI1143" s="19"/>
    </row>
    <row r="1144" spans="2:35">
      <c r="B1144" s="823"/>
      <c r="C1144" s="828"/>
      <c r="D1144" s="1100"/>
      <c r="E1144" s="828"/>
      <c r="F1144" s="1102"/>
      <c r="G1144" s="25"/>
      <c r="H1144" s="140"/>
      <c r="I1144" s="22"/>
      <c r="J1144" s="7" t="str">
        <f t="shared" si="556"/>
        <v xml:space="preserve"> </v>
      </c>
      <c r="K1144" s="1116"/>
      <c r="L1144" s="1118"/>
      <c r="M1144" s="1118"/>
      <c r="N1144" s="23"/>
      <c r="O1144" s="863"/>
      <c r="P1144" s="860"/>
      <c r="Q1144" s="866"/>
      <c r="R1144" s="829"/>
      <c r="S1144" s="835"/>
      <c r="T1144" s="835"/>
      <c r="U1144" s="835"/>
      <c r="V1144" s="835"/>
      <c r="W1144" s="831"/>
      <c r="X1144" s="855"/>
      <c r="Y1144" s="857"/>
      <c r="Z1144" s="857"/>
      <c r="AA1144" s="1104"/>
      <c r="AB1144" s="956"/>
      <c r="AC1144" s="1107"/>
      <c r="AD1144" s="1109"/>
      <c r="AE1144" s="29"/>
      <c r="AF1144" s="45"/>
      <c r="AG1144" s="45"/>
      <c r="AH1144" s="46"/>
      <c r="AI1144" s="19"/>
    </row>
    <row r="1145" spans="2:35">
      <c r="B1145" s="823"/>
      <c r="C1145" s="828"/>
      <c r="D1145" s="1100"/>
      <c r="E1145" s="828"/>
      <c r="F1145" s="1102"/>
      <c r="G1145" s="25"/>
      <c r="H1145" s="140"/>
      <c r="I1145" s="22"/>
      <c r="J1145" s="7" t="str">
        <f t="shared" si="556"/>
        <v xml:space="preserve"> </v>
      </c>
      <c r="K1145" s="1116"/>
      <c r="L1145" s="1118"/>
      <c r="M1145" s="1118"/>
      <c r="N1145" s="23"/>
      <c r="O1145" s="863"/>
      <c r="P1145" s="860"/>
      <c r="Q1145" s="866"/>
      <c r="R1145" s="854"/>
      <c r="S1145" s="835"/>
      <c r="T1145" s="835"/>
      <c r="U1145" s="835"/>
      <c r="V1145" s="835"/>
      <c r="W1145" s="831"/>
      <c r="X1145" s="855"/>
      <c r="Y1145" s="857"/>
      <c r="Z1145" s="857"/>
      <c r="AA1145" s="1104"/>
      <c r="AB1145" s="956"/>
      <c r="AC1145" s="1107"/>
      <c r="AD1145" s="1109"/>
      <c r="AE1145" s="29"/>
      <c r="AF1145" s="45"/>
      <c r="AG1145" s="45"/>
      <c r="AH1145" s="46"/>
      <c r="AI1145" s="19"/>
    </row>
    <row r="1146" spans="2:35">
      <c r="B1146" s="823"/>
      <c r="C1146" s="828"/>
      <c r="D1146" s="1100"/>
      <c r="E1146" s="828"/>
      <c r="F1146" s="1102"/>
      <c r="G1146" s="25"/>
      <c r="H1146" s="140"/>
      <c r="I1146" s="22"/>
      <c r="J1146" s="7" t="str">
        <f t="shared" si="556"/>
        <v xml:space="preserve"> </v>
      </c>
      <c r="K1146" s="1116"/>
      <c r="L1146" s="1118"/>
      <c r="M1146" s="1118"/>
      <c r="N1146" s="23"/>
      <c r="O1146" s="863"/>
      <c r="P1146" s="860"/>
      <c r="Q1146" s="866"/>
      <c r="R1146" s="828"/>
      <c r="S1146" s="835"/>
      <c r="T1146" s="835"/>
      <c r="U1146" s="835"/>
      <c r="V1146" s="835"/>
      <c r="W1146" s="831"/>
      <c r="X1146" s="855"/>
      <c r="Y1146" s="857"/>
      <c r="Z1146" s="857"/>
      <c r="AA1146" s="1104"/>
      <c r="AB1146" s="956"/>
      <c r="AC1146" s="1107"/>
      <c r="AD1146" s="1109"/>
      <c r="AE1146" s="29"/>
      <c r="AF1146" s="45"/>
      <c r="AG1146" s="45"/>
      <c r="AH1146" s="46"/>
      <c r="AI1146" s="19"/>
    </row>
    <row r="1147" spans="2:35">
      <c r="B1147" s="822"/>
      <c r="C1147" s="829"/>
      <c r="D1147" s="1101"/>
      <c r="E1147" s="829"/>
      <c r="F1147" s="1102"/>
      <c r="G1147" s="25"/>
      <c r="H1147" s="140"/>
      <c r="I1147" s="22"/>
      <c r="J1147" s="7" t="str">
        <f t="shared" si="556"/>
        <v xml:space="preserve"> </v>
      </c>
      <c r="K1147" s="1117"/>
      <c r="L1147" s="1119"/>
      <c r="M1147" s="1119"/>
      <c r="N1147" s="23"/>
      <c r="O1147" s="864"/>
      <c r="P1147" s="861"/>
      <c r="Q1147" s="867"/>
      <c r="R1147" s="829"/>
      <c r="S1147" s="836"/>
      <c r="T1147" s="836"/>
      <c r="U1147" s="836"/>
      <c r="V1147" s="836"/>
      <c r="W1147" s="832"/>
      <c r="X1147" s="856"/>
      <c r="Y1147" s="858"/>
      <c r="Z1147" s="858"/>
      <c r="AA1147" s="1105"/>
      <c r="AB1147" s="957"/>
      <c r="AC1147" s="1108"/>
      <c r="AD1147" s="1110"/>
      <c r="AE1147" s="29" t="str">
        <f t="shared" ref="AE1147" si="558">IFERROR(ROUND(IF(AA1147="ICT",0,(J1147/25)*110%),0),"")</f>
        <v/>
      </c>
      <c r="AF1147" s="45"/>
      <c r="AG1147" s="45"/>
      <c r="AH1147" s="46"/>
      <c r="AI1147" s="19"/>
    </row>
    <row r="1148" spans="2:35" s="90" customFormat="1" ht="16.5" customHeight="1">
      <c r="B1148" s="821"/>
      <c r="C1148" s="78" t="s">
        <v>348</v>
      </c>
      <c r="D1148" s="78"/>
      <c r="E1148" s="78">
        <f>COUNTA(E1138)</f>
        <v>0</v>
      </c>
      <c r="F1148" s="78">
        <f>COUNTA(F1138)</f>
        <v>0</v>
      </c>
      <c r="G1148" s="78">
        <f>COUNTA(G1138:G1147)</f>
        <v>0</v>
      </c>
      <c r="H1148" s="78"/>
      <c r="I1148" s="69">
        <f>SUM(I1138:I1147)</f>
        <v>0</v>
      </c>
      <c r="J1148" s="69">
        <f>SUM(J1138:J1147)</f>
        <v>0</v>
      </c>
      <c r="K1148" s="79"/>
      <c r="L1148" s="79"/>
      <c r="M1148" s="79"/>
      <c r="N1148" s="70">
        <f>SUM(N1138:N1147)</f>
        <v>0</v>
      </c>
      <c r="O1148" s="70">
        <f>SUM(O1138:O1147)</f>
        <v>0</v>
      </c>
      <c r="P1148" s="71">
        <f>SUM(P1138:P1147)</f>
        <v>0</v>
      </c>
      <c r="Q1148" s="71">
        <f>SUM(Q1138:Q1147)</f>
        <v>0</v>
      </c>
      <c r="R1148" s="71"/>
      <c r="S1148" s="74">
        <f>SUM(S1138:S1147)</f>
        <v>0</v>
      </c>
      <c r="T1148" s="74">
        <f>SUM(T1138:T1147)</f>
        <v>0</v>
      </c>
      <c r="U1148" s="74">
        <f t="shared" ref="U1148" si="559">SUM(U1138:U1147)</f>
        <v>0</v>
      </c>
      <c r="V1148" s="74">
        <f>SUM(V1138:V1147)</f>
        <v>0</v>
      </c>
      <c r="W1148" s="71"/>
      <c r="X1148" s="71" t="e">
        <f>SUM(X1138:X1147)</f>
        <v>#REF!</v>
      </c>
      <c r="Y1148" s="71" t="e">
        <f t="shared" ref="Y1148:Z1148" si="560">SUM(Y1138:Y1147)</f>
        <v>#REF!</v>
      </c>
      <c r="Z1148" s="71" t="e">
        <f t="shared" si="560"/>
        <v>#REF!</v>
      </c>
      <c r="AA1148" s="71"/>
      <c r="AB1148" s="75">
        <f>SUM(AB1138:AB1147)</f>
        <v>0</v>
      </c>
      <c r="AC1148" s="71">
        <f>SUM(AC1138:AC1147)</f>
        <v>0</v>
      </c>
      <c r="AD1148" s="76">
        <f>SUM(AD1138:AD1147)</f>
        <v>0</v>
      </c>
      <c r="AE1148" s="76">
        <f>SUM(AE1138:AE1147)</f>
        <v>0</v>
      </c>
      <c r="AF1148" s="79">
        <f>COUNTA(AF1138:AF1147)</f>
        <v>0</v>
      </c>
      <c r="AG1148" s="80"/>
      <c r="AH1148" s="81"/>
      <c r="AI1148" s="91"/>
    </row>
    <row r="1149" spans="2:35" s="93" customFormat="1" ht="15" thickBot="1">
      <c r="B1149" s="822"/>
      <c r="C1149" s="82"/>
      <c r="D1149" s="82"/>
      <c r="E1149" s="82"/>
      <c r="F1149" s="82"/>
      <c r="G1149" s="83"/>
      <c r="H1149" s="84"/>
      <c r="I1149" s="84"/>
      <c r="J1149" s="28" t="str">
        <f t="shared" ref="J1149" si="561">IFERROR(IF(I1149/D$12=0," ",I1149/D$12),"")</f>
        <v xml:space="preserve"> </v>
      </c>
      <c r="K1149" s="84"/>
      <c r="L1149" s="84"/>
      <c r="M1149" s="84"/>
      <c r="N1149" s="85"/>
      <c r="O1149" s="72"/>
      <c r="P1149" s="73"/>
      <c r="Q1149" s="73"/>
      <c r="R1149" s="73"/>
      <c r="S1149" s="73"/>
      <c r="T1149" s="73"/>
      <c r="U1149" s="73"/>
      <c r="V1149" s="73"/>
      <c r="W1149" s="73"/>
      <c r="X1149" s="73"/>
      <c r="Y1149" s="73"/>
      <c r="Z1149" s="73"/>
      <c r="AA1149" s="73"/>
      <c r="AB1149" s="73"/>
      <c r="AC1149" s="73"/>
      <c r="AD1149" s="77"/>
      <c r="AE1149" s="77"/>
      <c r="AF1149" s="84"/>
      <c r="AG1149" s="86"/>
      <c r="AH1149" s="87"/>
      <c r="AI1149" s="92"/>
    </row>
    <row r="1150" spans="2:35">
      <c r="B1150" s="823">
        <f>B1138+1</f>
        <v>95</v>
      </c>
      <c r="C1150" s="828"/>
      <c r="D1150" s="1100"/>
      <c r="E1150" s="828"/>
      <c r="F1150" s="829"/>
      <c r="G1150" s="25"/>
      <c r="H1150" s="24"/>
      <c r="I1150" s="140"/>
      <c r="J1150" s="7" t="str">
        <f>IFERROR(IF(I1150/D$12=0," ",I1150/D$12),"")</f>
        <v xml:space="preserve"> </v>
      </c>
      <c r="K1150" s="1116"/>
      <c r="L1150" s="1118"/>
      <c r="M1150" s="1118"/>
      <c r="N1150" s="23"/>
      <c r="O1150" s="862" t="str">
        <f>IFERROR(ROUND(IF(I1160/#REF!=0,"",I1160/#REF!),0),"")</f>
        <v/>
      </c>
      <c r="P1150" s="859">
        <f>IFERROR(O1160/$X$14,"")</f>
        <v>0</v>
      </c>
      <c r="Q1150" s="865">
        <f>IFERROR(P1160*$X$13/2,"")</f>
        <v>0</v>
      </c>
      <c r="R1150" s="854"/>
      <c r="S1150" s="834" t="str">
        <f>IFERROR(ROUND(IF(OR($R1150="Hino Truck",$R1153="Hino Truck",$R1155="Hino Truck",$R1157="Hino Truck"),$P1160/$X$9,""),1),"NA")</f>
        <v>NA</v>
      </c>
      <c r="T1150" s="834" t="str">
        <f>IFERROR(ROUND(IF(OR($R1150="Mazda",$R1153="Mazda",$R1155="Mazda",$R1157="Mazda"),$P1160/$X$10,""),1),"NA")</f>
        <v>NA</v>
      </c>
      <c r="U1150" s="834" t="str">
        <f>IFERROR(ROUND(IF(OR($R1150="Shazoor",$R1153="Shazoor",$R1155="Shazoor",$R1157="Shazoor"),$P1160/$X$11,""),1),"NA")</f>
        <v>NA</v>
      </c>
      <c r="V1150" s="834" t="str">
        <f>IFERROR(ROUND(IF(OR($R1150="Suzuki",$R1153="Suzuki",$R1155="Suzuki",$R1157="Suzuki"),$P1160/$X$12,""),1),"NA")</f>
        <v>NA</v>
      </c>
      <c r="W1150" s="830"/>
      <c r="X1150" s="855" t="e">
        <f>J1160/$K$9/$K$8</f>
        <v>#REF!</v>
      </c>
      <c r="Y1150" s="857" t="e">
        <f>ROUND(X1160/#REF!,0)</f>
        <v>#REF!</v>
      </c>
      <c r="Z1150" s="857" t="e">
        <f>O1160/#REF!</f>
        <v>#REF!</v>
      </c>
      <c r="AA1150" s="1103"/>
      <c r="AB1150" s="1106">
        <f>IFERROR(ROUND(IF(AA1150="ICT",0,(J1160/10)*110%),0),"")</f>
        <v>0</v>
      </c>
      <c r="AC1150" s="1107" t="str">
        <f>IFERROR(ROUNDUP(J1160/$P$9/$P$8,0),"")</f>
        <v/>
      </c>
      <c r="AD1150" s="1109" t="str">
        <f>IFERROR(ROUND(J1160/$P$9/AC1150,0),"")</f>
        <v/>
      </c>
      <c r="AE1150" s="29" t="str">
        <f>IFERROR(ROUND(IF(AA1150="ICT",0,(J1150/25)*110%),0),"")</f>
        <v/>
      </c>
      <c r="AF1150" s="43"/>
      <c r="AG1150" s="43"/>
      <c r="AH1150" s="44"/>
      <c r="AI1150" s="19"/>
    </row>
    <row r="1151" spans="2:35">
      <c r="B1151" s="823"/>
      <c r="C1151" s="828"/>
      <c r="D1151" s="1100"/>
      <c r="E1151" s="828"/>
      <c r="F1151" s="1102"/>
      <c r="G1151" s="25"/>
      <c r="H1151" s="140"/>
      <c r="I1151" s="140"/>
      <c r="J1151" s="7" t="str">
        <f t="shared" ref="J1151:J1159" si="562">IFERROR(IF(I1151/D$12=0," ",I1151/D$12),"")</f>
        <v xml:space="preserve"> </v>
      </c>
      <c r="K1151" s="1116"/>
      <c r="L1151" s="1118"/>
      <c r="M1151" s="1118"/>
      <c r="N1151" s="23"/>
      <c r="O1151" s="863"/>
      <c r="P1151" s="860"/>
      <c r="Q1151" s="866"/>
      <c r="R1151" s="828"/>
      <c r="S1151" s="835"/>
      <c r="T1151" s="835"/>
      <c r="U1151" s="835"/>
      <c r="V1151" s="835"/>
      <c r="W1151" s="831"/>
      <c r="X1151" s="855"/>
      <c r="Y1151" s="857"/>
      <c r="Z1151" s="857"/>
      <c r="AA1151" s="1104"/>
      <c r="AB1151" s="956"/>
      <c r="AC1151" s="1107"/>
      <c r="AD1151" s="1109"/>
      <c r="AE1151" s="29" t="str">
        <f t="shared" ref="AE1151:AE1153" si="563">IFERROR(ROUND(IF(AA1151="ICT",0,(J1151/25)*110%),0),"")</f>
        <v/>
      </c>
      <c r="AF1151" s="45"/>
      <c r="AG1151" s="45"/>
      <c r="AH1151" s="46"/>
      <c r="AI1151" s="19"/>
    </row>
    <row r="1152" spans="2:35">
      <c r="B1152" s="823"/>
      <c r="C1152" s="828"/>
      <c r="D1152" s="1100"/>
      <c r="E1152" s="828"/>
      <c r="F1152" s="1102"/>
      <c r="G1152" s="25"/>
      <c r="H1152" s="140"/>
      <c r="I1152" s="140"/>
      <c r="J1152" s="7" t="str">
        <f t="shared" si="562"/>
        <v xml:space="preserve"> </v>
      </c>
      <c r="K1152" s="1116"/>
      <c r="L1152" s="1118"/>
      <c r="M1152" s="1118"/>
      <c r="N1152" s="23"/>
      <c r="O1152" s="863"/>
      <c r="P1152" s="860"/>
      <c r="Q1152" s="866"/>
      <c r="R1152" s="829"/>
      <c r="S1152" s="835"/>
      <c r="T1152" s="835"/>
      <c r="U1152" s="835"/>
      <c r="V1152" s="835"/>
      <c r="W1152" s="831"/>
      <c r="X1152" s="855"/>
      <c r="Y1152" s="857"/>
      <c r="Z1152" s="857"/>
      <c r="AA1152" s="1104"/>
      <c r="AB1152" s="956"/>
      <c r="AC1152" s="1107"/>
      <c r="AD1152" s="1109"/>
      <c r="AE1152" s="29" t="str">
        <f t="shared" si="563"/>
        <v/>
      </c>
      <c r="AF1152" s="45"/>
      <c r="AG1152" s="45"/>
      <c r="AH1152" s="46"/>
      <c r="AI1152" s="19"/>
    </row>
    <row r="1153" spans="2:35">
      <c r="B1153" s="823"/>
      <c r="C1153" s="828"/>
      <c r="D1153" s="1100"/>
      <c r="E1153" s="828"/>
      <c r="F1153" s="1102"/>
      <c r="G1153" s="25"/>
      <c r="H1153" s="140"/>
      <c r="I1153" s="140"/>
      <c r="J1153" s="7" t="str">
        <f t="shared" si="562"/>
        <v xml:space="preserve"> </v>
      </c>
      <c r="K1153" s="1116"/>
      <c r="L1153" s="1118"/>
      <c r="M1153" s="1118"/>
      <c r="N1153" s="23"/>
      <c r="O1153" s="863"/>
      <c r="P1153" s="860"/>
      <c r="Q1153" s="866"/>
      <c r="R1153" s="854"/>
      <c r="S1153" s="835"/>
      <c r="T1153" s="835"/>
      <c r="U1153" s="835"/>
      <c r="V1153" s="835"/>
      <c r="W1153" s="831"/>
      <c r="X1153" s="855"/>
      <c r="Y1153" s="857"/>
      <c r="Z1153" s="857"/>
      <c r="AA1153" s="1104"/>
      <c r="AB1153" s="956"/>
      <c r="AC1153" s="1107"/>
      <c r="AD1153" s="1109"/>
      <c r="AE1153" s="29" t="str">
        <f t="shared" si="563"/>
        <v/>
      </c>
      <c r="AF1153" s="45"/>
      <c r="AG1153" s="45"/>
      <c r="AH1153" s="46"/>
      <c r="AI1153" s="19"/>
    </row>
    <row r="1154" spans="2:35">
      <c r="B1154" s="823"/>
      <c r="C1154" s="828"/>
      <c r="D1154" s="1100"/>
      <c r="E1154" s="828"/>
      <c r="F1154" s="1102"/>
      <c r="G1154" s="25"/>
      <c r="H1154" s="140"/>
      <c r="I1154" s="22"/>
      <c r="J1154" s="7" t="str">
        <f t="shared" si="562"/>
        <v xml:space="preserve"> </v>
      </c>
      <c r="K1154" s="1116"/>
      <c r="L1154" s="1118"/>
      <c r="M1154" s="1118"/>
      <c r="N1154" s="23"/>
      <c r="O1154" s="863"/>
      <c r="P1154" s="860"/>
      <c r="Q1154" s="866"/>
      <c r="R1154" s="829"/>
      <c r="S1154" s="835"/>
      <c r="T1154" s="835"/>
      <c r="U1154" s="835"/>
      <c r="V1154" s="835"/>
      <c r="W1154" s="831"/>
      <c r="X1154" s="855"/>
      <c r="Y1154" s="857"/>
      <c r="Z1154" s="857"/>
      <c r="AA1154" s="1104"/>
      <c r="AB1154" s="956"/>
      <c r="AC1154" s="1107"/>
      <c r="AD1154" s="1109"/>
      <c r="AE1154" s="29"/>
      <c r="AF1154" s="45"/>
      <c r="AG1154" s="45"/>
      <c r="AH1154" s="46"/>
      <c r="AI1154" s="19"/>
    </row>
    <row r="1155" spans="2:35">
      <c r="B1155" s="823"/>
      <c r="C1155" s="828"/>
      <c r="D1155" s="1100"/>
      <c r="E1155" s="828"/>
      <c r="F1155" s="1102"/>
      <c r="G1155" s="25"/>
      <c r="H1155" s="140"/>
      <c r="I1155" s="22"/>
      <c r="J1155" s="7" t="str">
        <f t="shared" si="562"/>
        <v xml:space="preserve"> </v>
      </c>
      <c r="K1155" s="1116"/>
      <c r="L1155" s="1118"/>
      <c r="M1155" s="1118"/>
      <c r="N1155" s="23"/>
      <c r="O1155" s="863"/>
      <c r="P1155" s="860"/>
      <c r="Q1155" s="866"/>
      <c r="R1155" s="854"/>
      <c r="S1155" s="835"/>
      <c r="T1155" s="835"/>
      <c r="U1155" s="835"/>
      <c r="V1155" s="835"/>
      <c r="W1155" s="831"/>
      <c r="X1155" s="855"/>
      <c r="Y1155" s="857"/>
      <c r="Z1155" s="857"/>
      <c r="AA1155" s="1104"/>
      <c r="AB1155" s="956"/>
      <c r="AC1155" s="1107"/>
      <c r="AD1155" s="1109"/>
      <c r="AE1155" s="29"/>
      <c r="AF1155" s="45"/>
      <c r="AG1155" s="45"/>
      <c r="AH1155" s="46"/>
      <c r="AI1155" s="19"/>
    </row>
    <row r="1156" spans="2:35">
      <c r="B1156" s="823"/>
      <c r="C1156" s="828"/>
      <c r="D1156" s="1100"/>
      <c r="E1156" s="828"/>
      <c r="F1156" s="1102"/>
      <c r="G1156" s="25"/>
      <c r="H1156" s="140"/>
      <c r="I1156" s="22"/>
      <c r="J1156" s="7" t="str">
        <f t="shared" si="562"/>
        <v xml:space="preserve"> </v>
      </c>
      <c r="K1156" s="1116"/>
      <c r="L1156" s="1118"/>
      <c r="M1156" s="1118"/>
      <c r="N1156" s="23"/>
      <c r="O1156" s="863"/>
      <c r="P1156" s="860"/>
      <c r="Q1156" s="866"/>
      <c r="R1156" s="829"/>
      <c r="S1156" s="835"/>
      <c r="T1156" s="835"/>
      <c r="U1156" s="835"/>
      <c r="V1156" s="835"/>
      <c r="W1156" s="831"/>
      <c r="X1156" s="855"/>
      <c r="Y1156" s="857"/>
      <c r="Z1156" s="857"/>
      <c r="AA1156" s="1104"/>
      <c r="AB1156" s="956"/>
      <c r="AC1156" s="1107"/>
      <c r="AD1156" s="1109"/>
      <c r="AE1156" s="29"/>
      <c r="AF1156" s="45"/>
      <c r="AG1156" s="45"/>
      <c r="AH1156" s="46"/>
      <c r="AI1156" s="19"/>
    </row>
    <row r="1157" spans="2:35">
      <c r="B1157" s="823"/>
      <c r="C1157" s="828"/>
      <c r="D1157" s="1100"/>
      <c r="E1157" s="828"/>
      <c r="F1157" s="1102"/>
      <c r="G1157" s="25"/>
      <c r="H1157" s="140"/>
      <c r="I1157" s="22"/>
      <c r="J1157" s="7" t="str">
        <f t="shared" si="562"/>
        <v xml:space="preserve"> </v>
      </c>
      <c r="K1157" s="1116"/>
      <c r="L1157" s="1118"/>
      <c r="M1157" s="1118"/>
      <c r="N1157" s="23"/>
      <c r="O1157" s="863"/>
      <c r="P1157" s="860"/>
      <c r="Q1157" s="866"/>
      <c r="R1157" s="854"/>
      <c r="S1157" s="835"/>
      <c r="T1157" s="835"/>
      <c r="U1157" s="835"/>
      <c r="V1157" s="835"/>
      <c r="W1157" s="831"/>
      <c r="X1157" s="855"/>
      <c r="Y1157" s="857"/>
      <c r="Z1157" s="857"/>
      <c r="AA1157" s="1104"/>
      <c r="AB1157" s="956"/>
      <c r="AC1157" s="1107"/>
      <c r="AD1157" s="1109"/>
      <c r="AE1157" s="29"/>
      <c r="AF1157" s="45"/>
      <c r="AG1157" s="45"/>
      <c r="AH1157" s="46"/>
      <c r="AI1157" s="19"/>
    </row>
    <row r="1158" spans="2:35">
      <c r="B1158" s="823"/>
      <c r="C1158" s="828"/>
      <c r="D1158" s="1100"/>
      <c r="E1158" s="828"/>
      <c r="F1158" s="1102"/>
      <c r="G1158" s="25"/>
      <c r="H1158" s="140"/>
      <c r="I1158" s="22"/>
      <c r="J1158" s="7" t="str">
        <f t="shared" si="562"/>
        <v xml:space="preserve"> </v>
      </c>
      <c r="K1158" s="1116"/>
      <c r="L1158" s="1118"/>
      <c r="M1158" s="1118"/>
      <c r="N1158" s="23"/>
      <c r="O1158" s="863"/>
      <c r="P1158" s="860"/>
      <c r="Q1158" s="866"/>
      <c r="R1158" s="828"/>
      <c r="S1158" s="835"/>
      <c r="T1158" s="835"/>
      <c r="U1158" s="835"/>
      <c r="V1158" s="835"/>
      <c r="W1158" s="831"/>
      <c r="X1158" s="855"/>
      <c r="Y1158" s="857"/>
      <c r="Z1158" s="857"/>
      <c r="AA1158" s="1104"/>
      <c r="AB1158" s="956"/>
      <c r="AC1158" s="1107"/>
      <c r="AD1158" s="1109"/>
      <c r="AE1158" s="29"/>
      <c r="AF1158" s="45"/>
      <c r="AG1158" s="45"/>
      <c r="AH1158" s="46"/>
      <c r="AI1158" s="19"/>
    </row>
    <row r="1159" spans="2:35">
      <c r="B1159" s="822"/>
      <c r="C1159" s="829"/>
      <c r="D1159" s="1101"/>
      <c r="E1159" s="829"/>
      <c r="F1159" s="1102"/>
      <c r="G1159" s="25"/>
      <c r="H1159" s="140"/>
      <c r="I1159" s="22"/>
      <c r="J1159" s="7" t="str">
        <f t="shared" si="562"/>
        <v xml:space="preserve"> </v>
      </c>
      <c r="K1159" s="1117"/>
      <c r="L1159" s="1119"/>
      <c r="M1159" s="1119"/>
      <c r="N1159" s="23"/>
      <c r="O1159" s="864"/>
      <c r="P1159" s="861"/>
      <c r="Q1159" s="867"/>
      <c r="R1159" s="829"/>
      <c r="S1159" s="836"/>
      <c r="T1159" s="836"/>
      <c r="U1159" s="836"/>
      <c r="V1159" s="836"/>
      <c r="W1159" s="832"/>
      <c r="X1159" s="856"/>
      <c r="Y1159" s="858"/>
      <c r="Z1159" s="858"/>
      <c r="AA1159" s="1105"/>
      <c r="AB1159" s="957"/>
      <c r="AC1159" s="1108"/>
      <c r="AD1159" s="1110"/>
      <c r="AE1159" s="29" t="str">
        <f t="shared" ref="AE1159" si="564">IFERROR(ROUND(IF(AA1159="ICT",0,(J1159/25)*110%),0),"")</f>
        <v/>
      </c>
      <c r="AF1159" s="45"/>
      <c r="AG1159" s="45"/>
      <c r="AH1159" s="46"/>
      <c r="AI1159" s="19"/>
    </row>
    <row r="1160" spans="2:35" s="90" customFormat="1" ht="16.5" customHeight="1">
      <c r="B1160" s="821"/>
      <c r="C1160" s="78" t="s">
        <v>348</v>
      </c>
      <c r="D1160" s="78"/>
      <c r="E1160" s="78">
        <f>COUNTA(E1150)</f>
        <v>0</v>
      </c>
      <c r="F1160" s="78">
        <f>COUNTA(F1150)</f>
        <v>0</v>
      </c>
      <c r="G1160" s="78">
        <f>COUNTA(G1150:G1159)</f>
        <v>0</v>
      </c>
      <c r="H1160" s="78"/>
      <c r="I1160" s="69">
        <f>SUM(I1150:I1159)</f>
        <v>0</v>
      </c>
      <c r="J1160" s="69">
        <f>SUM(J1150:J1159)</f>
        <v>0</v>
      </c>
      <c r="K1160" s="79"/>
      <c r="L1160" s="79"/>
      <c r="M1160" s="79"/>
      <c r="N1160" s="70">
        <f>SUM(N1150:N1159)</f>
        <v>0</v>
      </c>
      <c r="O1160" s="70">
        <f>SUM(O1150:O1159)</f>
        <v>0</v>
      </c>
      <c r="P1160" s="71">
        <f>SUM(P1150:P1159)</f>
        <v>0</v>
      </c>
      <c r="Q1160" s="71">
        <f>SUM(Q1150:Q1159)</f>
        <v>0</v>
      </c>
      <c r="R1160" s="71"/>
      <c r="S1160" s="74">
        <f>SUM(S1150:S1159)</f>
        <v>0</v>
      </c>
      <c r="T1160" s="74">
        <f>SUM(T1150:T1159)</f>
        <v>0</v>
      </c>
      <c r="U1160" s="74">
        <f t="shared" ref="U1160" si="565">SUM(U1150:U1159)</f>
        <v>0</v>
      </c>
      <c r="V1160" s="74">
        <f>SUM(V1150:V1159)</f>
        <v>0</v>
      </c>
      <c r="W1160" s="71"/>
      <c r="X1160" s="71" t="e">
        <f>SUM(X1150:X1159)</f>
        <v>#REF!</v>
      </c>
      <c r="Y1160" s="71" t="e">
        <f t="shared" ref="Y1160:Z1160" si="566">SUM(Y1150:Y1159)</f>
        <v>#REF!</v>
      </c>
      <c r="Z1160" s="71" t="e">
        <f t="shared" si="566"/>
        <v>#REF!</v>
      </c>
      <c r="AA1160" s="71"/>
      <c r="AB1160" s="75">
        <f>SUM(AB1150:AB1159)</f>
        <v>0</v>
      </c>
      <c r="AC1160" s="71">
        <f>SUM(AC1150:AC1159)</f>
        <v>0</v>
      </c>
      <c r="AD1160" s="76">
        <f>SUM(AD1150:AD1159)</f>
        <v>0</v>
      </c>
      <c r="AE1160" s="76">
        <f>SUM(AE1150:AE1159)</f>
        <v>0</v>
      </c>
      <c r="AF1160" s="79">
        <f>COUNTA(AF1150:AF1159)</f>
        <v>0</v>
      </c>
      <c r="AG1160" s="80"/>
      <c r="AH1160" s="81"/>
      <c r="AI1160" s="91"/>
    </row>
    <row r="1161" spans="2:35" s="93" customFormat="1" ht="15" thickBot="1">
      <c r="B1161" s="822"/>
      <c r="C1161" s="82"/>
      <c r="D1161" s="82"/>
      <c r="E1161" s="82"/>
      <c r="F1161" s="82"/>
      <c r="G1161" s="83"/>
      <c r="H1161" s="84"/>
      <c r="I1161" s="84"/>
      <c r="J1161" s="28" t="str">
        <f t="shared" ref="J1161" si="567">IFERROR(IF(I1161/D$12=0," ",I1161/D$12),"")</f>
        <v xml:space="preserve"> </v>
      </c>
      <c r="K1161" s="84"/>
      <c r="L1161" s="84"/>
      <c r="M1161" s="84"/>
      <c r="N1161" s="85"/>
      <c r="O1161" s="72"/>
      <c r="P1161" s="73"/>
      <c r="Q1161" s="73"/>
      <c r="R1161" s="73"/>
      <c r="S1161" s="73"/>
      <c r="T1161" s="73"/>
      <c r="U1161" s="73"/>
      <c r="V1161" s="73"/>
      <c r="W1161" s="73"/>
      <c r="X1161" s="73"/>
      <c r="Y1161" s="73"/>
      <c r="Z1161" s="73"/>
      <c r="AA1161" s="73"/>
      <c r="AB1161" s="73"/>
      <c r="AC1161" s="73"/>
      <c r="AD1161" s="77"/>
      <c r="AE1161" s="77"/>
      <c r="AF1161" s="84"/>
      <c r="AG1161" s="86"/>
      <c r="AH1161" s="87"/>
      <c r="AI1161" s="92"/>
    </row>
    <row r="1162" spans="2:35">
      <c r="B1162" s="823">
        <f>B1150+1</f>
        <v>96</v>
      </c>
      <c r="C1162" s="828"/>
      <c r="D1162" s="1100"/>
      <c r="E1162" s="828"/>
      <c r="F1162" s="829"/>
      <c r="G1162" s="25"/>
      <c r="H1162" s="24"/>
      <c r="I1162" s="140"/>
      <c r="J1162" s="7" t="str">
        <f>IFERROR(IF(I1162/D$12=0," ",I1162/D$12),"")</f>
        <v xml:space="preserve"> </v>
      </c>
      <c r="K1162" s="1116"/>
      <c r="L1162" s="1118"/>
      <c r="M1162" s="1118"/>
      <c r="N1162" s="23"/>
      <c r="O1162" s="862" t="str">
        <f>IFERROR(ROUND(IF(I1172/#REF!=0,"",I1172/#REF!),0),"")</f>
        <v/>
      </c>
      <c r="P1162" s="859">
        <f>IFERROR(O1172/$X$14,"")</f>
        <v>0</v>
      </c>
      <c r="Q1162" s="865">
        <f>IFERROR(P1172*$X$13/2,"")</f>
        <v>0</v>
      </c>
      <c r="R1162" s="854"/>
      <c r="S1162" s="834" t="str">
        <f>IFERROR(ROUND(IF(OR($R1162="Hino Truck",$R1165="Hino Truck",$R1167="Hino Truck",$R1169="Hino Truck"),$P1172/$X$9,""),1),"NA")</f>
        <v>NA</v>
      </c>
      <c r="T1162" s="834" t="str">
        <f>IFERROR(ROUND(IF(OR($R1162="Mazda",$R1165="Mazda",$R1167="Mazda",$R1169="Mazda"),$P1172/$X$10,""),1),"NA")</f>
        <v>NA</v>
      </c>
      <c r="U1162" s="834" t="str">
        <f>IFERROR(ROUND(IF(OR($R1162="Shazoor",$R1165="Shazoor",$R1167="Shazoor",$R1169="Shazoor"),$P1172/$X$11,""),1),"NA")</f>
        <v>NA</v>
      </c>
      <c r="V1162" s="834" t="str">
        <f>IFERROR(ROUND(IF(OR($R1162="Suzuki",$R1165="Suzuki",$R1167="Suzuki",$R1169="Suzuki"),$P1172/$X$12,""),1),"NA")</f>
        <v>NA</v>
      </c>
      <c r="W1162" s="830"/>
      <c r="X1162" s="855" t="e">
        <f>J1172/$K$9/$K$8</f>
        <v>#REF!</v>
      </c>
      <c r="Y1162" s="857" t="e">
        <f>ROUND(X1172/#REF!,0)</f>
        <v>#REF!</v>
      </c>
      <c r="Z1162" s="857" t="e">
        <f>O1172/#REF!</f>
        <v>#REF!</v>
      </c>
      <c r="AA1162" s="1103"/>
      <c r="AB1162" s="1106">
        <f>IFERROR(ROUND(IF(AA1162="ICT",0,(J1172/10)*110%),0),"")</f>
        <v>0</v>
      </c>
      <c r="AC1162" s="1107" t="str">
        <f>IFERROR(ROUNDUP(J1172/$P$9/$P$8,0),"")</f>
        <v/>
      </c>
      <c r="AD1162" s="1109" t="str">
        <f>IFERROR(ROUND(J1172/$P$9/AC1162,0),"")</f>
        <v/>
      </c>
      <c r="AE1162" s="29" t="str">
        <f>IFERROR(ROUND(IF(AA1162="ICT",0,(J1162/25)*110%),0),"")</f>
        <v/>
      </c>
      <c r="AF1162" s="43"/>
      <c r="AG1162" s="43"/>
      <c r="AH1162" s="44"/>
      <c r="AI1162" s="19"/>
    </row>
    <row r="1163" spans="2:35">
      <c r="B1163" s="823"/>
      <c r="C1163" s="828"/>
      <c r="D1163" s="1100"/>
      <c r="E1163" s="828"/>
      <c r="F1163" s="1102"/>
      <c r="G1163" s="25"/>
      <c r="H1163" s="140"/>
      <c r="I1163" s="140"/>
      <c r="J1163" s="7" t="str">
        <f t="shared" ref="J1163:J1171" si="568">IFERROR(IF(I1163/D$12=0," ",I1163/D$12),"")</f>
        <v xml:space="preserve"> </v>
      </c>
      <c r="K1163" s="1116"/>
      <c r="L1163" s="1118"/>
      <c r="M1163" s="1118"/>
      <c r="N1163" s="23"/>
      <c r="O1163" s="863"/>
      <c r="P1163" s="860"/>
      <c r="Q1163" s="866"/>
      <c r="R1163" s="828"/>
      <c r="S1163" s="835"/>
      <c r="T1163" s="835"/>
      <c r="U1163" s="835"/>
      <c r="V1163" s="835"/>
      <c r="W1163" s="831"/>
      <c r="X1163" s="855"/>
      <c r="Y1163" s="857"/>
      <c r="Z1163" s="857"/>
      <c r="AA1163" s="1104"/>
      <c r="AB1163" s="956"/>
      <c r="AC1163" s="1107"/>
      <c r="AD1163" s="1109"/>
      <c r="AE1163" s="29" t="str">
        <f t="shared" ref="AE1163:AE1165" si="569">IFERROR(ROUND(IF(AA1163="ICT",0,(J1163/25)*110%),0),"")</f>
        <v/>
      </c>
      <c r="AF1163" s="45"/>
      <c r="AG1163" s="45"/>
      <c r="AH1163" s="46"/>
      <c r="AI1163" s="19"/>
    </row>
    <row r="1164" spans="2:35">
      <c r="B1164" s="823"/>
      <c r="C1164" s="828"/>
      <c r="D1164" s="1100"/>
      <c r="E1164" s="828"/>
      <c r="F1164" s="1102"/>
      <c r="G1164" s="25"/>
      <c r="H1164" s="140"/>
      <c r="I1164" s="140"/>
      <c r="J1164" s="7" t="str">
        <f t="shared" si="568"/>
        <v xml:space="preserve"> </v>
      </c>
      <c r="K1164" s="1116"/>
      <c r="L1164" s="1118"/>
      <c r="M1164" s="1118"/>
      <c r="N1164" s="23"/>
      <c r="O1164" s="863"/>
      <c r="P1164" s="860"/>
      <c r="Q1164" s="866"/>
      <c r="R1164" s="829"/>
      <c r="S1164" s="835"/>
      <c r="T1164" s="835"/>
      <c r="U1164" s="835"/>
      <c r="V1164" s="835"/>
      <c r="W1164" s="831"/>
      <c r="X1164" s="855"/>
      <c r="Y1164" s="857"/>
      <c r="Z1164" s="857"/>
      <c r="AA1164" s="1104"/>
      <c r="AB1164" s="956"/>
      <c r="AC1164" s="1107"/>
      <c r="AD1164" s="1109"/>
      <c r="AE1164" s="29" t="str">
        <f t="shared" si="569"/>
        <v/>
      </c>
      <c r="AF1164" s="45"/>
      <c r="AG1164" s="45"/>
      <c r="AH1164" s="46"/>
      <c r="AI1164" s="19"/>
    </row>
    <row r="1165" spans="2:35">
      <c r="B1165" s="823"/>
      <c r="C1165" s="828"/>
      <c r="D1165" s="1100"/>
      <c r="E1165" s="828"/>
      <c r="F1165" s="1102"/>
      <c r="G1165" s="25"/>
      <c r="H1165" s="140"/>
      <c r="I1165" s="140"/>
      <c r="J1165" s="7" t="str">
        <f t="shared" si="568"/>
        <v xml:space="preserve"> </v>
      </c>
      <c r="K1165" s="1116"/>
      <c r="L1165" s="1118"/>
      <c r="M1165" s="1118"/>
      <c r="N1165" s="23"/>
      <c r="O1165" s="863"/>
      <c r="P1165" s="860"/>
      <c r="Q1165" s="866"/>
      <c r="R1165" s="854"/>
      <c r="S1165" s="835"/>
      <c r="T1165" s="835"/>
      <c r="U1165" s="835"/>
      <c r="V1165" s="835"/>
      <c r="W1165" s="831"/>
      <c r="X1165" s="855"/>
      <c r="Y1165" s="857"/>
      <c r="Z1165" s="857"/>
      <c r="AA1165" s="1104"/>
      <c r="AB1165" s="956"/>
      <c r="AC1165" s="1107"/>
      <c r="AD1165" s="1109"/>
      <c r="AE1165" s="29" t="str">
        <f t="shared" si="569"/>
        <v/>
      </c>
      <c r="AF1165" s="45"/>
      <c r="AG1165" s="45"/>
      <c r="AH1165" s="46"/>
      <c r="AI1165" s="19"/>
    </row>
    <row r="1166" spans="2:35">
      <c r="B1166" s="823"/>
      <c r="C1166" s="828"/>
      <c r="D1166" s="1100"/>
      <c r="E1166" s="828"/>
      <c r="F1166" s="1102"/>
      <c r="G1166" s="25"/>
      <c r="H1166" s="140"/>
      <c r="I1166" s="22"/>
      <c r="J1166" s="7" t="str">
        <f t="shared" si="568"/>
        <v xml:space="preserve"> </v>
      </c>
      <c r="K1166" s="1116"/>
      <c r="L1166" s="1118"/>
      <c r="M1166" s="1118"/>
      <c r="N1166" s="23"/>
      <c r="O1166" s="863"/>
      <c r="P1166" s="860"/>
      <c r="Q1166" s="866"/>
      <c r="R1166" s="829"/>
      <c r="S1166" s="835"/>
      <c r="T1166" s="835"/>
      <c r="U1166" s="835"/>
      <c r="V1166" s="835"/>
      <c r="W1166" s="831"/>
      <c r="X1166" s="855"/>
      <c r="Y1166" s="857"/>
      <c r="Z1166" s="857"/>
      <c r="AA1166" s="1104"/>
      <c r="AB1166" s="956"/>
      <c r="AC1166" s="1107"/>
      <c r="AD1166" s="1109"/>
      <c r="AE1166" s="29"/>
      <c r="AF1166" s="45"/>
      <c r="AG1166" s="45"/>
      <c r="AH1166" s="46"/>
      <c r="AI1166" s="19"/>
    </row>
    <row r="1167" spans="2:35">
      <c r="B1167" s="823"/>
      <c r="C1167" s="828"/>
      <c r="D1167" s="1100"/>
      <c r="E1167" s="828"/>
      <c r="F1167" s="1102"/>
      <c r="G1167" s="25"/>
      <c r="H1167" s="140"/>
      <c r="I1167" s="22"/>
      <c r="J1167" s="7" t="str">
        <f t="shared" si="568"/>
        <v xml:space="preserve"> </v>
      </c>
      <c r="K1167" s="1116"/>
      <c r="L1167" s="1118"/>
      <c r="M1167" s="1118"/>
      <c r="N1167" s="23"/>
      <c r="O1167" s="863"/>
      <c r="P1167" s="860"/>
      <c r="Q1167" s="866"/>
      <c r="R1167" s="854"/>
      <c r="S1167" s="835"/>
      <c r="T1167" s="835"/>
      <c r="U1167" s="835"/>
      <c r="V1167" s="835"/>
      <c r="W1167" s="831"/>
      <c r="X1167" s="855"/>
      <c r="Y1167" s="857"/>
      <c r="Z1167" s="857"/>
      <c r="AA1167" s="1104"/>
      <c r="AB1167" s="956"/>
      <c r="AC1167" s="1107"/>
      <c r="AD1167" s="1109"/>
      <c r="AE1167" s="29"/>
      <c r="AF1167" s="45"/>
      <c r="AG1167" s="45"/>
      <c r="AH1167" s="46"/>
      <c r="AI1167" s="19"/>
    </row>
    <row r="1168" spans="2:35">
      <c r="B1168" s="823"/>
      <c r="C1168" s="828"/>
      <c r="D1168" s="1100"/>
      <c r="E1168" s="828"/>
      <c r="F1168" s="1102"/>
      <c r="G1168" s="25"/>
      <c r="H1168" s="140"/>
      <c r="I1168" s="22"/>
      <c r="J1168" s="7" t="str">
        <f t="shared" si="568"/>
        <v xml:space="preserve"> </v>
      </c>
      <c r="K1168" s="1116"/>
      <c r="L1168" s="1118"/>
      <c r="M1168" s="1118"/>
      <c r="N1168" s="23"/>
      <c r="O1168" s="863"/>
      <c r="P1168" s="860"/>
      <c r="Q1168" s="866"/>
      <c r="R1168" s="829"/>
      <c r="S1168" s="835"/>
      <c r="T1168" s="835"/>
      <c r="U1168" s="835"/>
      <c r="V1168" s="835"/>
      <c r="W1168" s="831"/>
      <c r="X1168" s="855"/>
      <c r="Y1168" s="857"/>
      <c r="Z1168" s="857"/>
      <c r="AA1168" s="1104"/>
      <c r="AB1168" s="956"/>
      <c r="AC1168" s="1107"/>
      <c r="AD1168" s="1109"/>
      <c r="AE1168" s="29"/>
      <c r="AF1168" s="45"/>
      <c r="AG1168" s="45"/>
      <c r="AH1168" s="46"/>
      <c r="AI1168" s="19"/>
    </row>
    <row r="1169" spans="2:35">
      <c r="B1169" s="823"/>
      <c r="C1169" s="828"/>
      <c r="D1169" s="1100"/>
      <c r="E1169" s="828"/>
      <c r="F1169" s="1102"/>
      <c r="G1169" s="25"/>
      <c r="H1169" s="140"/>
      <c r="I1169" s="22"/>
      <c r="J1169" s="7" t="str">
        <f t="shared" si="568"/>
        <v xml:space="preserve"> </v>
      </c>
      <c r="K1169" s="1116"/>
      <c r="L1169" s="1118"/>
      <c r="M1169" s="1118"/>
      <c r="N1169" s="23"/>
      <c r="O1169" s="863"/>
      <c r="P1169" s="860"/>
      <c r="Q1169" s="866"/>
      <c r="R1169" s="854"/>
      <c r="S1169" s="835"/>
      <c r="T1169" s="835"/>
      <c r="U1169" s="835"/>
      <c r="V1169" s="835"/>
      <c r="W1169" s="831"/>
      <c r="X1169" s="855"/>
      <c r="Y1169" s="857"/>
      <c r="Z1169" s="857"/>
      <c r="AA1169" s="1104"/>
      <c r="AB1169" s="956"/>
      <c r="AC1169" s="1107"/>
      <c r="AD1169" s="1109"/>
      <c r="AE1169" s="29"/>
      <c r="AF1169" s="45"/>
      <c r="AG1169" s="45"/>
      <c r="AH1169" s="46"/>
      <c r="AI1169" s="19"/>
    </row>
    <row r="1170" spans="2:35">
      <c r="B1170" s="823"/>
      <c r="C1170" s="828"/>
      <c r="D1170" s="1100"/>
      <c r="E1170" s="828"/>
      <c r="F1170" s="1102"/>
      <c r="G1170" s="25"/>
      <c r="H1170" s="140"/>
      <c r="I1170" s="22"/>
      <c r="J1170" s="7" t="str">
        <f t="shared" si="568"/>
        <v xml:space="preserve"> </v>
      </c>
      <c r="K1170" s="1116"/>
      <c r="L1170" s="1118"/>
      <c r="M1170" s="1118"/>
      <c r="N1170" s="23"/>
      <c r="O1170" s="863"/>
      <c r="P1170" s="860"/>
      <c r="Q1170" s="866"/>
      <c r="R1170" s="828"/>
      <c r="S1170" s="835"/>
      <c r="T1170" s="835"/>
      <c r="U1170" s="835"/>
      <c r="V1170" s="835"/>
      <c r="W1170" s="831"/>
      <c r="X1170" s="855"/>
      <c r="Y1170" s="857"/>
      <c r="Z1170" s="857"/>
      <c r="AA1170" s="1104"/>
      <c r="AB1170" s="956"/>
      <c r="AC1170" s="1107"/>
      <c r="AD1170" s="1109"/>
      <c r="AE1170" s="29"/>
      <c r="AF1170" s="45"/>
      <c r="AG1170" s="45"/>
      <c r="AH1170" s="46"/>
      <c r="AI1170" s="19"/>
    </row>
    <row r="1171" spans="2:35">
      <c r="B1171" s="822"/>
      <c r="C1171" s="829"/>
      <c r="D1171" s="1101"/>
      <c r="E1171" s="829"/>
      <c r="F1171" s="1102"/>
      <c r="G1171" s="25"/>
      <c r="H1171" s="140"/>
      <c r="I1171" s="22"/>
      <c r="J1171" s="7" t="str">
        <f t="shared" si="568"/>
        <v xml:space="preserve"> </v>
      </c>
      <c r="K1171" s="1117"/>
      <c r="L1171" s="1119"/>
      <c r="M1171" s="1119"/>
      <c r="N1171" s="23"/>
      <c r="O1171" s="864"/>
      <c r="P1171" s="861"/>
      <c r="Q1171" s="867"/>
      <c r="R1171" s="829"/>
      <c r="S1171" s="836"/>
      <c r="T1171" s="836"/>
      <c r="U1171" s="836"/>
      <c r="V1171" s="836"/>
      <c r="W1171" s="832"/>
      <c r="X1171" s="856"/>
      <c r="Y1171" s="858"/>
      <c r="Z1171" s="858"/>
      <c r="AA1171" s="1105"/>
      <c r="AB1171" s="957"/>
      <c r="AC1171" s="1108"/>
      <c r="AD1171" s="1110"/>
      <c r="AE1171" s="29" t="str">
        <f t="shared" ref="AE1171" si="570">IFERROR(ROUND(IF(AA1171="ICT",0,(J1171/25)*110%),0),"")</f>
        <v/>
      </c>
      <c r="AF1171" s="45"/>
      <c r="AG1171" s="45"/>
      <c r="AH1171" s="46"/>
      <c r="AI1171" s="19"/>
    </row>
    <row r="1172" spans="2:35" s="90" customFormat="1" ht="16.5" customHeight="1">
      <c r="B1172" s="821"/>
      <c r="C1172" s="78" t="s">
        <v>348</v>
      </c>
      <c r="D1172" s="78"/>
      <c r="E1172" s="78">
        <f>COUNTA(E1162)</f>
        <v>0</v>
      </c>
      <c r="F1172" s="78">
        <f>COUNTA(F1162)</f>
        <v>0</v>
      </c>
      <c r="G1172" s="78">
        <f>COUNTA(G1162:G1171)</f>
        <v>0</v>
      </c>
      <c r="H1172" s="78"/>
      <c r="I1172" s="69">
        <f>SUM(I1162:I1171)</f>
        <v>0</v>
      </c>
      <c r="J1172" s="69">
        <f>SUM(J1162:J1171)</f>
        <v>0</v>
      </c>
      <c r="K1172" s="79"/>
      <c r="L1172" s="79"/>
      <c r="M1172" s="79"/>
      <c r="N1172" s="70">
        <f>SUM(N1162:N1171)</f>
        <v>0</v>
      </c>
      <c r="O1172" s="70">
        <f>SUM(O1162:O1171)</f>
        <v>0</v>
      </c>
      <c r="P1172" s="71">
        <f>SUM(P1162:P1171)</f>
        <v>0</v>
      </c>
      <c r="Q1172" s="71">
        <f>SUM(Q1162:Q1171)</f>
        <v>0</v>
      </c>
      <c r="R1172" s="71"/>
      <c r="S1172" s="74">
        <f>SUM(S1162:S1171)</f>
        <v>0</v>
      </c>
      <c r="T1172" s="74">
        <f>SUM(T1162:T1171)</f>
        <v>0</v>
      </c>
      <c r="U1172" s="74">
        <f t="shared" ref="U1172" si="571">SUM(U1162:U1171)</f>
        <v>0</v>
      </c>
      <c r="V1172" s="74">
        <f>SUM(V1162:V1171)</f>
        <v>0</v>
      </c>
      <c r="W1172" s="71"/>
      <c r="X1172" s="71" t="e">
        <f>SUM(X1162:X1171)</f>
        <v>#REF!</v>
      </c>
      <c r="Y1172" s="71" t="e">
        <f t="shared" ref="Y1172:Z1172" si="572">SUM(Y1162:Y1171)</f>
        <v>#REF!</v>
      </c>
      <c r="Z1172" s="71" t="e">
        <f t="shared" si="572"/>
        <v>#REF!</v>
      </c>
      <c r="AA1172" s="71"/>
      <c r="AB1172" s="75">
        <f>SUM(AB1162:AB1171)</f>
        <v>0</v>
      </c>
      <c r="AC1172" s="71">
        <f>SUM(AC1162:AC1171)</f>
        <v>0</v>
      </c>
      <c r="AD1172" s="76">
        <f>SUM(AD1162:AD1171)</f>
        <v>0</v>
      </c>
      <c r="AE1172" s="76">
        <f>SUM(AE1162:AE1171)</f>
        <v>0</v>
      </c>
      <c r="AF1172" s="79">
        <f>COUNTA(AF1162:AF1171)</f>
        <v>0</v>
      </c>
      <c r="AG1172" s="80"/>
      <c r="AH1172" s="81"/>
      <c r="AI1172" s="91"/>
    </row>
    <row r="1173" spans="2:35" s="93" customFormat="1" ht="15" thickBot="1">
      <c r="B1173" s="822"/>
      <c r="C1173" s="82"/>
      <c r="D1173" s="82"/>
      <c r="E1173" s="82"/>
      <c r="F1173" s="82"/>
      <c r="G1173" s="83"/>
      <c r="H1173" s="84"/>
      <c r="I1173" s="84"/>
      <c r="J1173" s="28" t="str">
        <f t="shared" ref="J1173" si="573">IFERROR(IF(I1173/D$12=0," ",I1173/D$12),"")</f>
        <v xml:space="preserve"> </v>
      </c>
      <c r="K1173" s="84"/>
      <c r="L1173" s="84"/>
      <c r="M1173" s="84"/>
      <c r="N1173" s="85"/>
      <c r="O1173" s="72"/>
      <c r="P1173" s="73"/>
      <c r="Q1173" s="73"/>
      <c r="R1173" s="73"/>
      <c r="S1173" s="73"/>
      <c r="T1173" s="73"/>
      <c r="U1173" s="73"/>
      <c r="V1173" s="73"/>
      <c r="W1173" s="73"/>
      <c r="X1173" s="73"/>
      <c r="Y1173" s="73"/>
      <c r="Z1173" s="73"/>
      <c r="AA1173" s="73"/>
      <c r="AB1173" s="73"/>
      <c r="AC1173" s="73"/>
      <c r="AD1173" s="77"/>
      <c r="AE1173" s="77"/>
      <c r="AF1173" s="84"/>
      <c r="AG1173" s="86"/>
      <c r="AH1173" s="87"/>
      <c r="AI1173" s="92"/>
    </row>
    <row r="1174" spans="2:35">
      <c r="B1174" s="823">
        <f>B1162+1</f>
        <v>97</v>
      </c>
      <c r="C1174" s="828"/>
      <c r="D1174" s="1100"/>
      <c r="E1174" s="828"/>
      <c r="F1174" s="829"/>
      <c r="G1174" s="25"/>
      <c r="H1174" s="24"/>
      <c r="I1174" s="140"/>
      <c r="J1174" s="7" t="str">
        <f>IFERROR(IF(I1174/D$12=0," ",I1174/D$12),"")</f>
        <v xml:space="preserve"> </v>
      </c>
      <c r="K1174" s="1116"/>
      <c r="L1174" s="1118"/>
      <c r="M1174" s="1118"/>
      <c r="N1174" s="23"/>
      <c r="O1174" s="862" t="str">
        <f>IFERROR(ROUND(IF(I1184/#REF!=0,"",I1184/#REF!),0),"")</f>
        <v/>
      </c>
      <c r="P1174" s="859">
        <f>IFERROR(O1184/$X$14,"")</f>
        <v>0</v>
      </c>
      <c r="Q1174" s="865">
        <f>IFERROR(P1184*$X$13/2,"")</f>
        <v>0</v>
      </c>
      <c r="R1174" s="854"/>
      <c r="S1174" s="834" t="str">
        <f>IFERROR(ROUND(IF(OR($R1174="Hino Truck",$R1177="Hino Truck",$R1179="Hino Truck",$R1181="Hino Truck"),$P1184/$X$9,""),1),"NA")</f>
        <v>NA</v>
      </c>
      <c r="T1174" s="834" t="str">
        <f>IFERROR(ROUND(IF(OR($R1174="Mazda",$R1177="Mazda",$R1179="Mazda",$R1181="Mazda"),$P1184/$X$10,""),1),"NA")</f>
        <v>NA</v>
      </c>
      <c r="U1174" s="834" t="str">
        <f>IFERROR(ROUND(IF(OR($R1174="Shazoor",$R1177="Shazoor",$R1179="Shazoor",$R1181="Shazoor"),$P1184/$X$11,""),1),"NA")</f>
        <v>NA</v>
      </c>
      <c r="V1174" s="834" t="str">
        <f>IFERROR(ROUND(IF(OR($R1174="Suzuki",$R1177="Suzuki",$R1179="Suzuki",$R1181="Suzuki"),$P1184/$X$12,""),1),"NA")</f>
        <v>NA</v>
      </c>
      <c r="W1174" s="830"/>
      <c r="X1174" s="855" t="e">
        <f>J1184/$K$9/$K$8</f>
        <v>#REF!</v>
      </c>
      <c r="Y1174" s="857" t="e">
        <f>ROUND(X1184/#REF!,0)</f>
        <v>#REF!</v>
      </c>
      <c r="Z1174" s="857" t="e">
        <f>O1184/#REF!</f>
        <v>#REF!</v>
      </c>
      <c r="AA1174" s="1103"/>
      <c r="AB1174" s="1106">
        <f>IFERROR(ROUND(IF(AA1174="ICT",0,(J1184/10)*110%),0),"")</f>
        <v>0</v>
      </c>
      <c r="AC1174" s="1107" t="str">
        <f>IFERROR(ROUNDUP(J1184/$P$9/$P$8,0),"")</f>
        <v/>
      </c>
      <c r="AD1174" s="1109" t="str">
        <f>IFERROR(ROUND(J1184/$P$9/AC1174,0),"")</f>
        <v/>
      </c>
      <c r="AE1174" s="29" t="str">
        <f>IFERROR(ROUND(IF(AA1174="ICT",0,(J1174/25)*110%),0),"")</f>
        <v/>
      </c>
      <c r="AF1174" s="43"/>
      <c r="AG1174" s="43"/>
      <c r="AH1174" s="44"/>
      <c r="AI1174" s="19"/>
    </row>
    <row r="1175" spans="2:35">
      <c r="B1175" s="823"/>
      <c r="C1175" s="828"/>
      <c r="D1175" s="1100"/>
      <c r="E1175" s="828"/>
      <c r="F1175" s="1102"/>
      <c r="G1175" s="25"/>
      <c r="H1175" s="140"/>
      <c r="I1175" s="140"/>
      <c r="J1175" s="7" t="str">
        <f t="shared" ref="J1175:J1183" si="574">IFERROR(IF(I1175/D$12=0," ",I1175/D$12),"")</f>
        <v xml:space="preserve"> </v>
      </c>
      <c r="K1175" s="1116"/>
      <c r="L1175" s="1118"/>
      <c r="M1175" s="1118"/>
      <c r="N1175" s="23"/>
      <c r="O1175" s="863"/>
      <c r="P1175" s="860"/>
      <c r="Q1175" s="866"/>
      <c r="R1175" s="828"/>
      <c r="S1175" s="835"/>
      <c r="T1175" s="835"/>
      <c r="U1175" s="835"/>
      <c r="V1175" s="835"/>
      <c r="W1175" s="831"/>
      <c r="X1175" s="855"/>
      <c r="Y1175" s="857"/>
      <c r="Z1175" s="857"/>
      <c r="AA1175" s="1104"/>
      <c r="AB1175" s="956"/>
      <c r="AC1175" s="1107"/>
      <c r="AD1175" s="1109"/>
      <c r="AE1175" s="29" t="str">
        <f t="shared" ref="AE1175:AE1177" si="575">IFERROR(ROUND(IF(AA1175="ICT",0,(J1175/25)*110%),0),"")</f>
        <v/>
      </c>
      <c r="AF1175" s="45"/>
      <c r="AG1175" s="45"/>
      <c r="AH1175" s="46"/>
      <c r="AI1175" s="19"/>
    </row>
    <row r="1176" spans="2:35">
      <c r="B1176" s="823"/>
      <c r="C1176" s="828"/>
      <c r="D1176" s="1100"/>
      <c r="E1176" s="828"/>
      <c r="F1176" s="1102"/>
      <c r="G1176" s="25"/>
      <c r="H1176" s="140"/>
      <c r="I1176" s="140"/>
      <c r="J1176" s="7" t="str">
        <f t="shared" si="574"/>
        <v xml:space="preserve"> </v>
      </c>
      <c r="K1176" s="1116"/>
      <c r="L1176" s="1118"/>
      <c r="M1176" s="1118"/>
      <c r="N1176" s="23"/>
      <c r="O1176" s="863"/>
      <c r="P1176" s="860"/>
      <c r="Q1176" s="866"/>
      <c r="R1176" s="829"/>
      <c r="S1176" s="835"/>
      <c r="T1176" s="835"/>
      <c r="U1176" s="835"/>
      <c r="V1176" s="835"/>
      <c r="W1176" s="831"/>
      <c r="X1176" s="855"/>
      <c r="Y1176" s="857"/>
      <c r="Z1176" s="857"/>
      <c r="AA1176" s="1104"/>
      <c r="AB1176" s="956"/>
      <c r="AC1176" s="1107"/>
      <c r="AD1176" s="1109"/>
      <c r="AE1176" s="29" t="str">
        <f t="shared" si="575"/>
        <v/>
      </c>
      <c r="AF1176" s="45"/>
      <c r="AG1176" s="45"/>
      <c r="AH1176" s="46"/>
      <c r="AI1176" s="19"/>
    </row>
    <row r="1177" spans="2:35">
      <c r="B1177" s="823"/>
      <c r="C1177" s="828"/>
      <c r="D1177" s="1100"/>
      <c r="E1177" s="828"/>
      <c r="F1177" s="1102"/>
      <c r="G1177" s="25"/>
      <c r="H1177" s="140"/>
      <c r="I1177" s="140"/>
      <c r="J1177" s="7" t="str">
        <f t="shared" si="574"/>
        <v xml:space="preserve"> </v>
      </c>
      <c r="K1177" s="1116"/>
      <c r="L1177" s="1118"/>
      <c r="M1177" s="1118"/>
      <c r="N1177" s="23"/>
      <c r="O1177" s="863"/>
      <c r="P1177" s="860"/>
      <c r="Q1177" s="866"/>
      <c r="R1177" s="854"/>
      <c r="S1177" s="835"/>
      <c r="T1177" s="835"/>
      <c r="U1177" s="835"/>
      <c r="V1177" s="835"/>
      <c r="W1177" s="831"/>
      <c r="X1177" s="855"/>
      <c r="Y1177" s="857"/>
      <c r="Z1177" s="857"/>
      <c r="AA1177" s="1104"/>
      <c r="AB1177" s="956"/>
      <c r="AC1177" s="1107"/>
      <c r="AD1177" s="1109"/>
      <c r="AE1177" s="29" t="str">
        <f t="shared" si="575"/>
        <v/>
      </c>
      <c r="AF1177" s="45"/>
      <c r="AG1177" s="45"/>
      <c r="AH1177" s="46"/>
      <c r="AI1177" s="19"/>
    </row>
    <row r="1178" spans="2:35">
      <c r="B1178" s="823"/>
      <c r="C1178" s="828"/>
      <c r="D1178" s="1100"/>
      <c r="E1178" s="828"/>
      <c r="F1178" s="1102"/>
      <c r="G1178" s="25"/>
      <c r="H1178" s="140"/>
      <c r="I1178" s="22"/>
      <c r="J1178" s="7" t="str">
        <f t="shared" si="574"/>
        <v xml:space="preserve"> </v>
      </c>
      <c r="K1178" s="1116"/>
      <c r="L1178" s="1118"/>
      <c r="M1178" s="1118"/>
      <c r="N1178" s="23"/>
      <c r="O1178" s="863"/>
      <c r="P1178" s="860"/>
      <c r="Q1178" s="866"/>
      <c r="R1178" s="829"/>
      <c r="S1178" s="835"/>
      <c r="T1178" s="835"/>
      <c r="U1178" s="835"/>
      <c r="V1178" s="835"/>
      <c r="W1178" s="831"/>
      <c r="X1178" s="855"/>
      <c r="Y1178" s="857"/>
      <c r="Z1178" s="857"/>
      <c r="AA1178" s="1104"/>
      <c r="AB1178" s="956"/>
      <c r="AC1178" s="1107"/>
      <c r="AD1178" s="1109"/>
      <c r="AE1178" s="29"/>
      <c r="AF1178" s="45"/>
      <c r="AG1178" s="45"/>
      <c r="AH1178" s="46"/>
      <c r="AI1178" s="19"/>
    </row>
    <row r="1179" spans="2:35">
      <c r="B1179" s="823"/>
      <c r="C1179" s="828"/>
      <c r="D1179" s="1100"/>
      <c r="E1179" s="828"/>
      <c r="F1179" s="1102"/>
      <c r="G1179" s="25"/>
      <c r="H1179" s="140"/>
      <c r="I1179" s="22"/>
      <c r="J1179" s="7" t="str">
        <f t="shared" si="574"/>
        <v xml:space="preserve"> </v>
      </c>
      <c r="K1179" s="1116"/>
      <c r="L1179" s="1118"/>
      <c r="M1179" s="1118"/>
      <c r="N1179" s="23"/>
      <c r="O1179" s="863"/>
      <c r="P1179" s="860"/>
      <c r="Q1179" s="866"/>
      <c r="R1179" s="854"/>
      <c r="S1179" s="835"/>
      <c r="T1179" s="835"/>
      <c r="U1179" s="835"/>
      <c r="V1179" s="835"/>
      <c r="W1179" s="831"/>
      <c r="X1179" s="855"/>
      <c r="Y1179" s="857"/>
      <c r="Z1179" s="857"/>
      <c r="AA1179" s="1104"/>
      <c r="AB1179" s="956"/>
      <c r="AC1179" s="1107"/>
      <c r="AD1179" s="1109"/>
      <c r="AE1179" s="29"/>
      <c r="AF1179" s="45"/>
      <c r="AG1179" s="45"/>
      <c r="AH1179" s="46"/>
      <c r="AI1179" s="19"/>
    </row>
    <row r="1180" spans="2:35">
      <c r="B1180" s="823"/>
      <c r="C1180" s="828"/>
      <c r="D1180" s="1100"/>
      <c r="E1180" s="828"/>
      <c r="F1180" s="1102"/>
      <c r="G1180" s="25"/>
      <c r="H1180" s="140"/>
      <c r="I1180" s="22"/>
      <c r="J1180" s="7" t="str">
        <f t="shared" si="574"/>
        <v xml:space="preserve"> </v>
      </c>
      <c r="K1180" s="1116"/>
      <c r="L1180" s="1118"/>
      <c r="M1180" s="1118"/>
      <c r="N1180" s="23"/>
      <c r="O1180" s="863"/>
      <c r="P1180" s="860"/>
      <c r="Q1180" s="866"/>
      <c r="R1180" s="829"/>
      <c r="S1180" s="835"/>
      <c r="T1180" s="835"/>
      <c r="U1180" s="835"/>
      <c r="V1180" s="835"/>
      <c r="W1180" s="831"/>
      <c r="X1180" s="855"/>
      <c r="Y1180" s="857"/>
      <c r="Z1180" s="857"/>
      <c r="AA1180" s="1104"/>
      <c r="AB1180" s="956"/>
      <c r="AC1180" s="1107"/>
      <c r="AD1180" s="1109"/>
      <c r="AE1180" s="29"/>
      <c r="AF1180" s="45"/>
      <c r="AG1180" s="45"/>
      <c r="AH1180" s="46"/>
      <c r="AI1180" s="19"/>
    </row>
    <row r="1181" spans="2:35">
      <c r="B1181" s="823"/>
      <c r="C1181" s="828"/>
      <c r="D1181" s="1100"/>
      <c r="E1181" s="828"/>
      <c r="F1181" s="1102"/>
      <c r="G1181" s="25"/>
      <c r="H1181" s="140"/>
      <c r="I1181" s="22"/>
      <c r="J1181" s="7" t="str">
        <f t="shared" si="574"/>
        <v xml:space="preserve"> </v>
      </c>
      <c r="K1181" s="1116"/>
      <c r="L1181" s="1118"/>
      <c r="M1181" s="1118"/>
      <c r="N1181" s="23"/>
      <c r="O1181" s="863"/>
      <c r="P1181" s="860"/>
      <c r="Q1181" s="866"/>
      <c r="R1181" s="854"/>
      <c r="S1181" s="835"/>
      <c r="T1181" s="835"/>
      <c r="U1181" s="835"/>
      <c r="V1181" s="835"/>
      <c r="W1181" s="831"/>
      <c r="X1181" s="855"/>
      <c r="Y1181" s="857"/>
      <c r="Z1181" s="857"/>
      <c r="AA1181" s="1104"/>
      <c r="AB1181" s="956"/>
      <c r="AC1181" s="1107"/>
      <c r="AD1181" s="1109"/>
      <c r="AE1181" s="29"/>
      <c r="AF1181" s="45"/>
      <c r="AG1181" s="45"/>
      <c r="AH1181" s="46"/>
      <c r="AI1181" s="19"/>
    </row>
    <row r="1182" spans="2:35">
      <c r="B1182" s="823"/>
      <c r="C1182" s="828"/>
      <c r="D1182" s="1100"/>
      <c r="E1182" s="828"/>
      <c r="F1182" s="1102"/>
      <c r="G1182" s="25"/>
      <c r="H1182" s="140"/>
      <c r="I1182" s="22"/>
      <c r="J1182" s="7" t="str">
        <f t="shared" si="574"/>
        <v xml:space="preserve"> </v>
      </c>
      <c r="K1182" s="1116"/>
      <c r="L1182" s="1118"/>
      <c r="M1182" s="1118"/>
      <c r="N1182" s="23"/>
      <c r="O1182" s="863"/>
      <c r="P1182" s="860"/>
      <c r="Q1182" s="866"/>
      <c r="R1182" s="828"/>
      <c r="S1182" s="835"/>
      <c r="T1182" s="835"/>
      <c r="U1182" s="835"/>
      <c r="V1182" s="835"/>
      <c r="W1182" s="831"/>
      <c r="X1182" s="855"/>
      <c r="Y1182" s="857"/>
      <c r="Z1182" s="857"/>
      <c r="AA1182" s="1104"/>
      <c r="AB1182" s="956"/>
      <c r="AC1182" s="1107"/>
      <c r="AD1182" s="1109"/>
      <c r="AE1182" s="29"/>
      <c r="AF1182" s="45"/>
      <c r="AG1182" s="45"/>
      <c r="AH1182" s="46"/>
      <c r="AI1182" s="19"/>
    </row>
    <row r="1183" spans="2:35">
      <c r="B1183" s="822"/>
      <c r="C1183" s="829"/>
      <c r="D1183" s="1101"/>
      <c r="E1183" s="829"/>
      <c r="F1183" s="1102"/>
      <c r="G1183" s="25"/>
      <c r="H1183" s="140"/>
      <c r="I1183" s="22"/>
      <c r="J1183" s="7" t="str">
        <f t="shared" si="574"/>
        <v xml:space="preserve"> </v>
      </c>
      <c r="K1183" s="1117"/>
      <c r="L1183" s="1119"/>
      <c r="M1183" s="1119"/>
      <c r="N1183" s="23"/>
      <c r="O1183" s="864"/>
      <c r="P1183" s="861"/>
      <c r="Q1183" s="867"/>
      <c r="R1183" s="829"/>
      <c r="S1183" s="836"/>
      <c r="T1183" s="836"/>
      <c r="U1183" s="836"/>
      <c r="V1183" s="836"/>
      <c r="W1183" s="832"/>
      <c r="X1183" s="856"/>
      <c r="Y1183" s="858"/>
      <c r="Z1183" s="858"/>
      <c r="AA1183" s="1105"/>
      <c r="AB1183" s="957"/>
      <c r="AC1183" s="1108"/>
      <c r="AD1183" s="1110"/>
      <c r="AE1183" s="29" t="str">
        <f t="shared" ref="AE1183" si="576">IFERROR(ROUND(IF(AA1183="ICT",0,(J1183/25)*110%),0),"")</f>
        <v/>
      </c>
      <c r="AF1183" s="45"/>
      <c r="AG1183" s="45"/>
      <c r="AH1183" s="46"/>
      <c r="AI1183" s="19"/>
    </row>
    <row r="1184" spans="2:35" s="90" customFormat="1" ht="16.5" customHeight="1">
      <c r="B1184" s="821"/>
      <c r="C1184" s="78" t="s">
        <v>348</v>
      </c>
      <c r="D1184" s="78"/>
      <c r="E1184" s="78">
        <f>COUNTA(E1174)</f>
        <v>0</v>
      </c>
      <c r="F1184" s="78">
        <f>COUNTA(F1174)</f>
        <v>0</v>
      </c>
      <c r="G1184" s="78">
        <f>COUNTA(G1174:G1183)</f>
        <v>0</v>
      </c>
      <c r="H1184" s="78"/>
      <c r="I1184" s="69">
        <f>SUM(I1174:I1183)</f>
        <v>0</v>
      </c>
      <c r="J1184" s="69">
        <f>SUM(J1174:J1183)</f>
        <v>0</v>
      </c>
      <c r="K1184" s="79"/>
      <c r="L1184" s="79"/>
      <c r="M1184" s="79"/>
      <c r="N1184" s="70">
        <f>SUM(N1174:N1183)</f>
        <v>0</v>
      </c>
      <c r="O1184" s="70">
        <f>SUM(O1174:O1183)</f>
        <v>0</v>
      </c>
      <c r="P1184" s="71">
        <f>SUM(P1174:P1183)</f>
        <v>0</v>
      </c>
      <c r="Q1184" s="71">
        <f>SUM(Q1174:Q1183)</f>
        <v>0</v>
      </c>
      <c r="R1184" s="71"/>
      <c r="S1184" s="74">
        <f>SUM(S1174:S1183)</f>
        <v>0</v>
      </c>
      <c r="T1184" s="74">
        <f>SUM(T1174:T1183)</f>
        <v>0</v>
      </c>
      <c r="U1184" s="74">
        <f t="shared" ref="U1184" si="577">SUM(U1174:U1183)</f>
        <v>0</v>
      </c>
      <c r="V1184" s="74">
        <f>SUM(V1174:V1183)</f>
        <v>0</v>
      </c>
      <c r="W1184" s="71"/>
      <c r="X1184" s="71" t="e">
        <f>SUM(X1174:X1183)</f>
        <v>#REF!</v>
      </c>
      <c r="Y1184" s="71" t="e">
        <f t="shared" ref="Y1184:Z1184" si="578">SUM(Y1174:Y1183)</f>
        <v>#REF!</v>
      </c>
      <c r="Z1184" s="71" t="e">
        <f t="shared" si="578"/>
        <v>#REF!</v>
      </c>
      <c r="AA1184" s="71"/>
      <c r="AB1184" s="75">
        <f>SUM(AB1174:AB1183)</f>
        <v>0</v>
      </c>
      <c r="AC1184" s="71">
        <f>SUM(AC1174:AC1183)</f>
        <v>0</v>
      </c>
      <c r="AD1184" s="76">
        <f>SUM(AD1174:AD1183)</f>
        <v>0</v>
      </c>
      <c r="AE1184" s="76">
        <f>SUM(AE1174:AE1183)</f>
        <v>0</v>
      </c>
      <c r="AF1184" s="79">
        <f>COUNTA(AF1174:AF1183)</f>
        <v>0</v>
      </c>
      <c r="AG1184" s="80"/>
      <c r="AH1184" s="81"/>
      <c r="AI1184" s="91"/>
    </row>
    <row r="1185" spans="2:35" s="93" customFormat="1" ht="15" thickBot="1">
      <c r="B1185" s="822"/>
      <c r="C1185" s="82"/>
      <c r="D1185" s="82"/>
      <c r="E1185" s="82"/>
      <c r="F1185" s="82"/>
      <c r="G1185" s="83"/>
      <c r="H1185" s="84"/>
      <c r="I1185" s="84"/>
      <c r="J1185" s="28" t="str">
        <f t="shared" ref="J1185" si="579">IFERROR(IF(I1185/D$12=0," ",I1185/D$12),"")</f>
        <v xml:space="preserve"> </v>
      </c>
      <c r="K1185" s="84"/>
      <c r="L1185" s="84"/>
      <c r="M1185" s="84"/>
      <c r="N1185" s="85"/>
      <c r="O1185" s="72"/>
      <c r="P1185" s="73"/>
      <c r="Q1185" s="73"/>
      <c r="R1185" s="73"/>
      <c r="S1185" s="73"/>
      <c r="T1185" s="73"/>
      <c r="U1185" s="73"/>
      <c r="V1185" s="73"/>
      <c r="W1185" s="73"/>
      <c r="X1185" s="73"/>
      <c r="Y1185" s="73"/>
      <c r="Z1185" s="73"/>
      <c r="AA1185" s="73"/>
      <c r="AB1185" s="73"/>
      <c r="AC1185" s="73"/>
      <c r="AD1185" s="77"/>
      <c r="AE1185" s="77"/>
      <c r="AF1185" s="84"/>
      <c r="AG1185" s="86"/>
      <c r="AH1185" s="87"/>
      <c r="AI1185" s="92"/>
    </row>
    <row r="1186" spans="2:35">
      <c r="B1186" s="823">
        <f>B1174+1</f>
        <v>98</v>
      </c>
      <c r="C1186" s="828"/>
      <c r="D1186" s="1100"/>
      <c r="E1186" s="828"/>
      <c r="F1186" s="829"/>
      <c r="G1186" s="25"/>
      <c r="H1186" s="24"/>
      <c r="I1186" s="140"/>
      <c r="J1186" s="7" t="str">
        <f>IFERROR(IF(I1186/D$12=0," ",I1186/D$12),"")</f>
        <v xml:space="preserve"> </v>
      </c>
      <c r="K1186" s="1116"/>
      <c r="L1186" s="1118"/>
      <c r="M1186" s="1118"/>
      <c r="N1186" s="23"/>
      <c r="O1186" s="862" t="str">
        <f>IFERROR(ROUND(IF(I1196/#REF!=0,"",I1196/#REF!),0),"")</f>
        <v/>
      </c>
      <c r="P1186" s="859">
        <f>IFERROR(O1196/$X$14,"")</f>
        <v>0</v>
      </c>
      <c r="Q1186" s="865">
        <f>IFERROR(P1196*$X$13/2,"")</f>
        <v>0</v>
      </c>
      <c r="R1186" s="854"/>
      <c r="S1186" s="834" t="str">
        <f>IFERROR(ROUND(IF(OR($R1186="Hino Truck",$R1189="Hino Truck",$R1191="Hino Truck",$R1193="Hino Truck"),$P1196/$X$9,""),1),"NA")</f>
        <v>NA</v>
      </c>
      <c r="T1186" s="834" t="str">
        <f>IFERROR(ROUND(IF(OR($R1186="Mazda",$R1189="Mazda",$R1191="Mazda",$R1193="Mazda"),$P1196/$X$10,""),1),"NA")</f>
        <v>NA</v>
      </c>
      <c r="U1186" s="834" t="str">
        <f>IFERROR(ROUND(IF(OR($R1186="Shazoor",$R1189="Shazoor",$R1191="Shazoor",$R1193="Shazoor"),$P1196/$X$11,""),1),"NA")</f>
        <v>NA</v>
      </c>
      <c r="V1186" s="834" t="str">
        <f>IFERROR(ROUND(IF(OR($R1186="Suzuki",$R1189="Suzuki",$R1191="Suzuki",$R1193="Suzuki"),$P1196/$X$12,""),1),"NA")</f>
        <v>NA</v>
      </c>
      <c r="W1186" s="830"/>
      <c r="X1186" s="855" t="e">
        <f>J1196/$K$9/$K$8</f>
        <v>#REF!</v>
      </c>
      <c r="Y1186" s="857" t="e">
        <f>ROUND(X1196/#REF!,0)</f>
        <v>#REF!</v>
      </c>
      <c r="Z1186" s="857" t="e">
        <f>O1196/#REF!</f>
        <v>#REF!</v>
      </c>
      <c r="AA1186" s="1103"/>
      <c r="AB1186" s="1106">
        <f>IFERROR(ROUND(IF(AA1186="ICT",0,(J1196/10)*110%),0),"")</f>
        <v>0</v>
      </c>
      <c r="AC1186" s="1107" t="str">
        <f>IFERROR(ROUNDUP(J1196/$P$9/$P$8,0),"")</f>
        <v/>
      </c>
      <c r="AD1186" s="1109" t="str">
        <f>IFERROR(ROUND(J1196/$P$9/AC1186,0),"")</f>
        <v/>
      </c>
      <c r="AE1186" s="29" t="str">
        <f>IFERROR(ROUND(IF(AA1186="ICT",0,(J1186/25)*110%),0),"")</f>
        <v/>
      </c>
      <c r="AF1186" s="43"/>
      <c r="AG1186" s="43"/>
      <c r="AH1186" s="44"/>
      <c r="AI1186" s="19"/>
    </row>
    <row r="1187" spans="2:35">
      <c r="B1187" s="823"/>
      <c r="C1187" s="828"/>
      <c r="D1187" s="1100"/>
      <c r="E1187" s="828"/>
      <c r="F1187" s="1102"/>
      <c r="G1187" s="25"/>
      <c r="H1187" s="140"/>
      <c r="I1187" s="140"/>
      <c r="J1187" s="7" t="str">
        <f t="shared" ref="J1187:J1195" si="580">IFERROR(IF(I1187/D$12=0," ",I1187/D$12),"")</f>
        <v xml:space="preserve"> </v>
      </c>
      <c r="K1187" s="1116"/>
      <c r="L1187" s="1118"/>
      <c r="M1187" s="1118"/>
      <c r="N1187" s="23"/>
      <c r="O1187" s="863"/>
      <c r="P1187" s="860"/>
      <c r="Q1187" s="866"/>
      <c r="R1187" s="828"/>
      <c r="S1187" s="835"/>
      <c r="T1187" s="835"/>
      <c r="U1187" s="835"/>
      <c r="V1187" s="835"/>
      <c r="W1187" s="831"/>
      <c r="X1187" s="855"/>
      <c r="Y1187" s="857"/>
      <c r="Z1187" s="857"/>
      <c r="AA1187" s="1104"/>
      <c r="AB1187" s="956"/>
      <c r="AC1187" s="1107"/>
      <c r="AD1187" s="1109"/>
      <c r="AE1187" s="29" t="str">
        <f t="shared" ref="AE1187:AE1189" si="581">IFERROR(ROUND(IF(AA1187="ICT",0,(J1187/25)*110%),0),"")</f>
        <v/>
      </c>
      <c r="AF1187" s="45"/>
      <c r="AG1187" s="45"/>
      <c r="AH1187" s="46"/>
      <c r="AI1187" s="19"/>
    </row>
    <row r="1188" spans="2:35">
      <c r="B1188" s="823"/>
      <c r="C1188" s="828"/>
      <c r="D1188" s="1100"/>
      <c r="E1188" s="828"/>
      <c r="F1188" s="1102"/>
      <c r="G1188" s="25"/>
      <c r="H1188" s="140"/>
      <c r="I1188" s="140"/>
      <c r="J1188" s="7" t="str">
        <f t="shared" si="580"/>
        <v xml:space="preserve"> </v>
      </c>
      <c r="K1188" s="1116"/>
      <c r="L1188" s="1118"/>
      <c r="M1188" s="1118"/>
      <c r="N1188" s="23"/>
      <c r="O1188" s="863"/>
      <c r="P1188" s="860"/>
      <c r="Q1188" s="866"/>
      <c r="R1188" s="829"/>
      <c r="S1188" s="835"/>
      <c r="T1188" s="835"/>
      <c r="U1188" s="835"/>
      <c r="V1188" s="835"/>
      <c r="W1188" s="831"/>
      <c r="X1188" s="855"/>
      <c r="Y1188" s="857"/>
      <c r="Z1188" s="857"/>
      <c r="AA1188" s="1104"/>
      <c r="AB1188" s="956"/>
      <c r="AC1188" s="1107"/>
      <c r="AD1188" s="1109"/>
      <c r="AE1188" s="29" t="str">
        <f t="shared" si="581"/>
        <v/>
      </c>
      <c r="AF1188" s="45"/>
      <c r="AG1188" s="45"/>
      <c r="AH1188" s="46"/>
      <c r="AI1188" s="19"/>
    </row>
    <row r="1189" spans="2:35">
      <c r="B1189" s="823"/>
      <c r="C1189" s="828"/>
      <c r="D1189" s="1100"/>
      <c r="E1189" s="828"/>
      <c r="F1189" s="1102"/>
      <c r="G1189" s="25"/>
      <c r="H1189" s="140"/>
      <c r="I1189" s="140"/>
      <c r="J1189" s="7" t="str">
        <f t="shared" si="580"/>
        <v xml:space="preserve"> </v>
      </c>
      <c r="K1189" s="1116"/>
      <c r="L1189" s="1118"/>
      <c r="M1189" s="1118"/>
      <c r="N1189" s="23"/>
      <c r="O1189" s="863"/>
      <c r="P1189" s="860"/>
      <c r="Q1189" s="866"/>
      <c r="R1189" s="854"/>
      <c r="S1189" s="835"/>
      <c r="T1189" s="835"/>
      <c r="U1189" s="835"/>
      <c r="V1189" s="835"/>
      <c r="W1189" s="831"/>
      <c r="X1189" s="855"/>
      <c r="Y1189" s="857"/>
      <c r="Z1189" s="857"/>
      <c r="AA1189" s="1104"/>
      <c r="AB1189" s="956"/>
      <c r="AC1189" s="1107"/>
      <c r="AD1189" s="1109"/>
      <c r="AE1189" s="29" t="str">
        <f t="shared" si="581"/>
        <v/>
      </c>
      <c r="AF1189" s="45"/>
      <c r="AG1189" s="45"/>
      <c r="AH1189" s="46"/>
      <c r="AI1189" s="19"/>
    </row>
    <row r="1190" spans="2:35">
      <c r="B1190" s="823"/>
      <c r="C1190" s="828"/>
      <c r="D1190" s="1100"/>
      <c r="E1190" s="828"/>
      <c r="F1190" s="1102"/>
      <c r="G1190" s="25"/>
      <c r="H1190" s="140"/>
      <c r="I1190" s="22"/>
      <c r="J1190" s="7" t="str">
        <f t="shared" si="580"/>
        <v xml:space="preserve"> </v>
      </c>
      <c r="K1190" s="1116"/>
      <c r="L1190" s="1118"/>
      <c r="M1190" s="1118"/>
      <c r="N1190" s="23"/>
      <c r="O1190" s="863"/>
      <c r="P1190" s="860"/>
      <c r="Q1190" s="866"/>
      <c r="R1190" s="829"/>
      <c r="S1190" s="835"/>
      <c r="T1190" s="835"/>
      <c r="U1190" s="835"/>
      <c r="V1190" s="835"/>
      <c r="W1190" s="831"/>
      <c r="X1190" s="855"/>
      <c r="Y1190" s="857"/>
      <c r="Z1190" s="857"/>
      <c r="AA1190" s="1104"/>
      <c r="AB1190" s="956"/>
      <c r="AC1190" s="1107"/>
      <c r="AD1190" s="1109"/>
      <c r="AE1190" s="29"/>
      <c r="AF1190" s="45"/>
      <c r="AG1190" s="45"/>
      <c r="AH1190" s="46"/>
      <c r="AI1190" s="19"/>
    </row>
    <row r="1191" spans="2:35">
      <c r="B1191" s="823"/>
      <c r="C1191" s="828"/>
      <c r="D1191" s="1100"/>
      <c r="E1191" s="828"/>
      <c r="F1191" s="1102"/>
      <c r="G1191" s="25"/>
      <c r="H1191" s="140"/>
      <c r="I1191" s="22"/>
      <c r="J1191" s="7" t="str">
        <f t="shared" si="580"/>
        <v xml:space="preserve"> </v>
      </c>
      <c r="K1191" s="1116"/>
      <c r="L1191" s="1118"/>
      <c r="M1191" s="1118"/>
      <c r="N1191" s="23"/>
      <c r="O1191" s="863"/>
      <c r="P1191" s="860"/>
      <c r="Q1191" s="866"/>
      <c r="R1191" s="854"/>
      <c r="S1191" s="835"/>
      <c r="T1191" s="835"/>
      <c r="U1191" s="835"/>
      <c r="V1191" s="835"/>
      <c r="W1191" s="831"/>
      <c r="X1191" s="855"/>
      <c r="Y1191" s="857"/>
      <c r="Z1191" s="857"/>
      <c r="AA1191" s="1104"/>
      <c r="AB1191" s="956"/>
      <c r="AC1191" s="1107"/>
      <c r="AD1191" s="1109"/>
      <c r="AE1191" s="29"/>
      <c r="AF1191" s="45"/>
      <c r="AG1191" s="45"/>
      <c r="AH1191" s="46"/>
      <c r="AI1191" s="19"/>
    </row>
    <row r="1192" spans="2:35">
      <c r="B1192" s="823"/>
      <c r="C1192" s="828"/>
      <c r="D1192" s="1100"/>
      <c r="E1192" s="828"/>
      <c r="F1192" s="1102"/>
      <c r="G1192" s="25"/>
      <c r="H1192" s="140"/>
      <c r="I1192" s="22"/>
      <c r="J1192" s="7" t="str">
        <f t="shared" si="580"/>
        <v xml:space="preserve"> </v>
      </c>
      <c r="K1192" s="1116"/>
      <c r="L1192" s="1118"/>
      <c r="M1192" s="1118"/>
      <c r="N1192" s="23"/>
      <c r="O1192" s="863"/>
      <c r="P1192" s="860"/>
      <c r="Q1192" s="866"/>
      <c r="R1192" s="829"/>
      <c r="S1192" s="835"/>
      <c r="T1192" s="835"/>
      <c r="U1192" s="835"/>
      <c r="V1192" s="835"/>
      <c r="W1192" s="831"/>
      <c r="X1192" s="855"/>
      <c r="Y1192" s="857"/>
      <c r="Z1192" s="857"/>
      <c r="AA1192" s="1104"/>
      <c r="AB1192" s="956"/>
      <c r="AC1192" s="1107"/>
      <c r="AD1192" s="1109"/>
      <c r="AE1192" s="29"/>
      <c r="AF1192" s="45"/>
      <c r="AG1192" s="45"/>
      <c r="AH1192" s="46"/>
      <c r="AI1192" s="19"/>
    </row>
    <row r="1193" spans="2:35">
      <c r="B1193" s="823"/>
      <c r="C1193" s="828"/>
      <c r="D1193" s="1100"/>
      <c r="E1193" s="828"/>
      <c r="F1193" s="1102"/>
      <c r="G1193" s="25"/>
      <c r="H1193" s="140"/>
      <c r="I1193" s="22"/>
      <c r="J1193" s="7" t="str">
        <f t="shared" si="580"/>
        <v xml:space="preserve"> </v>
      </c>
      <c r="K1193" s="1116"/>
      <c r="L1193" s="1118"/>
      <c r="M1193" s="1118"/>
      <c r="N1193" s="23"/>
      <c r="O1193" s="863"/>
      <c r="P1193" s="860"/>
      <c r="Q1193" s="866"/>
      <c r="R1193" s="854"/>
      <c r="S1193" s="835"/>
      <c r="T1193" s="835"/>
      <c r="U1193" s="835"/>
      <c r="V1193" s="835"/>
      <c r="W1193" s="831"/>
      <c r="X1193" s="855"/>
      <c r="Y1193" s="857"/>
      <c r="Z1193" s="857"/>
      <c r="AA1193" s="1104"/>
      <c r="AB1193" s="956"/>
      <c r="AC1193" s="1107"/>
      <c r="AD1193" s="1109"/>
      <c r="AE1193" s="29"/>
      <c r="AF1193" s="45"/>
      <c r="AG1193" s="45"/>
      <c r="AH1193" s="46"/>
      <c r="AI1193" s="19"/>
    </row>
    <row r="1194" spans="2:35">
      <c r="B1194" s="823"/>
      <c r="C1194" s="828"/>
      <c r="D1194" s="1100"/>
      <c r="E1194" s="828"/>
      <c r="F1194" s="1102"/>
      <c r="G1194" s="25"/>
      <c r="H1194" s="140"/>
      <c r="I1194" s="22"/>
      <c r="J1194" s="7" t="str">
        <f t="shared" si="580"/>
        <v xml:space="preserve"> </v>
      </c>
      <c r="K1194" s="1116"/>
      <c r="L1194" s="1118"/>
      <c r="M1194" s="1118"/>
      <c r="N1194" s="23"/>
      <c r="O1194" s="863"/>
      <c r="P1194" s="860"/>
      <c r="Q1194" s="866"/>
      <c r="R1194" s="828"/>
      <c r="S1194" s="835"/>
      <c r="T1194" s="835"/>
      <c r="U1194" s="835"/>
      <c r="V1194" s="835"/>
      <c r="W1194" s="831"/>
      <c r="X1194" s="855"/>
      <c r="Y1194" s="857"/>
      <c r="Z1194" s="857"/>
      <c r="AA1194" s="1104"/>
      <c r="AB1194" s="956"/>
      <c r="AC1194" s="1107"/>
      <c r="AD1194" s="1109"/>
      <c r="AE1194" s="29"/>
      <c r="AF1194" s="45"/>
      <c r="AG1194" s="45"/>
      <c r="AH1194" s="46"/>
      <c r="AI1194" s="19"/>
    </row>
    <row r="1195" spans="2:35">
      <c r="B1195" s="822"/>
      <c r="C1195" s="829"/>
      <c r="D1195" s="1101"/>
      <c r="E1195" s="829"/>
      <c r="F1195" s="1102"/>
      <c r="G1195" s="25"/>
      <c r="H1195" s="140"/>
      <c r="I1195" s="22"/>
      <c r="J1195" s="7" t="str">
        <f t="shared" si="580"/>
        <v xml:space="preserve"> </v>
      </c>
      <c r="K1195" s="1117"/>
      <c r="L1195" s="1119"/>
      <c r="M1195" s="1119"/>
      <c r="N1195" s="23"/>
      <c r="O1195" s="864"/>
      <c r="P1195" s="861"/>
      <c r="Q1195" s="867"/>
      <c r="R1195" s="829"/>
      <c r="S1195" s="836"/>
      <c r="T1195" s="836"/>
      <c r="U1195" s="836"/>
      <c r="V1195" s="836"/>
      <c r="W1195" s="832"/>
      <c r="X1195" s="856"/>
      <c r="Y1195" s="858"/>
      <c r="Z1195" s="858"/>
      <c r="AA1195" s="1105"/>
      <c r="AB1195" s="957"/>
      <c r="AC1195" s="1108"/>
      <c r="AD1195" s="1110"/>
      <c r="AE1195" s="29" t="str">
        <f t="shared" ref="AE1195" si="582">IFERROR(ROUND(IF(AA1195="ICT",0,(J1195/25)*110%),0),"")</f>
        <v/>
      </c>
      <c r="AF1195" s="45"/>
      <c r="AG1195" s="45"/>
      <c r="AH1195" s="46"/>
      <c r="AI1195" s="19"/>
    </row>
    <row r="1196" spans="2:35" s="90" customFormat="1" ht="16.5" customHeight="1">
      <c r="B1196" s="821"/>
      <c r="C1196" s="78" t="s">
        <v>348</v>
      </c>
      <c r="D1196" s="78"/>
      <c r="E1196" s="78">
        <f>COUNTA(E1186)</f>
        <v>0</v>
      </c>
      <c r="F1196" s="78">
        <f>COUNTA(F1186)</f>
        <v>0</v>
      </c>
      <c r="G1196" s="78">
        <f>COUNTA(G1186:G1195)</f>
        <v>0</v>
      </c>
      <c r="H1196" s="78"/>
      <c r="I1196" s="69">
        <f>SUM(I1186:I1195)</f>
        <v>0</v>
      </c>
      <c r="J1196" s="69">
        <f>SUM(J1186:J1195)</f>
        <v>0</v>
      </c>
      <c r="K1196" s="79"/>
      <c r="L1196" s="79"/>
      <c r="M1196" s="79"/>
      <c r="N1196" s="70">
        <f>SUM(N1186:N1195)</f>
        <v>0</v>
      </c>
      <c r="O1196" s="70">
        <f>SUM(O1186:O1195)</f>
        <v>0</v>
      </c>
      <c r="P1196" s="71">
        <f>SUM(P1186:P1195)</f>
        <v>0</v>
      </c>
      <c r="Q1196" s="71">
        <f>SUM(Q1186:Q1195)</f>
        <v>0</v>
      </c>
      <c r="R1196" s="71"/>
      <c r="S1196" s="74">
        <f>SUM(S1186:S1195)</f>
        <v>0</v>
      </c>
      <c r="T1196" s="74">
        <f>SUM(T1186:T1195)</f>
        <v>0</v>
      </c>
      <c r="U1196" s="74">
        <f t="shared" ref="U1196" si="583">SUM(U1186:U1195)</f>
        <v>0</v>
      </c>
      <c r="V1196" s="74">
        <f>SUM(V1186:V1195)</f>
        <v>0</v>
      </c>
      <c r="W1196" s="71"/>
      <c r="X1196" s="71" t="e">
        <f>SUM(X1186:X1195)</f>
        <v>#REF!</v>
      </c>
      <c r="Y1196" s="71" t="e">
        <f t="shared" ref="Y1196:Z1196" si="584">SUM(Y1186:Y1195)</f>
        <v>#REF!</v>
      </c>
      <c r="Z1196" s="71" t="e">
        <f t="shared" si="584"/>
        <v>#REF!</v>
      </c>
      <c r="AA1196" s="71"/>
      <c r="AB1196" s="75">
        <f>SUM(AB1186:AB1195)</f>
        <v>0</v>
      </c>
      <c r="AC1196" s="71">
        <f>SUM(AC1186:AC1195)</f>
        <v>0</v>
      </c>
      <c r="AD1196" s="76">
        <f>SUM(AD1186:AD1195)</f>
        <v>0</v>
      </c>
      <c r="AE1196" s="76">
        <f>SUM(AE1186:AE1195)</f>
        <v>0</v>
      </c>
      <c r="AF1196" s="79">
        <f>COUNTA(AF1186:AF1195)</f>
        <v>0</v>
      </c>
      <c r="AG1196" s="80"/>
      <c r="AH1196" s="81"/>
      <c r="AI1196" s="91"/>
    </row>
    <row r="1197" spans="2:35" s="93" customFormat="1" ht="15" thickBot="1">
      <c r="B1197" s="822"/>
      <c r="C1197" s="82"/>
      <c r="D1197" s="82"/>
      <c r="E1197" s="82"/>
      <c r="F1197" s="82"/>
      <c r="G1197" s="83"/>
      <c r="H1197" s="84"/>
      <c r="I1197" s="84"/>
      <c r="J1197" s="28" t="str">
        <f t="shared" ref="J1197" si="585">IFERROR(IF(I1197/D$12=0," ",I1197/D$12),"")</f>
        <v xml:space="preserve"> </v>
      </c>
      <c r="K1197" s="84"/>
      <c r="L1197" s="84"/>
      <c r="M1197" s="84"/>
      <c r="N1197" s="85"/>
      <c r="O1197" s="72"/>
      <c r="P1197" s="73"/>
      <c r="Q1197" s="73"/>
      <c r="R1197" s="73"/>
      <c r="S1197" s="73"/>
      <c r="T1197" s="73"/>
      <c r="U1197" s="73"/>
      <c r="V1197" s="73"/>
      <c r="W1197" s="73"/>
      <c r="X1197" s="73"/>
      <c r="Y1197" s="73"/>
      <c r="Z1197" s="73"/>
      <c r="AA1197" s="73"/>
      <c r="AB1197" s="73"/>
      <c r="AC1197" s="73"/>
      <c r="AD1197" s="77"/>
      <c r="AE1197" s="77"/>
      <c r="AF1197" s="84"/>
      <c r="AG1197" s="86"/>
      <c r="AH1197" s="87"/>
      <c r="AI1197" s="92"/>
    </row>
    <row r="1198" spans="2:35">
      <c r="B1198" s="823">
        <f>B1186+1</f>
        <v>99</v>
      </c>
      <c r="C1198" s="828"/>
      <c r="D1198" s="1100"/>
      <c r="E1198" s="828"/>
      <c r="F1198" s="829"/>
      <c r="G1198" s="25"/>
      <c r="H1198" s="24"/>
      <c r="I1198" s="140"/>
      <c r="J1198" s="7" t="str">
        <f>IFERROR(IF(I1198/D$12=0," ",I1198/D$12),"")</f>
        <v xml:space="preserve"> </v>
      </c>
      <c r="K1198" s="1116"/>
      <c r="L1198" s="1118"/>
      <c r="M1198" s="1118"/>
      <c r="N1198" s="23"/>
      <c r="O1198" s="862" t="str">
        <f>IFERROR(ROUND(IF(I1208/#REF!=0,"",I1208/#REF!),0),"")</f>
        <v/>
      </c>
      <c r="P1198" s="859">
        <f>IFERROR(O1208/$X$14,"")</f>
        <v>0</v>
      </c>
      <c r="Q1198" s="865">
        <f>IFERROR(P1208*$X$13/2,"")</f>
        <v>0</v>
      </c>
      <c r="R1198" s="854"/>
      <c r="S1198" s="834" t="str">
        <f>IFERROR(ROUND(IF(OR($R1198="Hino Truck",$R1201="Hino Truck",$R1203="Hino Truck",$R1205="Hino Truck"),$P1208/$X$9,""),1),"NA")</f>
        <v>NA</v>
      </c>
      <c r="T1198" s="834" t="str">
        <f>IFERROR(ROUND(IF(OR($R1198="Mazda",$R1201="Mazda",$R1203="Mazda",$R1205="Mazda"),$P1208/$X$10,""),1),"NA")</f>
        <v>NA</v>
      </c>
      <c r="U1198" s="834" t="str">
        <f>IFERROR(ROUND(IF(OR($R1198="Shazoor",$R1201="Shazoor",$R1203="Shazoor",$R1205="Shazoor"),$P1208/$X$11,""),1),"NA")</f>
        <v>NA</v>
      </c>
      <c r="V1198" s="834" t="str">
        <f>IFERROR(ROUND(IF(OR($R1198="Suzuki",$R1201="Suzuki",$R1203="Suzuki",$R1205="Suzuki"),$P1208/$X$12,""),1),"NA")</f>
        <v>NA</v>
      </c>
      <c r="W1198" s="830"/>
      <c r="X1198" s="855" t="e">
        <f>J1208/$K$9/$K$8</f>
        <v>#REF!</v>
      </c>
      <c r="Y1198" s="857" t="e">
        <f>ROUND(X1208/#REF!,0)</f>
        <v>#REF!</v>
      </c>
      <c r="Z1198" s="857" t="e">
        <f>O1208/#REF!</f>
        <v>#REF!</v>
      </c>
      <c r="AA1198" s="1103"/>
      <c r="AB1198" s="1106">
        <f>IFERROR(ROUND(IF(AA1198="ICT",0,(J1208/10)*110%),0),"")</f>
        <v>0</v>
      </c>
      <c r="AC1198" s="1107" t="str">
        <f>IFERROR(ROUNDUP(J1208/$P$9/$P$8,0),"")</f>
        <v/>
      </c>
      <c r="AD1198" s="1109" t="str">
        <f>IFERROR(ROUND(J1208/$P$9/AC1198,0),"")</f>
        <v/>
      </c>
      <c r="AE1198" s="29" t="str">
        <f>IFERROR(ROUND(IF(AA1198="ICT",0,(J1198/25)*110%),0),"")</f>
        <v/>
      </c>
      <c r="AF1198" s="43"/>
      <c r="AG1198" s="43"/>
      <c r="AH1198" s="44"/>
      <c r="AI1198" s="19"/>
    </row>
    <row r="1199" spans="2:35">
      <c r="B1199" s="823"/>
      <c r="C1199" s="828"/>
      <c r="D1199" s="1100"/>
      <c r="E1199" s="828"/>
      <c r="F1199" s="1102"/>
      <c r="G1199" s="25"/>
      <c r="H1199" s="140"/>
      <c r="I1199" s="140"/>
      <c r="J1199" s="7" t="str">
        <f t="shared" ref="J1199:J1207" si="586">IFERROR(IF(I1199/D$12=0," ",I1199/D$12),"")</f>
        <v xml:space="preserve"> </v>
      </c>
      <c r="K1199" s="1116"/>
      <c r="L1199" s="1118"/>
      <c r="M1199" s="1118"/>
      <c r="N1199" s="23"/>
      <c r="O1199" s="863"/>
      <c r="P1199" s="860"/>
      <c r="Q1199" s="866"/>
      <c r="R1199" s="828"/>
      <c r="S1199" s="835"/>
      <c r="T1199" s="835"/>
      <c r="U1199" s="835"/>
      <c r="V1199" s="835"/>
      <c r="W1199" s="831"/>
      <c r="X1199" s="855"/>
      <c r="Y1199" s="857"/>
      <c r="Z1199" s="857"/>
      <c r="AA1199" s="1104"/>
      <c r="AB1199" s="956"/>
      <c r="AC1199" s="1107"/>
      <c r="AD1199" s="1109"/>
      <c r="AE1199" s="29" t="str">
        <f t="shared" ref="AE1199:AE1201" si="587">IFERROR(ROUND(IF(AA1199="ICT",0,(J1199/25)*110%),0),"")</f>
        <v/>
      </c>
      <c r="AF1199" s="45"/>
      <c r="AG1199" s="45"/>
      <c r="AH1199" s="46"/>
      <c r="AI1199" s="19"/>
    </row>
    <row r="1200" spans="2:35">
      <c r="B1200" s="823"/>
      <c r="C1200" s="828"/>
      <c r="D1200" s="1100"/>
      <c r="E1200" s="828"/>
      <c r="F1200" s="1102"/>
      <c r="G1200" s="25"/>
      <c r="H1200" s="140"/>
      <c r="I1200" s="140"/>
      <c r="J1200" s="7" t="str">
        <f t="shared" si="586"/>
        <v xml:space="preserve"> </v>
      </c>
      <c r="K1200" s="1116"/>
      <c r="L1200" s="1118"/>
      <c r="M1200" s="1118"/>
      <c r="N1200" s="23"/>
      <c r="O1200" s="863"/>
      <c r="P1200" s="860"/>
      <c r="Q1200" s="866"/>
      <c r="R1200" s="829"/>
      <c r="S1200" s="835"/>
      <c r="T1200" s="835"/>
      <c r="U1200" s="835"/>
      <c r="V1200" s="835"/>
      <c r="W1200" s="831"/>
      <c r="X1200" s="855"/>
      <c r="Y1200" s="857"/>
      <c r="Z1200" s="857"/>
      <c r="AA1200" s="1104"/>
      <c r="AB1200" s="956"/>
      <c r="AC1200" s="1107"/>
      <c r="AD1200" s="1109"/>
      <c r="AE1200" s="29" t="str">
        <f t="shared" si="587"/>
        <v/>
      </c>
      <c r="AF1200" s="45"/>
      <c r="AG1200" s="45"/>
      <c r="AH1200" s="46"/>
      <c r="AI1200" s="19"/>
    </row>
    <row r="1201" spans="2:35">
      <c r="B1201" s="823"/>
      <c r="C1201" s="828"/>
      <c r="D1201" s="1100"/>
      <c r="E1201" s="828"/>
      <c r="F1201" s="1102"/>
      <c r="G1201" s="25"/>
      <c r="H1201" s="140"/>
      <c r="I1201" s="140"/>
      <c r="J1201" s="7" t="str">
        <f t="shared" si="586"/>
        <v xml:space="preserve"> </v>
      </c>
      <c r="K1201" s="1116"/>
      <c r="L1201" s="1118"/>
      <c r="M1201" s="1118"/>
      <c r="N1201" s="23"/>
      <c r="O1201" s="863"/>
      <c r="P1201" s="860"/>
      <c r="Q1201" s="866"/>
      <c r="R1201" s="854"/>
      <c r="S1201" s="835"/>
      <c r="T1201" s="835"/>
      <c r="U1201" s="835"/>
      <c r="V1201" s="835"/>
      <c r="W1201" s="831"/>
      <c r="X1201" s="855"/>
      <c r="Y1201" s="857"/>
      <c r="Z1201" s="857"/>
      <c r="AA1201" s="1104"/>
      <c r="AB1201" s="956"/>
      <c r="AC1201" s="1107"/>
      <c r="AD1201" s="1109"/>
      <c r="AE1201" s="29" t="str">
        <f t="shared" si="587"/>
        <v/>
      </c>
      <c r="AF1201" s="45"/>
      <c r="AG1201" s="45"/>
      <c r="AH1201" s="46"/>
      <c r="AI1201" s="19"/>
    </row>
    <row r="1202" spans="2:35">
      <c r="B1202" s="823"/>
      <c r="C1202" s="828"/>
      <c r="D1202" s="1100"/>
      <c r="E1202" s="828"/>
      <c r="F1202" s="1102"/>
      <c r="G1202" s="25"/>
      <c r="H1202" s="140"/>
      <c r="I1202" s="22"/>
      <c r="J1202" s="7" t="str">
        <f t="shared" si="586"/>
        <v xml:space="preserve"> </v>
      </c>
      <c r="K1202" s="1116"/>
      <c r="L1202" s="1118"/>
      <c r="M1202" s="1118"/>
      <c r="N1202" s="23"/>
      <c r="O1202" s="863"/>
      <c r="P1202" s="860"/>
      <c r="Q1202" s="866"/>
      <c r="R1202" s="829"/>
      <c r="S1202" s="835"/>
      <c r="T1202" s="835"/>
      <c r="U1202" s="835"/>
      <c r="V1202" s="835"/>
      <c r="W1202" s="831"/>
      <c r="X1202" s="855"/>
      <c r="Y1202" s="857"/>
      <c r="Z1202" s="857"/>
      <c r="AA1202" s="1104"/>
      <c r="AB1202" s="956"/>
      <c r="AC1202" s="1107"/>
      <c r="AD1202" s="1109"/>
      <c r="AE1202" s="29"/>
      <c r="AF1202" s="45"/>
      <c r="AG1202" s="45"/>
      <c r="AH1202" s="46"/>
      <c r="AI1202" s="19"/>
    </row>
    <row r="1203" spans="2:35">
      <c r="B1203" s="823"/>
      <c r="C1203" s="828"/>
      <c r="D1203" s="1100"/>
      <c r="E1203" s="828"/>
      <c r="F1203" s="1102"/>
      <c r="G1203" s="25"/>
      <c r="H1203" s="140"/>
      <c r="I1203" s="22"/>
      <c r="J1203" s="7" t="str">
        <f t="shared" si="586"/>
        <v xml:space="preserve"> </v>
      </c>
      <c r="K1203" s="1116"/>
      <c r="L1203" s="1118"/>
      <c r="M1203" s="1118"/>
      <c r="N1203" s="23"/>
      <c r="O1203" s="863"/>
      <c r="P1203" s="860"/>
      <c r="Q1203" s="866"/>
      <c r="R1203" s="854"/>
      <c r="S1203" s="835"/>
      <c r="T1203" s="835"/>
      <c r="U1203" s="835"/>
      <c r="V1203" s="835"/>
      <c r="W1203" s="831"/>
      <c r="X1203" s="855"/>
      <c r="Y1203" s="857"/>
      <c r="Z1203" s="857"/>
      <c r="AA1203" s="1104"/>
      <c r="AB1203" s="956"/>
      <c r="AC1203" s="1107"/>
      <c r="AD1203" s="1109"/>
      <c r="AE1203" s="29"/>
      <c r="AF1203" s="45"/>
      <c r="AG1203" s="45"/>
      <c r="AH1203" s="46"/>
      <c r="AI1203" s="19"/>
    </row>
    <row r="1204" spans="2:35">
      <c r="B1204" s="823"/>
      <c r="C1204" s="828"/>
      <c r="D1204" s="1100"/>
      <c r="E1204" s="828"/>
      <c r="F1204" s="1102"/>
      <c r="G1204" s="25"/>
      <c r="H1204" s="140"/>
      <c r="I1204" s="22"/>
      <c r="J1204" s="7" t="str">
        <f t="shared" si="586"/>
        <v xml:space="preserve"> </v>
      </c>
      <c r="K1204" s="1116"/>
      <c r="L1204" s="1118"/>
      <c r="M1204" s="1118"/>
      <c r="N1204" s="23"/>
      <c r="O1204" s="863"/>
      <c r="P1204" s="860"/>
      <c r="Q1204" s="866"/>
      <c r="R1204" s="829"/>
      <c r="S1204" s="835"/>
      <c r="T1204" s="835"/>
      <c r="U1204" s="835"/>
      <c r="V1204" s="835"/>
      <c r="W1204" s="831"/>
      <c r="X1204" s="855"/>
      <c r="Y1204" s="857"/>
      <c r="Z1204" s="857"/>
      <c r="AA1204" s="1104"/>
      <c r="AB1204" s="956"/>
      <c r="AC1204" s="1107"/>
      <c r="AD1204" s="1109"/>
      <c r="AE1204" s="29"/>
      <c r="AF1204" s="45"/>
      <c r="AG1204" s="45"/>
      <c r="AH1204" s="46"/>
      <c r="AI1204" s="19"/>
    </row>
    <row r="1205" spans="2:35">
      <c r="B1205" s="823"/>
      <c r="C1205" s="828"/>
      <c r="D1205" s="1100"/>
      <c r="E1205" s="828"/>
      <c r="F1205" s="1102"/>
      <c r="G1205" s="25"/>
      <c r="H1205" s="140"/>
      <c r="I1205" s="22"/>
      <c r="J1205" s="7" t="str">
        <f t="shared" si="586"/>
        <v xml:space="preserve"> </v>
      </c>
      <c r="K1205" s="1116"/>
      <c r="L1205" s="1118"/>
      <c r="M1205" s="1118"/>
      <c r="N1205" s="23"/>
      <c r="O1205" s="863"/>
      <c r="P1205" s="860"/>
      <c r="Q1205" s="866"/>
      <c r="R1205" s="854"/>
      <c r="S1205" s="835"/>
      <c r="T1205" s="835"/>
      <c r="U1205" s="835"/>
      <c r="V1205" s="835"/>
      <c r="W1205" s="831"/>
      <c r="X1205" s="855"/>
      <c r="Y1205" s="857"/>
      <c r="Z1205" s="857"/>
      <c r="AA1205" s="1104"/>
      <c r="AB1205" s="956"/>
      <c r="AC1205" s="1107"/>
      <c r="AD1205" s="1109"/>
      <c r="AE1205" s="29"/>
      <c r="AF1205" s="45"/>
      <c r="AG1205" s="45"/>
      <c r="AH1205" s="46"/>
      <c r="AI1205" s="19"/>
    </row>
    <row r="1206" spans="2:35">
      <c r="B1206" s="823"/>
      <c r="C1206" s="828"/>
      <c r="D1206" s="1100"/>
      <c r="E1206" s="828"/>
      <c r="F1206" s="1102"/>
      <c r="G1206" s="25"/>
      <c r="H1206" s="140"/>
      <c r="I1206" s="22"/>
      <c r="J1206" s="7" t="str">
        <f t="shared" si="586"/>
        <v xml:space="preserve"> </v>
      </c>
      <c r="K1206" s="1116"/>
      <c r="L1206" s="1118"/>
      <c r="M1206" s="1118"/>
      <c r="N1206" s="23"/>
      <c r="O1206" s="863"/>
      <c r="P1206" s="860"/>
      <c r="Q1206" s="866"/>
      <c r="R1206" s="828"/>
      <c r="S1206" s="835"/>
      <c r="T1206" s="835"/>
      <c r="U1206" s="835"/>
      <c r="V1206" s="835"/>
      <c r="W1206" s="831"/>
      <c r="X1206" s="855"/>
      <c r="Y1206" s="857"/>
      <c r="Z1206" s="857"/>
      <c r="AA1206" s="1104"/>
      <c r="AB1206" s="956"/>
      <c r="AC1206" s="1107"/>
      <c r="AD1206" s="1109"/>
      <c r="AE1206" s="29"/>
      <c r="AF1206" s="45"/>
      <c r="AG1206" s="45"/>
      <c r="AH1206" s="46"/>
      <c r="AI1206" s="19"/>
    </row>
    <row r="1207" spans="2:35">
      <c r="B1207" s="822"/>
      <c r="C1207" s="829"/>
      <c r="D1207" s="1101"/>
      <c r="E1207" s="829"/>
      <c r="F1207" s="1102"/>
      <c r="G1207" s="25"/>
      <c r="H1207" s="140"/>
      <c r="I1207" s="22"/>
      <c r="J1207" s="7" t="str">
        <f t="shared" si="586"/>
        <v xml:space="preserve"> </v>
      </c>
      <c r="K1207" s="1117"/>
      <c r="L1207" s="1119"/>
      <c r="M1207" s="1119"/>
      <c r="N1207" s="23"/>
      <c r="O1207" s="864"/>
      <c r="P1207" s="861"/>
      <c r="Q1207" s="867"/>
      <c r="R1207" s="829"/>
      <c r="S1207" s="836"/>
      <c r="T1207" s="836"/>
      <c r="U1207" s="836"/>
      <c r="V1207" s="836"/>
      <c r="W1207" s="832"/>
      <c r="X1207" s="856"/>
      <c r="Y1207" s="858"/>
      <c r="Z1207" s="858"/>
      <c r="AA1207" s="1105"/>
      <c r="AB1207" s="957"/>
      <c r="AC1207" s="1108"/>
      <c r="AD1207" s="1110"/>
      <c r="AE1207" s="29" t="str">
        <f t="shared" ref="AE1207" si="588">IFERROR(ROUND(IF(AA1207="ICT",0,(J1207/25)*110%),0),"")</f>
        <v/>
      </c>
      <c r="AF1207" s="45"/>
      <c r="AG1207" s="45"/>
      <c r="AH1207" s="46"/>
      <c r="AI1207" s="19"/>
    </row>
    <row r="1208" spans="2:35" s="90" customFormat="1" ht="16.5" customHeight="1">
      <c r="B1208" s="821"/>
      <c r="C1208" s="78" t="s">
        <v>348</v>
      </c>
      <c r="D1208" s="78"/>
      <c r="E1208" s="78">
        <f>COUNTA(E1198)</f>
        <v>0</v>
      </c>
      <c r="F1208" s="78">
        <f>COUNTA(F1198)</f>
        <v>0</v>
      </c>
      <c r="G1208" s="78">
        <f>COUNTA(G1198:G1207)</f>
        <v>0</v>
      </c>
      <c r="H1208" s="78"/>
      <c r="I1208" s="69">
        <f>SUM(I1198:I1207)</f>
        <v>0</v>
      </c>
      <c r="J1208" s="69">
        <f>SUM(J1198:J1207)</f>
        <v>0</v>
      </c>
      <c r="K1208" s="79"/>
      <c r="L1208" s="79"/>
      <c r="M1208" s="79"/>
      <c r="N1208" s="70">
        <f>SUM(N1198:N1207)</f>
        <v>0</v>
      </c>
      <c r="O1208" s="70">
        <f>SUM(O1198:O1207)</f>
        <v>0</v>
      </c>
      <c r="P1208" s="71">
        <f>SUM(P1198:P1207)</f>
        <v>0</v>
      </c>
      <c r="Q1208" s="71">
        <f>SUM(Q1198:Q1207)</f>
        <v>0</v>
      </c>
      <c r="R1208" s="71"/>
      <c r="S1208" s="74">
        <f>SUM(S1198:S1207)</f>
        <v>0</v>
      </c>
      <c r="T1208" s="74">
        <f>SUM(T1198:T1207)</f>
        <v>0</v>
      </c>
      <c r="U1208" s="74">
        <f t="shared" ref="U1208" si="589">SUM(U1198:U1207)</f>
        <v>0</v>
      </c>
      <c r="V1208" s="74">
        <f>SUM(V1198:V1207)</f>
        <v>0</v>
      </c>
      <c r="W1208" s="71"/>
      <c r="X1208" s="71" t="e">
        <f>SUM(X1198:X1207)</f>
        <v>#REF!</v>
      </c>
      <c r="Y1208" s="71" t="e">
        <f t="shared" ref="Y1208:Z1208" si="590">SUM(Y1198:Y1207)</f>
        <v>#REF!</v>
      </c>
      <c r="Z1208" s="71" t="e">
        <f t="shared" si="590"/>
        <v>#REF!</v>
      </c>
      <c r="AA1208" s="71"/>
      <c r="AB1208" s="75">
        <f>SUM(AB1198:AB1207)</f>
        <v>0</v>
      </c>
      <c r="AC1208" s="71">
        <f>SUM(AC1198:AC1207)</f>
        <v>0</v>
      </c>
      <c r="AD1208" s="76">
        <f>SUM(AD1198:AD1207)</f>
        <v>0</v>
      </c>
      <c r="AE1208" s="76">
        <f>SUM(AE1198:AE1207)</f>
        <v>0</v>
      </c>
      <c r="AF1208" s="79">
        <f>COUNTA(AF1198:AF1207)</f>
        <v>0</v>
      </c>
      <c r="AG1208" s="80"/>
      <c r="AH1208" s="81"/>
      <c r="AI1208" s="91"/>
    </row>
    <row r="1209" spans="2:35" s="93" customFormat="1" ht="15" thickBot="1">
      <c r="B1209" s="822"/>
      <c r="C1209" s="82"/>
      <c r="D1209" s="82"/>
      <c r="E1209" s="82"/>
      <c r="F1209" s="82"/>
      <c r="G1209" s="83"/>
      <c r="H1209" s="84"/>
      <c r="I1209" s="84"/>
      <c r="J1209" s="28" t="str">
        <f t="shared" ref="J1209" si="591">IFERROR(IF(I1209/D$12=0," ",I1209/D$12),"")</f>
        <v xml:space="preserve"> </v>
      </c>
      <c r="K1209" s="84"/>
      <c r="L1209" s="84"/>
      <c r="M1209" s="84"/>
      <c r="N1209" s="85"/>
      <c r="O1209" s="72"/>
      <c r="P1209" s="73"/>
      <c r="Q1209" s="73"/>
      <c r="R1209" s="73"/>
      <c r="S1209" s="73"/>
      <c r="T1209" s="73"/>
      <c r="U1209" s="73"/>
      <c r="V1209" s="73"/>
      <c r="W1209" s="73"/>
      <c r="X1209" s="73"/>
      <c r="Y1209" s="73"/>
      <c r="Z1209" s="73"/>
      <c r="AA1209" s="73"/>
      <c r="AB1209" s="73"/>
      <c r="AC1209" s="73"/>
      <c r="AD1209" s="77"/>
      <c r="AE1209" s="77"/>
      <c r="AF1209" s="84"/>
      <c r="AG1209" s="86"/>
      <c r="AH1209" s="87"/>
      <c r="AI1209" s="92"/>
    </row>
    <row r="1210" spans="2:35">
      <c r="B1210" s="823">
        <f>B1198+1</f>
        <v>100</v>
      </c>
      <c r="C1210" s="828"/>
      <c r="D1210" s="1100"/>
      <c r="E1210" s="828"/>
      <c r="F1210" s="829"/>
      <c r="G1210" s="25"/>
      <c r="H1210" s="24"/>
      <c r="I1210" s="140"/>
      <c r="J1210" s="7" t="str">
        <f>IFERROR(IF(I1210/D$12=0," ",I1210/D$12),"")</f>
        <v xml:space="preserve"> </v>
      </c>
      <c r="K1210" s="1116"/>
      <c r="L1210" s="1118"/>
      <c r="M1210" s="1118"/>
      <c r="N1210" s="23"/>
      <c r="O1210" s="862" t="str">
        <f>IFERROR(ROUND(IF(I1220/#REF!=0,"",I1220/#REF!),0),"")</f>
        <v/>
      </c>
      <c r="P1210" s="859">
        <f>IFERROR(O1220/$X$14,"")</f>
        <v>0</v>
      </c>
      <c r="Q1210" s="865">
        <f>IFERROR(P1220*$X$13/2,"")</f>
        <v>0</v>
      </c>
      <c r="R1210" s="854"/>
      <c r="S1210" s="834" t="str">
        <f>IFERROR(ROUND(IF(OR($R1210="Hino Truck",$R1213="Hino Truck",$R1215="Hino Truck",$R1217="Hino Truck"),$P1220/$X$9,""),1),"NA")</f>
        <v>NA</v>
      </c>
      <c r="T1210" s="834" t="str">
        <f>IFERROR(ROUND(IF(OR($R1210="Mazda",$R1213="Mazda",$R1215="Mazda",$R1217="Mazda"),$P1220/$X$10,""),1),"NA")</f>
        <v>NA</v>
      </c>
      <c r="U1210" s="834" t="str">
        <f>IFERROR(ROUND(IF(OR($R1210="Shazoor",$R1213="Shazoor",$R1215="Shazoor",$R1217="Shazoor"),$P1220/$X$11,""),1),"NA")</f>
        <v>NA</v>
      </c>
      <c r="V1210" s="834" t="str">
        <f>IFERROR(ROUND(IF(OR($R1210="Suzuki",$R1213="Suzuki",$R1215="Suzuki",$R1217="Suzuki"),$P1220/$X$12,""),1),"NA")</f>
        <v>NA</v>
      </c>
      <c r="W1210" s="830"/>
      <c r="X1210" s="855" t="e">
        <f>J1220/$K$9/$K$8</f>
        <v>#REF!</v>
      </c>
      <c r="Y1210" s="857" t="e">
        <f>ROUND(X1220/#REF!,0)</f>
        <v>#REF!</v>
      </c>
      <c r="Z1210" s="857" t="e">
        <f>O1220/#REF!</f>
        <v>#REF!</v>
      </c>
      <c r="AA1210" s="1103"/>
      <c r="AB1210" s="1106">
        <f>IFERROR(ROUND(IF(AA1210="ICT",0,(J1220/10)*110%),0),"")</f>
        <v>0</v>
      </c>
      <c r="AC1210" s="1107" t="str">
        <f>IFERROR(ROUNDUP(J1220/$P$9/$P$8,0),"")</f>
        <v/>
      </c>
      <c r="AD1210" s="1109" t="str">
        <f>IFERROR(ROUND(J1220/$P$9/AC1210,0),"")</f>
        <v/>
      </c>
      <c r="AE1210" s="29" t="str">
        <f>IFERROR(ROUND(IF(AA1210="ICT",0,(J1210/25)*110%),0),"")</f>
        <v/>
      </c>
      <c r="AF1210" s="43"/>
      <c r="AG1210" s="43"/>
      <c r="AH1210" s="44"/>
      <c r="AI1210" s="19"/>
    </row>
    <row r="1211" spans="2:35">
      <c r="B1211" s="823"/>
      <c r="C1211" s="828"/>
      <c r="D1211" s="1100"/>
      <c r="E1211" s="828"/>
      <c r="F1211" s="1102"/>
      <c r="G1211" s="25"/>
      <c r="H1211" s="140"/>
      <c r="I1211" s="140"/>
      <c r="J1211" s="7" t="str">
        <f t="shared" ref="J1211:J1219" si="592">IFERROR(IF(I1211/D$12=0," ",I1211/D$12),"")</f>
        <v xml:space="preserve"> </v>
      </c>
      <c r="K1211" s="1116"/>
      <c r="L1211" s="1118"/>
      <c r="M1211" s="1118"/>
      <c r="N1211" s="23"/>
      <c r="O1211" s="863"/>
      <c r="P1211" s="860"/>
      <c r="Q1211" s="866"/>
      <c r="R1211" s="828"/>
      <c r="S1211" s="835"/>
      <c r="T1211" s="835"/>
      <c r="U1211" s="835"/>
      <c r="V1211" s="835"/>
      <c r="W1211" s="831"/>
      <c r="X1211" s="855"/>
      <c r="Y1211" s="857"/>
      <c r="Z1211" s="857"/>
      <c r="AA1211" s="1104"/>
      <c r="AB1211" s="956"/>
      <c r="AC1211" s="1107"/>
      <c r="AD1211" s="1109"/>
      <c r="AE1211" s="29" t="str">
        <f t="shared" ref="AE1211:AE1213" si="593">IFERROR(ROUND(IF(AA1211="ICT",0,(J1211/25)*110%),0),"")</f>
        <v/>
      </c>
      <c r="AF1211" s="45"/>
      <c r="AG1211" s="45"/>
      <c r="AH1211" s="46"/>
      <c r="AI1211" s="19"/>
    </row>
    <row r="1212" spans="2:35">
      <c r="B1212" s="823"/>
      <c r="C1212" s="828"/>
      <c r="D1212" s="1100"/>
      <c r="E1212" s="828"/>
      <c r="F1212" s="1102"/>
      <c r="G1212" s="25"/>
      <c r="H1212" s="140"/>
      <c r="I1212" s="140"/>
      <c r="J1212" s="7" t="str">
        <f t="shared" si="592"/>
        <v xml:space="preserve"> </v>
      </c>
      <c r="K1212" s="1116"/>
      <c r="L1212" s="1118"/>
      <c r="M1212" s="1118"/>
      <c r="N1212" s="23"/>
      <c r="O1212" s="863"/>
      <c r="P1212" s="860"/>
      <c r="Q1212" s="866"/>
      <c r="R1212" s="829"/>
      <c r="S1212" s="835"/>
      <c r="T1212" s="835"/>
      <c r="U1212" s="835"/>
      <c r="V1212" s="835"/>
      <c r="W1212" s="831"/>
      <c r="X1212" s="855"/>
      <c r="Y1212" s="857"/>
      <c r="Z1212" s="857"/>
      <c r="AA1212" s="1104"/>
      <c r="AB1212" s="956"/>
      <c r="AC1212" s="1107"/>
      <c r="AD1212" s="1109"/>
      <c r="AE1212" s="29" t="str">
        <f t="shared" si="593"/>
        <v/>
      </c>
      <c r="AF1212" s="45"/>
      <c r="AG1212" s="45"/>
      <c r="AH1212" s="46"/>
      <c r="AI1212" s="19"/>
    </row>
    <row r="1213" spans="2:35">
      <c r="B1213" s="823"/>
      <c r="C1213" s="828"/>
      <c r="D1213" s="1100"/>
      <c r="E1213" s="828"/>
      <c r="F1213" s="1102"/>
      <c r="G1213" s="25"/>
      <c r="H1213" s="140"/>
      <c r="I1213" s="140"/>
      <c r="J1213" s="7" t="str">
        <f t="shared" si="592"/>
        <v xml:space="preserve"> </v>
      </c>
      <c r="K1213" s="1116"/>
      <c r="L1213" s="1118"/>
      <c r="M1213" s="1118"/>
      <c r="N1213" s="23"/>
      <c r="O1213" s="863"/>
      <c r="P1213" s="860"/>
      <c r="Q1213" s="866"/>
      <c r="R1213" s="854"/>
      <c r="S1213" s="835"/>
      <c r="T1213" s="835"/>
      <c r="U1213" s="835"/>
      <c r="V1213" s="835"/>
      <c r="W1213" s="831"/>
      <c r="X1213" s="855"/>
      <c r="Y1213" s="857"/>
      <c r="Z1213" s="857"/>
      <c r="AA1213" s="1104"/>
      <c r="AB1213" s="956"/>
      <c r="AC1213" s="1107"/>
      <c r="AD1213" s="1109"/>
      <c r="AE1213" s="29" t="str">
        <f t="shared" si="593"/>
        <v/>
      </c>
      <c r="AF1213" s="45"/>
      <c r="AG1213" s="45"/>
      <c r="AH1213" s="46"/>
      <c r="AI1213" s="19"/>
    </row>
    <row r="1214" spans="2:35">
      <c r="B1214" s="823"/>
      <c r="C1214" s="828"/>
      <c r="D1214" s="1100"/>
      <c r="E1214" s="828"/>
      <c r="F1214" s="1102"/>
      <c r="G1214" s="25"/>
      <c r="H1214" s="140"/>
      <c r="I1214" s="22"/>
      <c r="J1214" s="7" t="str">
        <f t="shared" si="592"/>
        <v xml:space="preserve"> </v>
      </c>
      <c r="K1214" s="1116"/>
      <c r="L1214" s="1118"/>
      <c r="M1214" s="1118"/>
      <c r="N1214" s="23"/>
      <c r="O1214" s="863"/>
      <c r="P1214" s="860"/>
      <c r="Q1214" s="866"/>
      <c r="R1214" s="829"/>
      <c r="S1214" s="835"/>
      <c r="T1214" s="835"/>
      <c r="U1214" s="835"/>
      <c r="V1214" s="835"/>
      <c r="W1214" s="831"/>
      <c r="X1214" s="855"/>
      <c r="Y1214" s="857"/>
      <c r="Z1214" s="857"/>
      <c r="AA1214" s="1104"/>
      <c r="AB1214" s="956"/>
      <c r="AC1214" s="1107"/>
      <c r="AD1214" s="1109"/>
      <c r="AE1214" s="29"/>
      <c r="AF1214" s="45"/>
      <c r="AG1214" s="45"/>
      <c r="AH1214" s="46"/>
      <c r="AI1214" s="19"/>
    </row>
    <row r="1215" spans="2:35">
      <c r="B1215" s="823"/>
      <c r="C1215" s="828"/>
      <c r="D1215" s="1100"/>
      <c r="E1215" s="828"/>
      <c r="F1215" s="1102"/>
      <c r="G1215" s="25"/>
      <c r="H1215" s="140"/>
      <c r="I1215" s="22"/>
      <c r="J1215" s="7" t="str">
        <f t="shared" si="592"/>
        <v xml:space="preserve"> </v>
      </c>
      <c r="K1215" s="1116"/>
      <c r="L1215" s="1118"/>
      <c r="M1215" s="1118"/>
      <c r="N1215" s="23"/>
      <c r="O1215" s="863"/>
      <c r="P1215" s="860"/>
      <c r="Q1215" s="866"/>
      <c r="R1215" s="854"/>
      <c r="S1215" s="835"/>
      <c r="T1215" s="835"/>
      <c r="U1215" s="835"/>
      <c r="V1215" s="835"/>
      <c r="W1215" s="831"/>
      <c r="X1215" s="855"/>
      <c r="Y1215" s="857"/>
      <c r="Z1215" s="857"/>
      <c r="AA1215" s="1104"/>
      <c r="AB1215" s="956"/>
      <c r="AC1215" s="1107"/>
      <c r="AD1215" s="1109"/>
      <c r="AE1215" s="29"/>
      <c r="AF1215" s="45"/>
      <c r="AG1215" s="45"/>
      <c r="AH1215" s="46"/>
      <c r="AI1215" s="19"/>
    </row>
    <row r="1216" spans="2:35">
      <c r="B1216" s="823"/>
      <c r="C1216" s="828"/>
      <c r="D1216" s="1100"/>
      <c r="E1216" s="828"/>
      <c r="F1216" s="1102"/>
      <c r="G1216" s="25"/>
      <c r="H1216" s="140"/>
      <c r="I1216" s="22"/>
      <c r="J1216" s="7" t="str">
        <f t="shared" si="592"/>
        <v xml:space="preserve"> </v>
      </c>
      <c r="K1216" s="1116"/>
      <c r="L1216" s="1118"/>
      <c r="M1216" s="1118"/>
      <c r="N1216" s="23"/>
      <c r="O1216" s="863"/>
      <c r="P1216" s="860"/>
      <c r="Q1216" s="866"/>
      <c r="R1216" s="829"/>
      <c r="S1216" s="835"/>
      <c r="T1216" s="835"/>
      <c r="U1216" s="835"/>
      <c r="V1216" s="835"/>
      <c r="W1216" s="831"/>
      <c r="X1216" s="855"/>
      <c r="Y1216" s="857"/>
      <c r="Z1216" s="857"/>
      <c r="AA1216" s="1104"/>
      <c r="AB1216" s="956"/>
      <c r="AC1216" s="1107"/>
      <c r="AD1216" s="1109"/>
      <c r="AE1216" s="29"/>
      <c r="AF1216" s="45"/>
      <c r="AG1216" s="45"/>
      <c r="AH1216" s="46"/>
      <c r="AI1216" s="19"/>
    </row>
    <row r="1217" spans="2:35">
      <c r="B1217" s="823"/>
      <c r="C1217" s="828"/>
      <c r="D1217" s="1100"/>
      <c r="E1217" s="828"/>
      <c r="F1217" s="1102"/>
      <c r="G1217" s="25"/>
      <c r="H1217" s="140"/>
      <c r="I1217" s="22"/>
      <c r="J1217" s="7" t="str">
        <f t="shared" si="592"/>
        <v xml:space="preserve"> </v>
      </c>
      <c r="K1217" s="1116"/>
      <c r="L1217" s="1118"/>
      <c r="M1217" s="1118"/>
      <c r="N1217" s="23"/>
      <c r="O1217" s="863"/>
      <c r="P1217" s="860"/>
      <c r="Q1217" s="866"/>
      <c r="R1217" s="854"/>
      <c r="S1217" s="835"/>
      <c r="T1217" s="835"/>
      <c r="U1217" s="835"/>
      <c r="V1217" s="835"/>
      <c r="W1217" s="831"/>
      <c r="X1217" s="855"/>
      <c r="Y1217" s="857"/>
      <c r="Z1217" s="857"/>
      <c r="AA1217" s="1104"/>
      <c r="AB1217" s="956"/>
      <c r="AC1217" s="1107"/>
      <c r="AD1217" s="1109"/>
      <c r="AE1217" s="29"/>
      <c r="AF1217" s="45"/>
      <c r="AG1217" s="45"/>
      <c r="AH1217" s="46"/>
      <c r="AI1217" s="19"/>
    </row>
    <row r="1218" spans="2:35">
      <c r="B1218" s="823"/>
      <c r="C1218" s="828"/>
      <c r="D1218" s="1100"/>
      <c r="E1218" s="828"/>
      <c r="F1218" s="1102"/>
      <c r="G1218" s="25"/>
      <c r="H1218" s="140"/>
      <c r="I1218" s="22"/>
      <c r="J1218" s="7" t="str">
        <f t="shared" si="592"/>
        <v xml:space="preserve"> </v>
      </c>
      <c r="K1218" s="1116"/>
      <c r="L1218" s="1118"/>
      <c r="M1218" s="1118"/>
      <c r="N1218" s="23"/>
      <c r="O1218" s="863"/>
      <c r="P1218" s="860"/>
      <c r="Q1218" s="866"/>
      <c r="R1218" s="828"/>
      <c r="S1218" s="835"/>
      <c r="T1218" s="835"/>
      <c r="U1218" s="835"/>
      <c r="V1218" s="835"/>
      <c r="W1218" s="831"/>
      <c r="X1218" s="855"/>
      <c r="Y1218" s="857"/>
      <c r="Z1218" s="857"/>
      <c r="AA1218" s="1104"/>
      <c r="AB1218" s="956"/>
      <c r="AC1218" s="1107"/>
      <c r="AD1218" s="1109"/>
      <c r="AE1218" s="29"/>
      <c r="AF1218" s="45"/>
      <c r="AG1218" s="45"/>
      <c r="AH1218" s="46"/>
      <c r="AI1218" s="19"/>
    </row>
    <row r="1219" spans="2:35">
      <c r="B1219" s="822"/>
      <c r="C1219" s="829"/>
      <c r="D1219" s="1101"/>
      <c r="E1219" s="829"/>
      <c r="F1219" s="1102"/>
      <c r="G1219" s="25"/>
      <c r="H1219" s="140"/>
      <c r="I1219" s="22"/>
      <c r="J1219" s="7" t="str">
        <f t="shared" si="592"/>
        <v xml:space="preserve"> </v>
      </c>
      <c r="K1219" s="1117"/>
      <c r="L1219" s="1119"/>
      <c r="M1219" s="1119"/>
      <c r="N1219" s="23"/>
      <c r="O1219" s="864"/>
      <c r="P1219" s="861"/>
      <c r="Q1219" s="867"/>
      <c r="R1219" s="829"/>
      <c r="S1219" s="836"/>
      <c r="T1219" s="836"/>
      <c r="U1219" s="836"/>
      <c r="V1219" s="836"/>
      <c r="W1219" s="832"/>
      <c r="X1219" s="856"/>
      <c r="Y1219" s="858"/>
      <c r="Z1219" s="858"/>
      <c r="AA1219" s="1105"/>
      <c r="AB1219" s="957"/>
      <c r="AC1219" s="1108"/>
      <c r="AD1219" s="1110"/>
      <c r="AE1219" s="29" t="str">
        <f t="shared" ref="AE1219" si="594">IFERROR(ROUND(IF(AA1219="ICT",0,(J1219/25)*110%),0),"")</f>
        <v/>
      </c>
      <c r="AF1219" s="45"/>
      <c r="AG1219" s="45"/>
      <c r="AH1219" s="46"/>
      <c r="AI1219" s="19"/>
    </row>
    <row r="1220" spans="2:35" s="90" customFormat="1" ht="16.5" customHeight="1">
      <c r="B1220" s="821"/>
      <c r="C1220" s="78" t="s">
        <v>348</v>
      </c>
      <c r="D1220" s="78"/>
      <c r="E1220" s="78">
        <f>COUNTA(E1210)</f>
        <v>0</v>
      </c>
      <c r="F1220" s="78">
        <f>COUNTA(F1210)</f>
        <v>0</v>
      </c>
      <c r="G1220" s="78">
        <f>COUNTA(G1210:G1219)</f>
        <v>0</v>
      </c>
      <c r="H1220" s="78"/>
      <c r="I1220" s="69">
        <f>SUM(I1210:I1219)</f>
        <v>0</v>
      </c>
      <c r="J1220" s="69">
        <f>SUM(J1210:J1219)</f>
        <v>0</v>
      </c>
      <c r="K1220" s="79"/>
      <c r="L1220" s="79"/>
      <c r="M1220" s="79"/>
      <c r="N1220" s="70">
        <f>SUM(N1210:N1219)</f>
        <v>0</v>
      </c>
      <c r="O1220" s="70">
        <f>SUM(O1210:O1219)</f>
        <v>0</v>
      </c>
      <c r="P1220" s="71">
        <f>SUM(P1210:P1219)</f>
        <v>0</v>
      </c>
      <c r="Q1220" s="71">
        <f>SUM(Q1210:Q1219)</f>
        <v>0</v>
      </c>
      <c r="R1220" s="71"/>
      <c r="S1220" s="74">
        <f>SUM(S1210:S1219)</f>
        <v>0</v>
      </c>
      <c r="T1220" s="74">
        <f>SUM(T1210:T1219)</f>
        <v>0</v>
      </c>
      <c r="U1220" s="74">
        <f t="shared" ref="U1220" si="595">SUM(U1210:U1219)</f>
        <v>0</v>
      </c>
      <c r="V1220" s="74">
        <f>SUM(V1210:V1219)</f>
        <v>0</v>
      </c>
      <c r="W1220" s="71"/>
      <c r="X1220" s="71" t="e">
        <f>SUM(X1210:X1219)</f>
        <v>#REF!</v>
      </c>
      <c r="Y1220" s="71" t="e">
        <f t="shared" ref="Y1220:Z1220" si="596">SUM(Y1210:Y1219)</f>
        <v>#REF!</v>
      </c>
      <c r="Z1220" s="71" t="e">
        <f t="shared" si="596"/>
        <v>#REF!</v>
      </c>
      <c r="AA1220" s="71"/>
      <c r="AB1220" s="75">
        <f>SUM(AB1210:AB1219)</f>
        <v>0</v>
      </c>
      <c r="AC1220" s="71">
        <f>SUM(AC1210:AC1219)</f>
        <v>0</v>
      </c>
      <c r="AD1220" s="76">
        <f>SUM(AD1210:AD1219)</f>
        <v>0</v>
      </c>
      <c r="AE1220" s="76">
        <f>SUM(AE1210:AE1219)</f>
        <v>0</v>
      </c>
      <c r="AF1220" s="79">
        <f>COUNTA(AF1210:AF1219)</f>
        <v>0</v>
      </c>
      <c r="AG1220" s="80"/>
      <c r="AH1220" s="81"/>
      <c r="AI1220" s="91"/>
    </row>
    <row r="1221" spans="2:35" s="93" customFormat="1" ht="15" thickBot="1">
      <c r="B1221" s="822"/>
      <c r="C1221" s="82"/>
      <c r="D1221" s="82"/>
      <c r="E1221" s="82"/>
      <c r="F1221" s="82"/>
      <c r="G1221" s="83"/>
      <c r="H1221" s="84"/>
      <c r="I1221" s="84"/>
      <c r="J1221" s="28" t="str">
        <f t="shared" ref="J1221" si="597">IFERROR(IF(I1221/D$12=0," ",I1221/D$12),"")</f>
        <v xml:space="preserve"> </v>
      </c>
      <c r="K1221" s="84"/>
      <c r="L1221" s="84"/>
      <c r="M1221" s="84"/>
      <c r="N1221" s="85"/>
      <c r="O1221" s="72"/>
      <c r="P1221" s="73"/>
      <c r="Q1221" s="73"/>
      <c r="R1221" s="73"/>
      <c r="S1221" s="73"/>
      <c r="T1221" s="73"/>
      <c r="U1221" s="73"/>
      <c r="V1221" s="73"/>
      <c r="W1221" s="73"/>
      <c r="X1221" s="73"/>
      <c r="Y1221" s="73"/>
      <c r="Z1221" s="73"/>
      <c r="AA1221" s="73"/>
      <c r="AB1221" s="73"/>
      <c r="AC1221" s="73"/>
      <c r="AD1221" s="77"/>
      <c r="AE1221" s="77"/>
      <c r="AF1221" s="84"/>
      <c r="AG1221" s="86"/>
      <c r="AH1221" s="87"/>
      <c r="AI1221" s="92"/>
    </row>
    <row r="1222" spans="2:35">
      <c r="B1222" s="823">
        <f>B1210+1</f>
        <v>101</v>
      </c>
      <c r="C1222" s="828"/>
      <c r="D1222" s="1100"/>
      <c r="E1222" s="828"/>
      <c r="F1222" s="829"/>
      <c r="G1222" s="25"/>
      <c r="H1222" s="24"/>
      <c r="I1222" s="140"/>
      <c r="J1222" s="7" t="str">
        <f>IFERROR(IF(I1222/D$12=0," ",I1222/D$12),"")</f>
        <v xml:space="preserve"> </v>
      </c>
      <c r="K1222" s="1116"/>
      <c r="L1222" s="1118"/>
      <c r="M1222" s="1118"/>
      <c r="N1222" s="23"/>
      <c r="O1222" s="862" t="str">
        <f>IFERROR(ROUND(IF(I1232/#REF!=0,"",I1232/#REF!),0),"")</f>
        <v/>
      </c>
      <c r="P1222" s="859">
        <f>IFERROR(O1232/$X$14,"")</f>
        <v>0</v>
      </c>
      <c r="Q1222" s="865">
        <f>IFERROR(P1232*$X$13/2,"")</f>
        <v>0</v>
      </c>
      <c r="R1222" s="854"/>
      <c r="S1222" s="834" t="str">
        <f>IFERROR(ROUND(IF(OR($R1222="Hino Truck",$R1225="Hino Truck",$R1227="Hino Truck",$R1229="Hino Truck"),$P1232/$X$9,""),1),"NA")</f>
        <v>NA</v>
      </c>
      <c r="T1222" s="834" t="str">
        <f>IFERROR(ROUND(IF(OR($R1222="Mazda",$R1225="Mazda",$R1227="Mazda",$R1229="Mazda"),$P1232/$X$10,""),1),"NA")</f>
        <v>NA</v>
      </c>
      <c r="U1222" s="834" t="str">
        <f>IFERROR(ROUND(IF(OR($R1222="Shazoor",$R1225="Shazoor",$R1227="Shazoor",$R1229="Shazoor"),$P1232/$X$11,""),1),"NA")</f>
        <v>NA</v>
      </c>
      <c r="V1222" s="834" t="str">
        <f>IFERROR(ROUND(IF(OR($R1222="Suzuki",$R1225="Suzuki",$R1227="Suzuki",$R1229="Suzuki"),$P1232/$X$12,""),1),"NA")</f>
        <v>NA</v>
      </c>
      <c r="W1222" s="830"/>
      <c r="X1222" s="855" t="e">
        <f>J1232/$K$9/$K$8</f>
        <v>#REF!</v>
      </c>
      <c r="Y1222" s="857" t="e">
        <f>ROUND(X1232/#REF!,0)</f>
        <v>#REF!</v>
      </c>
      <c r="Z1222" s="857" t="e">
        <f>O1232/#REF!</f>
        <v>#REF!</v>
      </c>
      <c r="AA1222" s="1103"/>
      <c r="AB1222" s="1106">
        <f>IFERROR(ROUND(IF(AA1222="ICT",0,(J1232/10)*110%),0),"")</f>
        <v>0</v>
      </c>
      <c r="AC1222" s="1107" t="str">
        <f>IFERROR(ROUNDUP(J1232/$P$9/$P$8,0),"")</f>
        <v/>
      </c>
      <c r="AD1222" s="1109" t="str">
        <f>IFERROR(ROUND(J1232/$P$9/AC1222,0),"")</f>
        <v/>
      </c>
      <c r="AE1222" s="29" t="str">
        <f>IFERROR(ROUND(IF(AA1222="ICT",0,(J1222/25)*110%),0),"")</f>
        <v/>
      </c>
      <c r="AF1222" s="43"/>
      <c r="AG1222" s="43"/>
      <c r="AH1222" s="44"/>
      <c r="AI1222" s="19"/>
    </row>
    <row r="1223" spans="2:35">
      <c r="B1223" s="823"/>
      <c r="C1223" s="828"/>
      <c r="D1223" s="1100"/>
      <c r="E1223" s="828"/>
      <c r="F1223" s="1102"/>
      <c r="G1223" s="25"/>
      <c r="H1223" s="140"/>
      <c r="I1223" s="140"/>
      <c r="J1223" s="7" t="str">
        <f t="shared" ref="J1223:J1231" si="598">IFERROR(IF(I1223/D$12=0," ",I1223/D$12),"")</f>
        <v xml:space="preserve"> </v>
      </c>
      <c r="K1223" s="1116"/>
      <c r="L1223" s="1118"/>
      <c r="M1223" s="1118"/>
      <c r="N1223" s="23"/>
      <c r="O1223" s="863"/>
      <c r="P1223" s="860"/>
      <c r="Q1223" s="866"/>
      <c r="R1223" s="828"/>
      <c r="S1223" s="835"/>
      <c r="T1223" s="835"/>
      <c r="U1223" s="835"/>
      <c r="V1223" s="835"/>
      <c r="W1223" s="831"/>
      <c r="X1223" s="855"/>
      <c r="Y1223" s="857"/>
      <c r="Z1223" s="857"/>
      <c r="AA1223" s="1104"/>
      <c r="AB1223" s="956"/>
      <c r="AC1223" s="1107"/>
      <c r="AD1223" s="1109"/>
      <c r="AE1223" s="29" t="str">
        <f t="shared" ref="AE1223:AE1225" si="599">IFERROR(ROUND(IF(AA1223="ICT",0,(J1223/25)*110%),0),"")</f>
        <v/>
      </c>
      <c r="AF1223" s="45"/>
      <c r="AG1223" s="45"/>
      <c r="AH1223" s="46"/>
      <c r="AI1223" s="19"/>
    </row>
    <row r="1224" spans="2:35">
      <c r="B1224" s="823"/>
      <c r="C1224" s="828"/>
      <c r="D1224" s="1100"/>
      <c r="E1224" s="828"/>
      <c r="F1224" s="1102"/>
      <c r="G1224" s="25"/>
      <c r="H1224" s="140"/>
      <c r="I1224" s="140"/>
      <c r="J1224" s="7" t="str">
        <f t="shared" si="598"/>
        <v xml:space="preserve"> </v>
      </c>
      <c r="K1224" s="1116"/>
      <c r="L1224" s="1118"/>
      <c r="M1224" s="1118"/>
      <c r="N1224" s="23"/>
      <c r="O1224" s="863"/>
      <c r="P1224" s="860"/>
      <c r="Q1224" s="866"/>
      <c r="R1224" s="829"/>
      <c r="S1224" s="835"/>
      <c r="T1224" s="835"/>
      <c r="U1224" s="835"/>
      <c r="V1224" s="835"/>
      <c r="W1224" s="831"/>
      <c r="X1224" s="855"/>
      <c r="Y1224" s="857"/>
      <c r="Z1224" s="857"/>
      <c r="AA1224" s="1104"/>
      <c r="AB1224" s="956"/>
      <c r="AC1224" s="1107"/>
      <c r="AD1224" s="1109"/>
      <c r="AE1224" s="29" t="str">
        <f t="shared" si="599"/>
        <v/>
      </c>
      <c r="AF1224" s="45"/>
      <c r="AG1224" s="45"/>
      <c r="AH1224" s="46"/>
      <c r="AI1224" s="19"/>
    </row>
    <row r="1225" spans="2:35">
      <c r="B1225" s="823"/>
      <c r="C1225" s="828"/>
      <c r="D1225" s="1100"/>
      <c r="E1225" s="828"/>
      <c r="F1225" s="1102"/>
      <c r="G1225" s="25"/>
      <c r="H1225" s="140"/>
      <c r="I1225" s="140"/>
      <c r="J1225" s="7" t="str">
        <f t="shared" si="598"/>
        <v xml:space="preserve"> </v>
      </c>
      <c r="K1225" s="1116"/>
      <c r="L1225" s="1118"/>
      <c r="M1225" s="1118"/>
      <c r="N1225" s="23"/>
      <c r="O1225" s="863"/>
      <c r="P1225" s="860"/>
      <c r="Q1225" s="866"/>
      <c r="R1225" s="854"/>
      <c r="S1225" s="835"/>
      <c r="T1225" s="835"/>
      <c r="U1225" s="835"/>
      <c r="V1225" s="835"/>
      <c r="W1225" s="831"/>
      <c r="X1225" s="855"/>
      <c r="Y1225" s="857"/>
      <c r="Z1225" s="857"/>
      <c r="AA1225" s="1104"/>
      <c r="AB1225" s="956"/>
      <c r="AC1225" s="1107"/>
      <c r="AD1225" s="1109"/>
      <c r="AE1225" s="29" t="str">
        <f t="shared" si="599"/>
        <v/>
      </c>
      <c r="AF1225" s="45"/>
      <c r="AG1225" s="45"/>
      <c r="AH1225" s="46"/>
      <c r="AI1225" s="19"/>
    </row>
    <row r="1226" spans="2:35">
      <c r="B1226" s="823"/>
      <c r="C1226" s="828"/>
      <c r="D1226" s="1100"/>
      <c r="E1226" s="828"/>
      <c r="F1226" s="1102"/>
      <c r="G1226" s="25"/>
      <c r="H1226" s="140"/>
      <c r="I1226" s="22"/>
      <c r="J1226" s="7" t="str">
        <f t="shared" si="598"/>
        <v xml:space="preserve"> </v>
      </c>
      <c r="K1226" s="1116"/>
      <c r="L1226" s="1118"/>
      <c r="M1226" s="1118"/>
      <c r="N1226" s="23"/>
      <c r="O1226" s="863"/>
      <c r="P1226" s="860"/>
      <c r="Q1226" s="866"/>
      <c r="R1226" s="829"/>
      <c r="S1226" s="835"/>
      <c r="T1226" s="835"/>
      <c r="U1226" s="835"/>
      <c r="V1226" s="835"/>
      <c r="W1226" s="831"/>
      <c r="X1226" s="855"/>
      <c r="Y1226" s="857"/>
      <c r="Z1226" s="857"/>
      <c r="AA1226" s="1104"/>
      <c r="AB1226" s="956"/>
      <c r="AC1226" s="1107"/>
      <c r="AD1226" s="1109"/>
      <c r="AE1226" s="29"/>
      <c r="AF1226" s="45"/>
      <c r="AG1226" s="45"/>
      <c r="AH1226" s="46"/>
      <c r="AI1226" s="19"/>
    </row>
    <row r="1227" spans="2:35">
      <c r="B1227" s="823"/>
      <c r="C1227" s="828"/>
      <c r="D1227" s="1100"/>
      <c r="E1227" s="828"/>
      <c r="F1227" s="1102"/>
      <c r="G1227" s="25"/>
      <c r="H1227" s="140"/>
      <c r="I1227" s="22"/>
      <c r="J1227" s="7" t="str">
        <f t="shared" si="598"/>
        <v xml:space="preserve"> </v>
      </c>
      <c r="K1227" s="1116"/>
      <c r="L1227" s="1118"/>
      <c r="M1227" s="1118"/>
      <c r="N1227" s="23"/>
      <c r="O1227" s="863"/>
      <c r="P1227" s="860"/>
      <c r="Q1227" s="866"/>
      <c r="R1227" s="854"/>
      <c r="S1227" s="835"/>
      <c r="T1227" s="835"/>
      <c r="U1227" s="835"/>
      <c r="V1227" s="835"/>
      <c r="W1227" s="831"/>
      <c r="X1227" s="855"/>
      <c r="Y1227" s="857"/>
      <c r="Z1227" s="857"/>
      <c r="AA1227" s="1104"/>
      <c r="AB1227" s="956"/>
      <c r="AC1227" s="1107"/>
      <c r="AD1227" s="1109"/>
      <c r="AE1227" s="29"/>
      <c r="AF1227" s="45"/>
      <c r="AG1227" s="45"/>
      <c r="AH1227" s="46"/>
      <c r="AI1227" s="19"/>
    </row>
    <row r="1228" spans="2:35">
      <c r="B1228" s="823"/>
      <c r="C1228" s="828"/>
      <c r="D1228" s="1100"/>
      <c r="E1228" s="828"/>
      <c r="F1228" s="1102"/>
      <c r="G1228" s="25"/>
      <c r="H1228" s="140"/>
      <c r="I1228" s="22"/>
      <c r="J1228" s="7" t="str">
        <f t="shared" si="598"/>
        <v xml:space="preserve"> </v>
      </c>
      <c r="K1228" s="1116"/>
      <c r="L1228" s="1118"/>
      <c r="M1228" s="1118"/>
      <c r="N1228" s="23"/>
      <c r="O1228" s="863"/>
      <c r="P1228" s="860"/>
      <c r="Q1228" s="866"/>
      <c r="R1228" s="829"/>
      <c r="S1228" s="835"/>
      <c r="T1228" s="835"/>
      <c r="U1228" s="835"/>
      <c r="V1228" s="835"/>
      <c r="W1228" s="831"/>
      <c r="X1228" s="855"/>
      <c r="Y1228" s="857"/>
      <c r="Z1228" s="857"/>
      <c r="AA1228" s="1104"/>
      <c r="AB1228" s="956"/>
      <c r="AC1228" s="1107"/>
      <c r="AD1228" s="1109"/>
      <c r="AE1228" s="29"/>
      <c r="AF1228" s="45"/>
      <c r="AG1228" s="45"/>
      <c r="AH1228" s="46"/>
      <c r="AI1228" s="19"/>
    </row>
    <row r="1229" spans="2:35">
      <c r="B1229" s="823"/>
      <c r="C1229" s="828"/>
      <c r="D1229" s="1100"/>
      <c r="E1229" s="828"/>
      <c r="F1229" s="1102"/>
      <c r="G1229" s="25"/>
      <c r="H1229" s="140"/>
      <c r="I1229" s="22"/>
      <c r="J1229" s="7" t="str">
        <f t="shared" si="598"/>
        <v xml:space="preserve"> </v>
      </c>
      <c r="K1229" s="1116"/>
      <c r="L1229" s="1118"/>
      <c r="M1229" s="1118"/>
      <c r="N1229" s="23"/>
      <c r="O1229" s="863"/>
      <c r="P1229" s="860"/>
      <c r="Q1229" s="866"/>
      <c r="R1229" s="854"/>
      <c r="S1229" s="835"/>
      <c r="T1229" s="835"/>
      <c r="U1229" s="835"/>
      <c r="V1229" s="835"/>
      <c r="W1229" s="831"/>
      <c r="X1229" s="855"/>
      <c r="Y1229" s="857"/>
      <c r="Z1229" s="857"/>
      <c r="AA1229" s="1104"/>
      <c r="AB1229" s="956"/>
      <c r="AC1229" s="1107"/>
      <c r="AD1229" s="1109"/>
      <c r="AE1229" s="29"/>
      <c r="AF1229" s="45"/>
      <c r="AG1229" s="45"/>
      <c r="AH1229" s="46"/>
      <c r="AI1229" s="19"/>
    </row>
    <row r="1230" spans="2:35">
      <c r="B1230" s="823"/>
      <c r="C1230" s="828"/>
      <c r="D1230" s="1100"/>
      <c r="E1230" s="828"/>
      <c r="F1230" s="1102"/>
      <c r="G1230" s="25"/>
      <c r="H1230" s="140"/>
      <c r="I1230" s="22"/>
      <c r="J1230" s="7" t="str">
        <f t="shared" si="598"/>
        <v xml:space="preserve"> </v>
      </c>
      <c r="K1230" s="1116"/>
      <c r="L1230" s="1118"/>
      <c r="M1230" s="1118"/>
      <c r="N1230" s="23"/>
      <c r="O1230" s="863"/>
      <c r="P1230" s="860"/>
      <c r="Q1230" s="866"/>
      <c r="R1230" s="828"/>
      <c r="S1230" s="835"/>
      <c r="T1230" s="835"/>
      <c r="U1230" s="835"/>
      <c r="V1230" s="835"/>
      <c r="W1230" s="831"/>
      <c r="X1230" s="855"/>
      <c r="Y1230" s="857"/>
      <c r="Z1230" s="857"/>
      <c r="AA1230" s="1104"/>
      <c r="AB1230" s="956"/>
      <c r="AC1230" s="1107"/>
      <c r="AD1230" s="1109"/>
      <c r="AE1230" s="29"/>
      <c r="AF1230" s="45"/>
      <c r="AG1230" s="45"/>
      <c r="AH1230" s="46"/>
      <c r="AI1230" s="19"/>
    </row>
    <row r="1231" spans="2:35">
      <c r="B1231" s="822"/>
      <c r="C1231" s="829"/>
      <c r="D1231" s="1101"/>
      <c r="E1231" s="829"/>
      <c r="F1231" s="1102"/>
      <c r="G1231" s="25"/>
      <c r="H1231" s="140"/>
      <c r="I1231" s="22"/>
      <c r="J1231" s="7" t="str">
        <f t="shared" si="598"/>
        <v xml:space="preserve"> </v>
      </c>
      <c r="K1231" s="1117"/>
      <c r="L1231" s="1119"/>
      <c r="M1231" s="1119"/>
      <c r="N1231" s="23"/>
      <c r="O1231" s="864"/>
      <c r="P1231" s="861"/>
      <c r="Q1231" s="867"/>
      <c r="R1231" s="829"/>
      <c r="S1231" s="836"/>
      <c r="T1231" s="836"/>
      <c r="U1231" s="836"/>
      <c r="V1231" s="836"/>
      <c r="W1231" s="832"/>
      <c r="X1231" s="856"/>
      <c r="Y1231" s="858"/>
      <c r="Z1231" s="858"/>
      <c r="AA1231" s="1105"/>
      <c r="AB1231" s="957"/>
      <c r="AC1231" s="1108"/>
      <c r="AD1231" s="1110"/>
      <c r="AE1231" s="29" t="str">
        <f t="shared" ref="AE1231" si="600">IFERROR(ROUND(IF(AA1231="ICT",0,(J1231/25)*110%),0),"")</f>
        <v/>
      </c>
      <c r="AF1231" s="45"/>
      <c r="AG1231" s="45"/>
      <c r="AH1231" s="46"/>
      <c r="AI1231" s="19"/>
    </row>
    <row r="1232" spans="2:35" s="90" customFormat="1" ht="16.5" customHeight="1">
      <c r="B1232" s="821"/>
      <c r="C1232" s="78" t="s">
        <v>348</v>
      </c>
      <c r="D1232" s="78"/>
      <c r="E1232" s="78">
        <f>COUNTA(E1222)</f>
        <v>0</v>
      </c>
      <c r="F1232" s="78">
        <f>COUNTA(F1222)</f>
        <v>0</v>
      </c>
      <c r="G1232" s="78">
        <f>COUNTA(G1222:G1231)</f>
        <v>0</v>
      </c>
      <c r="H1232" s="78"/>
      <c r="I1232" s="69">
        <f>SUM(I1222:I1231)</f>
        <v>0</v>
      </c>
      <c r="J1232" s="69">
        <f>SUM(J1222:J1231)</f>
        <v>0</v>
      </c>
      <c r="K1232" s="79"/>
      <c r="L1232" s="79"/>
      <c r="M1232" s="79"/>
      <c r="N1232" s="70">
        <f>SUM(N1222:N1231)</f>
        <v>0</v>
      </c>
      <c r="O1232" s="70">
        <f>SUM(O1222:O1231)</f>
        <v>0</v>
      </c>
      <c r="P1232" s="71">
        <f>SUM(P1222:P1231)</f>
        <v>0</v>
      </c>
      <c r="Q1232" s="71">
        <f>SUM(Q1222:Q1231)</f>
        <v>0</v>
      </c>
      <c r="R1232" s="71"/>
      <c r="S1232" s="74">
        <f>SUM(S1222:S1231)</f>
        <v>0</v>
      </c>
      <c r="T1232" s="74">
        <f>SUM(T1222:T1231)</f>
        <v>0</v>
      </c>
      <c r="U1232" s="74">
        <f t="shared" ref="U1232" si="601">SUM(U1222:U1231)</f>
        <v>0</v>
      </c>
      <c r="V1232" s="74">
        <f>SUM(V1222:V1231)</f>
        <v>0</v>
      </c>
      <c r="W1232" s="71"/>
      <c r="X1232" s="71" t="e">
        <f>SUM(X1222:X1231)</f>
        <v>#REF!</v>
      </c>
      <c r="Y1232" s="71" t="e">
        <f t="shared" ref="Y1232:Z1232" si="602">SUM(Y1222:Y1231)</f>
        <v>#REF!</v>
      </c>
      <c r="Z1232" s="71" t="e">
        <f t="shared" si="602"/>
        <v>#REF!</v>
      </c>
      <c r="AA1232" s="71"/>
      <c r="AB1232" s="75">
        <f>SUM(AB1222:AB1231)</f>
        <v>0</v>
      </c>
      <c r="AC1232" s="71">
        <f>SUM(AC1222:AC1231)</f>
        <v>0</v>
      </c>
      <c r="AD1232" s="76">
        <f>SUM(AD1222:AD1231)</f>
        <v>0</v>
      </c>
      <c r="AE1232" s="76">
        <f>SUM(AE1222:AE1231)</f>
        <v>0</v>
      </c>
      <c r="AF1232" s="79">
        <f>COUNTA(AF1222:AF1231)</f>
        <v>0</v>
      </c>
      <c r="AG1232" s="80"/>
      <c r="AH1232" s="81"/>
      <c r="AI1232" s="91"/>
    </row>
    <row r="1233" spans="2:35" s="93" customFormat="1" ht="15" thickBot="1">
      <c r="B1233" s="822"/>
      <c r="C1233" s="82"/>
      <c r="D1233" s="82"/>
      <c r="E1233" s="82"/>
      <c r="F1233" s="82"/>
      <c r="G1233" s="83"/>
      <c r="H1233" s="84"/>
      <c r="I1233" s="84"/>
      <c r="J1233" s="28" t="str">
        <f t="shared" ref="J1233" si="603">IFERROR(IF(I1233/D$12=0," ",I1233/D$12),"")</f>
        <v xml:space="preserve"> </v>
      </c>
      <c r="K1233" s="84"/>
      <c r="L1233" s="84"/>
      <c r="M1233" s="84"/>
      <c r="N1233" s="85"/>
      <c r="O1233" s="72"/>
      <c r="P1233" s="73"/>
      <c r="Q1233" s="73"/>
      <c r="R1233" s="73"/>
      <c r="S1233" s="73"/>
      <c r="T1233" s="73"/>
      <c r="U1233" s="73"/>
      <c r="V1233" s="73"/>
      <c r="W1233" s="73"/>
      <c r="X1233" s="73"/>
      <c r="Y1233" s="73"/>
      <c r="Z1233" s="73"/>
      <c r="AA1233" s="73"/>
      <c r="AB1233" s="73"/>
      <c r="AC1233" s="73"/>
      <c r="AD1233" s="77"/>
      <c r="AE1233" s="77"/>
      <c r="AF1233" s="84"/>
      <c r="AG1233" s="86"/>
      <c r="AH1233" s="87"/>
      <c r="AI1233" s="92"/>
    </row>
    <row r="1234" spans="2:35">
      <c r="B1234" s="823">
        <f>B1222+1</f>
        <v>102</v>
      </c>
      <c r="C1234" s="828"/>
      <c r="D1234" s="1100"/>
      <c r="E1234" s="828"/>
      <c r="F1234" s="829"/>
      <c r="G1234" s="25"/>
      <c r="H1234" s="24"/>
      <c r="I1234" s="140"/>
      <c r="J1234" s="7" t="str">
        <f>IFERROR(IF(I1234/D$12=0," ",I1234/D$12),"")</f>
        <v xml:space="preserve"> </v>
      </c>
      <c r="K1234" s="1116"/>
      <c r="L1234" s="1118"/>
      <c r="M1234" s="1118"/>
      <c r="N1234" s="23"/>
      <c r="O1234" s="862" t="str">
        <f>IFERROR(ROUND(IF(I1244/#REF!=0,"",I1244/#REF!),0),"")</f>
        <v/>
      </c>
      <c r="P1234" s="859">
        <f>IFERROR(O1244/$X$14,"")</f>
        <v>0</v>
      </c>
      <c r="Q1234" s="865">
        <f>IFERROR(P1244*$X$13/2,"")</f>
        <v>0</v>
      </c>
      <c r="R1234" s="854"/>
      <c r="S1234" s="834" t="str">
        <f>IFERROR(ROUND(IF(OR($R1234="Hino Truck",$R1237="Hino Truck",$R1239="Hino Truck",$R1241="Hino Truck"),$P1244/$X$9,""),1),"NA")</f>
        <v>NA</v>
      </c>
      <c r="T1234" s="834" t="str">
        <f>IFERROR(ROUND(IF(OR($R1234="Mazda",$R1237="Mazda",$R1239="Mazda",$R1241="Mazda"),$P1244/$X$10,""),1),"NA")</f>
        <v>NA</v>
      </c>
      <c r="U1234" s="834" t="str">
        <f>IFERROR(ROUND(IF(OR($R1234="Shazoor",$R1237="Shazoor",$R1239="Shazoor",$R1241="Shazoor"),$P1244/$X$11,""),1),"NA")</f>
        <v>NA</v>
      </c>
      <c r="V1234" s="834" t="str">
        <f>IFERROR(ROUND(IF(OR($R1234="Suzuki",$R1237="Suzuki",$R1239="Suzuki",$R1241="Suzuki"),$P1244/$X$12,""),1),"NA")</f>
        <v>NA</v>
      </c>
      <c r="W1234" s="830"/>
      <c r="X1234" s="855" t="e">
        <f>J1244/$K$9/$K$8</f>
        <v>#REF!</v>
      </c>
      <c r="Y1234" s="857" t="e">
        <f>ROUND(X1244/#REF!,0)</f>
        <v>#REF!</v>
      </c>
      <c r="Z1234" s="857" t="e">
        <f>O1244/#REF!</f>
        <v>#REF!</v>
      </c>
      <c r="AA1234" s="1103"/>
      <c r="AB1234" s="1106">
        <f>IFERROR(ROUND(IF(AA1234="ICT",0,(J1244/10)*110%),0),"")</f>
        <v>0</v>
      </c>
      <c r="AC1234" s="1107" t="str">
        <f>IFERROR(ROUNDUP(J1244/$P$9/$P$8,0),"")</f>
        <v/>
      </c>
      <c r="AD1234" s="1109" t="str">
        <f>IFERROR(ROUND(J1244/$P$9/AC1234,0),"")</f>
        <v/>
      </c>
      <c r="AE1234" s="29" t="str">
        <f>IFERROR(ROUND(IF(AA1234="ICT",0,(J1234/25)*110%),0),"")</f>
        <v/>
      </c>
      <c r="AF1234" s="43"/>
      <c r="AG1234" s="43"/>
      <c r="AH1234" s="44"/>
      <c r="AI1234" s="19"/>
    </row>
    <row r="1235" spans="2:35">
      <c r="B1235" s="823"/>
      <c r="C1235" s="828"/>
      <c r="D1235" s="1100"/>
      <c r="E1235" s="828"/>
      <c r="F1235" s="1102"/>
      <c r="G1235" s="25"/>
      <c r="H1235" s="140"/>
      <c r="I1235" s="140"/>
      <c r="J1235" s="7" t="str">
        <f t="shared" ref="J1235:J1243" si="604">IFERROR(IF(I1235/D$12=0," ",I1235/D$12),"")</f>
        <v xml:space="preserve"> </v>
      </c>
      <c r="K1235" s="1116"/>
      <c r="L1235" s="1118"/>
      <c r="M1235" s="1118"/>
      <c r="N1235" s="23"/>
      <c r="O1235" s="863"/>
      <c r="P1235" s="860"/>
      <c r="Q1235" s="866"/>
      <c r="R1235" s="828"/>
      <c r="S1235" s="835"/>
      <c r="T1235" s="835"/>
      <c r="U1235" s="835"/>
      <c r="V1235" s="835"/>
      <c r="W1235" s="831"/>
      <c r="X1235" s="855"/>
      <c r="Y1235" s="857"/>
      <c r="Z1235" s="857"/>
      <c r="AA1235" s="1104"/>
      <c r="AB1235" s="956"/>
      <c r="AC1235" s="1107"/>
      <c r="AD1235" s="1109"/>
      <c r="AE1235" s="29" t="str">
        <f t="shared" ref="AE1235:AE1237" si="605">IFERROR(ROUND(IF(AA1235="ICT",0,(J1235/25)*110%),0),"")</f>
        <v/>
      </c>
      <c r="AF1235" s="45"/>
      <c r="AG1235" s="45"/>
      <c r="AH1235" s="46"/>
      <c r="AI1235" s="19"/>
    </row>
    <row r="1236" spans="2:35">
      <c r="B1236" s="823"/>
      <c r="C1236" s="828"/>
      <c r="D1236" s="1100"/>
      <c r="E1236" s="828"/>
      <c r="F1236" s="1102"/>
      <c r="G1236" s="25"/>
      <c r="H1236" s="140"/>
      <c r="I1236" s="140"/>
      <c r="J1236" s="7" t="str">
        <f t="shared" si="604"/>
        <v xml:space="preserve"> </v>
      </c>
      <c r="K1236" s="1116"/>
      <c r="L1236" s="1118"/>
      <c r="M1236" s="1118"/>
      <c r="N1236" s="23"/>
      <c r="O1236" s="863"/>
      <c r="P1236" s="860"/>
      <c r="Q1236" s="866"/>
      <c r="R1236" s="829"/>
      <c r="S1236" s="835"/>
      <c r="T1236" s="835"/>
      <c r="U1236" s="835"/>
      <c r="V1236" s="835"/>
      <c r="W1236" s="831"/>
      <c r="X1236" s="855"/>
      <c r="Y1236" s="857"/>
      <c r="Z1236" s="857"/>
      <c r="AA1236" s="1104"/>
      <c r="AB1236" s="956"/>
      <c r="AC1236" s="1107"/>
      <c r="AD1236" s="1109"/>
      <c r="AE1236" s="29" t="str">
        <f t="shared" si="605"/>
        <v/>
      </c>
      <c r="AF1236" s="45"/>
      <c r="AG1236" s="45"/>
      <c r="AH1236" s="46"/>
      <c r="AI1236" s="19"/>
    </row>
    <row r="1237" spans="2:35">
      <c r="B1237" s="823"/>
      <c r="C1237" s="828"/>
      <c r="D1237" s="1100"/>
      <c r="E1237" s="828"/>
      <c r="F1237" s="1102"/>
      <c r="G1237" s="25"/>
      <c r="H1237" s="140"/>
      <c r="I1237" s="140"/>
      <c r="J1237" s="7" t="str">
        <f t="shared" si="604"/>
        <v xml:space="preserve"> </v>
      </c>
      <c r="K1237" s="1116"/>
      <c r="L1237" s="1118"/>
      <c r="M1237" s="1118"/>
      <c r="N1237" s="23"/>
      <c r="O1237" s="863"/>
      <c r="P1237" s="860"/>
      <c r="Q1237" s="866"/>
      <c r="R1237" s="854"/>
      <c r="S1237" s="835"/>
      <c r="T1237" s="835"/>
      <c r="U1237" s="835"/>
      <c r="V1237" s="835"/>
      <c r="W1237" s="831"/>
      <c r="X1237" s="855"/>
      <c r="Y1237" s="857"/>
      <c r="Z1237" s="857"/>
      <c r="AA1237" s="1104"/>
      <c r="AB1237" s="956"/>
      <c r="AC1237" s="1107"/>
      <c r="AD1237" s="1109"/>
      <c r="AE1237" s="29" t="str">
        <f t="shared" si="605"/>
        <v/>
      </c>
      <c r="AF1237" s="45"/>
      <c r="AG1237" s="45"/>
      <c r="AH1237" s="46"/>
      <c r="AI1237" s="19"/>
    </row>
    <row r="1238" spans="2:35">
      <c r="B1238" s="823"/>
      <c r="C1238" s="828"/>
      <c r="D1238" s="1100"/>
      <c r="E1238" s="828"/>
      <c r="F1238" s="1102"/>
      <c r="G1238" s="25"/>
      <c r="H1238" s="140"/>
      <c r="I1238" s="22"/>
      <c r="J1238" s="7" t="str">
        <f t="shared" si="604"/>
        <v xml:space="preserve"> </v>
      </c>
      <c r="K1238" s="1116"/>
      <c r="L1238" s="1118"/>
      <c r="M1238" s="1118"/>
      <c r="N1238" s="23"/>
      <c r="O1238" s="863"/>
      <c r="P1238" s="860"/>
      <c r="Q1238" s="866"/>
      <c r="R1238" s="829"/>
      <c r="S1238" s="835"/>
      <c r="T1238" s="835"/>
      <c r="U1238" s="835"/>
      <c r="V1238" s="835"/>
      <c r="W1238" s="831"/>
      <c r="X1238" s="855"/>
      <c r="Y1238" s="857"/>
      <c r="Z1238" s="857"/>
      <c r="AA1238" s="1104"/>
      <c r="AB1238" s="956"/>
      <c r="AC1238" s="1107"/>
      <c r="AD1238" s="1109"/>
      <c r="AE1238" s="29"/>
      <c r="AF1238" s="45"/>
      <c r="AG1238" s="45"/>
      <c r="AH1238" s="46"/>
      <c r="AI1238" s="19"/>
    </row>
    <row r="1239" spans="2:35">
      <c r="B1239" s="823"/>
      <c r="C1239" s="828"/>
      <c r="D1239" s="1100"/>
      <c r="E1239" s="828"/>
      <c r="F1239" s="1102"/>
      <c r="G1239" s="25"/>
      <c r="H1239" s="140"/>
      <c r="I1239" s="22"/>
      <c r="J1239" s="7" t="str">
        <f t="shared" si="604"/>
        <v xml:space="preserve"> </v>
      </c>
      <c r="K1239" s="1116"/>
      <c r="L1239" s="1118"/>
      <c r="M1239" s="1118"/>
      <c r="N1239" s="23"/>
      <c r="O1239" s="863"/>
      <c r="P1239" s="860"/>
      <c r="Q1239" s="866"/>
      <c r="R1239" s="854"/>
      <c r="S1239" s="835"/>
      <c r="T1239" s="835"/>
      <c r="U1239" s="835"/>
      <c r="V1239" s="835"/>
      <c r="W1239" s="831"/>
      <c r="X1239" s="855"/>
      <c r="Y1239" s="857"/>
      <c r="Z1239" s="857"/>
      <c r="AA1239" s="1104"/>
      <c r="AB1239" s="956"/>
      <c r="AC1239" s="1107"/>
      <c r="AD1239" s="1109"/>
      <c r="AE1239" s="29"/>
      <c r="AF1239" s="45"/>
      <c r="AG1239" s="45"/>
      <c r="AH1239" s="46"/>
      <c r="AI1239" s="19"/>
    </row>
    <row r="1240" spans="2:35">
      <c r="B1240" s="823"/>
      <c r="C1240" s="828"/>
      <c r="D1240" s="1100"/>
      <c r="E1240" s="828"/>
      <c r="F1240" s="1102"/>
      <c r="G1240" s="25"/>
      <c r="H1240" s="140"/>
      <c r="I1240" s="22"/>
      <c r="J1240" s="7" t="str">
        <f t="shared" si="604"/>
        <v xml:space="preserve"> </v>
      </c>
      <c r="K1240" s="1116"/>
      <c r="L1240" s="1118"/>
      <c r="M1240" s="1118"/>
      <c r="N1240" s="23"/>
      <c r="O1240" s="863"/>
      <c r="P1240" s="860"/>
      <c r="Q1240" s="866"/>
      <c r="R1240" s="829"/>
      <c r="S1240" s="835"/>
      <c r="T1240" s="835"/>
      <c r="U1240" s="835"/>
      <c r="V1240" s="835"/>
      <c r="W1240" s="831"/>
      <c r="X1240" s="855"/>
      <c r="Y1240" s="857"/>
      <c r="Z1240" s="857"/>
      <c r="AA1240" s="1104"/>
      <c r="AB1240" s="956"/>
      <c r="AC1240" s="1107"/>
      <c r="AD1240" s="1109"/>
      <c r="AE1240" s="29"/>
      <c r="AF1240" s="45"/>
      <c r="AG1240" s="45"/>
      <c r="AH1240" s="46"/>
      <c r="AI1240" s="19"/>
    </row>
    <row r="1241" spans="2:35">
      <c r="B1241" s="823"/>
      <c r="C1241" s="828"/>
      <c r="D1241" s="1100"/>
      <c r="E1241" s="828"/>
      <c r="F1241" s="1102"/>
      <c r="G1241" s="25"/>
      <c r="H1241" s="140"/>
      <c r="I1241" s="22"/>
      <c r="J1241" s="7" t="str">
        <f t="shared" si="604"/>
        <v xml:space="preserve"> </v>
      </c>
      <c r="K1241" s="1116"/>
      <c r="L1241" s="1118"/>
      <c r="M1241" s="1118"/>
      <c r="N1241" s="23"/>
      <c r="O1241" s="863"/>
      <c r="P1241" s="860"/>
      <c r="Q1241" s="866"/>
      <c r="R1241" s="854"/>
      <c r="S1241" s="835"/>
      <c r="T1241" s="835"/>
      <c r="U1241" s="835"/>
      <c r="V1241" s="835"/>
      <c r="W1241" s="831"/>
      <c r="X1241" s="855"/>
      <c r="Y1241" s="857"/>
      <c r="Z1241" s="857"/>
      <c r="AA1241" s="1104"/>
      <c r="AB1241" s="956"/>
      <c r="AC1241" s="1107"/>
      <c r="AD1241" s="1109"/>
      <c r="AE1241" s="29"/>
      <c r="AF1241" s="45"/>
      <c r="AG1241" s="45"/>
      <c r="AH1241" s="46"/>
      <c r="AI1241" s="19"/>
    </row>
    <row r="1242" spans="2:35">
      <c r="B1242" s="823"/>
      <c r="C1242" s="828"/>
      <c r="D1242" s="1100"/>
      <c r="E1242" s="828"/>
      <c r="F1242" s="1102"/>
      <c r="G1242" s="25"/>
      <c r="H1242" s="140"/>
      <c r="I1242" s="22"/>
      <c r="J1242" s="7" t="str">
        <f t="shared" si="604"/>
        <v xml:space="preserve"> </v>
      </c>
      <c r="K1242" s="1116"/>
      <c r="L1242" s="1118"/>
      <c r="M1242" s="1118"/>
      <c r="N1242" s="23"/>
      <c r="O1242" s="863"/>
      <c r="P1242" s="860"/>
      <c r="Q1242" s="866"/>
      <c r="R1242" s="828"/>
      <c r="S1242" s="835"/>
      <c r="T1242" s="835"/>
      <c r="U1242" s="835"/>
      <c r="V1242" s="835"/>
      <c r="W1242" s="831"/>
      <c r="X1242" s="855"/>
      <c r="Y1242" s="857"/>
      <c r="Z1242" s="857"/>
      <c r="AA1242" s="1104"/>
      <c r="AB1242" s="956"/>
      <c r="AC1242" s="1107"/>
      <c r="AD1242" s="1109"/>
      <c r="AE1242" s="29"/>
      <c r="AF1242" s="45"/>
      <c r="AG1242" s="45"/>
      <c r="AH1242" s="46"/>
      <c r="AI1242" s="19"/>
    </row>
    <row r="1243" spans="2:35">
      <c r="B1243" s="822"/>
      <c r="C1243" s="829"/>
      <c r="D1243" s="1101"/>
      <c r="E1243" s="829"/>
      <c r="F1243" s="1102"/>
      <c r="G1243" s="25"/>
      <c r="H1243" s="140"/>
      <c r="I1243" s="22"/>
      <c r="J1243" s="7" t="str">
        <f t="shared" si="604"/>
        <v xml:space="preserve"> </v>
      </c>
      <c r="K1243" s="1117"/>
      <c r="L1243" s="1119"/>
      <c r="M1243" s="1119"/>
      <c r="N1243" s="23"/>
      <c r="O1243" s="864"/>
      <c r="P1243" s="861"/>
      <c r="Q1243" s="867"/>
      <c r="R1243" s="829"/>
      <c r="S1243" s="836"/>
      <c r="T1243" s="836"/>
      <c r="U1243" s="836"/>
      <c r="V1243" s="836"/>
      <c r="W1243" s="832"/>
      <c r="X1243" s="856"/>
      <c r="Y1243" s="858"/>
      <c r="Z1243" s="858"/>
      <c r="AA1243" s="1105"/>
      <c r="AB1243" s="957"/>
      <c r="AC1243" s="1108"/>
      <c r="AD1243" s="1110"/>
      <c r="AE1243" s="29" t="str">
        <f t="shared" ref="AE1243" si="606">IFERROR(ROUND(IF(AA1243="ICT",0,(J1243/25)*110%),0),"")</f>
        <v/>
      </c>
      <c r="AF1243" s="45"/>
      <c r="AG1243" s="45"/>
      <c r="AH1243" s="46"/>
      <c r="AI1243" s="19"/>
    </row>
    <row r="1244" spans="2:35" s="90" customFormat="1" ht="16.5" customHeight="1">
      <c r="B1244" s="821"/>
      <c r="C1244" s="78" t="s">
        <v>348</v>
      </c>
      <c r="D1244" s="78"/>
      <c r="E1244" s="78">
        <f>COUNTA(E1234)</f>
        <v>0</v>
      </c>
      <c r="F1244" s="78">
        <f>COUNTA(F1234)</f>
        <v>0</v>
      </c>
      <c r="G1244" s="78">
        <f>COUNTA(G1234:G1243)</f>
        <v>0</v>
      </c>
      <c r="H1244" s="78"/>
      <c r="I1244" s="69">
        <f>SUM(I1234:I1243)</f>
        <v>0</v>
      </c>
      <c r="J1244" s="69">
        <f>SUM(J1234:J1243)</f>
        <v>0</v>
      </c>
      <c r="K1244" s="79"/>
      <c r="L1244" s="79"/>
      <c r="M1244" s="79"/>
      <c r="N1244" s="70">
        <f>SUM(N1234:N1243)</f>
        <v>0</v>
      </c>
      <c r="O1244" s="70">
        <f>SUM(O1234:O1243)</f>
        <v>0</v>
      </c>
      <c r="P1244" s="71">
        <f>SUM(P1234:P1243)</f>
        <v>0</v>
      </c>
      <c r="Q1244" s="71">
        <f>SUM(Q1234:Q1243)</f>
        <v>0</v>
      </c>
      <c r="R1244" s="71"/>
      <c r="S1244" s="74">
        <f>SUM(S1234:S1243)</f>
        <v>0</v>
      </c>
      <c r="T1244" s="74">
        <f>SUM(T1234:T1243)</f>
        <v>0</v>
      </c>
      <c r="U1244" s="74">
        <f t="shared" ref="U1244" si="607">SUM(U1234:U1243)</f>
        <v>0</v>
      </c>
      <c r="V1244" s="74">
        <f>SUM(V1234:V1243)</f>
        <v>0</v>
      </c>
      <c r="W1244" s="71"/>
      <c r="X1244" s="71" t="e">
        <f>SUM(X1234:X1243)</f>
        <v>#REF!</v>
      </c>
      <c r="Y1244" s="71" t="e">
        <f t="shared" ref="Y1244:Z1244" si="608">SUM(Y1234:Y1243)</f>
        <v>#REF!</v>
      </c>
      <c r="Z1244" s="71" t="e">
        <f t="shared" si="608"/>
        <v>#REF!</v>
      </c>
      <c r="AA1244" s="71"/>
      <c r="AB1244" s="75">
        <f>SUM(AB1234:AB1243)</f>
        <v>0</v>
      </c>
      <c r="AC1244" s="71">
        <f>SUM(AC1234:AC1243)</f>
        <v>0</v>
      </c>
      <c r="AD1244" s="76">
        <f>SUM(AD1234:AD1243)</f>
        <v>0</v>
      </c>
      <c r="AE1244" s="76">
        <f>SUM(AE1234:AE1243)</f>
        <v>0</v>
      </c>
      <c r="AF1244" s="79">
        <f>COUNTA(AF1234:AF1243)</f>
        <v>0</v>
      </c>
      <c r="AG1244" s="80"/>
      <c r="AH1244" s="81"/>
      <c r="AI1244" s="91"/>
    </row>
    <row r="1245" spans="2:35" s="93" customFormat="1" ht="15" thickBot="1">
      <c r="B1245" s="822"/>
      <c r="C1245" s="82"/>
      <c r="D1245" s="82"/>
      <c r="E1245" s="82"/>
      <c r="F1245" s="82"/>
      <c r="G1245" s="83"/>
      <c r="H1245" s="84"/>
      <c r="I1245" s="84"/>
      <c r="J1245" s="28" t="str">
        <f t="shared" ref="J1245" si="609">IFERROR(IF(I1245/D$12=0," ",I1245/D$12),"")</f>
        <v xml:space="preserve"> </v>
      </c>
      <c r="K1245" s="84"/>
      <c r="L1245" s="84"/>
      <c r="M1245" s="84"/>
      <c r="N1245" s="85"/>
      <c r="O1245" s="72"/>
      <c r="P1245" s="73"/>
      <c r="Q1245" s="73"/>
      <c r="R1245" s="73"/>
      <c r="S1245" s="73"/>
      <c r="T1245" s="73"/>
      <c r="U1245" s="73"/>
      <c r="V1245" s="73"/>
      <c r="W1245" s="73"/>
      <c r="X1245" s="73"/>
      <c r="Y1245" s="73"/>
      <c r="Z1245" s="73"/>
      <c r="AA1245" s="73"/>
      <c r="AB1245" s="73"/>
      <c r="AC1245" s="73"/>
      <c r="AD1245" s="77"/>
      <c r="AE1245" s="77"/>
      <c r="AF1245" s="84"/>
      <c r="AG1245" s="86"/>
      <c r="AH1245" s="87"/>
      <c r="AI1245" s="92"/>
    </row>
    <row r="1246" spans="2:35">
      <c r="B1246" s="823">
        <f>B1234+1</f>
        <v>103</v>
      </c>
      <c r="C1246" s="828"/>
      <c r="D1246" s="1100"/>
      <c r="E1246" s="828"/>
      <c r="F1246" s="829"/>
      <c r="G1246" s="25"/>
      <c r="H1246" s="24"/>
      <c r="I1246" s="140"/>
      <c r="J1246" s="7" t="str">
        <f>IFERROR(IF(I1246/D$12=0," ",I1246/D$12),"")</f>
        <v xml:space="preserve"> </v>
      </c>
      <c r="K1246" s="1116"/>
      <c r="L1246" s="1118"/>
      <c r="M1246" s="1118"/>
      <c r="N1246" s="23"/>
      <c r="O1246" s="862" t="str">
        <f>IFERROR(ROUND(IF(I1256/#REF!=0,"",I1256/#REF!),0),"")</f>
        <v/>
      </c>
      <c r="P1246" s="859">
        <f>IFERROR(O1256/$X$14,"")</f>
        <v>0</v>
      </c>
      <c r="Q1246" s="865">
        <f>IFERROR(P1256*$X$13/2,"")</f>
        <v>0</v>
      </c>
      <c r="R1246" s="854"/>
      <c r="S1246" s="834" t="str">
        <f>IFERROR(ROUND(IF(OR($R1246="Hino Truck",$R1249="Hino Truck",$R1251="Hino Truck",$R1253="Hino Truck"),$P1256/$X$9,""),1),"NA")</f>
        <v>NA</v>
      </c>
      <c r="T1246" s="834" t="str">
        <f>IFERROR(ROUND(IF(OR($R1246="Mazda",$R1249="Mazda",$R1251="Mazda",$R1253="Mazda"),$P1256/$X$10,""),1),"NA")</f>
        <v>NA</v>
      </c>
      <c r="U1246" s="834" t="str">
        <f>IFERROR(ROUND(IF(OR($R1246="Shazoor",$R1249="Shazoor",$R1251="Shazoor",$R1253="Shazoor"),$P1256/$X$11,""),1),"NA")</f>
        <v>NA</v>
      </c>
      <c r="V1246" s="834" t="str">
        <f>IFERROR(ROUND(IF(OR($R1246="Suzuki",$R1249="Suzuki",$R1251="Suzuki",$R1253="Suzuki"),$P1256/$X$12,""),1),"NA")</f>
        <v>NA</v>
      </c>
      <c r="W1246" s="830"/>
      <c r="X1246" s="855" t="e">
        <f>J1256/$K$9/$K$8</f>
        <v>#REF!</v>
      </c>
      <c r="Y1246" s="857" t="e">
        <f>ROUND(X1256/#REF!,0)</f>
        <v>#REF!</v>
      </c>
      <c r="Z1246" s="857" t="e">
        <f>O1256/#REF!</f>
        <v>#REF!</v>
      </c>
      <c r="AA1246" s="1103"/>
      <c r="AB1246" s="1106">
        <f>IFERROR(ROUND(IF(AA1246="ICT",0,(J1256/10)*110%),0),"")</f>
        <v>0</v>
      </c>
      <c r="AC1246" s="1107" t="str">
        <f>IFERROR(ROUNDUP(J1256/$P$9/$P$8,0),"")</f>
        <v/>
      </c>
      <c r="AD1246" s="1109" t="str">
        <f>IFERROR(ROUND(J1256/$P$9/AC1246,0),"")</f>
        <v/>
      </c>
      <c r="AE1246" s="29" t="str">
        <f>IFERROR(ROUND(IF(AA1246="ICT",0,(J1246/25)*110%),0),"")</f>
        <v/>
      </c>
      <c r="AF1246" s="43"/>
      <c r="AG1246" s="43"/>
      <c r="AH1246" s="44"/>
      <c r="AI1246" s="19"/>
    </row>
    <row r="1247" spans="2:35">
      <c r="B1247" s="823"/>
      <c r="C1247" s="828"/>
      <c r="D1247" s="1100"/>
      <c r="E1247" s="828"/>
      <c r="F1247" s="1102"/>
      <c r="G1247" s="25"/>
      <c r="H1247" s="140"/>
      <c r="I1247" s="140"/>
      <c r="J1247" s="7" t="str">
        <f t="shared" ref="J1247:J1255" si="610">IFERROR(IF(I1247/D$12=0," ",I1247/D$12),"")</f>
        <v xml:space="preserve"> </v>
      </c>
      <c r="K1247" s="1116"/>
      <c r="L1247" s="1118"/>
      <c r="M1247" s="1118"/>
      <c r="N1247" s="23"/>
      <c r="O1247" s="863"/>
      <c r="P1247" s="860"/>
      <c r="Q1247" s="866"/>
      <c r="R1247" s="828"/>
      <c r="S1247" s="835"/>
      <c r="T1247" s="835"/>
      <c r="U1247" s="835"/>
      <c r="V1247" s="835"/>
      <c r="W1247" s="831"/>
      <c r="X1247" s="855"/>
      <c r="Y1247" s="857"/>
      <c r="Z1247" s="857"/>
      <c r="AA1247" s="1104"/>
      <c r="AB1247" s="956"/>
      <c r="AC1247" s="1107"/>
      <c r="AD1247" s="1109"/>
      <c r="AE1247" s="29" t="str">
        <f t="shared" ref="AE1247:AE1249" si="611">IFERROR(ROUND(IF(AA1247="ICT",0,(J1247/25)*110%),0),"")</f>
        <v/>
      </c>
      <c r="AF1247" s="45"/>
      <c r="AG1247" s="45"/>
      <c r="AH1247" s="46"/>
      <c r="AI1247" s="19"/>
    </row>
    <row r="1248" spans="2:35">
      <c r="B1248" s="823"/>
      <c r="C1248" s="828"/>
      <c r="D1248" s="1100"/>
      <c r="E1248" s="828"/>
      <c r="F1248" s="1102"/>
      <c r="G1248" s="25"/>
      <c r="H1248" s="140"/>
      <c r="I1248" s="140"/>
      <c r="J1248" s="7" t="str">
        <f t="shared" si="610"/>
        <v xml:space="preserve"> </v>
      </c>
      <c r="K1248" s="1116"/>
      <c r="L1248" s="1118"/>
      <c r="M1248" s="1118"/>
      <c r="N1248" s="23"/>
      <c r="O1248" s="863"/>
      <c r="P1248" s="860"/>
      <c r="Q1248" s="866"/>
      <c r="R1248" s="829"/>
      <c r="S1248" s="835"/>
      <c r="T1248" s="835"/>
      <c r="U1248" s="835"/>
      <c r="V1248" s="835"/>
      <c r="W1248" s="831"/>
      <c r="X1248" s="855"/>
      <c r="Y1248" s="857"/>
      <c r="Z1248" s="857"/>
      <c r="AA1248" s="1104"/>
      <c r="AB1248" s="956"/>
      <c r="AC1248" s="1107"/>
      <c r="AD1248" s="1109"/>
      <c r="AE1248" s="29" t="str">
        <f t="shared" si="611"/>
        <v/>
      </c>
      <c r="AF1248" s="45"/>
      <c r="AG1248" s="45"/>
      <c r="AH1248" s="46"/>
      <c r="AI1248" s="19"/>
    </row>
    <row r="1249" spans="2:35">
      <c r="B1249" s="823"/>
      <c r="C1249" s="828"/>
      <c r="D1249" s="1100"/>
      <c r="E1249" s="828"/>
      <c r="F1249" s="1102"/>
      <c r="G1249" s="25"/>
      <c r="H1249" s="140"/>
      <c r="I1249" s="140"/>
      <c r="J1249" s="7" t="str">
        <f t="shared" si="610"/>
        <v xml:space="preserve"> </v>
      </c>
      <c r="K1249" s="1116"/>
      <c r="L1249" s="1118"/>
      <c r="M1249" s="1118"/>
      <c r="N1249" s="23"/>
      <c r="O1249" s="863"/>
      <c r="P1249" s="860"/>
      <c r="Q1249" s="866"/>
      <c r="R1249" s="854"/>
      <c r="S1249" s="835"/>
      <c r="T1249" s="835"/>
      <c r="U1249" s="835"/>
      <c r="V1249" s="835"/>
      <c r="W1249" s="831"/>
      <c r="X1249" s="855"/>
      <c r="Y1249" s="857"/>
      <c r="Z1249" s="857"/>
      <c r="AA1249" s="1104"/>
      <c r="AB1249" s="956"/>
      <c r="AC1249" s="1107"/>
      <c r="AD1249" s="1109"/>
      <c r="AE1249" s="29" t="str">
        <f t="shared" si="611"/>
        <v/>
      </c>
      <c r="AF1249" s="45"/>
      <c r="AG1249" s="45"/>
      <c r="AH1249" s="46"/>
      <c r="AI1249" s="19"/>
    </row>
    <row r="1250" spans="2:35">
      <c r="B1250" s="823"/>
      <c r="C1250" s="828"/>
      <c r="D1250" s="1100"/>
      <c r="E1250" s="828"/>
      <c r="F1250" s="1102"/>
      <c r="G1250" s="25"/>
      <c r="H1250" s="140"/>
      <c r="I1250" s="22"/>
      <c r="J1250" s="7" t="str">
        <f t="shared" si="610"/>
        <v xml:space="preserve"> </v>
      </c>
      <c r="K1250" s="1116"/>
      <c r="L1250" s="1118"/>
      <c r="M1250" s="1118"/>
      <c r="N1250" s="23"/>
      <c r="O1250" s="863"/>
      <c r="P1250" s="860"/>
      <c r="Q1250" s="866"/>
      <c r="R1250" s="829"/>
      <c r="S1250" s="835"/>
      <c r="T1250" s="835"/>
      <c r="U1250" s="835"/>
      <c r="V1250" s="835"/>
      <c r="W1250" s="831"/>
      <c r="X1250" s="855"/>
      <c r="Y1250" s="857"/>
      <c r="Z1250" s="857"/>
      <c r="AA1250" s="1104"/>
      <c r="AB1250" s="956"/>
      <c r="AC1250" s="1107"/>
      <c r="AD1250" s="1109"/>
      <c r="AE1250" s="29"/>
      <c r="AF1250" s="45"/>
      <c r="AG1250" s="45"/>
      <c r="AH1250" s="46"/>
      <c r="AI1250" s="19"/>
    </row>
    <row r="1251" spans="2:35">
      <c r="B1251" s="823"/>
      <c r="C1251" s="828"/>
      <c r="D1251" s="1100"/>
      <c r="E1251" s="828"/>
      <c r="F1251" s="1102"/>
      <c r="G1251" s="25"/>
      <c r="H1251" s="140"/>
      <c r="I1251" s="22"/>
      <c r="J1251" s="7" t="str">
        <f t="shared" si="610"/>
        <v xml:space="preserve"> </v>
      </c>
      <c r="K1251" s="1116"/>
      <c r="L1251" s="1118"/>
      <c r="M1251" s="1118"/>
      <c r="N1251" s="23"/>
      <c r="O1251" s="863"/>
      <c r="P1251" s="860"/>
      <c r="Q1251" s="866"/>
      <c r="R1251" s="854"/>
      <c r="S1251" s="835"/>
      <c r="T1251" s="835"/>
      <c r="U1251" s="835"/>
      <c r="V1251" s="835"/>
      <c r="W1251" s="831"/>
      <c r="X1251" s="855"/>
      <c r="Y1251" s="857"/>
      <c r="Z1251" s="857"/>
      <c r="AA1251" s="1104"/>
      <c r="AB1251" s="956"/>
      <c r="AC1251" s="1107"/>
      <c r="AD1251" s="1109"/>
      <c r="AE1251" s="29"/>
      <c r="AF1251" s="45"/>
      <c r="AG1251" s="45"/>
      <c r="AH1251" s="46"/>
      <c r="AI1251" s="19"/>
    </row>
    <row r="1252" spans="2:35">
      <c r="B1252" s="823"/>
      <c r="C1252" s="828"/>
      <c r="D1252" s="1100"/>
      <c r="E1252" s="828"/>
      <c r="F1252" s="1102"/>
      <c r="G1252" s="25"/>
      <c r="H1252" s="140"/>
      <c r="I1252" s="22"/>
      <c r="J1252" s="7" t="str">
        <f t="shared" si="610"/>
        <v xml:space="preserve"> </v>
      </c>
      <c r="K1252" s="1116"/>
      <c r="L1252" s="1118"/>
      <c r="M1252" s="1118"/>
      <c r="N1252" s="23"/>
      <c r="O1252" s="863"/>
      <c r="P1252" s="860"/>
      <c r="Q1252" s="866"/>
      <c r="R1252" s="829"/>
      <c r="S1252" s="835"/>
      <c r="T1252" s="835"/>
      <c r="U1252" s="835"/>
      <c r="V1252" s="835"/>
      <c r="W1252" s="831"/>
      <c r="X1252" s="855"/>
      <c r="Y1252" s="857"/>
      <c r="Z1252" s="857"/>
      <c r="AA1252" s="1104"/>
      <c r="AB1252" s="956"/>
      <c r="AC1252" s="1107"/>
      <c r="AD1252" s="1109"/>
      <c r="AE1252" s="29"/>
      <c r="AF1252" s="45"/>
      <c r="AG1252" s="45"/>
      <c r="AH1252" s="46"/>
      <c r="AI1252" s="19"/>
    </row>
    <row r="1253" spans="2:35">
      <c r="B1253" s="823"/>
      <c r="C1253" s="828"/>
      <c r="D1253" s="1100"/>
      <c r="E1253" s="828"/>
      <c r="F1253" s="1102"/>
      <c r="G1253" s="25"/>
      <c r="H1253" s="140"/>
      <c r="I1253" s="22"/>
      <c r="J1253" s="7" t="str">
        <f t="shared" si="610"/>
        <v xml:space="preserve"> </v>
      </c>
      <c r="K1253" s="1116"/>
      <c r="L1253" s="1118"/>
      <c r="M1253" s="1118"/>
      <c r="N1253" s="23"/>
      <c r="O1253" s="863"/>
      <c r="P1253" s="860"/>
      <c r="Q1253" s="866"/>
      <c r="R1253" s="854"/>
      <c r="S1253" s="835"/>
      <c r="T1253" s="835"/>
      <c r="U1253" s="835"/>
      <c r="V1253" s="835"/>
      <c r="W1253" s="831"/>
      <c r="X1253" s="855"/>
      <c r="Y1253" s="857"/>
      <c r="Z1253" s="857"/>
      <c r="AA1253" s="1104"/>
      <c r="AB1253" s="956"/>
      <c r="AC1253" s="1107"/>
      <c r="AD1253" s="1109"/>
      <c r="AE1253" s="29"/>
      <c r="AF1253" s="45"/>
      <c r="AG1253" s="45"/>
      <c r="AH1253" s="46"/>
      <c r="AI1253" s="19"/>
    </row>
    <row r="1254" spans="2:35">
      <c r="B1254" s="823"/>
      <c r="C1254" s="828"/>
      <c r="D1254" s="1100"/>
      <c r="E1254" s="828"/>
      <c r="F1254" s="1102"/>
      <c r="G1254" s="25"/>
      <c r="H1254" s="140"/>
      <c r="I1254" s="22"/>
      <c r="J1254" s="7" t="str">
        <f t="shared" si="610"/>
        <v xml:space="preserve"> </v>
      </c>
      <c r="K1254" s="1116"/>
      <c r="L1254" s="1118"/>
      <c r="M1254" s="1118"/>
      <c r="N1254" s="23"/>
      <c r="O1254" s="863"/>
      <c r="P1254" s="860"/>
      <c r="Q1254" s="866"/>
      <c r="R1254" s="828"/>
      <c r="S1254" s="835"/>
      <c r="T1254" s="835"/>
      <c r="U1254" s="835"/>
      <c r="V1254" s="835"/>
      <c r="W1254" s="831"/>
      <c r="X1254" s="855"/>
      <c r="Y1254" s="857"/>
      <c r="Z1254" s="857"/>
      <c r="AA1254" s="1104"/>
      <c r="AB1254" s="956"/>
      <c r="AC1254" s="1107"/>
      <c r="AD1254" s="1109"/>
      <c r="AE1254" s="29"/>
      <c r="AF1254" s="45"/>
      <c r="AG1254" s="45"/>
      <c r="AH1254" s="46"/>
      <c r="AI1254" s="19"/>
    </row>
    <row r="1255" spans="2:35">
      <c r="B1255" s="822"/>
      <c r="C1255" s="829"/>
      <c r="D1255" s="1101"/>
      <c r="E1255" s="829"/>
      <c r="F1255" s="1102"/>
      <c r="G1255" s="25"/>
      <c r="H1255" s="140"/>
      <c r="I1255" s="22"/>
      <c r="J1255" s="7" t="str">
        <f t="shared" si="610"/>
        <v xml:space="preserve"> </v>
      </c>
      <c r="K1255" s="1117"/>
      <c r="L1255" s="1119"/>
      <c r="M1255" s="1119"/>
      <c r="N1255" s="23"/>
      <c r="O1255" s="864"/>
      <c r="P1255" s="861"/>
      <c r="Q1255" s="867"/>
      <c r="R1255" s="829"/>
      <c r="S1255" s="836"/>
      <c r="T1255" s="836"/>
      <c r="U1255" s="836"/>
      <c r="V1255" s="836"/>
      <c r="W1255" s="832"/>
      <c r="X1255" s="856"/>
      <c r="Y1255" s="858"/>
      <c r="Z1255" s="858"/>
      <c r="AA1255" s="1105"/>
      <c r="AB1255" s="957"/>
      <c r="AC1255" s="1108"/>
      <c r="AD1255" s="1110"/>
      <c r="AE1255" s="29" t="str">
        <f t="shared" ref="AE1255" si="612">IFERROR(ROUND(IF(AA1255="ICT",0,(J1255/25)*110%),0),"")</f>
        <v/>
      </c>
      <c r="AF1255" s="45"/>
      <c r="AG1255" s="45"/>
      <c r="AH1255" s="46"/>
      <c r="AI1255" s="19"/>
    </row>
    <row r="1256" spans="2:35" s="90" customFormat="1" ht="16.5" customHeight="1">
      <c r="B1256" s="821"/>
      <c r="C1256" s="78" t="s">
        <v>348</v>
      </c>
      <c r="D1256" s="78"/>
      <c r="E1256" s="78">
        <f>COUNTA(E1246)</f>
        <v>0</v>
      </c>
      <c r="F1256" s="78">
        <f>COUNTA(F1246)</f>
        <v>0</v>
      </c>
      <c r="G1256" s="78">
        <f>COUNTA(G1246:G1255)</f>
        <v>0</v>
      </c>
      <c r="H1256" s="78"/>
      <c r="I1256" s="69">
        <f>SUM(I1246:I1255)</f>
        <v>0</v>
      </c>
      <c r="J1256" s="69">
        <f>SUM(J1246:J1255)</f>
        <v>0</v>
      </c>
      <c r="K1256" s="79"/>
      <c r="L1256" s="79"/>
      <c r="M1256" s="79"/>
      <c r="N1256" s="70">
        <f>SUM(N1246:N1255)</f>
        <v>0</v>
      </c>
      <c r="O1256" s="70">
        <f>SUM(O1246:O1255)</f>
        <v>0</v>
      </c>
      <c r="P1256" s="71">
        <f>SUM(P1246:P1255)</f>
        <v>0</v>
      </c>
      <c r="Q1256" s="71">
        <f>SUM(Q1246:Q1255)</f>
        <v>0</v>
      </c>
      <c r="R1256" s="71"/>
      <c r="S1256" s="74">
        <f>SUM(S1246:S1255)</f>
        <v>0</v>
      </c>
      <c r="T1256" s="74">
        <f>SUM(T1246:T1255)</f>
        <v>0</v>
      </c>
      <c r="U1256" s="74">
        <f t="shared" ref="U1256" si="613">SUM(U1246:U1255)</f>
        <v>0</v>
      </c>
      <c r="V1256" s="74">
        <f>SUM(V1246:V1255)</f>
        <v>0</v>
      </c>
      <c r="W1256" s="71"/>
      <c r="X1256" s="71" t="e">
        <f>SUM(X1246:X1255)</f>
        <v>#REF!</v>
      </c>
      <c r="Y1256" s="71" t="e">
        <f t="shared" ref="Y1256:Z1256" si="614">SUM(Y1246:Y1255)</f>
        <v>#REF!</v>
      </c>
      <c r="Z1256" s="71" t="e">
        <f t="shared" si="614"/>
        <v>#REF!</v>
      </c>
      <c r="AA1256" s="71"/>
      <c r="AB1256" s="75">
        <f>SUM(AB1246:AB1255)</f>
        <v>0</v>
      </c>
      <c r="AC1256" s="71">
        <f>SUM(AC1246:AC1255)</f>
        <v>0</v>
      </c>
      <c r="AD1256" s="76">
        <f>SUM(AD1246:AD1255)</f>
        <v>0</v>
      </c>
      <c r="AE1256" s="76">
        <f>SUM(AE1246:AE1255)</f>
        <v>0</v>
      </c>
      <c r="AF1256" s="79">
        <f>COUNTA(AF1246:AF1255)</f>
        <v>0</v>
      </c>
      <c r="AG1256" s="80"/>
      <c r="AH1256" s="81"/>
      <c r="AI1256" s="91"/>
    </row>
    <row r="1257" spans="2:35" s="93" customFormat="1" ht="15" thickBot="1">
      <c r="B1257" s="822"/>
      <c r="C1257" s="82"/>
      <c r="D1257" s="82"/>
      <c r="E1257" s="82"/>
      <c r="F1257" s="82"/>
      <c r="G1257" s="83"/>
      <c r="H1257" s="84"/>
      <c r="I1257" s="84"/>
      <c r="J1257" s="28" t="str">
        <f t="shared" ref="J1257" si="615">IFERROR(IF(I1257/D$12=0," ",I1257/D$12),"")</f>
        <v xml:space="preserve"> </v>
      </c>
      <c r="K1257" s="84"/>
      <c r="L1257" s="84"/>
      <c r="M1257" s="84"/>
      <c r="N1257" s="85"/>
      <c r="O1257" s="72"/>
      <c r="P1257" s="73"/>
      <c r="Q1257" s="73"/>
      <c r="R1257" s="73"/>
      <c r="S1257" s="73"/>
      <c r="T1257" s="73"/>
      <c r="U1257" s="73"/>
      <c r="V1257" s="73"/>
      <c r="W1257" s="73"/>
      <c r="X1257" s="73"/>
      <c r="Y1257" s="73"/>
      <c r="Z1257" s="73"/>
      <c r="AA1257" s="73"/>
      <c r="AB1257" s="73"/>
      <c r="AC1257" s="73"/>
      <c r="AD1257" s="77"/>
      <c r="AE1257" s="77"/>
      <c r="AF1257" s="84"/>
      <c r="AG1257" s="86"/>
      <c r="AH1257" s="87"/>
      <c r="AI1257" s="92"/>
    </row>
    <row r="1258" spans="2:35">
      <c r="B1258" s="823">
        <f>B1246+1</f>
        <v>104</v>
      </c>
      <c r="C1258" s="828"/>
      <c r="D1258" s="1100"/>
      <c r="E1258" s="828"/>
      <c r="F1258" s="829"/>
      <c r="G1258" s="25"/>
      <c r="H1258" s="24"/>
      <c r="I1258" s="140"/>
      <c r="J1258" s="7" t="str">
        <f>IFERROR(IF(I1258/D$12=0," ",I1258/D$12),"")</f>
        <v xml:space="preserve"> </v>
      </c>
      <c r="K1258" s="1116"/>
      <c r="L1258" s="1118"/>
      <c r="M1258" s="1118"/>
      <c r="N1258" s="23"/>
      <c r="O1258" s="862" t="str">
        <f>IFERROR(ROUND(IF(I1268/#REF!=0,"",I1268/#REF!),0),"")</f>
        <v/>
      </c>
      <c r="P1258" s="859">
        <f>IFERROR(O1268/$X$14,"")</f>
        <v>0</v>
      </c>
      <c r="Q1258" s="865">
        <f>IFERROR(P1268*$X$13/2,"")</f>
        <v>0</v>
      </c>
      <c r="R1258" s="854"/>
      <c r="S1258" s="834" t="str">
        <f>IFERROR(ROUND(IF(OR($R1258="Hino Truck",$R1261="Hino Truck",$R1263="Hino Truck",$R1265="Hino Truck"),$P1268/$X$9,""),1),"NA")</f>
        <v>NA</v>
      </c>
      <c r="T1258" s="834" t="str">
        <f>IFERROR(ROUND(IF(OR($R1258="Mazda",$R1261="Mazda",$R1263="Mazda",$R1265="Mazda"),$P1268/$X$10,""),1),"NA")</f>
        <v>NA</v>
      </c>
      <c r="U1258" s="834" t="str">
        <f>IFERROR(ROUND(IF(OR($R1258="Shazoor",$R1261="Shazoor",$R1263="Shazoor",$R1265="Shazoor"),$P1268/$X$11,""),1),"NA")</f>
        <v>NA</v>
      </c>
      <c r="V1258" s="834" t="str">
        <f>IFERROR(ROUND(IF(OR($R1258="Suzuki",$R1261="Suzuki",$R1263="Suzuki",$R1265="Suzuki"),$P1268/$X$12,""),1),"NA")</f>
        <v>NA</v>
      </c>
      <c r="W1258" s="830"/>
      <c r="X1258" s="855" t="e">
        <f>J1268/$K$9/$K$8</f>
        <v>#REF!</v>
      </c>
      <c r="Y1258" s="857" t="e">
        <f>ROUND(X1268/#REF!,0)</f>
        <v>#REF!</v>
      </c>
      <c r="Z1258" s="857" t="e">
        <f>O1268/#REF!</f>
        <v>#REF!</v>
      </c>
      <c r="AA1258" s="1103"/>
      <c r="AB1258" s="1106">
        <f>IFERROR(ROUND(IF(AA1258="ICT",0,(J1268/10)*110%),0),"")</f>
        <v>0</v>
      </c>
      <c r="AC1258" s="1107" t="str">
        <f>IFERROR(ROUNDUP(J1268/$P$9/$P$8,0),"")</f>
        <v/>
      </c>
      <c r="AD1258" s="1109" t="str">
        <f>IFERROR(ROUND(J1268/$P$9/AC1258,0),"")</f>
        <v/>
      </c>
      <c r="AE1258" s="29" t="str">
        <f>IFERROR(ROUND(IF(AA1258="ICT",0,(J1258/25)*110%),0),"")</f>
        <v/>
      </c>
      <c r="AF1258" s="43"/>
      <c r="AG1258" s="43"/>
      <c r="AH1258" s="44"/>
      <c r="AI1258" s="19"/>
    </row>
    <row r="1259" spans="2:35">
      <c r="B1259" s="823"/>
      <c r="C1259" s="828"/>
      <c r="D1259" s="1100"/>
      <c r="E1259" s="828"/>
      <c r="F1259" s="1102"/>
      <c r="G1259" s="25"/>
      <c r="H1259" s="140"/>
      <c r="I1259" s="140"/>
      <c r="J1259" s="7" t="str">
        <f t="shared" ref="J1259:J1267" si="616">IFERROR(IF(I1259/D$12=0," ",I1259/D$12),"")</f>
        <v xml:space="preserve"> </v>
      </c>
      <c r="K1259" s="1116"/>
      <c r="L1259" s="1118"/>
      <c r="M1259" s="1118"/>
      <c r="N1259" s="23"/>
      <c r="O1259" s="863"/>
      <c r="P1259" s="860"/>
      <c r="Q1259" s="866"/>
      <c r="R1259" s="828"/>
      <c r="S1259" s="835"/>
      <c r="T1259" s="835"/>
      <c r="U1259" s="835"/>
      <c r="V1259" s="835"/>
      <c r="W1259" s="831"/>
      <c r="X1259" s="855"/>
      <c r="Y1259" s="857"/>
      <c r="Z1259" s="857"/>
      <c r="AA1259" s="1104"/>
      <c r="AB1259" s="956"/>
      <c r="AC1259" s="1107"/>
      <c r="AD1259" s="1109"/>
      <c r="AE1259" s="29" t="str">
        <f t="shared" ref="AE1259:AE1261" si="617">IFERROR(ROUND(IF(AA1259="ICT",0,(J1259/25)*110%),0),"")</f>
        <v/>
      </c>
      <c r="AF1259" s="45"/>
      <c r="AG1259" s="45"/>
      <c r="AH1259" s="46"/>
      <c r="AI1259" s="19"/>
    </row>
    <row r="1260" spans="2:35">
      <c r="B1260" s="823"/>
      <c r="C1260" s="828"/>
      <c r="D1260" s="1100"/>
      <c r="E1260" s="828"/>
      <c r="F1260" s="1102"/>
      <c r="G1260" s="25"/>
      <c r="H1260" s="140"/>
      <c r="I1260" s="140"/>
      <c r="J1260" s="7" t="str">
        <f t="shared" si="616"/>
        <v xml:space="preserve"> </v>
      </c>
      <c r="K1260" s="1116"/>
      <c r="L1260" s="1118"/>
      <c r="M1260" s="1118"/>
      <c r="N1260" s="23"/>
      <c r="O1260" s="863"/>
      <c r="P1260" s="860"/>
      <c r="Q1260" s="866"/>
      <c r="R1260" s="829"/>
      <c r="S1260" s="835"/>
      <c r="T1260" s="835"/>
      <c r="U1260" s="835"/>
      <c r="V1260" s="835"/>
      <c r="W1260" s="831"/>
      <c r="X1260" s="855"/>
      <c r="Y1260" s="857"/>
      <c r="Z1260" s="857"/>
      <c r="AA1260" s="1104"/>
      <c r="AB1260" s="956"/>
      <c r="AC1260" s="1107"/>
      <c r="AD1260" s="1109"/>
      <c r="AE1260" s="29" t="str">
        <f t="shared" si="617"/>
        <v/>
      </c>
      <c r="AF1260" s="45"/>
      <c r="AG1260" s="45"/>
      <c r="AH1260" s="46"/>
      <c r="AI1260" s="19"/>
    </row>
    <row r="1261" spans="2:35">
      <c r="B1261" s="823"/>
      <c r="C1261" s="828"/>
      <c r="D1261" s="1100"/>
      <c r="E1261" s="828"/>
      <c r="F1261" s="1102"/>
      <c r="G1261" s="25"/>
      <c r="H1261" s="140"/>
      <c r="I1261" s="140"/>
      <c r="J1261" s="7" t="str">
        <f t="shared" si="616"/>
        <v xml:space="preserve"> </v>
      </c>
      <c r="K1261" s="1116"/>
      <c r="L1261" s="1118"/>
      <c r="M1261" s="1118"/>
      <c r="N1261" s="23"/>
      <c r="O1261" s="863"/>
      <c r="P1261" s="860"/>
      <c r="Q1261" s="866"/>
      <c r="R1261" s="854"/>
      <c r="S1261" s="835"/>
      <c r="T1261" s="835"/>
      <c r="U1261" s="835"/>
      <c r="V1261" s="835"/>
      <c r="W1261" s="831"/>
      <c r="X1261" s="855"/>
      <c r="Y1261" s="857"/>
      <c r="Z1261" s="857"/>
      <c r="AA1261" s="1104"/>
      <c r="AB1261" s="956"/>
      <c r="AC1261" s="1107"/>
      <c r="AD1261" s="1109"/>
      <c r="AE1261" s="29" t="str">
        <f t="shared" si="617"/>
        <v/>
      </c>
      <c r="AF1261" s="45"/>
      <c r="AG1261" s="45"/>
      <c r="AH1261" s="46"/>
      <c r="AI1261" s="19"/>
    </row>
    <row r="1262" spans="2:35">
      <c r="B1262" s="823"/>
      <c r="C1262" s="828"/>
      <c r="D1262" s="1100"/>
      <c r="E1262" s="828"/>
      <c r="F1262" s="1102"/>
      <c r="G1262" s="25"/>
      <c r="H1262" s="140"/>
      <c r="I1262" s="22"/>
      <c r="J1262" s="7" t="str">
        <f t="shared" si="616"/>
        <v xml:space="preserve"> </v>
      </c>
      <c r="K1262" s="1116"/>
      <c r="L1262" s="1118"/>
      <c r="M1262" s="1118"/>
      <c r="N1262" s="23"/>
      <c r="O1262" s="863"/>
      <c r="P1262" s="860"/>
      <c r="Q1262" s="866"/>
      <c r="R1262" s="829"/>
      <c r="S1262" s="835"/>
      <c r="T1262" s="835"/>
      <c r="U1262" s="835"/>
      <c r="V1262" s="835"/>
      <c r="W1262" s="831"/>
      <c r="X1262" s="855"/>
      <c r="Y1262" s="857"/>
      <c r="Z1262" s="857"/>
      <c r="AA1262" s="1104"/>
      <c r="AB1262" s="956"/>
      <c r="AC1262" s="1107"/>
      <c r="AD1262" s="1109"/>
      <c r="AE1262" s="29"/>
      <c r="AF1262" s="45"/>
      <c r="AG1262" s="45"/>
      <c r="AH1262" s="46"/>
      <c r="AI1262" s="19"/>
    </row>
    <row r="1263" spans="2:35">
      <c r="B1263" s="823"/>
      <c r="C1263" s="828"/>
      <c r="D1263" s="1100"/>
      <c r="E1263" s="828"/>
      <c r="F1263" s="1102"/>
      <c r="G1263" s="25"/>
      <c r="H1263" s="140"/>
      <c r="I1263" s="22"/>
      <c r="J1263" s="7" t="str">
        <f t="shared" si="616"/>
        <v xml:space="preserve"> </v>
      </c>
      <c r="K1263" s="1116"/>
      <c r="L1263" s="1118"/>
      <c r="M1263" s="1118"/>
      <c r="N1263" s="23"/>
      <c r="O1263" s="863"/>
      <c r="P1263" s="860"/>
      <c r="Q1263" s="866"/>
      <c r="R1263" s="854"/>
      <c r="S1263" s="835"/>
      <c r="T1263" s="835"/>
      <c r="U1263" s="835"/>
      <c r="V1263" s="835"/>
      <c r="W1263" s="831"/>
      <c r="X1263" s="855"/>
      <c r="Y1263" s="857"/>
      <c r="Z1263" s="857"/>
      <c r="AA1263" s="1104"/>
      <c r="AB1263" s="956"/>
      <c r="AC1263" s="1107"/>
      <c r="AD1263" s="1109"/>
      <c r="AE1263" s="29"/>
      <c r="AF1263" s="45"/>
      <c r="AG1263" s="45"/>
      <c r="AH1263" s="46"/>
      <c r="AI1263" s="19"/>
    </row>
    <row r="1264" spans="2:35">
      <c r="B1264" s="823"/>
      <c r="C1264" s="828"/>
      <c r="D1264" s="1100"/>
      <c r="E1264" s="828"/>
      <c r="F1264" s="1102"/>
      <c r="G1264" s="25"/>
      <c r="H1264" s="140"/>
      <c r="I1264" s="22"/>
      <c r="J1264" s="7" t="str">
        <f t="shared" si="616"/>
        <v xml:space="preserve"> </v>
      </c>
      <c r="K1264" s="1116"/>
      <c r="L1264" s="1118"/>
      <c r="M1264" s="1118"/>
      <c r="N1264" s="23"/>
      <c r="O1264" s="863"/>
      <c r="P1264" s="860"/>
      <c r="Q1264" s="866"/>
      <c r="R1264" s="829"/>
      <c r="S1264" s="835"/>
      <c r="T1264" s="835"/>
      <c r="U1264" s="835"/>
      <c r="V1264" s="835"/>
      <c r="W1264" s="831"/>
      <c r="X1264" s="855"/>
      <c r="Y1264" s="857"/>
      <c r="Z1264" s="857"/>
      <c r="AA1264" s="1104"/>
      <c r="AB1264" s="956"/>
      <c r="AC1264" s="1107"/>
      <c r="AD1264" s="1109"/>
      <c r="AE1264" s="29"/>
      <c r="AF1264" s="45"/>
      <c r="AG1264" s="45"/>
      <c r="AH1264" s="46"/>
      <c r="AI1264" s="19"/>
    </row>
    <row r="1265" spans="2:35">
      <c r="B1265" s="823"/>
      <c r="C1265" s="828"/>
      <c r="D1265" s="1100"/>
      <c r="E1265" s="828"/>
      <c r="F1265" s="1102"/>
      <c r="G1265" s="25"/>
      <c r="H1265" s="140"/>
      <c r="I1265" s="22"/>
      <c r="J1265" s="7" t="str">
        <f t="shared" si="616"/>
        <v xml:space="preserve"> </v>
      </c>
      <c r="K1265" s="1116"/>
      <c r="L1265" s="1118"/>
      <c r="M1265" s="1118"/>
      <c r="N1265" s="23"/>
      <c r="O1265" s="863"/>
      <c r="P1265" s="860"/>
      <c r="Q1265" s="866"/>
      <c r="R1265" s="854"/>
      <c r="S1265" s="835"/>
      <c r="T1265" s="835"/>
      <c r="U1265" s="835"/>
      <c r="V1265" s="835"/>
      <c r="W1265" s="831"/>
      <c r="X1265" s="855"/>
      <c r="Y1265" s="857"/>
      <c r="Z1265" s="857"/>
      <c r="AA1265" s="1104"/>
      <c r="AB1265" s="956"/>
      <c r="AC1265" s="1107"/>
      <c r="AD1265" s="1109"/>
      <c r="AE1265" s="29"/>
      <c r="AF1265" s="45"/>
      <c r="AG1265" s="45"/>
      <c r="AH1265" s="46"/>
      <c r="AI1265" s="19"/>
    </row>
    <row r="1266" spans="2:35">
      <c r="B1266" s="823"/>
      <c r="C1266" s="828"/>
      <c r="D1266" s="1100"/>
      <c r="E1266" s="828"/>
      <c r="F1266" s="1102"/>
      <c r="G1266" s="25"/>
      <c r="H1266" s="140"/>
      <c r="I1266" s="22"/>
      <c r="J1266" s="7" t="str">
        <f t="shared" si="616"/>
        <v xml:space="preserve"> </v>
      </c>
      <c r="K1266" s="1116"/>
      <c r="L1266" s="1118"/>
      <c r="M1266" s="1118"/>
      <c r="N1266" s="23"/>
      <c r="O1266" s="863"/>
      <c r="P1266" s="860"/>
      <c r="Q1266" s="866"/>
      <c r="R1266" s="828"/>
      <c r="S1266" s="835"/>
      <c r="T1266" s="835"/>
      <c r="U1266" s="835"/>
      <c r="V1266" s="835"/>
      <c r="W1266" s="831"/>
      <c r="X1266" s="855"/>
      <c r="Y1266" s="857"/>
      <c r="Z1266" s="857"/>
      <c r="AA1266" s="1104"/>
      <c r="AB1266" s="956"/>
      <c r="AC1266" s="1107"/>
      <c r="AD1266" s="1109"/>
      <c r="AE1266" s="29"/>
      <c r="AF1266" s="45"/>
      <c r="AG1266" s="45"/>
      <c r="AH1266" s="46"/>
      <c r="AI1266" s="19"/>
    </row>
    <row r="1267" spans="2:35">
      <c r="B1267" s="822"/>
      <c r="C1267" s="829"/>
      <c r="D1267" s="1101"/>
      <c r="E1267" s="829"/>
      <c r="F1267" s="1102"/>
      <c r="G1267" s="25"/>
      <c r="H1267" s="140"/>
      <c r="I1267" s="22"/>
      <c r="J1267" s="7" t="str">
        <f t="shared" si="616"/>
        <v xml:space="preserve"> </v>
      </c>
      <c r="K1267" s="1117"/>
      <c r="L1267" s="1119"/>
      <c r="M1267" s="1119"/>
      <c r="N1267" s="23"/>
      <c r="O1267" s="864"/>
      <c r="P1267" s="861"/>
      <c r="Q1267" s="867"/>
      <c r="R1267" s="829"/>
      <c r="S1267" s="836"/>
      <c r="T1267" s="836"/>
      <c r="U1267" s="836"/>
      <c r="V1267" s="836"/>
      <c r="W1267" s="832"/>
      <c r="X1267" s="856"/>
      <c r="Y1267" s="858"/>
      <c r="Z1267" s="858"/>
      <c r="AA1267" s="1105"/>
      <c r="AB1267" s="957"/>
      <c r="AC1267" s="1108"/>
      <c r="AD1267" s="1110"/>
      <c r="AE1267" s="29" t="str">
        <f t="shared" ref="AE1267" si="618">IFERROR(ROUND(IF(AA1267="ICT",0,(J1267/25)*110%),0),"")</f>
        <v/>
      </c>
      <c r="AF1267" s="45"/>
      <c r="AG1267" s="45"/>
      <c r="AH1267" s="46"/>
      <c r="AI1267" s="19"/>
    </row>
    <row r="1268" spans="2:35" s="90" customFormat="1" ht="16.5" customHeight="1">
      <c r="B1268" s="821"/>
      <c r="C1268" s="78" t="s">
        <v>348</v>
      </c>
      <c r="D1268" s="78"/>
      <c r="E1268" s="78">
        <f>COUNTA(E1258)</f>
        <v>0</v>
      </c>
      <c r="F1268" s="78">
        <f>COUNTA(F1258)</f>
        <v>0</v>
      </c>
      <c r="G1268" s="78">
        <f>COUNTA(G1258:G1267)</f>
        <v>0</v>
      </c>
      <c r="H1268" s="78"/>
      <c r="I1268" s="69">
        <f>SUM(I1258:I1267)</f>
        <v>0</v>
      </c>
      <c r="J1268" s="69">
        <f>SUM(J1258:J1267)</f>
        <v>0</v>
      </c>
      <c r="K1268" s="79"/>
      <c r="L1268" s="79"/>
      <c r="M1268" s="79"/>
      <c r="N1268" s="70">
        <f>SUM(N1258:N1267)</f>
        <v>0</v>
      </c>
      <c r="O1268" s="70">
        <f>SUM(O1258:O1267)</f>
        <v>0</v>
      </c>
      <c r="P1268" s="71">
        <f>SUM(P1258:P1267)</f>
        <v>0</v>
      </c>
      <c r="Q1268" s="71">
        <f>SUM(Q1258:Q1267)</f>
        <v>0</v>
      </c>
      <c r="R1268" s="71"/>
      <c r="S1268" s="74">
        <f>SUM(S1258:S1267)</f>
        <v>0</v>
      </c>
      <c r="T1268" s="74">
        <f>SUM(T1258:T1267)</f>
        <v>0</v>
      </c>
      <c r="U1268" s="74">
        <f t="shared" ref="U1268" si="619">SUM(U1258:U1267)</f>
        <v>0</v>
      </c>
      <c r="V1268" s="74">
        <f>SUM(V1258:V1267)</f>
        <v>0</v>
      </c>
      <c r="W1268" s="71"/>
      <c r="X1268" s="71" t="e">
        <f>SUM(X1258:X1267)</f>
        <v>#REF!</v>
      </c>
      <c r="Y1268" s="71" t="e">
        <f t="shared" ref="Y1268:Z1268" si="620">SUM(Y1258:Y1267)</f>
        <v>#REF!</v>
      </c>
      <c r="Z1268" s="71" t="e">
        <f t="shared" si="620"/>
        <v>#REF!</v>
      </c>
      <c r="AA1268" s="71"/>
      <c r="AB1268" s="75">
        <f>SUM(AB1258:AB1267)</f>
        <v>0</v>
      </c>
      <c r="AC1268" s="71">
        <f>SUM(AC1258:AC1267)</f>
        <v>0</v>
      </c>
      <c r="AD1268" s="76">
        <f>SUM(AD1258:AD1267)</f>
        <v>0</v>
      </c>
      <c r="AE1268" s="76">
        <f>SUM(AE1258:AE1267)</f>
        <v>0</v>
      </c>
      <c r="AF1268" s="79">
        <f>COUNTA(AF1258:AF1267)</f>
        <v>0</v>
      </c>
      <c r="AG1268" s="80"/>
      <c r="AH1268" s="81"/>
      <c r="AI1268" s="91"/>
    </row>
    <row r="1269" spans="2:35" s="93" customFormat="1" ht="15" thickBot="1">
      <c r="B1269" s="822"/>
      <c r="C1269" s="82"/>
      <c r="D1269" s="82"/>
      <c r="E1269" s="82"/>
      <c r="F1269" s="82"/>
      <c r="G1269" s="83"/>
      <c r="H1269" s="84"/>
      <c r="I1269" s="84"/>
      <c r="J1269" s="28" t="str">
        <f t="shared" ref="J1269" si="621">IFERROR(IF(I1269/D$12=0," ",I1269/D$12),"")</f>
        <v xml:space="preserve"> </v>
      </c>
      <c r="K1269" s="84"/>
      <c r="L1269" s="84"/>
      <c r="M1269" s="84"/>
      <c r="N1269" s="85"/>
      <c r="O1269" s="72"/>
      <c r="P1269" s="73"/>
      <c r="Q1269" s="73"/>
      <c r="R1269" s="73"/>
      <c r="S1269" s="73"/>
      <c r="T1269" s="73"/>
      <c r="U1269" s="73"/>
      <c r="V1269" s="73"/>
      <c r="W1269" s="73"/>
      <c r="X1269" s="73"/>
      <c r="Y1269" s="73"/>
      <c r="Z1269" s="73"/>
      <c r="AA1269" s="73"/>
      <c r="AB1269" s="73"/>
      <c r="AC1269" s="73"/>
      <c r="AD1269" s="77"/>
      <c r="AE1269" s="77"/>
      <c r="AF1269" s="84"/>
      <c r="AG1269" s="86"/>
      <c r="AH1269" s="87"/>
      <c r="AI1269" s="92"/>
    </row>
    <row r="1270" spans="2:35">
      <c r="B1270" s="823">
        <f>B1258+1</f>
        <v>105</v>
      </c>
      <c r="C1270" s="828"/>
      <c r="D1270" s="1100"/>
      <c r="E1270" s="828"/>
      <c r="F1270" s="829"/>
      <c r="G1270" s="25"/>
      <c r="H1270" s="24"/>
      <c r="I1270" s="140"/>
      <c r="J1270" s="7" t="str">
        <f>IFERROR(IF(I1270/D$12=0," ",I1270/D$12),"")</f>
        <v xml:space="preserve"> </v>
      </c>
      <c r="K1270" s="1116"/>
      <c r="L1270" s="1118"/>
      <c r="M1270" s="1118"/>
      <c r="N1270" s="23"/>
      <c r="O1270" s="862" t="str">
        <f>IFERROR(ROUND(IF(I1280/#REF!=0,"",I1280/#REF!),0),"")</f>
        <v/>
      </c>
      <c r="P1270" s="859">
        <f>IFERROR(O1280/$X$14,"")</f>
        <v>0</v>
      </c>
      <c r="Q1270" s="865">
        <f>IFERROR(P1280*$X$13/2,"")</f>
        <v>0</v>
      </c>
      <c r="R1270" s="854"/>
      <c r="S1270" s="834" t="str">
        <f>IFERROR(ROUND(IF(OR($R1270="Hino Truck",$R1273="Hino Truck",$R1275="Hino Truck",$R1277="Hino Truck"),$P1280/$X$9,""),1),"NA")</f>
        <v>NA</v>
      </c>
      <c r="T1270" s="834" t="str">
        <f>IFERROR(ROUND(IF(OR($R1270="Mazda",$R1273="Mazda",$R1275="Mazda",$R1277="Mazda"),$P1280/$X$10,""),1),"NA")</f>
        <v>NA</v>
      </c>
      <c r="U1270" s="834" t="str">
        <f>IFERROR(ROUND(IF(OR($R1270="Shazoor",$R1273="Shazoor",$R1275="Shazoor",$R1277="Shazoor"),$P1280/$X$11,""),1),"NA")</f>
        <v>NA</v>
      </c>
      <c r="V1270" s="834" t="str">
        <f>IFERROR(ROUND(IF(OR($R1270="Suzuki",$R1273="Suzuki",$R1275="Suzuki",$R1277="Suzuki"),$P1280/$X$12,""),1),"NA")</f>
        <v>NA</v>
      </c>
      <c r="W1270" s="830"/>
      <c r="X1270" s="855" t="e">
        <f>J1280/$K$9/$K$8</f>
        <v>#REF!</v>
      </c>
      <c r="Y1270" s="857" t="e">
        <f>ROUND(X1280/#REF!,0)</f>
        <v>#REF!</v>
      </c>
      <c r="Z1270" s="857" t="e">
        <f>O1280/#REF!</f>
        <v>#REF!</v>
      </c>
      <c r="AA1270" s="1103"/>
      <c r="AB1270" s="1106">
        <f>IFERROR(ROUND(IF(AA1270="ICT",0,(J1280/10)*110%),0),"")</f>
        <v>0</v>
      </c>
      <c r="AC1270" s="1107" t="str">
        <f>IFERROR(ROUNDUP(J1280/$P$9/$P$8,0),"")</f>
        <v/>
      </c>
      <c r="AD1270" s="1109" t="str">
        <f>IFERROR(ROUND(J1280/$P$9/AC1270,0),"")</f>
        <v/>
      </c>
      <c r="AE1270" s="29" t="str">
        <f>IFERROR(ROUND(IF(AA1270="ICT",0,(J1270/25)*110%),0),"")</f>
        <v/>
      </c>
      <c r="AF1270" s="43"/>
      <c r="AG1270" s="43"/>
      <c r="AH1270" s="44"/>
      <c r="AI1270" s="19"/>
    </row>
    <row r="1271" spans="2:35">
      <c r="B1271" s="823"/>
      <c r="C1271" s="828"/>
      <c r="D1271" s="1100"/>
      <c r="E1271" s="828"/>
      <c r="F1271" s="1102"/>
      <c r="G1271" s="25"/>
      <c r="H1271" s="140"/>
      <c r="I1271" s="140"/>
      <c r="J1271" s="7" t="str">
        <f t="shared" ref="J1271:J1279" si="622">IFERROR(IF(I1271/D$12=0," ",I1271/D$12),"")</f>
        <v xml:space="preserve"> </v>
      </c>
      <c r="K1271" s="1116"/>
      <c r="L1271" s="1118"/>
      <c r="M1271" s="1118"/>
      <c r="N1271" s="23"/>
      <c r="O1271" s="863"/>
      <c r="P1271" s="860"/>
      <c r="Q1271" s="866"/>
      <c r="R1271" s="828"/>
      <c r="S1271" s="835"/>
      <c r="T1271" s="835"/>
      <c r="U1271" s="835"/>
      <c r="V1271" s="835"/>
      <c r="W1271" s="831"/>
      <c r="X1271" s="855"/>
      <c r="Y1271" s="857"/>
      <c r="Z1271" s="857"/>
      <c r="AA1271" s="1104"/>
      <c r="AB1271" s="956"/>
      <c r="AC1271" s="1107"/>
      <c r="AD1271" s="1109"/>
      <c r="AE1271" s="29" t="str">
        <f t="shared" ref="AE1271:AE1273" si="623">IFERROR(ROUND(IF(AA1271="ICT",0,(J1271/25)*110%),0),"")</f>
        <v/>
      </c>
      <c r="AF1271" s="45"/>
      <c r="AG1271" s="45"/>
      <c r="AH1271" s="46"/>
      <c r="AI1271" s="19"/>
    </row>
    <row r="1272" spans="2:35">
      <c r="B1272" s="823"/>
      <c r="C1272" s="828"/>
      <c r="D1272" s="1100"/>
      <c r="E1272" s="828"/>
      <c r="F1272" s="1102"/>
      <c r="G1272" s="25"/>
      <c r="H1272" s="140"/>
      <c r="I1272" s="140"/>
      <c r="J1272" s="7" t="str">
        <f t="shared" si="622"/>
        <v xml:space="preserve"> </v>
      </c>
      <c r="K1272" s="1116"/>
      <c r="L1272" s="1118"/>
      <c r="M1272" s="1118"/>
      <c r="N1272" s="23"/>
      <c r="O1272" s="863"/>
      <c r="P1272" s="860"/>
      <c r="Q1272" s="866"/>
      <c r="R1272" s="829"/>
      <c r="S1272" s="835"/>
      <c r="T1272" s="835"/>
      <c r="U1272" s="835"/>
      <c r="V1272" s="835"/>
      <c r="W1272" s="831"/>
      <c r="X1272" s="855"/>
      <c r="Y1272" s="857"/>
      <c r="Z1272" s="857"/>
      <c r="AA1272" s="1104"/>
      <c r="AB1272" s="956"/>
      <c r="AC1272" s="1107"/>
      <c r="AD1272" s="1109"/>
      <c r="AE1272" s="29" t="str">
        <f t="shared" si="623"/>
        <v/>
      </c>
      <c r="AF1272" s="45"/>
      <c r="AG1272" s="45"/>
      <c r="AH1272" s="46"/>
      <c r="AI1272" s="19"/>
    </row>
    <row r="1273" spans="2:35">
      <c r="B1273" s="823"/>
      <c r="C1273" s="828"/>
      <c r="D1273" s="1100"/>
      <c r="E1273" s="828"/>
      <c r="F1273" s="1102"/>
      <c r="G1273" s="25"/>
      <c r="H1273" s="140"/>
      <c r="I1273" s="140"/>
      <c r="J1273" s="7" t="str">
        <f t="shared" si="622"/>
        <v xml:space="preserve"> </v>
      </c>
      <c r="K1273" s="1116"/>
      <c r="L1273" s="1118"/>
      <c r="M1273" s="1118"/>
      <c r="N1273" s="23"/>
      <c r="O1273" s="863"/>
      <c r="P1273" s="860"/>
      <c r="Q1273" s="866"/>
      <c r="R1273" s="854"/>
      <c r="S1273" s="835"/>
      <c r="T1273" s="835"/>
      <c r="U1273" s="835"/>
      <c r="V1273" s="835"/>
      <c r="W1273" s="831"/>
      <c r="X1273" s="855"/>
      <c r="Y1273" s="857"/>
      <c r="Z1273" s="857"/>
      <c r="AA1273" s="1104"/>
      <c r="AB1273" s="956"/>
      <c r="AC1273" s="1107"/>
      <c r="AD1273" s="1109"/>
      <c r="AE1273" s="29" t="str">
        <f t="shared" si="623"/>
        <v/>
      </c>
      <c r="AF1273" s="45"/>
      <c r="AG1273" s="45"/>
      <c r="AH1273" s="46"/>
      <c r="AI1273" s="19"/>
    </row>
    <row r="1274" spans="2:35">
      <c r="B1274" s="823"/>
      <c r="C1274" s="828"/>
      <c r="D1274" s="1100"/>
      <c r="E1274" s="828"/>
      <c r="F1274" s="1102"/>
      <c r="G1274" s="25"/>
      <c r="H1274" s="140"/>
      <c r="I1274" s="22"/>
      <c r="J1274" s="7" t="str">
        <f t="shared" si="622"/>
        <v xml:space="preserve"> </v>
      </c>
      <c r="K1274" s="1116"/>
      <c r="L1274" s="1118"/>
      <c r="M1274" s="1118"/>
      <c r="N1274" s="23"/>
      <c r="O1274" s="863"/>
      <c r="P1274" s="860"/>
      <c r="Q1274" s="866"/>
      <c r="R1274" s="829"/>
      <c r="S1274" s="835"/>
      <c r="T1274" s="835"/>
      <c r="U1274" s="835"/>
      <c r="V1274" s="835"/>
      <c r="W1274" s="831"/>
      <c r="X1274" s="855"/>
      <c r="Y1274" s="857"/>
      <c r="Z1274" s="857"/>
      <c r="AA1274" s="1104"/>
      <c r="AB1274" s="956"/>
      <c r="AC1274" s="1107"/>
      <c r="AD1274" s="1109"/>
      <c r="AE1274" s="29"/>
      <c r="AF1274" s="45"/>
      <c r="AG1274" s="45"/>
      <c r="AH1274" s="46"/>
      <c r="AI1274" s="19"/>
    </row>
    <row r="1275" spans="2:35">
      <c r="B1275" s="823"/>
      <c r="C1275" s="828"/>
      <c r="D1275" s="1100"/>
      <c r="E1275" s="828"/>
      <c r="F1275" s="1102"/>
      <c r="G1275" s="25"/>
      <c r="H1275" s="140"/>
      <c r="I1275" s="22"/>
      <c r="J1275" s="7" t="str">
        <f t="shared" si="622"/>
        <v xml:space="preserve"> </v>
      </c>
      <c r="K1275" s="1116"/>
      <c r="L1275" s="1118"/>
      <c r="M1275" s="1118"/>
      <c r="N1275" s="23"/>
      <c r="O1275" s="863"/>
      <c r="P1275" s="860"/>
      <c r="Q1275" s="866"/>
      <c r="R1275" s="854"/>
      <c r="S1275" s="835"/>
      <c r="T1275" s="835"/>
      <c r="U1275" s="835"/>
      <c r="V1275" s="835"/>
      <c r="W1275" s="831"/>
      <c r="X1275" s="855"/>
      <c r="Y1275" s="857"/>
      <c r="Z1275" s="857"/>
      <c r="AA1275" s="1104"/>
      <c r="AB1275" s="956"/>
      <c r="AC1275" s="1107"/>
      <c r="AD1275" s="1109"/>
      <c r="AE1275" s="29"/>
      <c r="AF1275" s="45"/>
      <c r="AG1275" s="45"/>
      <c r="AH1275" s="46"/>
      <c r="AI1275" s="19"/>
    </row>
    <row r="1276" spans="2:35">
      <c r="B1276" s="823"/>
      <c r="C1276" s="828"/>
      <c r="D1276" s="1100"/>
      <c r="E1276" s="828"/>
      <c r="F1276" s="1102"/>
      <c r="G1276" s="25"/>
      <c r="H1276" s="140"/>
      <c r="I1276" s="22"/>
      <c r="J1276" s="7" t="str">
        <f t="shared" si="622"/>
        <v xml:space="preserve"> </v>
      </c>
      <c r="K1276" s="1116"/>
      <c r="L1276" s="1118"/>
      <c r="M1276" s="1118"/>
      <c r="N1276" s="23"/>
      <c r="O1276" s="863"/>
      <c r="P1276" s="860"/>
      <c r="Q1276" s="866"/>
      <c r="R1276" s="829"/>
      <c r="S1276" s="835"/>
      <c r="T1276" s="835"/>
      <c r="U1276" s="835"/>
      <c r="V1276" s="835"/>
      <c r="W1276" s="831"/>
      <c r="X1276" s="855"/>
      <c r="Y1276" s="857"/>
      <c r="Z1276" s="857"/>
      <c r="AA1276" s="1104"/>
      <c r="AB1276" s="956"/>
      <c r="AC1276" s="1107"/>
      <c r="AD1276" s="1109"/>
      <c r="AE1276" s="29"/>
      <c r="AF1276" s="45"/>
      <c r="AG1276" s="45"/>
      <c r="AH1276" s="46"/>
      <c r="AI1276" s="19"/>
    </row>
    <row r="1277" spans="2:35">
      <c r="B1277" s="823"/>
      <c r="C1277" s="828"/>
      <c r="D1277" s="1100"/>
      <c r="E1277" s="828"/>
      <c r="F1277" s="1102"/>
      <c r="G1277" s="25"/>
      <c r="H1277" s="140"/>
      <c r="I1277" s="22"/>
      <c r="J1277" s="7" t="str">
        <f t="shared" si="622"/>
        <v xml:space="preserve"> </v>
      </c>
      <c r="K1277" s="1116"/>
      <c r="L1277" s="1118"/>
      <c r="M1277" s="1118"/>
      <c r="N1277" s="23"/>
      <c r="O1277" s="863"/>
      <c r="P1277" s="860"/>
      <c r="Q1277" s="866"/>
      <c r="R1277" s="854"/>
      <c r="S1277" s="835"/>
      <c r="T1277" s="835"/>
      <c r="U1277" s="835"/>
      <c r="V1277" s="835"/>
      <c r="W1277" s="831"/>
      <c r="X1277" s="855"/>
      <c r="Y1277" s="857"/>
      <c r="Z1277" s="857"/>
      <c r="AA1277" s="1104"/>
      <c r="AB1277" s="956"/>
      <c r="AC1277" s="1107"/>
      <c r="AD1277" s="1109"/>
      <c r="AE1277" s="29"/>
      <c r="AF1277" s="45"/>
      <c r="AG1277" s="45"/>
      <c r="AH1277" s="46"/>
      <c r="AI1277" s="19"/>
    </row>
    <row r="1278" spans="2:35">
      <c r="B1278" s="823"/>
      <c r="C1278" s="828"/>
      <c r="D1278" s="1100"/>
      <c r="E1278" s="828"/>
      <c r="F1278" s="1102"/>
      <c r="G1278" s="25"/>
      <c r="H1278" s="140"/>
      <c r="I1278" s="22"/>
      <c r="J1278" s="7" t="str">
        <f t="shared" si="622"/>
        <v xml:space="preserve"> </v>
      </c>
      <c r="K1278" s="1116"/>
      <c r="L1278" s="1118"/>
      <c r="M1278" s="1118"/>
      <c r="N1278" s="23"/>
      <c r="O1278" s="863"/>
      <c r="P1278" s="860"/>
      <c r="Q1278" s="866"/>
      <c r="R1278" s="828"/>
      <c r="S1278" s="835"/>
      <c r="T1278" s="835"/>
      <c r="U1278" s="835"/>
      <c r="V1278" s="835"/>
      <c r="W1278" s="831"/>
      <c r="X1278" s="855"/>
      <c r="Y1278" s="857"/>
      <c r="Z1278" s="857"/>
      <c r="AA1278" s="1104"/>
      <c r="AB1278" s="956"/>
      <c r="AC1278" s="1107"/>
      <c r="AD1278" s="1109"/>
      <c r="AE1278" s="29"/>
      <c r="AF1278" s="45"/>
      <c r="AG1278" s="45"/>
      <c r="AH1278" s="46"/>
      <c r="AI1278" s="19"/>
    </row>
    <row r="1279" spans="2:35">
      <c r="B1279" s="822"/>
      <c r="C1279" s="829"/>
      <c r="D1279" s="1101"/>
      <c r="E1279" s="829"/>
      <c r="F1279" s="1102"/>
      <c r="G1279" s="25"/>
      <c r="H1279" s="140"/>
      <c r="I1279" s="22"/>
      <c r="J1279" s="7" t="str">
        <f t="shared" si="622"/>
        <v xml:space="preserve"> </v>
      </c>
      <c r="K1279" s="1117"/>
      <c r="L1279" s="1119"/>
      <c r="M1279" s="1119"/>
      <c r="N1279" s="23"/>
      <c r="O1279" s="864"/>
      <c r="P1279" s="861"/>
      <c r="Q1279" s="867"/>
      <c r="R1279" s="829"/>
      <c r="S1279" s="836"/>
      <c r="T1279" s="836"/>
      <c r="U1279" s="836"/>
      <c r="V1279" s="836"/>
      <c r="W1279" s="832"/>
      <c r="X1279" s="856"/>
      <c r="Y1279" s="858"/>
      <c r="Z1279" s="858"/>
      <c r="AA1279" s="1105"/>
      <c r="AB1279" s="957"/>
      <c r="AC1279" s="1108"/>
      <c r="AD1279" s="1110"/>
      <c r="AE1279" s="29" t="str">
        <f t="shared" ref="AE1279" si="624">IFERROR(ROUND(IF(AA1279="ICT",0,(J1279/25)*110%),0),"")</f>
        <v/>
      </c>
      <c r="AF1279" s="45"/>
      <c r="AG1279" s="45"/>
      <c r="AH1279" s="46"/>
      <c r="AI1279" s="19"/>
    </row>
    <row r="1280" spans="2:35" s="90" customFormat="1" ht="16.5" customHeight="1">
      <c r="B1280" s="821"/>
      <c r="C1280" s="78" t="s">
        <v>348</v>
      </c>
      <c r="D1280" s="78"/>
      <c r="E1280" s="78">
        <f>COUNTA(E1270)</f>
        <v>0</v>
      </c>
      <c r="F1280" s="78">
        <f>COUNTA(F1270)</f>
        <v>0</v>
      </c>
      <c r="G1280" s="78">
        <f>COUNTA(G1270:G1279)</f>
        <v>0</v>
      </c>
      <c r="H1280" s="78"/>
      <c r="I1280" s="69">
        <f>SUM(I1270:I1279)</f>
        <v>0</v>
      </c>
      <c r="J1280" s="69">
        <f>SUM(J1270:J1279)</f>
        <v>0</v>
      </c>
      <c r="K1280" s="79"/>
      <c r="L1280" s="79"/>
      <c r="M1280" s="79"/>
      <c r="N1280" s="70">
        <f>SUM(N1270:N1279)</f>
        <v>0</v>
      </c>
      <c r="O1280" s="70">
        <f>SUM(O1270:O1279)</f>
        <v>0</v>
      </c>
      <c r="P1280" s="71">
        <f>SUM(P1270:P1279)</f>
        <v>0</v>
      </c>
      <c r="Q1280" s="71">
        <f>SUM(Q1270:Q1279)</f>
        <v>0</v>
      </c>
      <c r="R1280" s="71"/>
      <c r="S1280" s="74">
        <f>SUM(S1270:S1279)</f>
        <v>0</v>
      </c>
      <c r="T1280" s="74">
        <f>SUM(T1270:T1279)</f>
        <v>0</v>
      </c>
      <c r="U1280" s="74">
        <f t="shared" ref="U1280" si="625">SUM(U1270:U1279)</f>
        <v>0</v>
      </c>
      <c r="V1280" s="74">
        <f>SUM(V1270:V1279)</f>
        <v>0</v>
      </c>
      <c r="W1280" s="71"/>
      <c r="X1280" s="71" t="e">
        <f>SUM(X1270:X1279)</f>
        <v>#REF!</v>
      </c>
      <c r="Y1280" s="71" t="e">
        <f t="shared" ref="Y1280:Z1280" si="626">SUM(Y1270:Y1279)</f>
        <v>#REF!</v>
      </c>
      <c r="Z1280" s="71" t="e">
        <f t="shared" si="626"/>
        <v>#REF!</v>
      </c>
      <c r="AA1280" s="71"/>
      <c r="AB1280" s="75">
        <f>SUM(AB1270:AB1279)</f>
        <v>0</v>
      </c>
      <c r="AC1280" s="71">
        <f>SUM(AC1270:AC1279)</f>
        <v>0</v>
      </c>
      <c r="AD1280" s="76">
        <f>SUM(AD1270:AD1279)</f>
        <v>0</v>
      </c>
      <c r="AE1280" s="76">
        <f>SUM(AE1270:AE1279)</f>
        <v>0</v>
      </c>
      <c r="AF1280" s="79">
        <f>COUNTA(AF1270:AF1279)</f>
        <v>0</v>
      </c>
      <c r="AG1280" s="80"/>
      <c r="AH1280" s="81"/>
      <c r="AI1280" s="91"/>
    </row>
    <row r="1281" spans="2:35" s="93" customFormat="1" ht="15" thickBot="1">
      <c r="B1281" s="822"/>
      <c r="C1281" s="82"/>
      <c r="D1281" s="82"/>
      <c r="E1281" s="82"/>
      <c r="F1281" s="82"/>
      <c r="G1281" s="83"/>
      <c r="H1281" s="84"/>
      <c r="I1281" s="84"/>
      <c r="J1281" s="28" t="str">
        <f t="shared" ref="J1281" si="627">IFERROR(IF(I1281/D$12=0," ",I1281/D$12),"")</f>
        <v xml:space="preserve"> </v>
      </c>
      <c r="K1281" s="84"/>
      <c r="L1281" s="84"/>
      <c r="M1281" s="84"/>
      <c r="N1281" s="85"/>
      <c r="O1281" s="72"/>
      <c r="P1281" s="73"/>
      <c r="Q1281" s="73"/>
      <c r="R1281" s="73"/>
      <c r="S1281" s="73"/>
      <c r="T1281" s="73"/>
      <c r="U1281" s="73"/>
      <c r="V1281" s="73"/>
      <c r="W1281" s="73"/>
      <c r="X1281" s="73"/>
      <c r="Y1281" s="73"/>
      <c r="Z1281" s="73"/>
      <c r="AA1281" s="73"/>
      <c r="AB1281" s="73"/>
      <c r="AC1281" s="73"/>
      <c r="AD1281" s="77"/>
      <c r="AE1281" s="77"/>
      <c r="AF1281" s="84"/>
      <c r="AG1281" s="86"/>
      <c r="AH1281" s="87"/>
      <c r="AI1281" s="92"/>
    </row>
    <row r="1282" spans="2:35">
      <c r="B1282" s="823">
        <f>B1270+1</f>
        <v>106</v>
      </c>
      <c r="C1282" s="828"/>
      <c r="D1282" s="1100"/>
      <c r="E1282" s="828"/>
      <c r="F1282" s="829"/>
      <c r="G1282" s="25"/>
      <c r="H1282" s="24"/>
      <c r="I1282" s="140"/>
      <c r="J1282" s="7" t="str">
        <f>IFERROR(IF(I1282/D$12=0," ",I1282/D$12),"")</f>
        <v xml:space="preserve"> </v>
      </c>
      <c r="K1282" s="1116"/>
      <c r="L1282" s="1118"/>
      <c r="M1282" s="1118"/>
      <c r="N1282" s="23"/>
      <c r="O1282" s="862" t="str">
        <f>IFERROR(ROUND(IF(I1292/#REF!=0,"",I1292/#REF!),0),"")</f>
        <v/>
      </c>
      <c r="P1282" s="859">
        <f>IFERROR(O1292/$X$14,"")</f>
        <v>0</v>
      </c>
      <c r="Q1282" s="865">
        <f>IFERROR(P1292*$X$13/2,"")</f>
        <v>0</v>
      </c>
      <c r="R1282" s="854"/>
      <c r="S1282" s="834" t="str">
        <f>IFERROR(ROUND(IF(OR($R1282="Hino Truck",$R1285="Hino Truck",$R1287="Hino Truck",$R1289="Hino Truck"),$P1292/$X$9,""),1),"NA")</f>
        <v>NA</v>
      </c>
      <c r="T1282" s="834" t="str">
        <f>IFERROR(ROUND(IF(OR($R1282="Mazda",$R1285="Mazda",$R1287="Mazda",$R1289="Mazda"),$P1292/$X$10,""),1),"NA")</f>
        <v>NA</v>
      </c>
      <c r="U1282" s="834" t="str">
        <f>IFERROR(ROUND(IF(OR($R1282="Shazoor",$R1285="Shazoor",$R1287="Shazoor",$R1289="Shazoor"),$P1292/$X$11,""),1),"NA")</f>
        <v>NA</v>
      </c>
      <c r="V1282" s="834" t="str">
        <f>IFERROR(ROUND(IF(OR($R1282="Suzuki",$R1285="Suzuki",$R1287="Suzuki",$R1289="Suzuki"),$P1292/$X$12,""),1),"NA")</f>
        <v>NA</v>
      </c>
      <c r="W1282" s="830"/>
      <c r="X1282" s="855" t="e">
        <f>J1292/$K$9/$K$8</f>
        <v>#REF!</v>
      </c>
      <c r="Y1282" s="857" t="e">
        <f>ROUND(X1292/#REF!,0)</f>
        <v>#REF!</v>
      </c>
      <c r="Z1282" s="857" t="e">
        <f>O1292/#REF!</f>
        <v>#REF!</v>
      </c>
      <c r="AA1282" s="1103"/>
      <c r="AB1282" s="1106">
        <f>IFERROR(ROUND(IF(AA1282="ICT",0,(J1292/10)*110%),0),"")</f>
        <v>0</v>
      </c>
      <c r="AC1282" s="1107" t="str">
        <f>IFERROR(ROUNDUP(J1292/$P$9/$P$8,0),"")</f>
        <v/>
      </c>
      <c r="AD1282" s="1109" t="str">
        <f>IFERROR(ROUND(J1292/$P$9/AC1282,0),"")</f>
        <v/>
      </c>
      <c r="AE1282" s="29" t="str">
        <f>IFERROR(ROUND(IF(AA1282="ICT",0,(J1282/25)*110%),0),"")</f>
        <v/>
      </c>
      <c r="AF1282" s="43"/>
      <c r="AG1282" s="43"/>
      <c r="AH1282" s="44"/>
      <c r="AI1282" s="19"/>
    </row>
    <row r="1283" spans="2:35">
      <c r="B1283" s="823"/>
      <c r="C1283" s="828"/>
      <c r="D1283" s="1100"/>
      <c r="E1283" s="828"/>
      <c r="F1283" s="1102"/>
      <c r="G1283" s="25"/>
      <c r="H1283" s="140"/>
      <c r="I1283" s="140"/>
      <c r="J1283" s="7" t="str">
        <f t="shared" ref="J1283:J1291" si="628">IFERROR(IF(I1283/D$12=0," ",I1283/D$12),"")</f>
        <v xml:space="preserve"> </v>
      </c>
      <c r="K1283" s="1116"/>
      <c r="L1283" s="1118"/>
      <c r="M1283" s="1118"/>
      <c r="N1283" s="23"/>
      <c r="O1283" s="863"/>
      <c r="P1283" s="860"/>
      <c r="Q1283" s="866"/>
      <c r="R1283" s="828"/>
      <c r="S1283" s="835"/>
      <c r="T1283" s="835"/>
      <c r="U1283" s="835"/>
      <c r="V1283" s="835"/>
      <c r="W1283" s="831"/>
      <c r="X1283" s="855"/>
      <c r="Y1283" s="857"/>
      <c r="Z1283" s="857"/>
      <c r="AA1283" s="1104"/>
      <c r="AB1283" s="956"/>
      <c r="AC1283" s="1107"/>
      <c r="AD1283" s="1109"/>
      <c r="AE1283" s="29" t="str">
        <f t="shared" ref="AE1283:AE1285" si="629">IFERROR(ROUND(IF(AA1283="ICT",0,(J1283/25)*110%),0),"")</f>
        <v/>
      </c>
      <c r="AF1283" s="45"/>
      <c r="AG1283" s="45"/>
      <c r="AH1283" s="46"/>
      <c r="AI1283" s="19"/>
    </row>
    <row r="1284" spans="2:35">
      <c r="B1284" s="823"/>
      <c r="C1284" s="828"/>
      <c r="D1284" s="1100"/>
      <c r="E1284" s="828"/>
      <c r="F1284" s="1102"/>
      <c r="G1284" s="25"/>
      <c r="H1284" s="140"/>
      <c r="I1284" s="140"/>
      <c r="J1284" s="7" t="str">
        <f t="shared" si="628"/>
        <v xml:space="preserve"> </v>
      </c>
      <c r="K1284" s="1116"/>
      <c r="L1284" s="1118"/>
      <c r="M1284" s="1118"/>
      <c r="N1284" s="23"/>
      <c r="O1284" s="863"/>
      <c r="P1284" s="860"/>
      <c r="Q1284" s="866"/>
      <c r="R1284" s="829"/>
      <c r="S1284" s="835"/>
      <c r="T1284" s="835"/>
      <c r="U1284" s="835"/>
      <c r="V1284" s="835"/>
      <c r="W1284" s="831"/>
      <c r="X1284" s="855"/>
      <c r="Y1284" s="857"/>
      <c r="Z1284" s="857"/>
      <c r="AA1284" s="1104"/>
      <c r="AB1284" s="956"/>
      <c r="AC1284" s="1107"/>
      <c r="AD1284" s="1109"/>
      <c r="AE1284" s="29" t="str">
        <f t="shared" si="629"/>
        <v/>
      </c>
      <c r="AF1284" s="45"/>
      <c r="AG1284" s="45"/>
      <c r="AH1284" s="46"/>
      <c r="AI1284" s="19"/>
    </row>
    <row r="1285" spans="2:35">
      <c r="B1285" s="823"/>
      <c r="C1285" s="828"/>
      <c r="D1285" s="1100"/>
      <c r="E1285" s="828"/>
      <c r="F1285" s="1102"/>
      <c r="G1285" s="25"/>
      <c r="H1285" s="140"/>
      <c r="I1285" s="140"/>
      <c r="J1285" s="7" t="str">
        <f t="shared" si="628"/>
        <v xml:space="preserve"> </v>
      </c>
      <c r="K1285" s="1116"/>
      <c r="L1285" s="1118"/>
      <c r="M1285" s="1118"/>
      <c r="N1285" s="23"/>
      <c r="O1285" s="863"/>
      <c r="P1285" s="860"/>
      <c r="Q1285" s="866"/>
      <c r="R1285" s="854"/>
      <c r="S1285" s="835"/>
      <c r="T1285" s="835"/>
      <c r="U1285" s="835"/>
      <c r="V1285" s="835"/>
      <c r="W1285" s="831"/>
      <c r="X1285" s="855"/>
      <c r="Y1285" s="857"/>
      <c r="Z1285" s="857"/>
      <c r="AA1285" s="1104"/>
      <c r="AB1285" s="956"/>
      <c r="AC1285" s="1107"/>
      <c r="AD1285" s="1109"/>
      <c r="AE1285" s="29" t="str">
        <f t="shared" si="629"/>
        <v/>
      </c>
      <c r="AF1285" s="45"/>
      <c r="AG1285" s="45"/>
      <c r="AH1285" s="46"/>
      <c r="AI1285" s="19"/>
    </row>
    <row r="1286" spans="2:35">
      <c r="B1286" s="823"/>
      <c r="C1286" s="828"/>
      <c r="D1286" s="1100"/>
      <c r="E1286" s="828"/>
      <c r="F1286" s="1102"/>
      <c r="G1286" s="25"/>
      <c r="H1286" s="140"/>
      <c r="I1286" s="22"/>
      <c r="J1286" s="7" t="str">
        <f t="shared" si="628"/>
        <v xml:space="preserve"> </v>
      </c>
      <c r="K1286" s="1116"/>
      <c r="L1286" s="1118"/>
      <c r="M1286" s="1118"/>
      <c r="N1286" s="23"/>
      <c r="O1286" s="863"/>
      <c r="P1286" s="860"/>
      <c r="Q1286" s="866"/>
      <c r="R1286" s="829"/>
      <c r="S1286" s="835"/>
      <c r="T1286" s="835"/>
      <c r="U1286" s="835"/>
      <c r="V1286" s="835"/>
      <c r="W1286" s="831"/>
      <c r="X1286" s="855"/>
      <c r="Y1286" s="857"/>
      <c r="Z1286" s="857"/>
      <c r="AA1286" s="1104"/>
      <c r="AB1286" s="956"/>
      <c r="AC1286" s="1107"/>
      <c r="AD1286" s="1109"/>
      <c r="AE1286" s="29"/>
      <c r="AF1286" s="45"/>
      <c r="AG1286" s="45"/>
      <c r="AH1286" s="46"/>
      <c r="AI1286" s="19"/>
    </row>
    <row r="1287" spans="2:35">
      <c r="B1287" s="823"/>
      <c r="C1287" s="828"/>
      <c r="D1287" s="1100"/>
      <c r="E1287" s="828"/>
      <c r="F1287" s="1102"/>
      <c r="G1287" s="25"/>
      <c r="H1287" s="140"/>
      <c r="I1287" s="22"/>
      <c r="J1287" s="7" t="str">
        <f t="shared" si="628"/>
        <v xml:space="preserve"> </v>
      </c>
      <c r="K1287" s="1116"/>
      <c r="L1287" s="1118"/>
      <c r="M1287" s="1118"/>
      <c r="N1287" s="23"/>
      <c r="O1287" s="863"/>
      <c r="P1287" s="860"/>
      <c r="Q1287" s="866"/>
      <c r="R1287" s="854"/>
      <c r="S1287" s="835"/>
      <c r="T1287" s="835"/>
      <c r="U1287" s="835"/>
      <c r="V1287" s="835"/>
      <c r="W1287" s="831"/>
      <c r="X1287" s="855"/>
      <c r="Y1287" s="857"/>
      <c r="Z1287" s="857"/>
      <c r="AA1287" s="1104"/>
      <c r="AB1287" s="956"/>
      <c r="AC1287" s="1107"/>
      <c r="AD1287" s="1109"/>
      <c r="AE1287" s="29"/>
      <c r="AF1287" s="45"/>
      <c r="AG1287" s="45"/>
      <c r="AH1287" s="46"/>
      <c r="AI1287" s="19"/>
    </row>
    <row r="1288" spans="2:35">
      <c r="B1288" s="823"/>
      <c r="C1288" s="828"/>
      <c r="D1288" s="1100"/>
      <c r="E1288" s="828"/>
      <c r="F1288" s="1102"/>
      <c r="G1288" s="25"/>
      <c r="H1288" s="140"/>
      <c r="I1288" s="22"/>
      <c r="J1288" s="7" t="str">
        <f t="shared" si="628"/>
        <v xml:space="preserve"> </v>
      </c>
      <c r="K1288" s="1116"/>
      <c r="L1288" s="1118"/>
      <c r="M1288" s="1118"/>
      <c r="N1288" s="23"/>
      <c r="O1288" s="863"/>
      <c r="P1288" s="860"/>
      <c r="Q1288" s="866"/>
      <c r="R1288" s="829"/>
      <c r="S1288" s="835"/>
      <c r="T1288" s="835"/>
      <c r="U1288" s="835"/>
      <c r="V1288" s="835"/>
      <c r="W1288" s="831"/>
      <c r="X1288" s="855"/>
      <c r="Y1288" s="857"/>
      <c r="Z1288" s="857"/>
      <c r="AA1288" s="1104"/>
      <c r="AB1288" s="956"/>
      <c r="AC1288" s="1107"/>
      <c r="AD1288" s="1109"/>
      <c r="AE1288" s="29"/>
      <c r="AF1288" s="45"/>
      <c r="AG1288" s="45"/>
      <c r="AH1288" s="46"/>
      <c r="AI1288" s="19"/>
    </row>
    <row r="1289" spans="2:35">
      <c r="B1289" s="823"/>
      <c r="C1289" s="828"/>
      <c r="D1289" s="1100"/>
      <c r="E1289" s="828"/>
      <c r="F1289" s="1102"/>
      <c r="G1289" s="25"/>
      <c r="H1289" s="140"/>
      <c r="I1289" s="22"/>
      <c r="J1289" s="7" t="str">
        <f t="shared" si="628"/>
        <v xml:space="preserve"> </v>
      </c>
      <c r="K1289" s="1116"/>
      <c r="L1289" s="1118"/>
      <c r="M1289" s="1118"/>
      <c r="N1289" s="23"/>
      <c r="O1289" s="863"/>
      <c r="P1289" s="860"/>
      <c r="Q1289" s="866"/>
      <c r="R1289" s="854"/>
      <c r="S1289" s="835"/>
      <c r="T1289" s="835"/>
      <c r="U1289" s="835"/>
      <c r="V1289" s="835"/>
      <c r="W1289" s="831"/>
      <c r="X1289" s="855"/>
      <c r="Y1289" s="857"/>
      <c r="Z1289" s="857"/>
      <c r="AA1289" s="1104"/>
      <c r="AB1289" s="956"/>
      <c r="AC1289" s="1107"/>
      <c r="AD1289" s="1109"/>
      <c r="AE1289" s="29"/>
      <c r="AF1289" s="45"/>
      <c r="AG1289" s="45"/>
      <c r="AH1289" s="46"/>
      <c r="AI1289" s="19"/>
    </row>
    <row r="1290" spans="2:35">
      <c r="B1290" s="823"/>
      <c r="C1290" s="828"/>
      <c r="D1290" s="1100"/>
      <c r="E1290" s="828"/>
      <c r="F1290" s="1102"/>
      <c r="G1290" s="25"/>
      <c r="H1290" s="140"/>
      <c r="I1290" s="22"/>
      <c r="J1290" s="7" t="str">
        <f t="shared" si="628"/>
        <v xml:space="preserve"> </v>
      </c>
      <c r="K1290" s="1116"/>
      <c r="L1290" s="1118"/>
      <c r="M1290" s="1118"/>
      <c r="N1290" s="23"/>
      <c r="O1290" s="863"/>
      <c r="P1290" s="860"/>
      <c r="Q1290" s="866"/>
      <c r="R1290" s="828"/>
      <c r="S1290" s="835"/>
      <c r="T1290" s="835"/>
      <c r="U1290" s="835"/>
      <c r="V1290" s="835"/>
      <c r="W1290" s="831"/>
      <c r="X1290" s="855"/>
      <c r="Y1290" s="857"/>
      <c r="Z1290" s="857"/>
      <c r="AA1290" s="1104"/>
      <c r="AB1290" s="956"/>
      <c r="AC1290" s="1107"/>
      <c r="AD1290" s="1109"/>
      <c r="AE1290" s="29"/>
      <c r="AF1290" s="45"/>
      <c r="AG1290" s="45"/>
      <c r="AH1290" s="46"/>
      <c r="AI1290" s="19"/>
    </row>
    <row r="1291" spans="2:35">
      <c r="B1291" s="822"/>
      <c r="C1291" s="829"/>
      <c r="D1291" s="1101"/>
      <c r="E1291" s="829"/>
      <c r="F1291" s="1102"/>
      <c r="G1291" s="25"/>
      <c r="H1291" s="140"/>
      <c r="I1291" s="22"/>
      <c r="J1291" s="7" t="str">
        <f t="shared" si="628"/>
        <v xml:space="preserve"> </v>
      </c>
      <c r="K1291" s="1117"/>
      <c r="L1291" s="1119"/>
      <c r="M1291" s="1119"/>
      <c r="N1291" s="23"/>
      <c r="O1291" s="864"/>
      <c r="P1291" s="861"/>
      <c r="Q1291" s="867"/>
      <c r="R1291" s="829"/>
      <c r="S1291" s="836"/>
      <c r="T1291" s="836"/>
      <c r="U1291" s="836"/>
      <c r="V1291" s="836"/>
      <c r="W1291" s="832"/>
      <c r="X1291" s="856"/>
      <c r="Y1291" s="858"/>
      <c r="Z1291" s="858"/>
      <c r="AA1291" s="1105"/>
      <c r="AB1291" s="957"/>
      <c r="AC1291" s="1108"/>
      <c r="AD1291" s="1110"/>
      <c r="AE1291" s="29" t="str">
        <f t="shared" ref="AE1291" si="630">IFERROR(ROUND(IF(AA1291="ICT",0,(J1291/25)*110%),0),"")</f>
        <v/>
      </c>
      <c r="AF1291" s="45"/>
      <c r="AG1291" s="45"/>
      <c r="AH1291" s="46"/>
      <c r="AI1291" s="19"/>
    </row>
    <row r="1292" spans="2:35" s="90" customFormat="1" ht="16.5" customHeight="1">
      <c r="B1292" s="821"/>
      <c r="C1292" s="78" t="s">
        <v>348</v>
      </c>
      <c r="D1292" s="78"/>
      <c r="E1292" s="78">
        <f>COUNTA(E1282)</f>
        <v>0</v>
      </c>
      <c r="F1292" s="78">
        <f>COUNTA(F1282)</f>
        <v>0</v>
      </c>
      <c r="G1292" s="78">
        <f>COUNTA(G1282:G1291)</f>
        <v>0</v>
      </c>
      <c r="H1292" s="78"/>
      <c r="I1292" s="69">
        <f>SUM(I1282:I1291)</f>
        <v>0</v>
      </c>
      <c r="J1292" s="69">
        <f>SUM(J1282:J1291)</f>
        <v>0</v>
      </c>
      <c r="K1292" s="79"/>
      <c r="L1292" s="79"/>
      <c r="M1292" s="79"/>
      <c r="N1292" s="70">
        <f>SUM(N1282:N1291)</f>
        <v>0</v>
      </c>
      <c r="O1292" s="70">
        <f>SUM(O1282:O1291)</f>
        <v>0</v>
      </c>
      <c r="P1292" s="71">
        <f>SUM(P1282:P1291)</f>
        <v>0</v>
      </c>
      <c r="Q1292" s="71">
        <f>SUM(Q1282:Q1291)</f>
        <v>0</v>
      </c>
      <c r="R1292" s="71"/>
      <c r="S1292" s="74">
        <f>SUM(S1282:S1291)</f>
        <v>0</v>
      </c>
      <c r="T1292" s="74">
        <f>SUM(T1282:T1291)</f>
        <v>0</v>
      </c>
      <c r="U1292" s="74">
        <f t="shared" ref="U1292" si="631">SUM(U1282:U1291)</f>
        <v>0</v>
      </c>
      <c r="V1292" s="74">
        <f>SUM(V1282:V1291)</f>
        <v>0</v>
      </c>
      <c r="W1292" s="71"/>
      <c r="X1292" s="71" t="e">
        <f>SUM(X1282:X1291)</f>
        <v>#REF!</v>
      </c>
      <c r="Y1292" s="71" t="e">
        <f t="shared" ref="Y1292:Z1292" si="632">SUM(Y1282:Y1291)</f>
        <v>#REF!</v>
      </c>
      <c r="Z1292" s="71" t="e">
        <f t="shared" si="632"/>
        <v>#REF!</v>
      </c>
      <c r="AA1292" s="71"/>
      <c r="AB1292" s="75">
        <f>SUM(AB1282:AB1291)</f>
        <v>0</v>
      </c>
      <c r="AC1292" s="71">
        <f>SUM(AC1282:AC1291)</f>
        <v>0</v>
      </c>
      <c r="AD1292" s="76">
        <f>SUM(AD1282:AD1291)</f>
        <v>0</v>
      </c>
      <c r="AE1292" s="76">
        <f>SUM(AE1282:AE1291)</f>
        <v>0</v>
      </c>
      <c r="AF1292" s="79">
        <f>COUNTA(AF1282:AF1291)</f>
        <v>0</v>
      </c>
      <c r="AG1292" s="80"/>
      <c r="AH1292" s="81"/>
      <c r="AI1292" s="91"/>
    </row>
    <row r="1293" spans="2:35" s="93" customFormat="1" ht="15" thickBot="1">
      <c r="B1293" s="822"/>
      <c r="C1293" s="82"/>
      <c r="D1293" s="82"/>
      <c r="E1293" s="82"/>
      <c r="F1293" s="82"/>
      <c r="G1293" s="83"/>
      <c r="H1293" s="84"/>
      <c r="I1293" s="84"/>
      <c r="J1293" s="28" t="str">
        <f t="shared" ref="J1293" si="633">IFERROR(IF(I1293/D$12=0," ",I1293/D$12),"")</f>
        <v xml:space="preserve"> </v>
      </c>
      <c r="K1293" s="84"/>
      <c r="L1293" s="84"/>
      <c r="M1293" s="84"/>
      <c r="N1293" s="85"/>
      <c r="O1293" s="72"/>
      <c r="P1293" s="73"/>
      <c r="Q1293" s="73"/>
      <c r="R1293" s="73"/>
      <c r="S1293" s="73"/>
      <c r="T1293" s="73"/>
      <c r="U1293" s="73"/>
      <c r="V1293" s="73"/>
      <c r="W1293" s="73"/>
      <c r="X1293" s="73"/>
      <c r="Y1293" s="73"/>
      <c r="Z1293" s="73"/>
      <c r="AA1293" s="73"/>
      <c r="AB1293" s="73"/>
      <c r="AC1293" s="73"/>
      <c r="AD1293" s="77"/>
      <c r="AE1293" s="77"/>
      <c r="AF1293" s="84"/>
      <c r="AG1293" s="86"/>
      <c r="AH1293" s="87"/>
      <c r="AI1293" s="92"/>
    </row>
    <row r="1294" spans="2:35">
      <c r="B1294" s="823">
        <f>B1282+1</f>
        <v>107</v>
      </c>
      <c r="C1294" s="828"/>
      <c r="D1294" s="1100"/>
      <c r="E1294" s="828"/>
      <c r="F1294" s="829"/>
      <c r="G1294" s="25"/>
      <c r="H1294" s="24"/>
      <c r="I1294" s="140"/>
      <c r="J1294" s="7" t="str">
        <f>IFERROR(IF(I1294/D$12=0," ",I1294/D$12),"")</f>
        <v xml:space="preserve"> </v>
      </c>
      <c r="K1294" s="1116"/>
      <c r="L1294" s="1118"/>
      <c r="M1294" s="1118"/>
      <c r="N1294" s="23"/>
      <c r="O1294" s="862" t="str">
        <f>IFERROR(ROUND(IF(I1304/#REF!=0,"",I1304/#REF!),0),"")</f>
        <v/>
      </c>
      <c r="P1294" s="859">
        <f>IFERROR(O1304/$X$14,"")</f>
        <v>0</v>
      </c>
      <c r="Q1294" s="865">
        <f>IFERROR(P1304*$X$13/2,"")</f>
        <v>0</v>
      </c>
      <c r="R1294" s="854"/>
      <c r="S1294" s="834" t="str">
        <f>IFERROR(ROUND(IF(OR($R1294="Hino Truck",$R1297="Hino Truck",$R1299="Hino Truck",$R1301="Hino Truck"),$P1304/$X$9,""),1),"NA")</f>
        <v>NA</v>
      </c>
      <c r="T1294" s="834" t="str">
        <f>IFERROR(ROUND(IF(OR($R1294="Mazda",$R1297="Mazda",$R1299="Mazda",$R1301="Mazda"),$P1304/$X$10,""),1),"NA")</f>
        <v>NA</v>
      </c>
      <c r="U1294" s="834" t="str">
        <f>IFERROR(ROUND(IF(OR($R1294="Shazoor",$R1297="Shazoor",$R1299="Shazoor",$R1301="Shazoor"),$P1304/$X$11,""),1),"NA")</f>
        <v>NA</v>
      </c>
      <c r="V1294" s="834" t="str">
        <f>IFERROR(ROUND(IF(OR($R1294="Suzuki",$R1297="Suzuki",$R1299="Suzuki",$R1301="Suzuki"),$P1304/$X$12,""),1),"NA")</f>
        <v>NA</v>
      </c>
      <c r="W1294" s="830"/>
      <c r="X1294" s="855" t="e">
        <f>J1304/$K$9/$K$8</f>
        <v>#REF!</v>
      </c>
      <c r="Y1294" s="857" t="e">
        <f>ROUND(X1304/#REF!,0)</f>
        <v>#REF!</v>
      </c>
      <c r="Z1294" s="857" t="e">
        <f>O1304/#REF!</f>
        <v>#REF!</v>
      </c>
      <c r="AA1294" s="1103"/>
      <c r="AB1294" s="1106">
        <f>IFERROR(ROUND(IF(AA1294="ICT",0,(J1304/10)*110%),0),"")</f>
        <v>0</v>
      </c>
      <c r="AC1294" s="1107" t="str">
        <f>IFERROR(ROUNDUP(J1304/$P$9/$P$8,0),"")</f>
        <v/>
      </c>
      <c r="AD1294" s="1109" t="str">
        <f>IFERROR(ROUND(J1304/$P$9/AC1294,0),"")</f>
        <v/>
      </c>
      <c r="AE1294" s="29" t="str">
        <f>IFERROR(ROUND(IF(AA1294="ICT",0,(J1294/25)*110%),0),"")</f>
        <v/>
      </c>
      <c r="AF1294" s="43"/>
      <c r="AG1294" s="43"/>
      <c r="AH1294" s="44"/>
      <c r="AI1294" s="19"/>
    </row>
    <row r="1295" spans="2:35">
      <c r="B1295" s="823"/>
      <c r="C1295" s="828"/>
      <c r="D1295" s="1100"/>
      <c r="E1295" s="828"/>
      <c r="F1295" s="1102"/>
      <c r="G1295" s="25"/>
      <c r="H1295" s="140"/>
      <c r="I1295" s="140"/>
      <c r="J1295" s="7" t="str">
        <f t="shared" ref="J1295:J1303" si="634">IFERROR(IF(I1295/D$12=0," ",I1295/D$12),"")</f>
        <v xml:space="preserve"> </v>
      </c>
      <c r="K1295" s="1116"/>
      <c r="L1295" s="1118"/>
      <c r="M1295" s="1118"/>
      <c r="N1295" s="23"/>
      <c r="O1295" s="863"/>
      <c r="P1295" s="860"/>
      <c r="Q1295" s="866"/>
      <c r="R1295" s="828"/>
      <c r="S1295" s="835"/>
      <c r="T1295" s="835"/>
      <c r="U1295" s="835"/>
      <c r="V1295" s="835"/>
      <c r="W1295" s="831"/>
      <c r="X1295" s="855"/>
      <c r="Y1295" s="857"/>
      <c r="Z1295" s="857"/>
      <c r="AA1295" s="1104"/>
      <c r="AB1295" s="956"/>
      <c r="AC1295" s="1107"/>
      <c r="AD1295" s="1109"/>
      <c r="AE1295" s="29" t="str">
        <f t="shared" ref="AE1295:AE1297" si="635">IFERROR(ROUND(IF(AA1295="ICT",0,(J1295/25)*110%),0),"")</f>
        <v/>
      </c>
      <c r="AF1295" s="45"/>
      <c r="AG1295" s="45"/>
      <c r="AH1295" s="46"/>
      <c r="AI1295" s="19"/>
    </row>
    <row r="1296" spans="2:35">
      <c r="B1296" s="823"/>
      <c r="C1296" s="828"/>
      <c r="D1296" s="1100"/>
      <c r="E1296" s="828"/>
      <c r="F1296" s="1102"/>
      <c r="G1296" s="25"/>
      <c r="H1296" s="140"/>
      <c r="I1296" s="140"/>
      <c r="J1296" s="7" t="str">
        <f t="shared" si="634"/>
        <v xml:space="preserve"> </v>
      </c>
      <c r="K1296" s="1116"/>
      <c r="L1296" s="1118"/>
      <c r="M1296" s="1118"/>
      <c r="N1296" s="23"/>
      <c r="O1296" s="863"/>
      <c r="P1296" s="860"/>
      <c r="Q1296" s="866"/>
      <c r="R1296" s="829"/>
      <c r="S1296" s="835"/>
      <c r="T1296" s="835"/>
      <c r="U1296" s="835"/>
      <c r="V1296" s="835"/>
      <c r="W1296" s="831"/>
      <c r="X1296" s="855"/>
      <c r="Y1296" s="857"/>
      <c r="Z1296" s="857"/>
      <c r="AA1296" s="1104"/>
      <c r="AB1296" s="956"/>
      <c r="AC1296" s="1107"/>
      <c r="AD1296" s="1109"/>
      <c r="AE1296" s="29" t="str">
        <f t="shared" si="635"/>
        <v/>
      </c>
      <c r="AF1296" s="45"/>
      <c r="AG1296" s="45"/>
      <c r="AH1296" s="46"/>
      <c r="AI1296" s="19"/>
    </row>
    <row r="1297" spans="2:35">
      <c r="B1297" s="823"/>
      <c r="C1297" s="828"/>
      <c r="D1297" s="1100"/>
      <c r="E1297" s="828"/>
      <c r="F1297" s="1102"/>
      <c r="G1297" s="25"/>
      <c r="H1297" s="140"/>
      <c r="I1297" s="140"/>
      <c r="J1297" s="7" t="str">
        <f t="shared" si="634"/>
        <v xml:space="preserve"> </v>
      </c>
      <c r="K1297" s="1116"/>
      <c r="L1297" s="1118"/>
      <c r="M1297" s="1118"/>
      <c r="N1297" s="23"/>
      <c r="O1297" s="863"/>
      <c r="P1297" s="860"/>
      <c r="Q1297" s="866"/>
      <c r="R1297" s="854"/>
      <c r="S1297" s="835"/>
      <c r="T1297" s="835"/>
      <c r="U1297" s="835"/>
      <c r="V1297" s="835"/>
      <c r="W1297" s="831"/>
      <c r="X1297" s="855"/>
      <c r="Y1297" s="857"/>
      <c r="Z1297" s="857"/>
      <c r="AA1297" s="1104"/>
      <c r="AB1297" s="956"/>
      <c r="AC1297" s="1107"/>
      <c r="AD1297" s="1109"/>
      <c r="AE1297" s="29" t="str">
        <f t="shared" si="635"/>
        <v/>
      </c>
      <c r="AF1297" s="45"/>
      <c r="AG1297" s="45"/>
      <c r="AH1297" s="46"/>
      <c r="AI1297" s="19"/>
    </row>
    <row r="1298" spans="2:35">
      <c r="B1298" s="823"/>
      <c r="C1298" s="828"/>
      <c r="D1298" s="1100"/>
      <c r="E1298" s="828"/>
      <c r="F1298" s="1102"/>
      <c r="G1298" s="25"/>
      <c r="H1298" s="140"/>
      <c r="I1298" s="22"/>
      <c r="J1298" s="7" t="str">
        <f t="shared" si="634"/>
        <v xml:space="preserve"> </v>
      </c>
      <c r="K1298" s="1116"/>
      <c r="L1298" s="1118"/>
      <c r="M1298" s="1118"/>
      <c r="N1298" s="23"/>
      <c r="O1298" s="863"/>
      <c r="P1298" s="860"/>
      <c r="Q1298" s="866"/>
      <c r="R1298" s="829"/>
      <c r="S1298" s="835"/>
      <c r="T1298" s="835"/>
      <c r="U1298" s="835"/>
      <c r="V1298" s="835"/>
      <c r="W1298" s="831"/>
      <c r="X1298" s="855"/>
      <c r="Y1298" s="857"/>
      <c r="Z1298" s="857"/>
      <c r="AA1298" s="1104"/>
      <c r="AB1298" s="956"/>
      <c r="AC1298" s="1107"/>
      <c r="AD1298" s="1109"/>
      <c r="AE1298" s="29"/>
      <c r="AF1298" s="45"/>
      <c r="AG1298" s="45"/>
      <c r="AH1298" s="46"/>
      <c r="AI1298" s="19"/>
    </row>
    <row r="1299" spans="2:35">
      <c r="B1299" s="823"/>
      <c r="C1299" s="828"/>
      <c r="D1299" s="1100"/>
      <c r="E1299" s="828"/>
      <c r="F1299" s="1102"/>
      <c r="G1299" s="25"/>
      <c r="H1299" s="140"/>
      <c r="I1299" s="22"/>
      <c r="J1299" s="7" t="str">
        <f t="shared" si="634"/>
        <v xml:space="preserve"> </v>
      </c>
      <c r="K1299" s="1116"/>
      <c r="L1299" s="1118"/>
      <c r="M1299" s="1118"/>
      <c r="N1299" s="23"/>
      <c r="O1299" s="863"/>
      <c r="P1299" s="860"/>
      <c r="Q1299" s="866"/>
      <c r="R1299" s="854"/>
      <c r="S1299" s="835"/>
      <c r="T1299" s="835"/>
      <c r="U1299" s="835"/>
      <c r="V1299" s="835"/>
      <c r="W1299" s="831"/>
      <c r="X1299" s="855"/>
      <c r="Y1299" s="857"/>
      <c r="Z1299" s="857"/>
      <c r="AA1299" s="1104"/>
      <c r="AB1299" s="956"/>
      <c r="AC1299" s="1107"/>
      <c r="AD1299" s="1109"/>
      <c r="AE1299" s="29"/>
      <c r="AF1299" s="45"/>
      <c r="AG1299" s="45"/>
      <c r="AH1299" s="46"/>
      <c r="AI1299" s="19"/>
    </row>
    <row r="1300" spans="2:35">
      <c r="B1300" s="823"/>
      <c r="C1300" s="828"/>
      <c r="D1300" s="1100"/>
      <c r="E1300" s="828"/>
      <c r="F1300" s="1102"/>
      <c r="G1300" s="25"/>
      <c r="H1300" s="140"/>
      <c r="I1300" s="22"/>
      <c r="J1300" s="7" t="str">
        <f t="shared" si="634"/>
        <v xml:space="preserve"> </v>
      </c>
      <c r="K1300" s="1116"/>
      <c r="L1300" s="1118"/>
      <c r="M1300" s="1118"/>
      <c r="N1300" s="23"/>
      <c r="O1300" s="863"/>
      <c r="P1300" s="860"/>
      <c r="Q1300" s="866"/>
      <c r="R1300" s="829"/>
      <c r="S1300" s="835"/>
      <c r="T1300" s="835"/>
      <c r="U1300" s="835"/>
      <c r="V1300" s="835"/>
      <c r="W1300" s="831"/>
      <c r="X1300" s="855"/>
      <c r="Y1300" s="857"/>
      <c r="Z1300" s="857"/>
      <c r="AA1300" s="1104"/>
      <c r="AB1300" s="956"/>
      <c r="AC1300" s="1107"/>
      <c r="AD1300" s="1109"/>
      <c r="AE1300" s="29"/>
      <c r="AF1300" s="45"/>
      <c r="AG1300" s="45"/>
      <c r="AH1300" s="46"/>
      <c r="AI1300" s="19"/>
    </row>
    <row r="1301" spans="2:35">
      <c r="B1301" s="823"/>
      <c r="C1301" s="828"/>
      <c r="D1301" s="1100"/>
      <c r="E1301" s="828"/>
      <c r="F1301" s="1102"/>
      <c r="G1301" s="25"/>
      <c r="H1301" s="140"/>
      <c r="I1301" s="22"/>
      <c r="J1301" s="7" t="str">
        <f t="shared" si="634"/>
        <v xml:space="preserve"> </v>
      </c>
      <c r="K1301" s="1116"/>
      <c r="L1301" s="1118"/>
      <c r="M1301" s="1118"/>
      <c r="N1301" s="23"/>
      <c r="O1301" s="863"/>
      <c r="P1301" s="860"/>
      <c r="Q1301" s="866"/>
      <c r="R1301" s="854"/>
      <c r="S1301" s="835"/>
      <c r="T1301" s="835"/>
      <c r="U1301" s="835"/>
      <c r="V1301" s="835"/>
      <c r="W1301" s="831"/>
      <c r="X1301" s="855"/>
      <c r="Y1301" s="857"/>
      <c r="Z1301" s="857"/>
      <c r="AA1301" s="1104"/>
      <c r="AB1301" s="956"/>
      <c r="AC1301" s="1107"/>
      <c r="AD1301" s="1109"/>
      <c r="AE1301" s="29"/>
      <c r="AF1301" s="45"/>
      <c r="AG1301" s="45"/>
      <c r="AH1301" s="46"/>
      <c r="AI1301" s="19"/>
    </row>
    <row r="1302" spans="2:35">
      <c r="B1302" s="823"/>
      <c r="C1302" s="828"/>
      <c r="D1302" s="1100"/>
      <c r="E1302" s="828"/>
      <c r="F1302" s="1102"/>
      <c r="G1302" s="25"/>
      <c r="H1302" s="140"/>
      <c r="I1302" s="22"/>
      <c r="J1302" s="7" t="str">
        <f t="shared" si="634"/>
        <v xml:space="preserve"> </v>
      </c>
      <c r="K1302" s="1116"/>
      <c r="L1302" s="1118"/>
      <c r="M1302" s="1118"/>
      <c r="N1302" s="23"/>
      <c r="O1302" s="863"/>
      <c r="P1302" s="860"/>
      <c r="Q1302" s="866"/>
      <c r="R1302" s="828"/>
      <c r="S1302" s="835"/>
      <c r="T1302" s="835"/>
      <c r="U1302" s="835"/>
      <c r="V1302" s="835"/>
      <c r="W1302" s="831"/>
      <c r="X1302" s="855"/>
      <c r="Y1302" s="857"/>
      <c r="Z1302" s="857"/>
      <c r="AA1302" s="1104"/>
      <c r="AB1302" s="956"/>
      <c r="AC1302" s="1107"/>
      <c r="AD1302" s="1109"/>
      <c r="AE1302" s="29"/>
      <c r="AF1302" s="45"/>
      <c r="AG1302" s="45"/>
      <c r="AH1302" s="46"/>
      <c r="AI1302" s="19"/>
    </row>
    <row r="1303" spans="2:35">
      <c r="B1303" s="822"/>
      <c r="C1303" s="829"/>
      <c r="D1303" s="1101"/>
      <c r="E1303" s="829"/>
      <c r="F1303" s="1102"/>
      <c r="G1303" s="25"/>
      <c r="H1303" s="140"/>
      <c r="I1303" s="22"/>
      <c r="J1303" s="7" t="str">
        <f t="shared" si="634"/>
        <v xml:space="preserve"> </v>
      </c>
      <c r="K1303" s="1117"/>
      <c r="L1303" s="1119"/>
      <c r="M1303" s="1119"/>
      <c r="N1303" s="23"/>
      <c r="O1303" s="864"/>
      <c r="P1303" s="861"/>
      <c r="Q1303" s="867"/>
      <c r="R1303" s="829"/>
      <c r="S1303" s="836"/>
      <c r="T1303" s="836"/>
      <c r="U1303" s="836"/>
      <c r="V1303" s="836"/>
      <c r="W1303" s="832"/>
      <c r="X1303" s="856"/>
      <c r="Y1303" s="858"/>
      <c r="Z1303" s="858"/>
      <c r="AA1303" s="1105"/>
      <c r="AB1303" s="957"/>
      <c r="AC1303" s="1108"/>
      <c r="AD1303" s="1110"/>
      <c r="AE1303" s="29" t="str">
        <f t="shared" ref="AE1303" si="636">IFERROR(ROUND(IF(AA1303="ICT",0,(J1303/25)*110%),0),"")</f>
        <v/>
      </c>
      <c r="AF1303" s="45"/>
      <c r="AG1303" s="45"/>
      <c r="AH1303" s="46"/>
      <c r="AI1303" s="19"/>
    </row>
    <row r="1304" spans="2:35" s="90" customFormat="1" ht="16.5" customHeight="1">
      <c r="B1304" s="821"/>
      <c r="C1304" s="78" t="s">
        <v>348</v>
      </c>
      <c r="D1304" s="78"/>
      <c r="E1304" s="78">
        <f>COUNTA(E1294)</f>
        <v>0</v>
      </c>
      <c r="F1304" s="78">
        <f>COUNTA(F1294)</f>
        <v>0</v>
      </c>
      <c r="G1304" s="78">
        <f>COUNTA(G1294:G1303)</f>
        <v>0</v>
      </c>
      <c r="H1304" s="78"/>
      <c r="I1304" s="69">
        <f>SUM(I1294:I1303)</f>
        <v>0</v>
      </c>
      <c r="J1304" s="69">
        <f>SUM(J1294:J1303)</f>
        <v>0</v>
      </c>
      <c r="K1304" s="79"/>
      <c r="L1304" s="79"/>
      <c r="M1304" s="79"/>
      <c r="N1304" s="70">
        <f>SUM(N1294:N1303)</f>
        <v>0</v>
      </c>
      <c r="O1304" s="70">
        <f>SUM(O1294:O1303)</f>
        <v>0</v>
      </c>
      <c r="P1304" s="71">
        <f>SUM(P1294:P1303)</f>
        <v>0</v>
      </c>
      <c r="Q1304" s="71">
        <f>SUM(Q1294:Q1303)</f>
        <v>0</v>
      </c>
      <c r="R1304" s="71"/>
      <c r="S1304" s="74">
        <f>SUM(S1294:S1303)</f>
        <v>0</v>
      </c>
      <c r="T1304" s="74">
        <f>SUM(T1294:T1303)</f>
        <v>0</v>
      </c>
      <c r="U1304" s="74">
        <f t="shared" ref="U1304" si="637">SUM(U1294:U1303)</f>
        <v>0</v>
      </c>
      <c r="V1304" s="74">
        <f>SUM(V1294:V1303)</f>
        <v>0</v>
      </c>
      <c r="W1304" s="71"/>
      <c r="X1304" s="71" t="e">
        <f>SUM(X1294:X1303)</f>
        <v>#REF!</v>
      </c>
      <c r="Y1304" s="71" t="e">
        <f t="shared" ref="Y1304:Z1304" si="638">SUM(Y1294:Y1303)</f>
        <v>#REF!</v>
      </c>
      <c r="Z1304" s="71" t="e">
        <f t="shared" si="638"/>
        <v>#REF!</v>
      </c>
      <c r="AA1304" s="71"/>
      <c r="AB1304" s="75">
        <f>SUM(AB1294:AB1303)</f>
        <v>0</v>
      </c>
      <c r="AC1304" s="71">
        <f>SUM(AC1294:AC1303)</f>
        <v>0</v>
      </c>
      <c r="AD1304" s="76">
        <f>SUM(AD1294:AD1303)</f>
        <v>0</v>
      </c>
      <c r="AE1304" s="76">
        <f>SUM(AE1294:AE1303)</f>
        <v>0</v>
      </c>
      <c r="AF1304" s="79">
        <f>COUNTA(AF1294:AF1303)</f>
        <v>0</v>
      </c>
      <c r="AG1304" s="80"/>
      <c r="AH1304" s="81"/>
      <c r="AI1304" s="91"/>
    </row>
    <row r="1305" spans="2:35" s="93" customFormat="1" ht="15" thickBot="1">
      <c r="B1305" s="822"/>
      <c r="C1305" s="82"/>
      <c r="D1305" s="82"/>
      <c r="E1305" s="82"/>
      <c r="F1305" s="82"/>
      <c r="G1305" s="83"/>
      <c r="H1305" s="84"/>
      <c r="I1305" s="84"/>
      <c r="J1305" s="28" t="str">
        <f t="shared" ref="J1305" si="639">IFERROR(IF(I1305/D$12=0," ",I1305/D$12),"")</f>
        <v xml:space="preserve"> </v>
      </c>
      <c r="K1305" s="84"/>
      <c r="L1305" s="84"/>
      <c r="M1305" s="84"/>
      <c r="N1305" s="85"/>
      <c r="O1305" s="72"/>
      <c r="P1305" s="73"/>
      <c r="Q1305" s="73"/>
      <c r="R1305" s="73"/>
      <c r="S1305" s="73"/>
      <c r="T1305" s="73"/>
      <c r="U1305" s="73"/>
      <c r="V1305" s="73"/>
      <c r="W1305" s="73"/>
      <c r="X1305" s="73"/>
      <c r="Y1305" s="73"/>
      <c r="Z1305" s="73"/>
      <c r="AA1305" s="73"/>
      <c r="AB1305" s="73"/>
      <c r="AC1305" s="73"/>
      <c r="AD1305" s="77"/>
      <c r="AE1305" s="77"/>
      <c r="AF1305" s="84"/>
      <c r="AG1305" s="86"/>
      <c r="AH1305" s="87"/>
      <c r="AI1305" s="92"/>
    </row>
    <row r="1306" spans="2:35">
      <c r="B1306" s="823">
        <f>B1294+1</f>
        <v>108</v>
      </c>
      <c r="C1306" s="828"/>
      <c r="D1306" s="1100"/>
      <c r="E1306" s="828"/>
      <c r="F1306" s="829"/>
      <c r="G1306" s="25"/>
      <c r="H1306" s="24"/>
      <c r="I1306" s="140"/>
      <c r="J1306" s="7" t="str">
        <f>IFERROR(IF(I1306/D$12=0," ",I1306/D$12),"")</f>
        <v xml:space="preserve"> </v>
      </c>
      <c r="K1306" s="1116"/>
      <c r="L1306" s="1118"/>
      <c r="M1306" s="1118"/>
      <c r="N1306" s="23"/>
      <c r="O1306" s="862" t="str">
        <f>IFERROR(ROUND(IF(I1316/#REF!=0,"",I1316/#REF!),0),"")</f>
        <v/>
      </c>
      <c r="P1306" s="859">
        <f>IFERROR(O1316/$X$14,"")</f>
        <v>0</v>
      </c>
      <c r="Q1306" s="865">
        <f>IFERROR(P1316*$X$13/2,"")</f>
        <v>0</v>
      </c>
      <c r="R1306" s="854"/>
      <c r="S1306" s="834" t="str">
        <f>IFERROR(ROUND(IF(OR($R1306="Hino Truck",$R1309="Hino Truck",$R1311="Hino Truck",$R1313="Hino Truck"),$P1316/$X$9,""),1),"NA")</f>
        <v>NA</v>
      </c>
      <c r="T1306" s="834" t="str">
        <f>IFERROR(ROUND(IF(OR($R1306="Mazda",$R1309="Mazda",$R1311="Mazda",$R1313="Mazda"),$P1316/$X$10,""),1),"NA")</f>
        <v>NA</v>
      </c>
      <c r="U1306" s="834" t="str">
        <f>IFERROR(ROUND(IF(OR($R1306="Shazoor",$R1309="Shazoor",$R1311="Shazoor",$R1313="Shazoor"),$P1316/$X$11,""),1),"NA")</f>
        <v>NA</v>
      </c>
      <c r="V1306" s="834" t="str">
        <f>IFERROR(ROUND(IF(OR($R1306="Suzuki",$R1309="Suzuki",$R1311="Suzuki",$R1313="Suzuki"),$P1316/$X$12,""),1),"NA")</f>
        <v>NA</v>
      </c>
      <c r="W1306" s="830"/>
      <c r="X1306" s="855" t="e">
        <f>J1316/$K$9/$K$8</f>
        <v>#REF!</v>
      </c>
      <c r="Y1306" s="857" t="e">
        <f>ROUND(X1316/#REF!,0)</f>
        <v>#REF!</v>
      </c>
      <c r="Z1306" s="857" t="e">
        <f>O1316/#REF!</f>
        <v>#REF!</v>
      </c>
      <c r="AA1306" s="1103"/>
      <c r="AB1306" s="1106">
        <f>IFERROR(ROUND(IF(AA1306="ICT",0,(J1316/10)*110%),0),"")</f>
        <v>0</v>
      </c>
      <c r="AC1306" s="1107" t="str">
        <f>IFERROR(ROUNDUP(J1316/$P$9/$P$8,0),"")</f>
        <v/>
      </c>
      <c r="AD1306" s="1109" t="str">
        <f>IFERROR(ROUND(J1316/$P$9/AC1306,0),"")</f>
        <v/>
      </c>
      <c r="AE1306" s="29" t="str">
        <f>IFERROR(ROUND(IF(AA1306="ICT",0,(J1306/25)*110%),0),"")</f>
        <v/>
      </c>
      <c r="AF1306" s="43"/>
      <c r="AG1306" s="43"/>
      <c r="AH1306" s="44"/>
      <c r="AI1306" s="19"/>
    </row>
    <row r="1307" spans="2:35">
      <c r="B1307" s="823"/>
      <c r="C1307" s="828"/>
      <c r="D1307" s="1100"/>
      <c r="E1307" s="828"/>
      <c r="F1307" s="1102"/>
      <c r="G1307" s="25"/>
      <c r="H1307" s="140"/>
      <c r="I1307" s="140"/>
      <c r="J1307" s="7" t="str">
        <f t="shared" ref="J1307:J1315" si="640">IFERROR(IF(I1307/D$12=0," ",I1307/D$12),"")</f>
        <v xml:space="preserve"> </v>
      </c>
      <c r="K1307" s="1116"/>
      <c r="L1307" s="1118"/>
      <c r="M1307" s="1118"/>
      <c r="N1307" s="23"/>
      <c r="O1307" s="863"/>
      <c r="P1307" s="860"/>
      <c r="Q1307" s="866"/>
      <c r="R1307" s="828"/>
      <c r="S1307" s="835"/>
      <c r="T1307" s="835"/>
      <c r="U1307" s="835"/>
      <c r="V1307" s="835"/>
      <c r="W1307" s="831"/>
      <c r="X1307" s="855"/>
      <c r="Y1307" s="857"/>
      <c r="Z1307" s="857"/>
      <c r="AA1307" s="1104"/>
      <c r="AB1307" s="956"/>
      <c r="AC1307" s="1107"/>
      <c r="AD1307" s="1109"/>
      <c r="AE1307" s="29" t="str">
        <f t="shared" ref="AE1307:AE1309" si="641">IFERROR(ROUND(IF(AA1307="ICT",0,(J1307/25)*110%),0),"")</f>
        <v/>
      </c>
      <c r="AF1307" s="45"/>
      <c r="AG1307" s="45"/>
      <c r="AH1307" s="46"/>
      <c r="AI1307" s="19"/>
    </row>
    <row r="1308" spans="2:35">
      <c r="B1308" s="823"/>
      <c r="C1308" s="828"/>
      <c r="D1308" s="1100"/>
      <c r="E1308" s="828"/>
      <c r="F1308" s="1102"/>
      <c r="G1308" s="25"/>
      <c r="H1308" s="140"/>
      <c r="I1308" s="140"/>
      <c r="J1308" s="7" t="str">
        <f t="shared" si="640"/>
        <v xml:space="preserve"> </v>
      </c>
      <c r="K1308" s="1116"/>
      <c r="L1308" s="1118"/>
      <c r="M1308" s="1118"/>
      <c r="N1308" s="23"/>
      <c r="O1308" s="863"/>
      <c r="P1308" s="860"/>
      <c r="Q1308" s="866"/>
      <c r="R1308" s="829"/>
      <c r="S1308" s="835"/>
      <c r="T1308" s="835"/>
      <c r="U1308" s="835"/>
      <c r="V1308" s="835"/>
      <c r="W1308" s="831"/>
      <c r="X1308" s="855"/>
      <c r="Y1308" s="857"/>
      <c r="Z1308" s="857"/>
      <c r="AA1308" s="1104"/>
      <c r="AB1308" s="956"/>
      <c r="AC1308" s="1107"/>
      <c r="AD1308" s="1109"/>
      <c r="AE1308" s="29" t="str">
        <f t="shared" si="641"/>
        <v/>
      </c>
      <c r="AF1308" s="45"/>
      <c r="AG1308" s="45"/>
      <c r="AH1308" s="46"/>
      <c r="AI1308" s="19"/>
    </row>
    <row r="1309" spans="2:35">
      <c r="B1309" s="823"/>
      <c r="C1309" s="828"/>
      <c r="D1309" s="1100"/>
      <c r="E1309" s="828"/>
      <c r="F1309" s="1102"/>
      <c r="G1309" s="25"/>
      <c r="H1309" s="140"/>
      <c r="I1309" s="140"/>
      <c r="J1309" s="7" t="str">
        <f t="shared" si="640"/>
        <v xml:space="preserve"> </v>
      </c>
      <c r="K1309" s="1116"/>
      <c r="L1309" s="1118"/>
      <c r="M1309" s="1118"/>
      <c r="N1309" s="23"/>
      <c r="O1309" s="863"/>
      <c r="P1309" s="860"/>
      <c r="Q1309" s="866"/>
      <c r="R1309" s="854"/>
      <c r="S1309" s="835"/>
      <c r="T1309" s="835"/>
      <c r="U1309" s="835"/>
      <c r="V1309" s="835"/>
      <c r="W1309" s="831"/>
      <c r="X1309" s="855"/>
      <c r="Y1309" s="857"/>
      <c r="Z1309" s="857"/>
      <c r="AA1309" s="1104"/>
      <c r="AB1309" s="956"/>
      <c r="AC1309" s="1107"/>
      <c r="AD1309" s="1109"/>
      <c r="AE1309" s="29" t="str">
        <f t="shared" si="641"/>
        <v/>
      </c>
      <c r="AF1309" s="45"/>
      <c r="AG1309" s="45"/>
      <c r="AH1309" s="46"/>
      <c r="AI1309" s="19"/>
    </row>
    <row r="1310" spans="2:35">
      <c r="B1310" s="823"/>
      <c r="C1310" s="828"/>
      <c r="D1310" s="1100"/>
      <c r="E1310" s="828"/>
      <c r="F1310" s="1102"/>
      <c r="G1310" s="25"/>
      <c r="H1310" s="140"/>
      <c r="I1310" s="22"/>
      <c r="J1310" s="7" t="str">
        <f t="shared" si="640"/>
        <v xml:space="preserve"> </v>
      </c>
      <c r="K1310" s="1116"/>
      <c r="L1310" s="1118"/>
      <c r="M1310" s="1118"/>
      <c r="N1310" s="23"/>
      <c r="O1310" s="863"/>
      <c r="P1310" s="860"/>
      <c r="Q1310" s="866"/>
      <c r="R1310" s="829"/>
      <c r="S1310" s="835"/>
      <c r="T1310" s="835"/>
      <c r="U1310" s="835"/>
      <c r="V1310" s="835"/>
      <c r="W1310" s="831"/>
      <c r="X1310" s="855"/>
      <c r="Y1310" s="857"/>
      <c r="Z1310" s="857"/>
      <c r="AA1310" s="1104"/>
      <c r="AB1310" s="956"/>
      <c r="AC1310" s="1107"/>
      <c r="AD1310" s="1109"/>
      <c r="AE1310" s="29"/>
      <c r="AF1310" s="45"/>
      <c r="AG1310" s="45"/>
      <c r="AH1310" s="46"/>
      <c r="AI1310" s="19"/>
    </row>
    <row r="1311" spans="2:35">
      <c r="B1311" s="823"/>
      <c r="C1311" s="828"/>
      <c r="D1311" s="1100"/>
      <c r="E1311" s="828"/>
      <c r="F1311" s="1102"/>
      <c r="G1311" s="25"/>
      <c r="H1311" s="140"/>
      <c r="I1311" s="22"/>
      <c r="J1311" s="7" t="str">
        <f t="shared" si="640"/>
        <v xml:space="preserve"> </v>
      </c>
      <c r="K1311" s="1116"/>
      <c r="L1311" s="1118"/>
      <c r="M1311" s="1118"/>
      <c r="N1311" s="23"/>
      <c r="O1311" s="863"/>
      <c r="P1311" s="860"/>
      <c r="Q1311" s="866"/>
      <c r="R1311" s="854"/>
      <c r="S1311" s="835"/>
      <c r="T1311" s="835"/>
      <c r="U1311" s="835"/>
      <c r="V1311" s="835"/>
      <c r="W1311" s="831"/>
      <c r="X1311" s="855"/>
      <c r="Y1311" s="857"/>
      <c r="Z1311" s="857"/>
      <c r="AA1311" s="1104"/>
      <c r="AB1311" s="956"/>
      <c r="AC1311" s="1107"/>
      <c r="AD1311" s="1109"/>
      <c r="AE1311" s="29"/>
      <c r="AF1311" s="45"/>
      <c r="AG1311" s="45"/>
      <c r="AH1311" s="46"/>
      <c r="AI1311" s="19"/>
    </row>
    <row r="1312" spans="2:35">
      <c r="B1312" s="823"/>
      <c r="C1312" s="828"/>
      <c r="D1312" s="1100"/>
      <c r="E1312" s="828"/>
      <c r="F1312" s="1102"/>
      <c r="G1312" s="25"/>
      <c r="H1312" s="140"/>
      <c r="I1312" s="22"/>
      <c r="J1312" s="7" t="str">
        <f t="shared" si="640"/>
        <v xml:space="preserve"> </v>
      </c>
      <c r="K1312" s="1116"/>
      <c r="L1312" s="1118"/>
      <c r="M1312" s="1118"/>
      <c r="N1312" s="23"/>
      <c r="O1312" s="863"/>
      <c r="P1312" s="860"/>
      <c r="Q1312" s="866"/>
      <c r="R1312" s="829"/>
      <c r="S1312" s="835"/>
      <c r="T1312" s="835"/>
      <c r="U1312" s="835"/>
      <c r="V1312" s="835"/>
      <c r="W1312" s="831"/>
      <c r="X1312" s="855"/>
      <c r="Y1312" s="857"/>
      <c r="Z1312" s="857"/>
      <c r="AA1312" s="1104"/>
      <c r="AB1312" s="956"/>
      <c r="AC1312" s="1107"/>
      <c r="AD1312" s="1109"/>
      <c r="AE1312" s="29"/>
      <c r="AF1312" s="45"/>
      <c r="AG1312" s="45"/>
      <c r="AH1312" s="46"/>
      <c r="AI1312" s="19"/>
    </row>
    <row r="1313" spans="2:35">
      <c r="B1313" s="823"/>
      <c r="C1313" s="828"/>
      <c r="D1313" s="1100"/>
      <c r="E1313" s="828"/>
      <c r="F1313" s="1102"/>
      <c r="G1313" s="25"/>
      <c r="H1313" s="140"/>
      <c r="I1313" s="22"/>
      <c r="J1313" s="7" t="str">
        <f t="shared" si="640"/>
        <v xml:space="preserve"> </v>
      </c>
      <c r="K1313" s="1116"/>
      <c r="L1313" s="1118"/>
      <c r="M1313" s="1118"/>
      <c r="N1313" s="23"/>
      <c r="O1313" s="863"/>
      <c r="P1313" s="860"/>
      <c r="Q1313" s="866"/>
      <c r="R1313" s="854"/>
      <c r="S1313" s="835"/>
      <c r="T1313" s="835"/>
      <c r="U1313" s="835"/>
      <c r="V1313" s="835"/>
      <c r="W1313" s="831"/>
      <c r="X1313" s="855"/>
      <c r="Y1313" s="857"/>
      <c r="Z1313" s="857"/>
      <c r="AA1313" s="1104"/>
      <c r="AB1313" s="956"/>
      <c r="AC1313" s="1107"/>
      <c r="AD1313" s="1109"/>
      <c r="AE1313" s="29"/>
      <c r="AF1313" s="45"/>
      <c r="AG1313" s="45"/>
      <c r="AH1313" s="46"/>
      <c r="AI1313" s="19"/>
    </row>
    <row r="1314" spans="2:35">
      <c r="B1314" s="823"/>
      <c r="C1314" s="828"/>
      <c r="D1314" s="1100"/>
      <c r="E1314" s="828"/>
      <c r="F1314" s="1102"/>
      <c r="G1314" s="25"/>
      <c r="H1314" s="140"/>
      <c r="I1314" s="22"/>
      <c r="J1314" s="7" t="str">
        <f t="shared" si="640"/>
        <v xml:space="preserve"> </v>
      </c>
      <c r="K1314" s="1116"/>
      <c r="L1314" s="1118"/>
      <c r="M1314" s="1118"/>
      <c r="N1314" s="23"/>
      <c r="O1314" s="863"/>
      <c r="P1314" s="860"/>
      <c r="Q1314" s="866"/>
      <c r="R1314" s="828"/>
      <c r="S1314" s="835"/>
      <c r="T1314" s="835"/>
      <c r="U1314" s="835"/>
      <c r="V1314" s="835"/>
      <c r="W1314" s="831"/>
      <c r="X1314" s="855"/>
      <c r="Y1314" s="857"/>
      <c r="Z1314" s="857"/>
      <c r="AA1314" s="1104"/>
      <c r="AB1314" s="956"/>
      <c r="AC1314" s="1107"/>
      <c r="AD1314" s="1109"/>
      <c r="AE1314" s="29"/>
      <c r="AF1314" s="45"/>
      <c r="AG1314" s="45"/>
      <c r="AH1314" s="46"/>
      <c r="AI1314" s="19"/>
    </row>
    <row r="1315" spans="2:35">
      <c r="B1315" s="822"/>
      <c r="C1315" s="829"/>
      <c r="D1315" s="1101"/>
      <c r="E1315" s="829"/>
      <c r="F1315" s="1102"/>
      <c r="G1315" s="25"/>
      <c r="H1315" s="140"/>
      <c r="I1315" s="22"/>
      <c r="J1315" s="7" t="str">
        <f t="shared" si="640"/>
        <v xml:space="preserve"> </v>
      </c>
      <c r="K1315" s="1117"/>
      <c r="L1315" s="1119"/>
      <c r="M1315" s="1119"/>
      <c r="N1315" s="23"/>
      <c r="O1315" s="864"/>
      <c r="P1315" s="861"/>
      <c r="Q1315" s="867"/>
      <c r="R1315" s="829"/>
      <c r="S1315" s="836"/>
      <c r="T1315" s="836"/>
      <c r="U1315" s="836"/>
      <c r="V1315" s="836"/>
      <c r="W1315" s="832"/>
      <c r="X1315" s="856"/>
      <c r="Y1315" s="858"/>
      <c r="Z1315" s="858"/>
      <c r="AA1315" s="1105"/>
      <c r="AB1315" s="957"/>
      <c r="AC1315" s="1108"/>
      <c r="AD1315" s="1110"/>
      <c r="AE1315" s="29" t="str">
        <f t="shared" ref="AE1315" si="642">IFERROR(ROUND(IF(AA1315="ICT",0,(J1315/25)*110%),0),"")</f>
        <v/>
      </c>
      <c r="AF1315" s="45"/>
      <c r="AG1315" s="45"/>
      <c r="AH1315" s="46"/>
      <c r="AI1315" s="19"/>
    </row>
    <row r="1316" spans="2:35" s="90" customFormat="1" ht="16.5" customHeight="1">
      <c r="B1316" s="821"/>
      <c r="C1316" s="78" t="s">
        <v>348</v>
      </c>
      <c r="D1316" s="78"/>
      <c r="E1316" s="78">
        <f>COUNTA(E1306)</f>
        <v>0</v>
      </c>
      <c r="F1316" s="78">
        <f>COUNTA(F1306)</f>
        <v>0</v>
      </c>
      <c r="G1316" s="78">
        <f>COUNTA(G1306:G1315)</f>
        <v>0</v>
      </c>
      <c r="H1316" s="78"/>
      <c r="I1316" s="69">
        <f>SUM(I1306:I1315)</f>
        <v>0</v>
      </c>
      <c r="J1316" s="69">
        <f>SUM(J1306:J1315)</f>
        <v>0</v>
      </c>
      <c r="K1316" s="79"/>
      <c r="L1316" s="79"/>
      <c r="M1316" s="79"/>
      <c r="N1316" s="70">
        <f>SUM(N1306:N1315)</f>
        <v>0</v>
      </c>
      <c r="O1316" s="70">
        <f>SUM(O1306:O1315)</f>
        <v>0</v>
      </c>
      <c r="P1316" s="71">
        <f>SUM(P1306:P1315)</f>
        <v>0</v>
      </c>
      <c r="Q1316" s="71">
        <f>SUM(Q1306:Q1315)</f>
        <v>0</v>
      </c>
      <c r="R1316" s="71"/>
      <c r="S1316" s="74">
        <f>SUM(S1306:S1315)</f>
        <v>0</v>
      </c>
      <c r="T1316" s="74">
        <f>SUM(T1306:T1315)</f>
        <v>0</v>
      </c>
      <c r="U1316" s="74">
        <f t="shared" ref="U1316" si="643">SUM(U1306:U1315)</f>
        <v>0</v>
      </c>
      <c r="V1316" s="74">
        <f>SUM(V1306:V1315)</f>
        <v>0</v>
      </c>
      <c r="W1316" s="71"/>
      <c r="X1316" s="71" t="e">
        <f>SUM(X1306:X1315)</f>
        <v>#REF!</v>
      </c>
      <c r="Y1316" s="71" t="e">
        <f t="shared" ref="Y1316:Z1316" si="644">SUM(Y1306:Y1315)</f>
        <v>#REF!</v>
      </c>
      <c r="Z1316" s="71" t="e">
        <f t="shared" si="644"/>
        <v>#REF!</v>
      </c>
      <c r="AA1316" s="71"/>
      <c r="AB1316" s="75">
        <f>SUM(AB1306:AB1315)</f>
        <v>0</v>
      </c>
      <c r="AC1316" s="71">
        <f>SUM(AC1306:AC1315)</f>
        <v>0</v>
      </c>
      <c r="AD1316" s="76">
        <f>SUM(AD1306:AD1315)</f>
        <v>0</v>
      </c>
      <c r="AE1316" s="76">
        <f>SUM(AE1306:AE1315)</f>
        <v>0</v>
      </c>
      <c r="AF1316" s="79">
        <f>COUNTA(AF1306:AF1315)</f>
        <v>0</v>
      </c>
      <c r="AG1316" s="80"/>
      <c r="AH1316" s="81"/>
      <c r="AI1316" s="91"/>
    </row>
    <row r="1317" spans="2:35" s="93" customFormat="1" ht="15" thickBot="1">
      <c r="B1317" s="822"/>
      <c r="C1317" s="82"/>
      <c r="D1317" s="82"/>
      <c r="E1317" s="82"/>
      <c r="F1317" s="82"/>
      <c r="G1317" s="83"/>
      <c r="H1317" s="84"/>
      <c r="I1317" s="84"/>
      <c r="J1317" s="28" t="str">
        <f t="shared" ref="J1317" si="645">IFERROR(IF(I1317/D$12=0," ",I1317/D$12),"")</f>
        <v xml:space="preserve"> </v>
      </c>
      <c r="K1317" s="84"/>
      <c r="L1317" s="84"/>
      <c r="M1317" s="84"/>
      <c r="N1317" s="85"/>
      <c r="O1317" s="72"/>
      <c r="P1317" s="73"/>
      <c r="Q1317" s="73"/>
      <c r="R1317" s="73"/>
      <c r="S1317" s="73"/>
      <c r="T1317" s="73"/>
      <c r="U1317" s="73"/>
      <c r="V1317" s="73"/>
      <c r="W1317" s="73"/>
      <c r="X1317" s="73"/>
      <c r="Y1317" s="73"/>
      <c r="Z1317" s="73"/>
      <c r="AA1317" s="73"/>
      <c r="AB1317" s="73"/>
      <c r="AC1317" s="73"/>
      <c r="AD1317" s="77"/>
      <c r="AE1317" s="77"/>
      <c r="AF1317" s="84"/>
      <c r="AG1317" s="86"/>
      <c r="AH1317" s="87"/>
      <c r="AI1317" s="92"/>
    </row>
    <row r="1318" spans="2:35">
      <c r="B1318" s="823">
        <f>B1306+1</f>
        <v>109</v>
      </c>
      <c r="C1318" s="828"/>
      <c r="D1318" s="1100"/>
      <c r="E1318" s="828"/>
      <c r="F1318" s="829"/>
      <c r="G1318" s="25"/>
      <c r="H1318" s="24"/>
      <c r="I1318" s="140"/>
      <c r="J1318" s="7" t="str">
        <f>IFERROR(IF(I1318/D$12=0," ",I1318/D$12),"")</f>
        <v xml:space="preserve"> </v>
      </c>
      <c r="K1318" s="1116"/>
      <c r="L1318" s="1118"/>
      <c r="M1318" s="1118"/>
      <c r="N1318" s="23"/>
      <c r="O1318" s="862" t="str">
        <f>IFERROR(ROUND(IF(I1328/#REF!=0,"",I1328/#REF!),0),"")</f>
        <v/>
      </c>
      <c r="P1318" s="859">
        <f>IFERROR(O1328/$X$14,"")</f>
        <v>0</v>
      </c>
      <c r="Q1318" s="865">
        <f>IFERROR(P1328*$X$13/2,"")</f>
        <v>0</v>
      </c>
      <c r="R1318" s="854"/>
      <c r="S1318" s="834" t="str">
        <f>IFERROR(ROUND(IF(OR($R1318="Hino Truck",$R1321="Hino Truck",$R1323="Hino Truck",$R1325="Hino Truck"),$P1328/$X$9,""),1),"NA")</f>
        <v>NA</v>
      </c>
      <c r="T1318" s="834" t="str">
        <f>IFERROR(ROUND(IF(OR($R1318="Mazda",$R1321="Mazda",$R1323="Mazda",$R1325="Mazda"),$P1328/$X$10,""),1),"NA")</f>
        <v>NA</v>
      </c>
      <c r="U1318" s="834" t="str">
        <f>IFERROR(ROUND(IF(OR($R1318="Shazoor",$R1321="Shazoor",$R1323="Shazoor",$R1325="Shazoor"),$P1328/$X$11,""),1),"NA")</f>
        <v>NA</v>
      </c>
      <c r="V1318" s="834" t="str">
        <f>IFERROR(ROUND(IF(OR($R1318="Suzuki",$R1321="Suzuki",$R1323="Suzuki",$R1325="Suzuki"),$P1328/$X$12,""),1),"NA")</f>
        <v>NA</v>
      </c>
      <c r="W1318" s="830"/>
      <c r="X1318" s="855" t="e">
        <f>J1328/$K$9/$K$8</f>
        <v>#REF!</v>
      </c>
      <c r="Y1318" s="857" t="e">
        <f>ROUND(X1328/#REF!,0)</f>
        <v>#REF!</v>
      </c>
      <c r="Z1318" s="857" t="e">
        <f>O1328/#REF!</f>
        <v>#REF!</v>
      </c>
      <c r="AA1318" s="1103"/>
      <c r="AB1318" s="1106">
        <f>IFERROR(ROUND(IF(AA1318="ICT",0,(J1328/10)*110%),0),"")</f>
        <v>0</v>
      </c>
      <c r="AC1318" s="1107" t="str">
        <f>IFERROR(ROUNDUP(J1328/$P$9/$P$8,0),"")</f>
        <v/>
      </c>
      <c r="AD1318" s="1109" t="str">
        <f>IFERROR(ROUND(J1328/$P$9/AC1318,0),"")</f>
        <v/>
      </c>
      <c r="AE1318" s="29" t="str">
        <f>IFERROR(ROUND(IF(AA1318="ICT",0,(J1318/25)*110%),0),"")</f>
        <v/>
      </c>
      <c r="AF1318" s="43"/>
      <c r="AG1318" s="43"/>
      <c r="AH1318" s="44"/>
      <c r="AI1318" s="19"/>
    </row>
    <row r="1319" spans="2:35">
      <c r="B1319" s="823"/>
      <c r="C1319" s="828"/>
      <c r="D1319" s="1100"/>
      <c r="E1319" s="828"/>
      <c r="F1319" s="1102"/>
      <c r="G1319" s="25"/>
      <c r="H1319" s="140"/>
      <c r="I1319" s="140"/>
      <c r="J1319" s="7" t="str">
        <f t="shared" ref="J1319:J1327" si="646">IFERROR(IF(I1319/D$12=0," ",I1319/D$12),"")</f>
        <v xml:space="preserve"> </v>
      </c>
      <c r="K1319" s="1116"/>
      <c r="L1319" s="1118"/>
      <c r="M1319" s="1118"/>
      <c r="N1319" s="23"/>
      <c r="O1319" s="863"/>
      <c r="P1319" s="860"/>
      <c r="Q1319" s="866"/>
      <c r="R1319" s="828"/>
      <c r="S1319" s="835"/>
      <c r="T1319" s="835"/>
      <c r="U1319" s="835"/>
      <c r="V1319" s="835"/>
      <c r="W1319" s="831"/>
      <c r="X1319" s="855"/>
      <c r="Y1319" s="857"/>
      <c r="Z1319" s="857"/>
      <c r="AA1319" s="1104"/>
      <c r="AB1319" s="956"/>
      <c r="AC1319" s="1107"/>
      <c r="AD1319" s="1109"/>
      <c r="AE1319" s="29" t="str">
        <f t="shared" ref="AE1319:AE1321" si="647">IFERROR(ROUND(IF(AA1319="ICT",0,(J1319/25)*110%),0),"")</f>
        <v/>
      </c>
      <c r="AF1319" s="45"/>
      <c r="AG1319" s="45"/>
      <c r="AH1319" s="46"/>
      <c r="AI1319" s="19"/>
    </row>
    <row r="1320" spans="2:35">
      <c r="B1320" s="823"/>
      <c r="C1320" s="828"/>
      <c r="D1320" s="1100"/>
      <c r="E1320" s="828"/>
      <c r="F1320" s="1102"/>
      <c r="G1320" s="25"/>
      <c r="H1320" s="140"/>
      <c r="I1320" s="140"/>
      <c r="J1320" s="7" t="str">
        <f t="shared" si="646"/>
        <v xml:space="preserve"> </v>
      </c>
      <c r="K1320" s="1116"/>
      <c r="L1320" s="1118"/>
      <c r="M1320" s="1118"/>
      <c r="N1320" s="23"/>
      <c r="O1320" s="863"/>
      <c r="P1320" s="860"/>
      <c r="Q1320" s="866"/>
      <c r="R1320" s="829"/>
      <c r="S1320" s="835"/>
      <c r="T1320" s="835"/>
      <c r="U1320" s="835"/>
      <c r="V1320" s="835"/>
      <c r="W1320" s="831"/>
      <c r="X1320" s="855"/>
      <c r="Y1320" s="857"/>
      <c r="Z1320" s="857"/>
      <c r="AA1320" s="1104"/>
      <c r="AB1320" s="956"/>
      <c r="AC1320" s="1107"/>
      <c r="AD1320" s="1109"/>
      <c r="AE1320" s="29" t="str">
        <f t="shared" si="647"/>
        <v/>
      </c>
      <c r="AF1320" s="45"/>
      <c r="AG1320" s="45"/>
      <c r="AH1320" s="46"/>
      <c r="AI1320" s="19"/>
    </row>
    <row r="1321" spans="2:35">
      <c r="B1321" s="823"/>
      <c r="C1321" s="828"/>
      <c r="D1321" s="1100"/>
      <c r="E1321" s="828"/>
      <c r="F1321" s="1102"/>
      <c r="G1321" s="25"/>
      <c r="H1321" s="140"/>
      <c r="I1321" s="140"/>
      <c r="J1321" s="7" t="str">
        <f t="shared" si="646"/>
        <v xml:space="preserve"> </v>
      </c>
      <c r="K1321" s="1116"/>
      <c r="L1321" s="1118"/>
      <c r="M1321" s="1118"/>
      <c r="N1321" s="23"/>
      <c r="O1321" s="863"/>
      <c r="P1321" s="860"/>
      <c r="Q1321" s="866"/>
      <c r="R1321" s="854"/>
      <c r="S1321" s="835"/>
      <c r="T1321" s="835"/>
      <c r="U1321" s="835"/>
      <c r="V1321" s="835"/>
      <c r="W1321" s="831"/>
      <c r="X1321" s="855"/>
      <c r="Y1321" s="857"/>
      <c r="Z1321" s="857"/>
      <c r="AA1321" s="1104"/>
      <c r="AB1321" s="956"/>
      <c r="AC1321" s="1107"/>
      <c r="AD1321" s="1109"/>
      <c r="AE1321" s="29" t="str">
        <f t="shared" si="647"/>
        <v/>
      </c>
      <c r="AF1321" s="45"/>
      <c r="AG1321" s="45"/>
      <c r="AH1321" s="46"/>
      <c r="AI1321" s="19"/>
    </row>
    <row r="1322" spans="2:35">
      <c r="B1322" s="823"/>
      <c r="C1322" s="828"/>
      <c r="D1322" s="1100"/>
      <c r="E1322" s="828"/>
      <c r="F1322" s="1102"/>
      <c r="G1322" s="25"/>
      <c r="H1322" s="140"/>
      <c r="I1322" s="22"/>
      <c r="J1322" s="7" t="str">
        <f t="shared" si="646"/>
        <v xml:space="preserve"> </v>
      </c>
      <c r="K1322" s="1116"/>
      <c r="L1322" s="1118"/>
      <c r="M1322" s="1118"/>
      <c r="N1322" s="23"/>
      <c r="O1322" s="863"/>
      <c r="P1322" s="860"/>
      <c r="Q1322" s="866"/>
      <c r="R1322" s="829"/>
      <c r="S1322" s="835"/>
      <c r="T1322" s="835"/>
      <c r="U1322" s="835"/>
      <c r="V1322" s="835"/>
      <c r="W1322" s="831"/>
      <c r="X1322" s="855"/>
      <c r="Y1322" s="857"/>
      <c r="Z1322" s="857"/>
      <c r="AA1322" s="1104"/>
      <c r="AB1322" s="956"/>
      <c r="AC1322" s="1107"/>
      <c r="AD1322" s="1109"/>
      <c r="AE1322" s="29"/>
      <c r="AF1322" s="45"/>
      <c r="AG1322" s="45"/>
      <c r="AH1322" s="46"/>
      <c r="AI1322" s="19"/>
    </row>
    <row r="1323" spans="2:35">
      <c r="B1323" s="823"/>
      <c r="C1323" s="828"/>
      <c r="D1323" s="1100"/>
      <c r="E1323" s="828"/>
      <c r="F1323" s="1102"/>
      <c r="G1323" s="25"/>
      <c r="H1323" s="140"/>
      <c r="I1323" s="22"/>
      <c r="J1323" s="7" t="str">
        <f t="shared" si="646"/>
        <v xml:space="preserve"> </v>
      </c>
      <c r="K1323" s="1116"/>
      <c r="L1323" s="1118"/>
      <c r="M1323" s="1118"/>
      <c r="N1323" s="23"/>
      <c r="O1323" s="863"/>
      <c r="P1323" s="860"/>
      <c r="Q1323" s="866"/>
      <c r="R1323" s="854"/>
      <c r="S1323" s="835"/>
      <c r="T1323" s="835"/>
      <c r="U1323" s="835"/>
      <c r="V1323" s="835"/>
      <c r="W1323" s="831"/>
      <c r="X1323" s="855"/>
      <c r="Y1323" s="857"/>
      <c r="Z1323" s="857"/>
      <c r="AA1323" s="1104"/>
      <c r="AB1323" s="956"/>
      <c r="AC1323" s="1107"/>
      <c r="AD1323" s="1109"/>
      <c r="AE1323" s="29"/>
      <c r="AF1323" s="45"/>
      <c r="AG1323" s="45"/>
      <c r="AH1323" s="46"/>
      <c r="AI1323" s="19"/>
    </row>
    <row r="1324" spans="2:35">
      <c r="B1324" s="823"/>
      <c r="C1324" s="828"/>
      <c r="D1324" s="1100"/>
      <c r="E1324" s="828"/>
      <c r="F1324" s="1102"/>
      <c r="G1324" s="25"/>
      <c r="H1324" s="140"/>
      <c r="I1324" s="22"/>
      <c r="J1324" s="7" t="str">
        <f t="shared" si="646"/>
        <v xml:space="preserve"> </v>
      </c>
      <c r="K1324" s="1116"/>
      <c r="L1324" s="1118"/>
      <c r="M1324" s="1118"/>
      <c r="N1324" s="23"/>
      <c r="O1324" s="863"/>
      <c r="P1324" s="860"/>
      <c r="Q1324" s="866"/>
      <c r="R1324" s="829"/>
      <c r="S1324" s="835"/>
      <c r="T1324" s="835"/>
      <c r="U1324" s="835"/>
      <c r="V1324" s="835"/>
      <c r="W1324" s="831"/>
      <c r="X1324" s="855"/>
      <c r="Y1324" s="857"/>
      <c r="Z1324" s="857"/>
      <c r="AA1324" s="1104"/>
      <c r="AB1324" s="956"/>
      <c r="AC1324" s="1107"/>
      <c r="AD1324" s="1109"/>
      <c r="AE1324" s="29"/>
      <c r="AF1324" s="45"/>
      <c r="AG1324" s="45"/>
      <c r="AH1324" s="46"/>
      <c r="AI1324" s="19"/>
    </row>
    <row r="1325" spans="2:35">
      <c r="B1325" s="823"/>
      <c r="C1325" s="828"/>
      <c r="D1325" s="1100"/>
      <c r="E1325" s="828"/>
      <c r="F1325" s="1102"/>
      <c r="G1325" s="25"/>
      <c r="H1325" s="140"/>
      <c r="I1325" s="22"/>
      <c r="J1325" s="7" t="str">
        <f t="shared" si="646"/>
        <v xml:space="preserve"> </v>
      </c>
      <c r="K1325" s="1116"/>
      <c r="L1325" s="1118"/>
      <c r="M1325" s="1118"/>
      <c r="N1325" s="23"/>
      <c r="O1325" s="863"/>
      <c r="P1325" s="860"/>
      <c r="Q1325" s="866"/>
      <c r="R1325" s="854"/>
      <c r="S1325" s="835"/>
      <c r="T1325" s="835"/>
      <c r="U1325" s="835"/>
      <c r="V1325" s="835"/>
      <c r="W1325" s="831"/>
      <c r="X1325" s="855"/>
      <c r="Y1325" s="857"/>
      <c r="Z1325" s="857"/>
      <c r="AA1325" s="1104"/>
      <c r="AB1325" s="956"/>
      <c r="AC1325" s="1107"/>
      <c r="AD1325" s="1109"/>
      <c r="AE1325" s="29"/>
      <c r="AF1325" s="45"/>
      <c r="AG1325" s="45"/>
      <c r="AH1325" s="46"/>
      <c r="AI1325" s="19"/>
    </row>
    <row r="1326" spans="2:35">
      <c r="B1326" s="823"/>
      <c r="C1326" s="828"/>
      <c r="D1326" s="1100"/>
      <c r="E1326" s="828"/>
      <c r="F1326" s="1102"/>
      <c r="G1326" s="25"/>
      <c r="H1326" s="140"/>
      <c r="I1326" s="22"/>
      <c r="J1326" s="7" t="str">
        <f t="shared" si="646"/>
        <v xml:space="preserve"> </v>
      </c>
      <c r="K1326" s="1116"/>
      <c r="L1326" s="1118"/>
      <c r="M1326" s="1118"/>
      <c r="N1326" s="23"/>
      <c r="O1326" s="863"/>
      <c r="P1326" s="860"/>
      <c r="Q1326" s="866"/>
      <c r="R1326" s="828"/>
      <c r="S1326" s="835"/>
      <c r="T1326" s="835"/>
      <c r="U1326" s="835"/>
      <c r="V1326" s="835"/>
      <c r="W1326" s="831"/>
      <c r="X1326" s="855"/>
      <c r="Y1326" s="857"/>
      <c r="Z1326" s="857"/>
      <c r="AA1326" s="1104"/>
      <c r="AB1326" s="956"/>
      <c r="AC1326" s="1107"/>
      <c r="AD1326" s="1109"/>
      <c r="AE1326" s="29"/>
      <c r="AF1326" s="45"/>
      <c r="AG1326" s="45"/>
      <c r="AH1326" s="46"/>
      <c r="AI1326" s="19"/>
    </row>
    <row r="1327" spans="2:35">
      <c r="B1327" s="822"/>
      <c r="C1327" s="829"/>
      <c r="D1327" s="1101"/>
      <c r="E1327" s="829"/>
      <c r="F1327" s="1102"/>
      <c r="G1327" s="25"/>
      <c r="H1327" s="140"/>
      <c r="I1327" s="22"/>
      <c r="J1327" s="7" t="str">
        <f t="shared" si="646"/>
        <v xml:space="preserve"> </v>
      </c>
      <c r="K1327" s="1117"/>
      <c r="L1327" s="1119"/>
      <c r="M1327" s="1119"/>
      <c r="N1327" s="23"/>
      <c r="O1327" s="864"/>
      <c r="P1327" s="861"/>
      <c r="Q1327" s="867"/>
      <c r="R1327" s="829"/>
      <c r="S1327" s="836"/>
      <c r="T1327" s="836"/>
      <c r="U1327" s="836"/>
      <c r="V1327" s="836"/>
      <c r="W1327" s="832"/>
      <c r="X1327" s="856"/>
      <c r="Y1327" s="858"/>
      <c r="Z1327" s="858"/>
      <c r="AA1327" s="1105"/>
      <c r="AB1327" s="957"/>
      <c r="AC1327" s="1108"/>
      <c r="AD1327" s="1110"/>
      <c r="AE1327" s="29" t="str">
        <f t="shared" ref="AE1327" si="648">IFERROR(ROUND(IF(AA1327="ICT",0,(J1327/25)*110%),0),"")</f>
        <v/>
      </c>
      <c r="AF1327" s="45"/>
      <c r="AG1327" s="45"/>
      <c r="AH1327" s="46"/>
      <c r="AI1327" s="19"/>
    </row>
    <row r="1328" spans="2:35" s="90" customFormat="1" ht="16.5" customHeight="1">
      <c r="B1328" s="821"/>
      <c r="C1328" s="78" t="s">
        <v>348</v>
      </c>
      <c r="D1328" s="78"/>
      <c r="E1328" s="78">
        <f>COUNTA(E1318)</f>
        <v>0</v>
      </c>
      <c r="F1328" s="78">
        <f>COUNTA(F1318)</f>
        <v>0</v>
      </c>
      <c r="G1328" s="78">
        <f>COUNTA(G1318:G1327)</f>
        <v>0</v>
      </c>
      <c r="H1328" s="78"/>
      <c r="I1328" s="69">
        <f>SUM(I1318:I1327)</f>
        <v>0</v>
      </c>
      <c r="J1328" s="69">
        <f>SUM(J1318:J1327)</f>
        <v>0</v>
      </c>
      <c r="K1328" s="79"/>
      <c r="L1328" s="79"/>
      <c r="M1328" s="79"/>
      <c r="N1328" s="70">
        <f>SUM(N1318:N1327)</f>
        <v>0</v>
      </c>
      <c r="O1328" s="70">
        <f>SUM(O1318:O1327)</f>
        <v>0</v>
      </c>
      <c r="P1328" s="71">
        <f>SUM(P1318:P1327)</f>
        <v>0</v>
      </c>
      <c r="Q1328" s="71">
        <f>SUM(Q1318:Q1327)</f>
        <v>0</v>
      </c>
      <c r="R1328" s="71"/>
      <c r="S1328" s="74">
        <f>SUM(S1318:S1327)</f>
        <v>0</v>
      </c>
      <c r="T1328" s="74">
        <f>SUM(T1318:T1327)</f>
        <v>0</v>
      </c>
      <c r="U1328" s="74">
        <f t="shared" ref="U1328" si="649">SUM(U1318:U1327)</f>
        <v>0</v>
      </c>
      <c r="V1328" s="74">
        <f>SUM(V1318:V1327)</f>
        <v>0</v>
      </c>
      <c r="W1328" s="71"/>
      <c r="X1328" s="71" t="e">
        <f>SUM(X1318:X1327)</f>
        <v>#REF!</v>
      </c>
      <c r="Y1328" s="71" t="e">
        <f t="shared" ref="Y1328:Z1328" si="650">SUM(Y1318:Y1327)</f>
        <v>#REF!</v>
      </c>
      <c r="Z1328" s="71" t="e">
        <f t="shared" si="650"/>
        <v>#REF!</v>
      </c>
      <c r="AA1328" s="71"/>
      <c r="AB1328" s="75">
        <f>SUM(AB1318:AB1327)</f>
        <v>0</v>
      </c>
      <c r="AC1328" s="71">
        <f>SUM(AC1318:AC1327)</f>
        <v>0</v>
      </c>
      <c r="AD1328" s="76">
        <f>SUM(AD1318:AD1327)</f>
        <v>0</v>
      </c>
      <c r="AE1328" s="76">
        <f>SUM(AE1318:AE1327)</f>
        <v>0</v>
      </c>
      <c r="AF1328" s="79">
        <f>COUNTA(AF1318:AF1327)</f>
        <v>0</v>
      </c>
      <c r="AG1328" s="80"/>
      <c r="AH1328" s="81"/>
      <c r="AI1328" s="91"/>
    </row>
    <row r="1329" spans="2:35" s="93" customFormat="1" ht="15" thickBot="1">
      <c r="B1329" s="822"/>
      <c r="C1329" s="82"/>
      <c r="D1329" s="82"/>
      <c r="E1329" s="82"/>
      <c r="F1329" s="82"/>
      <c r="G1329" s="83"/>
      <c r="H1329" s="84"/>
      <c r="I1329" s="84"/>
      <c r="J1329" s="28" t="str">
        <f t="shared" ref="J1329" si="651">IFERROR(IF(I1329/D$12=0," ",I1329/D$12),"")</f>
        <v xml:space="preserve"> </v>
      </c>
      <c r="K1329" s="84"/>
      <c r="L1329" s="84"/>
      <c r="M1329" s="84"/>
      <c r="N1329" s="85"/>
      <c r="O1329" s="72"/>
      <c r="P1329" s="73"/>
      <c r="Q1329" s="73"/>
      <c r="R1329" s="73"/>
      <c r="S1329" s="73"/>
      <c r="T1329" s="73"/>
      <c r="U1329" s="73"/>
      <c r="V1329" s="73"/>
      <c r="W1329" s="73"/>
      <c r="X1329" s="73"/>
      <c r="Y1329" s="73"/>
      <c r="Z1329" s="73"/>
      <c r="AA1329" s="73"/>
      <c r="AB1329" s="73"/>
      <c r="AC1329" s="73"/>
      <c r="AD1329" s="77"/>
      <c r="AE1329" s="77"/>
      <c r="AF1329" s="84"/>
      <c r="AG1329" s="86"/>
      <c r="AH1329" s="87"/>
      <c r="AI1329" s="92"/>
    </row>
    <row r="1330" spans="2:35">
      <c r="B1330" s="823">
        <f>B1318+1</f>
        <v>110</v>
      </c>
      <c r="C1330" s="828"/>
      <c r="D1330" s="1100"/>
      <c r="E1330" s="828"/>
      <c r="F1330" s="829"/>
      <c r="G1330" s="25"/>
      <c r="H1330" s="24"/>
      <c r="I1330" s="140"/>
      <c r="J1330" s="7" t="str">
        <f>IFERROR(IF(I1330/D$12=0," ",I1330/D$12),"")</f>
        <v xml:space="preserve"> </v>
      </c>
      <c r="K1330" s="1116"/>
      <c r="L1330" s="1118"/>
      <c r="M1330" s="1118"/>
      <c r="N1330" s="23"/>
      <c r="O1330" s="862" t="str">
        <f>IFERROR(ROUND(IF(I1340/#REF!=0,"",I1340/#REF!),0),"")</f>
        <v/>
      </c>
      <c r="P1330" s="859">
        <f>IFERROR(O1340/$X$14,"")</f>
        <v>0</v>
      </c>
      <c r="Q1330" s="865">
        <f>IFERROR(P1340*$X$13/2,"")</f>
        <v>0</v>
      </c>
      <c r="R1330" s="854"/>
      <c r="S1330" s="834" t="str">
        <f>IFERROR(ROUND(IF(OR($R1330="Hino Truck",$R1333="Hino Truck",$R1335="Hino Truck",$R1337="Hino Truck"),$P1340/$X$9,""),1),"NA")</f>
        <v>NA</v>
      </c>
      <c r="T1330" s="834" t="str">
        <f>IFERROR(ROUND(IF(OR($R1330="Mazda",$R1333="Mazda",$R1335="Mazda",$R1337="Mazda"),$P1340/$X$10,""),1),"NA")</f>
        <v>NA</v>
      </c>
      <c r="U1330" s="834" t="str">
        <f>IFERROR(ROUND(IF(OR($R1330="Shazoor",$R1333="Shazoor",$R1335="Shazoor",$R1337="Shazoor"),$P1340/$X$11,""),1),"NA")</f>
        <v>NA</v>
      </c>
      <c r="V1330" s="834" t="str">
        <f>IFERROR(ROUND(IF(OR($R1330="Suzuki",$R1333="Suzuki",$R1335="Suzuki",$R1337="Suzuki"),$P1340/$X$12,""),1),"NA")</f>
        <v>NA</v>
      </c>
      <c r="W1330" s="830"/>
      <c r="X1330" s="855" t="e">
        <f>J1340/$K$9/$K$8</f>
        <v>#REF!</v>
      </c>
      <c r="Y1330" s="857" t="e">
        <f>ROUND(X1340/#REF!,0)</f>
        <v>#REF!</v>
      </c>
      <c r="Z1330" s="857" t="e">
        <f>O1340/#REF!</f>
        <v>#REF!</v>
      </c>
      <c r="AA1330" s="1103"/>
      <c r="AB1330" s="1106">
        <f>IFERROR(ROUND(IF(AA1330="ICT",0,(J1340/10)*110%),0),"")</f>
        <v>0</v>
      </c>
      <c r="AC1330" s="1107" t="str">
        <f>IFERROR(ROUNDUP(J1340/$P$9/$P$8,0),"")</f>
        <v/>
      </c>
      <c r="AD1330" s="1109" t="str">
        <f>IFERROR(ROUND(J1340/$P$9/AC1330,0),"")</f>
        <v/>
      </c>
      <c r="AE1330" s="29" t="str">
        <f>IFERROR(ROUND(IF(AA1330="ICT",0,(J1330/25)*110%),0),"")</f>
        <v/>
      </c>
      <c r="AF1330" s="43"/>
      <c r="AG1330" s="43"/>
      <c r="AH1330" s="44"/>
      <c r="AI1330" s="19"/>
    </row>
    <row r="1331" spans="2:35">
      <c r="B1331" s="823"/>
      <c r="C1331" s="828"/>
      <c r="D1331" s="1100"/>
      <c r="E1331" s="828"/>
      <c r="F1331" s="1102"/>
      <c r="G1331" s="25"/>
      <c r="H1331" s="140"/>
      <c r="I1331" s="140"/>
      <c r="J1331" s="7" t="str">
        <f t="shared" ref="J1331:J1339" si="652">IFERROR(IF(I1331/D$12=0," ",I1331/D$12),"")</f>
        <v xml:space="preserve"> </v>
      </c>
      <c r="K1331" s="1116"/>
      <c r="L1331" s="1118"/>
      <c r="M1331" s="1118"/>
      <c r="N1331" s="23"/>
      <c r="O1331" s="863"/>
      <c r="P1331" s="860"/>
      <c r="Q1331" s="866"/>
      <c r="R1331" s="828"/>
      <c r="S1331" s="835"/>
      <c r="T1331" s="835"/>
      <c r="U1331" s="835"/>
      <c r="V1331" s="835"/>
      <c r="W1331" s="831"/>
      <c r="X1331" s="855"/>
      <c r="Y1331" s="857"/>
      <c r="Z1331" s="857"/>
      <c r="AA1331" s="1104"/>
      <c r="AB1331" s="956"/>
      <c r="AC1331" s="1107"/>
      <c r="AD1331" s="1109"/>
      <c r="AE1331" s="29" t="str">
        <f t="shared" ref="AE1331:AE1333" si="653">IFERROR(ROUND(IF(AA1331="ICT",0,(J1331/25)*110%),0),"")</f>
        <v/>
      </c>
      <c r="AF1331" s="45"/>
      <c r="AG1331" s="45"/>
      <c r="AH1331" s="46"/>
      <c r="AI1331" s="19"/>
    </row>
    <row r="1332" spans="2:35">
      <c r="B1332" s="823"/>
      <c r="C1332" s="828"/>
      <c r="D1332" s="1100"/>
      <c r="E1332" s="828"/>
      <c r="F1332" s="1102"/>
      <c r="G1332" s="25"/>
      <c r="H1332" s="140"/>
      <c r="I1332" s="140"/>
      <c r="J1332" s="7" t="str">
        <f t="shared" si="652"/>
        <v xml:space="preserve"> </v>
      </c>
      <c r="K1332" s="1116"/>
      <c r="L1332" s="1118"/>
      <c r="M1332" s="1118"/>
      <c r="N1332" s="23"/>
      <c r="O1332" s="863"/>
      <c r="P1332" s="860"/>
      <c r="Q1332" s="866"/>
      <c r="R1332" s="829"/>
      <c r="S1332" s="835"/>
      <c r="T1332" s="835"/>
      <c r="U1332" s="835"/>
      <c r="V1332" s="835"/>
      <c r="W1332" s="831"/>
      <c r="X1332" s="855"/>
      <c r="Y1332" s="857"/>
      <c r="Z1332" s="857"/>
      <c r="AA1332" s="1104"/>
      <c r="AB1332" s="956"/>
      <c r="AC1332" s="1107"/>
      <c r="AD1332" s="1109"/>
      <c r="AE1332" s="29" t="str">
        <f t="shared" si="653"/>
        <v/>
      </c>
      <c r="AF1332" s="45"/>
      <c r="AG1332" s="45"/>
      <c r="AH1332" s="46"/>
      <c r="AI1332" s="19"/>
    </row>
    <row r="1333" spans="2:35">
      <c r="B1333" s="823"/>
      <c r="C1333" s="828"/>
      <c r="D1333" s="1100"/>
      <c r="E1333" s="828"/>
      <c r="F1333" s="1102"/>
      <c r="G1333" s="25"/>
      <c r="H1333" s="140"/>
      <c r="I1333" s="140"/>
      <c r="J1333" s="7" t="str">
        <f t="shared" si="652"/>
        <v xml:space="preserve"> </v>
      </c>
      <c r="K1333" s="1116"/>
      <c r="L1333" s="1118"/>
      <c r="M1333" s="1118"/>
      <c r="N1333" s="23"/>
      <c r="O1333" s="863"/>
      <c r="P1333" s="860"/>
      <c r="Q1333" s="866"/>
      <c r="R1333" s="854"/>
      <c r="S1333" s="835"/>
      <c r="T1333" s="835"/>
      <c r="U1333" s="835"/>
      <c r="V1333" s="835"/>
      <c r="W1333" s="831"/>
      <c r="X1333" s="855"/>
      <c r="Y1333" s="857"/>
      <c r="Z1333" s="857"/>
      <c r="AA1333" s="1104"/>
      <c r="AB1333" s="956"/>
      <c r="AC1333" s="1107"/>
      <c r="AD1333" s="1109"/>
      <c r="AE1333" s="29" t="str">
        <f t="shared" si="653"/>
        <v/>
      </c>
      <c r="AF1333" s="45"/>
      <c r="AG1333" s="45"/>
      <c r="AH1333" s="46"/>
      <c r="AI1333" s="19"/>
    </row>
    <row r="1334" spans="2:35">
      <c r="B1334" s="823"/>
      <c r="C1334" s="828"/>
      <c r="D1334" s="1100"/>
      <c r="E1334" s="828"/>
      <c r="F1334" s="1102"/>
      <c r="G1334" s="25"/>
      <c r="H1334" s="140"/>
      <c r="I1334" s="22"/>
      <c r="J1334" s="7" t="str">
        <f t="shared" si="652"/>
        <v xml:space="preserve"> </v>
      </c>
      <c r="K1334" s="1116"/>
      <c r="L1334" s="1118"/>
      <c r="M1334" s="1118"/>
      <c r="N1334" s="23"/>
      <c r="O1334" s="863"/>
      <c r="P1334" s="860"/>
      <c r="Q1334" s="866"/>
      <c r="R1334" s="829"/>
      <c r="S1334" s="835"/>
      <c r="T1334" s="835"/>
      <c r="U1334" s="835"/>
      <c r="V1334" s="835"/>
      <c r="W1334" s="831"/>
      <c r="X1334" s="855"/>
      <c r="Y1334" s="857"/>
      <c r="Z1334" s="857"/>
      <c r="AA1334" s="1104"/>
      <c r="AB1334" s="956"/>
      <c r="AC1334" s="1107"/>
      <c r="AD1334" s="1109"/>
      <c r="AE1334" s="29"/>
      <c r="AF1334" s="45"/>
      <c r="AG1334" s="45"/>
      <c r="AH1334" s="46"/>
      <c r="AI1334" s="19"/>
    </row>
    <row r="1335" spans="2:35">
      <c r="B1335" s="823"/>
      <c r="C1335" s="828"/>
      <c r="D1335" s="1100"/>
      <c r="E1335" s="828"/>
      <c r="F1335" s="1102"/>
      <c r="G1335" s="25"/>
      <c r="H1335" s="140"/>
      <c r="I1335" s="22"/>
      <c r="J1335" s="7" t="str">
        <f t="shared" si="652"/>
        <v xml:space="preserve"> </v>
      </c>
      <c r="K1335" s="1116"/>
      <c r="L1335" s="1118"/>
      <c r="M1335" s="1118"/>
      <c r="N1335" s="23"/>
      <c r="O1335" s="863"/>
      <c r="P1335" s="860"/>
      <c r="Q1335" s="866"/>
      <c r="R1335" s="854"/>
      <c r="S1335" s="835"/>
      <c r="T1335" s="835"/>
      <c r="U1335" s="835"/>
      <c r="V1335" s="835"/>
      <c r="W1335" s="831"/>
      <c r="X1335" s="855"/>
      <c r="Y1335" s="857"/>
      <c r="Z1335" s="857"/>
      <c r="AA1335" s="1104"/>
      <c r="AB1335" s="956"/>
      <c r="AC1335" s="1107"/>
      <c r="AD1335" s="1109"/>
      <c r="AE1335" s="29"/>
      <c r="AF1335" s="45"/>
      <c r="AG1335" s="45"/>
      <c r="AH1335" s="46"/>
      <c r="AI1335" s="19"/>
    </row>
    <row r="1336" spans="2:35">
      <c r="B1336" s="823"/>
      <c r="C1336" s="828"/>
      <c r="D1336" s="1100"/>
      <c r="E1336" s="828"/>
      <c r="F1336" s="1102"/>
      <c r="G1336" s="25"/>
      <c r="H1336" s="140"/>
      <c r="I1336" s="22"/>
      <c r="J1336" s="7" t="str">
        <f t="shared" si="652"/>
        <v xml:space="preserve"> </v>
      </c>
      <c r="K1336" s="1116"/>
      <c r="L1336" s="1118"/>
      <c r="M1336" s="1118"/>
      <c r="N1336" s="23"/>
      <c r="O1336" s="863"/>
      <c r="P1336" s="860"/>
      <c r="Q1336" s="866"/>
      <c r="R1336" s="829"/>
      <c r="S1336" s="835"/>
      <c r="T1336" s="835"/>
      <c r="U1336" s="835"/>
      <c r="V1336" s="835"/>
      <c r="W1336" s="831"/>
      <c r="X1336" s="855"/>
      <c r="Y1336" s="857"/>
      <c r="Z1336" s="857"/>
      <c r="AA1336" s="1104"/>
      <c r="AB1336" s="956"/>
      <c r="AC1336" s="1107"/>
      <c r="AD1336" s="1109"/>
      <c r="AE1336" s="29"/>
      <c r="AF1336" s="45"/>
      <c r="AG1336" s="45"/>
      <c r="AH1336" s="46"/>
      <c r="AI1336" s="19"/>
    </row>
    <row r="1337" spans="2:35">
      <c r="B1337" s="823"/>
      <c r="C1337" s="828"/>
      <c r="D1337" s="1100"/>
      <c r="E1337" s="828"/>
      <c r="F1337" s="1102"/>
      <c r="G1337" s="25"/>
      <c r="H1337" s="140"/>
      <c r="I1337" s="22"/>
      <c r="J1337" s="7" t="str">
        <f t="shared" si="652"/>
        <v xml:space="preserve"> </v>
      </c>
      <c r="K1337" s="1116"/>
      <c r="L1337" s="1118"/>
      <c r="M1337" s="1118"/>
      <c r="N1337" s="23"/>
      <c r="O1337" s="863"/>
      <c r="P1337" s="860"/>
      <c r="Q1337" s="866"/>
      <c r="R1337" s="854"/>
      <c r="S1337" s="835"/>
      <c r="T1337" s="835"/>
      <c r="U1337" s="835"/>
      <c r="V1337" s="835"/>
      <c r="W1337" s="831"/>
      <c r="X1337" s="855"/>
      <c r="Y1337" s="857"/>
      <c r="Z1337" s="857"/>
      <c r="AA1337" s="1104"/>
      <c r="AB1337" s="956"/>
      <c r="AC1337" s="1107"/>
      <c r="AD1337" s="1109"/>
      <c r="AE1337" s="29"/>
      <c r="AF1337" s="45"/>
      <c r="AG1337" s="45"/>
      <c r="AH1337" s="46"/>
      <c r="AI1337" s="19"/>
    </row>
    <row r="1338" spans="2:35">
      <c r="B1338" s="823"/>
      <c r="C1338" s="828"/>
      <c r="D1338" s="1100"/>
      <c r="E1338" s="828"/>
      <c r="F1338" s="1102"/>
      <c r="G1338" s="25"/>
      <c r="H1338" s="140"/>
      <c r="I1338" s="22"/>
      <c r="J1338" s="7" t="str">
        <f t="shared" si="652"/>
        <v xml:space="preserve"> </v>
      </c>
      <c r="K1338" s="1116"/>
      <c r="L1338" s="1118"/>
      <c r="M1338" s="1118"/>
      <c r="N1338" s="23"/>
      <c r="O1338" s="863"/>
      <c r="P1338" s="860"/>
      <c r="Q1338" s="866"/>
      <c r="R1338" s="828"/>
      <c r="S1338" s="835"/>
      <c r="T1338" s="835"/>
      <c r="U1338" s="835"/>
      <c r="V1338" s="835"/>
      <c r="W1338" s="831"/>
      <c r="X1338" s="855"/>
      <c r="Y1338" s="857"/>
      <c r="Z1338" s="857"/>
      <c r="AA1338" s="1104"/>
      <c r="AB1338" s="956"/>
      <c r="AC1338" s="1107"/>
      <c r="AD1338" s="1109"/>
      <c r="AE1338" s="29"/>
      <c r="AF1338" s="45"/>
      <c r="AG1338" s="45"/>
      <c r="AH1338" s="46"/>
      <c r="AI1338" s="19"/>
    </row>
    <row r="1339" spans="2:35">
      <c r="B1339" s="822"/>
      <c r="C1339" s="829"/>
      <c r="D1339" s="1101"/>
      <c r="E1339" s="829"/>
      <c r="F1339" s="1102"/>
      <c r="G1339" s="25"/>
      <c r="H1339" s="140"/>
      <c r="I1339" s="22"/>
      <c r="J1339" s="7" t="str">
        <f t="shared" si="652"/>
        <v xml:space="preserve"> </v>
      </c>
      <c r="K1339" s="1117"/>
      <c r="L1339" s="1119"/>
      <c r="M1339" s="1119"/>
      <c r="N1339" s="23"/>
      <c r="O1339" s="864"/>
      <c r="P1339" s="861"/>
      <c r="Q1339" s="867"/>
      <c r="R1339" s="829"/>
      <c r="S1339" s="836"/>
      <c r="T1339" s="836"/>
      <c r="U1339" s="836"/>
      <c r="V1339" s="836"/>
      <c r="W1339" s="832"/>
      <c r="X1339" s="856"/>
      <c r="Y1339" s="858"/>
      <c r="Z1339" s="858"/>
      <c r="AA1339" s="1105"/>
      <c r="AB1339" s="957"/>
      <c r="AC1339" s="1108"/>
      <c r="AD1339" s="1110"/>
      <c r="AE1339" s="29" t="str">
        <f t="shared" ref="AE1339" si="654">IFERROR(ROUND(IF(AA1339="ICT",0,(J1339/25)*110%),0),"")</f>
        <v/>
      </c>
      <c r="AF1339" s="45"/>
      <c r="AG1339" s="45"/>
      <c r="AH1339" s="46"/>
      <c r="AI1339" s="19"/>
    </row>
    <row r="1340" spans="2:35" s="90" customFormat="1" ht="16.5" customHeight="1">
      <c r="B1340" s="821"/>
      <c r="C1340" s="78" t="s">
        <v>348</v>
      </c>
      <c r="D1340" s="78"/>
      <c r="E1340" s="78">
        <f>COUNTA(E1330)</f>
        <v>0</v>
      </c>
      <c r="F1340" s="78">
        <f>COUNTA(F1330)</f>
        <v>0</v>
      </c>
      <c r="G1340" s="78">
        <f>COUNTA(G1330:G1339)</f>
        <v>0</v>
      </c>
      <c r="H1340" s="78"/>
      <c r="I1340" s="69">
        <f>SUM(I1330:I1339)</f>
        <v>0</v>
      </c>
      <c r="J1340" s="69">
        <f>SUM(J1330:J1339)</f>
        <v>0</v>
      </c>
      <c r="K1340" s="79"/>
      <c r="L1340" s="79"/>
      <c r="M1340" s="79"/>
      <c r="N1340" s="70">
        <f>SUM(N1330:N1339)</f>
        <v>0</v>
      </c>
      <c r="O1340" s="70">
        <f>SUM(O1330:O1339)</f>
        <v>0</v>
      </c>
      <c r="P1340" s="71">
        <f>SUM(P1330:P1339)</f>
        <v>0</v>
      </c>
      <c r="Q1340" s="71">
        <f>SUM(Q1330:Q1339)</f>
        <v>0</v>
      </c>
      <c r="R1340" s="71"/>
      <c r="S1340" s="74">
        <f>SUM(S1330:S1339)</f>
        <v>0</v>
      </c>
      <c r="T1340" s="74">
        <f>SUM(T1330:T1339)</f>
        <v>0</v>
      </c>
      <c r="U1340" s="74">
        <f t="shared" ref="U1340" si="655">SUM(U1330:U1339)</f>
        <v>0</v>
      </c>
      <c r="V1340" s="74">
        <f>SUM(V1330:V1339)</f>
        <v>0</v>
      </c>
      <c r="W1340" s="71"/>
      <c r="X1340" s="71" t="e">
        <f>SUM(X1330:X1339)</f>
        <v>#REF!</v>
      </c>
      <c r="Y1340" s="71" t="e">
        <f t="shared" ref="Y1340:Z1340" si="656">SUM(Y1330:Y1339)</f>
        <v>#REF!</v>
      </c>
      <c r="Z1340" s="71" t="e">
        <f t="shared" si="656"/>
        <v>#REF!</v>
      </c>
      <c r="AA1340" s="71"/>
      <c r="AB1340" s="75">
        <f>SUM(AB1330:AB1339)</f>
        <v>0</v>
      </c>
      <c r="AC1340" s="71">
        <f>SUM(AC1330:AC1339)</f>
        <v>0</v>
      </c>
      <c r="AD1340" s="76">
        <f>SUM(AD1330:AD1339)</f>
        <v>0</v>
      </c>
      <c r="AE1340" s="76">
        <f>SUM(AE1330:AE1339)</f>
        <v>0</v>
      </c>
      <c r="AF1340" s="79">
        <f>COUNTA(AF1330:AF1339)</f>
        <v>0</v>
      </c>
      <c r="AG1340" s="80"/>
      <c r="AH1340" s="81"/>
      <c r="AI1340" s="91"/>
    </row>
    <row r="1341" spans="2:35" s="93" customFormat="1" ht="15" thickBot="1">
      <c r="B1341" s="822"/>
      <c r="C1341" s="82"/>
      <c r="D1341" s="82"/>
      <c r="E1341" s="82"/>
      <c r="F1341" s="82"/>
      <c r="G1341" s="83"/>
      <c r="H1341" s="84"/>
      <c r="I1341" s="84"/>
      <c r="J1341" s="28" t="str">
        <f t="shared" ref="J1341" si="657">IFERROR(IF(I1341/D$12=0," ",I1341/D$12),"")</f>
        <v xml:space="preserve"> </v>
      </c>
      <c r="K1341" s="84"/>
      <c r="L1341" s="84"/>
      <c r="M1341" s="84"/>
      <c r="N1341" s="85"/>
      <c r="O1341" s="72"/>
      <c r="P1341" s="73"/>
      <c r="Q1341" s="73"/>
      <c r="R1341" s="73"/>
      <c r="S1341" s="73"/>
      <c r="T1341" s="73"/>
      <c r="U1341" s="73"/>
      <c r="V1341" s="73"/>
      <c r="W1341" s="73"/>
      <c r="X1341" s="73"/>
      <c r="Y1341" s="73"/>
      <c r="Z1341" s="73"/>
      <c r="AA1341" s="73"/>
      <c r="AB1341" s="73"/>
      <c r="AC1341" s="73"/>
      <c r="AD1341" s="77"/>
      <c r="AE1341" s="77"/>
      <c r="AF1341" s="84"/>
      <c r="AG1341" s="86"/>
      <c r="AH1341" s="87"/>
      <c r="AI1341" s="92"/>
    </row>
    <row r="1342" spans="2:35">
      <c r="B1342" s="823">
        <f>B1330+1</f>
        <v>111</v>
      </c>
      <c r="C1342" s="828"/>
      <c r="D1342" s="1100"/>
      <c r="E1342" s="828"/>
      <c r="F1342" s="829"/>
      <c r="G1342" s="25"/>
      <c r="H1342" s="24"/>
      <c r="I1342" s="140"/>
      <c r="J1342" s="7" t="str">
        <f>IFERROR(IF(I1342/D$12=0," ",I1342/D$12),"")</f>
        <v xml:space="preserve"> </v>
      </c>
      <c r="K1342" s="1116"/>
      <c r="L1342" s="1118"/>
      <c r="M1342" s="1118"/>
      <c r="N1342" s="23"/>
      <c r="O1342" s="862" t="str">
        <f>IFERROR(ROUND(IF(I1352/#REF!=0,"",I1352/#REF!),0),"")</f>
        <v/>
      </c>
      <c r="P1342" s="859">
        <f>IFERROR(O1352/$X$14,"")</f>
        <v>0</v>
      </c>
      <c r="Q1342" s="865">
        <f>IFERROR(P1352*$X$13/2,"")</f>
        <v>0</v>
      </c>
      <c r="R1342" s="854"/>
      <c r="S1342" s="834" t="str">
        <f>IFERROR(ROUND(IF(OR($R1342="Hino Truck",$R1345="Hino Truck",$R1347="Hino Truck",$R1349="Hino Truck"),$P1352/$X$9,""),1),"NA")</f>
        <v>NA</v>
      </c>
      <c r="T1342" s="834" t="str">
        <f>IFERROR(ROUND(IF(OR($R1342="Mazda",$R1345="Mazda",$R1347="Mazda",$R1349="Mazda"),$P1352/$X$10,""),1),"NA")</f>
        <v>NA</v>
      </c>
      <c r="U1342" s="834" t="str">
        <f>IFERROR(ROUND(IF(OR($R1342="Shazoor",$R1345="Shazoor",$R1347="Shazoor",$R1349="Shazoor"),$P1352/$X$11,""),1),"NA")</f>
        <v>NA</v>
      </c>
      <c r="V1342" s="834" t="str">
        <f>IFERROR(ROUND(IF(OR($R1342="Suzuki",$R1345="Suzuki",$R1347="Suzuki",$R1349="Suzuki"),$P1352/$X$12,""),1),"NA")</f>
        <v>NA</v>
      </c>
      <c r="W1342" s="830"/>
      <c r="X1342" s="855" t="e">
        <f>J1352/$K$9/$K$8</f>
        <v>#REF!</v>
      </c>
      <c r="Y1342" s="857" t="e">
        <f>ROUND(X1352/#REF!,0)</f>
        <v>#REF!</v>
      </c>
      <c r="Z1342" s="857" t="e">
        <f>O1352/#REF!</f>
        <v>#REF!</v>
      </c>
      <c r="AA1342" s="1103"/>
      <c r="AB1342" s="1106">
        <f>IFERROR(ROUND(IF(AA1342="ICT",0,(J1352/10)*110%),0),"")</f>
        <v>0</v>
      </c>
      <c r="AC1342" s="1107" t="str">
        <f>IFERROR(ROUNDUP(J1352/$P$9/$P$8,0),"")</f>
        <v/>
      </c>
      <c r="AD1342" s="1109" t="str">
        <f>IFERROR(ROUND(J1352/$P$9/AC1342,0),"")</f>
        <v/>
      </c>
      <c r="AE1342" s="29" t="str">
        <f>IFERROR(ROUND(IF(AA1342="ICT",0,(J1342/25)*110%),0),"")</f>
        <v/>
      </c>
      <c r="AF1342" s="43"/>
      <c r="AG1342" s="43"/>
      <c r="AH1342" s="44"/>
      <c r="AI1342" s="19"/>
    </row>
    <row r="1343" spans="2:35">
      <c r="B1343" s="823"/>
      <c r="C1343" s="828"/>
      <c r="D1343" s="1100"/>
      <c r="E1343" s="828"/>
      <c r="F1343" s="1102"/>
      <c r="G1343" s="25"/>
      <c r="H1343" s="140"/>
      <c r="I1343" s="140"/>
      <c r="J1343" s="7" t="str">
        <f t="shared" ref="J1343:J1351" si="658">IFERROR(IF(I1343/D$12=0," ",I1343/D$12),"")</f>
        <v xml:space="preserve"> </v>
      </c>
      <c r="K1343" s="1116"/>
      <c r="L1343" s="1118"/>
      <c r="M1343" s="1118"/>
      <c r="N1343" s="23"/>
      <c r="O1343" s="863"/>
      <c r="P1343" s="860"/>
      <c r="Q1343" s="866"/>
      <c r="R1343" s="828"/>
      <c r="S1343" s="835"/>
      <c r="T1343" s="835"/>
      <c r="U1343" s="835"/>
      <c r="V1343" s="835"/>
      <c r="W1343" s="831"/>
      <c r="X1343" s="855"/>
      <c r="Y1343" s="857"/>
      <c r="Z1343" s="857"/>
      <c r="AA1343" s="1104"/>
      <c r="AB1343" s="956"/>
      <c r="AC1343" s="1107"/>
      <c r="AD1343" s="1109"/>
      <c r="AE1343" s="29" t="str">
        <f t="shared" ref="AE1343:AE1345" si="659">IFERROR(ROUND(IF(AA1343="ICT",0,(J1343/25)*110%),0),"")</f>
        <v/>
      </c>
      <c r="AF1343" s="45"/>
      <c r="AG1343" s="45"/>
      <c r="AH1343" s="46"/>
      <c r="AI1343" s="19"/>
    </row>
    <row r="1344" spans="2:35">
      <c r="B1344" s="823"/>
      <c r="C1344" s="828"/>
      <c r="D1344" s="1100"/>
      <c r="E1344" s="828"/>
      <c r="F1344" s="1102"/>
      <c r="G1344" s="25"/>
      <c r="H1344" s="140"/>
      <c r="I1344" s="140"/>
      <c r="J1344" s="7" t="str">
        <f t="shared" si="658"/>
        <v xml:space="preserve"> </v>
      </c>
      <c r="K1344" s="1116"/>
      <c r="L1344" s="1118"/>
      <c r="M1344" s="1118"/>
      <c r="N1344" s="23"/>
      <c r="O1344" s="863"/>
      <c r="P1344" s="860"/>
      <c r="Q1344" s="866"/>
      <c r="R1344" s="829"/>
      <c r="S1344" s="835"/>
      <c r="T1344" s="835"/>
      <c r="U1344" s="835"/>
      <c r="V1344" s="835"/>
      <c r="W1344" s="831"/>
      <c r="X1344" s="855"/>
      <c r="Y1344" s="857"/>
      <c r="Z1344" s="857"/>
      <c r="AA1344" s="1104"/>
      <c r="AB1344" s="956"/>
      <c r="AC1344" s="1107"/>
      <c r="AD1344" s="1109"/>
      <c r="AE1344" s="29" t="str">
        <f t="shared" si="659"/>
        <v/>
      </c>
      <c r="AF1344" s="45"/>
      <c r="AG1344" s="45"/>
      <c r="AH1344" s="46"/>
      <c r="AI1344" s="19"/>
    </row>
    <row r="1345" spans="2:35">
      <c r="B1345" s="823"/>
      <c r="C1345" s="828"/>
      <c r="D1345" s="1100"/>
      <c r="E1345" s="828"/>
      <c r="F1345" s="1102"/>
      <c r="G1345" s="25"/>
      <c r="H1345" s="140"/>
      <c r="I1345" s="140"/>
      <c r="J1345" s="7" t="str">
        <f t="shared" si="658"/>
        <v xml:space="preserve"> </v>
      </c>
      <c r="K1345" s="1116"/>
      <c r="L1345" s="1118"/>
      <c r="M1345" s="1118"/>
      <c r="N1345" s="23"/>
      <c r="O1345" s="863"/>
      <c r="P1345" s="860"/>
      <c r="Q1345" s="866"/>
      <c r="R1345" s="854"/>
      <c r="S1345" s="835"/>
      <c r="T1345" s="835"/>
      <c r="U1345" s="835"/>
      <c r="V1345" s="835"/>
      <c r="W1345" s="831"/>
      <c r="X1345" s="855"/>
      <c r="Y1345" s="857"/>
      <c r="Z1345" s="857"/>
      <c r="AA1345" s="1104"/>
      <c r="AB1345" s="956"/>
      <c r="AC1345" s="1107"/>
      <c r="AD1345" s="1109"/>
      <c r="AE1345" s="29" t="str">
        <f t="shared" si="659"/>
        <v/>
      </c>
      <c r="AF1345" s="45"/>
      <c r="AG1345" s="45"/>
      <c r="AH1345" s="46"/>
      <c r="AI1345" s="19"/>
    </row>
    <row r="1346" spans="2:35">
      <c r="B1346" s="823"/>
      <c r="C1346" s="828"/>
      <c r="D1346" s="1100"/>
      <c r="E1346" s="828"/>
      <c r="F1346" s="1102"/>
      <c r="G1346" s="25"/>
      <c r="H1346" s="140"/>
      <c r="I1346" s="22"/>
      <c r="J1346" s="7" t="str">
        <f t="shared" si="658"/>
        <v xml:space="preserve"> </v>
      </c>
      <c r="K1346" s="1116"/>
      <c r="L1346" s="1118"/>
      <c r="M1346" s="1118"/>
      <c r="N1346" s="23"/>
      <c r="O1346" s="863"/>
      <c r="P1346" s="860"/>
      <c r="Q1346" s="866"/>
      <c r="R1346" s="829"/>
      <c r="S1346" s="835"/>
      <c r="T1346" s="835"/>
      <c r="U1346" s="835"/>
      <c r="V1346" s="835"/>
      <c r="W1346" s="831"/>
      <c r="X1346" s="855"/>
      <c r="Y1346" s="857"/>
      <c r="Z1346" s="857"/>
      <c r="AA1346" s="1104"/>
      <c r="AB1346" s="956"/>
      <c r="AC1346" s="1107"/>
      <c r="AD1346" s="1109"/>
      <c r="AE1346" s="29"/>
      <c r="AF1346" s="45"/>
      <c r="AG1346" s="45"/>
      <c r="AH1346" s="46"/>
      <c r="AI1346" s="19"/>
    </row>
    <row r="1347" spans="2:35">
      <c r="B1347" s="823"/>
      <c r="C1347" s="828"/>
      <c r="D1347" s="1100"/>
      <c r="E1347" s="828"/>
      <c r="F1347" s="1102"/>
      <c r="G1347" s="25"/>
      <c r="H1347" s="140"/>
      <c r="I1347" s="22"/>
      <c r="J1347" s="7" t="str">
        <f t="shared" si="658"/>
        <v xml:space="preserve"> </v>
      </c>
      <c r="K1347" s="1116"/>
      <c r="L1347" s="1118"/>
      <c r="M1347" s="1118"/>
      <c r="N1347" s="23"/>
      <c r="O1347" s="863"/>
      <c r="P1347" s="860"/>
      <c r="Q1347" s="866"/>
      <c r="R1347" s="854"/>
      <c r="S1347" s="835"/>
      <c r="T1347" s="835"/>
      <c r="U1347" s="835"/>
      <c r="V1347" s="835"/>
      <c r="W1347" s="831"/>
      <c r="X1347" s="855"/>
      <c r="Y1347" s="857"/>
      <c r="Z1347" s="857"/>
      <c r="AA1347" s="1104"/>
      <c r="AB1347" s="956"/>
      <c r="AC1347" s="1107"/>
      <c r="AD1347" s="1109"/>
      <c r="AE1347" s="29"/>
      <c r="AF1347" s="45"/>
      <c r="AG1347" s="45"/>
      <c r="AH1347" s="46"/>
      <c r="AI1347" s="19"/>
    </row>
    <row r="1348" spans="2:35">
      <c r="B1348" s="823"/>
      <c r="C1348" s="828"/>
      <c r="D1348" s="1100"/>
      <c r="E1348" s="828"/>
      <c r="F1348" s="1102"/>
      <c r="G1348" s="25"/>
      <c r="H1348" s="140"/>
      <c r="I1348" s="22"/>
      <c r="J1348" s="7" t="str">
        <f t="shared" si="658"/>
        <v xml:space="preserve"> </v>
      </c>
      <c r="K1348" s="1116"/>
      <c r="L1348" s="1118"/>
      <c r="M1348" s="1118"/>
      <c r="N1348" s="23"/>
      <c r="O1348" s="863"/>
      <c r="P1348" s="860"/>
      <c r="Q1348" s="866"/>
      <c r="R1348" s="829"/>
      <c r="S1348" s="835"/>
      <c r="T1348" s="835"/>
      <c r="U1348" s="835"/>
      <c r="V1348" s="835"/>
      <c r="W1348" s="831"/>
      <c r="X1348" s="855"/>
      <c r="Y1348" s="857"/>
      <c r="Z1348" s="857"/>
      <c r="AA1348" s="1104"/>
      <c r="AB1348" s="956"/>
      <c r="AC1348" s="1107"/>
      <c r="AD1348" s="1109"/>
      <c r="AE1348" s="29"/>
      <c r="AF1348" s="45"/>
      <c r="AG1348" s="45"/>
      <c r="AH1348" s="46"/>
      <c r="AI1348" s="19"/>
    </row>
    <row r="1349" spans="2:35">
      <c r="B1349" s="823"/>
      <c r="C1349" s="828"/>
      <c r="D1349" s="1100"/>
      <c r="E1349" s="828"/>
      <c r="F1349" s="1102"/>
      <c r="G1349" s="25"/>
      <c r="H1349" s="140"/>
      <c r="I1349" s="22"/>
      <c r="J1349" s="7" t="str">
        <f t="shared" si="658"/>
        <v xml:space="preserve"> </v>
      </c>
      <c r="K1349" s="1116"/>
      <c r="L1349" s="1118"/>
      <c r="M1349" s="1118"/>
      <c r="N1349" s="23"/>
      <c r="O1349" s="863"/>
      <c r="P1349" s="860"/>
      <c r="Q1349" s="866"/>
      <c r="R1349" s="854"/>
      <c r="S1349" s="835"/>
      <c r="T1349" s="835"/>
      <c r="U1349" s="835"/>
      <c r="V1349" s="835"/>
      <c r="W1349" s="831"/>
      <c r="X1349" s="855"/>
      <c r="Y1349" s="857"/>
      <c r="Z1349" s="857"/>
      <c r="AA1349" s="1104"/>
      <c r="AB1349" s="956"/>
      <c r="AC1349" s="1107"/>
      <c r="AD1349" s="1109"/>
      <c r="AE1349" s="29"/>
      <c r="AF1349" s="45"/>
      <c r="AG1349" s="45"/>
      <c r="AH1349" s="46"/>
      <c r="AI1349" s="19"/>
    </row>
    <row r="1350" spans="2:35">
      <c r="B1350" s="823"/>
      <c r="C1350" s="828"/>
      <c r="D1350" s="1100"/>
      <c r="E1350" s="828"/>
      <c r="F1350" s="1102"/>
      <c r="G1350" s="25"/>
      <c r="H1350" s="140"/>
      <c r="I1350" s="22"/>
      <c r="J1350" s="7" t="str">
        <f t="shared" si="658"/>
        <v xml:space="preserve"> </v>
      </c>
      <c r="K1350" s="1116"/>
      <c r="L1350" s="1118"/>
      <c r="M1350" s="1118"/>
      <c r="N1350" s="23"/>
      <c r="O1350" s="863"/>
      <c r="P1350" s="860"/>
      <c r="Q1350" s="866"/>
      <c r="R1350" s="828"/>
      <c r="S1350" s="835"/>
      <c r="T1350" s="835"/>
      <c r="U1350" s="835"/>
      <c r="V1350" s="835"/>
      <c r="W1350" s="831"/>
      <c r="X1350" s="855"/>
      <c r="Y1350" s="857"/>
      <c r="Z1350" s="857"/>
      <c r="AA1350" s="1104"/>
      <c r="AB1350" s="956"/>
      <c r="AC1350" s="1107"/>
      <c r="AD1350" s="1109"/>
      <c r="AE1350" s="29"/>
      <c r="AF1350" s="45"/>
      <c r="AG1350" s="45"/>
      <c r="AH1350" s="46"/>
      <c r="AI1350" s="19"/>
    </row>
    <row r="1351" spans="2:35">
      <c r="B1351" s="822"/>
      <c r="C1351" s="829"/>
      <c r="D1351" s="1101"/>
      <c r="E1351" s="829"/>
      <c r="F1351" s="1102"/>
      <c r="G1351" s="25"/>
      <c r="H1351" s="140"/>
      <c r="I1351" s="22"/>
      <c r="J1351" s="7" t="str">
        <f t="shared" si="658"/>
        <v xml:space="preserve"> </v>
      </c>
      <c r="K1351" s="1117"/>
      <c r="L1351" s="1119"/>
      <c r="M1351" s="1119"/>
      <c r="N1351" s="23"/>
      <c r="O1351" s="864"/>
      <c r="P1351" s="861"/>
      <c r="Q1351" s="867"/>
      <c r="R1351" s="829"/>
      <c r="S1351" s="836"/>
      <c r="T1351" s="836"/>
      <c r="U1351" s="836"/>
      <c r="V1351" s="836"/>
      <c r="W1351" s="832"/>
      <c r="X1351" s="856"/>
      <c r="Y1351" s="858"/>
      <c r="Z1351" s="858"/>
      <c r="AA1351" s="1105"/>
      <c r="AB1351" s="957"/>
      <c r="AC1351" s="1108"/>
      <c r="AD1351" s="1110"/>
      <c r="AE1351" s="29" t="str">
        <f t="shared" ref="AE1351" si="660">IFERROR(ROUND(IF(AA1351="ICT",0,(J1351/25)*110%),0),"")</f>
        <v/>
      </c>
      <c r="AF1351" s="45"/>
      <c r="AG1351" s="45"/>
      <c r="AH1351" s="46"/>
      <c r="AI1351" s="19"/>
    </row>
    <row r="1352" spans="2:35" s="90" customFormat="1" ht="16.5" customHeight="1">
      <c r="B1352" s="821"/>
      <c r="C1352" s="78" t="s">
        <v>348</v>
      </c>
      <c r="D1352" s="78"/>
      <c r="E1352" s="78">
        <f>COUNTA(E1342)</f>
        <v>0</v>
      </c>
      <c r="F1352" s="78">
        <f>COUNTA(F1342)</f>
        <v>0</v>
      </c>
      <c r="G1352" s="78">
        <f>COUNTA(G1342:G1351)</f>
        <v>0</v>
      </c>
      <c r="H1352" s="78"/>
      <c r="I1352" s="69">
        <f>SUM(I1342:I1351)</f>
        <v>0</v>
      </c>
      <c r="J1352" s="69">
        <f>SUM(J1342:J1351)</f>
        <v>0</v>
      </c>
      <c r="K1352" s="79"/>
      <c r="L1352" s="79"/>
      <c r="M1352" s="79"/>
      <c r="N1352" s="70">
        <f>SUM(N1342:N1351)</f>
        <v>0</v>
      </c>
      <c r="O1352" s="70">
        <f>SUM(O1342:O1351)</f>
        <v>0</v>
      </c>
      <c r="P1352" s="71">
        <f>SUM(P1342:P1351)</f>
        <v>0</v>
      </c>
      <c r="Q1352" s="71">
        <f>SUM(Q1342:Q1351)</f>
        <v>0</v>
      </c>
      <c r="R1352" s="71"/>
      <c r="S1352" s="74">
        <f>SUM(S1342:S1351)</f>
        <v>0</v>
      </c>
      <c r="T1352" s="74">
        <f>SUM(T1342:T1351)</f>
        <v>0</v>
      </c>
      <c r="U1352" s="74">
        <f t="shared" ref="U1352" si="661">SUM(U1342:U1351)</f>
        <v>0</v>
      </c>
      <c r="V1352" s="74">
        <f>SUM(V1342:V1351)</f>
        <v>0</v>
      </c>
      <c r="W1352" s="71"/>
      <c r="X1352" s="71" t="e">
        <f>SUM(X1342:X1351)</f>
        <v>#REF!</v>
      </c>
      <c r="Y1352" s="71" t="e">
        <f t="shared" ref="Y1352:Z1352" si="662">SUM(Y1342:Y1351)</f>
        <v>#REF!</v>
      </c>
      <c r="Z1352" s="71" t="e">
        <f t="shared" si="662"/>
        <v>#REF!</v>
      </c>
      <c r="AA1352" s="71"/>
      <c r="AB1352" s="75">
        <f>SUM(AB1342:AB1351)</f>
        <v>0</v>
      </c>
      <c r="AC1352" s="71">
        <f>SUM(AC1342:AC1351)</f>
        <v>0</v>
      </c>
      <c r="AD1352" s="76">
        <f>SUM(AD1342:AD1351)</f>
        <v>0</v>
      </c>
      <c r="AE1352" s="76">
        <f>SUM(AE1342:AE1351)</f>
        <v>0</v>
      </c>
      <c r="AF1352" s="79">
        <f>COUNTA(AF1342:AF1351)</f>
        <v>0</v>
      </c>
      <c r="AG1352" s="80"/>
      <c r="AH1352" s="81"/>
      <c r="AI1352" s="91"/>
    </row>
    <row r="1353" spans="2:35" s="93" customFormat="1" ht="15" thickBot="1">
      <c r="B1353" s="822"/>
      <c r="C1353" s="82"/>
      <c r="D1353" s="82"/>
      <c r="E1353" s="82"/>
      <c r="F1353" s="82"/>
      <c r="G1353" s="83"/>
      <c r="H1353" s="84"/>
      <c r="I1353" s="84"/>
      <c r="J1353" s="28" t="str">
        <f t="shared" ref="J1353" si="663">IFERROR(IF(I1353/D$12=0," ",I1353/D$12),"")</f>
        <v xml:space="preserve"> </v>
      </c>
      <c r="K1353" s="84"/>
      <c r="L1353" s="84"/>
      <c r="M1353" s="84"/>
      <c r="N1353" s="85"/>
      <c r="O1353" s="72"/>
      <c r="P1353" s="73"/>
      <c r="Q1353" s="73"/>
      <c r="R1353" s="73"/>
      <c r="S1353" s="73"/>
      <c r="T1353" s="73"/>
      <c r="U1353" s="73"/>
      <c r="V1353" s="73"/>
      <c r="W1353" s="73"/>
      <c r="X1353" s="73"/>
      <c r="Y1353" s="73"/>
      <c r="Z1353" s="73"/>
      <c r="AA1353" s="73"/>
      <c r="AB1353" s="73"/>
      <c r="AC1353" s="73"/>
      <c r="AD1353" s="77"/>
      <c r="AE1353" s="77"/>
      <c r="AF1353" s="84"/>
      <c r="AG1353" s="86"/>
      <c r="AH1353" s="87"/>
      <c r="AI1353" s="92"/>
    </row>
    <row r="1354" spans="2:35">
      <c r="B1354" s="823">
        <f>B1342+1</f>
        <v>112</v>
      </c>
      <c r="C1354" s="828"/>
      <c r="D1354" s="1100"/>
      <c r="E1354" s="828"/>
      <c r="F1354" s="829"/>
      <c r="G1354" s="25"/>
      <c r="H1354" s="24"/>
      <c r="I1354" s="140"/>
      <c r="J1354" s="7" t="str">
        <f>IFERROR(IF(I1354/D$12=0," ",I1354/D$12),"")</f>
        <v xml:space="preserve"> </v>
      </c>
      <c r="K1354" s="1116"/>
      <c r="L1354" s="1118"/>
      <c r="M1354" s="1118"/>
      <c r="N1354" s="23"/>
      <c r="O1354" s="862" t="str">
        <f>IFERROR(ROUND(IF(I1364/#REF!=0,"",I1364/#REF!),0),"")</f>
        <v/>
      </c>
      <c r="P1354" s="859">
        <f>IFERROR(O1364/$X$14,"")</f>
        <v>0</v>
      </c>
      <c r="Q1354" s="865">
        <f>IFERROR(P1364*$X$13/2,"")</f>
        <v>0</v>
      </c>
      <c r="R1354" s="854"/>
      <c r="S1354" s="834" t="str">
        <f>IFERROR(ROUND(IF(OR($R1354="Hino Truck",$R1357="Hino Truck",$R1359="Hino Truck",$R1361="Hino Truck"),$P1364/$X$9,""),1),"NA")</f>
        <v>NA</v>
      </c>
      <c r="T1354" s="834" t="str">
        <f>IFERROR(ROUND(IF(OR($R1354="Mazda",$R1357="Mazda",$R1359="Mazda",$R1361="Mazda"),$P1364/$X$10,""),1),"NA")</f>
        <v>NA</v>
      </c>
      <c r="U1354" s="834" t="str">
        <f>IFERROR(ROUND(IF(OR($R1354="Shazoor",$R1357="Shazoor",$R1359="Shazoor",$R1361="Shazoor"),$P1364/$X$11,""),1),"NA")</f>
        <v>NA</v>
      </c>
      <c r="V1354" s="834" t="str">
        <f>IFERROR(ROUND(IF(OR($R1354="Suzuki",$R1357="Suzuki",$R1359="Suzuki",$R1361="Suzuki"),$P1364/$X$12,""),1),"NA")</f>
        <v>NA</v>
      </c>
      <c r="W1354" s="830"/>
      <c r="X1354" s="855" t="e">
        <f>J1364/$K$9/$K$8</f>
        <v>#REF!</v>
      </c>
      <c r="Y1354" s="857" t="e">
        <f>ROUND(X1364/#REF!,0)</f>
        <v>#REF!</v>
      </c>
      <c r="Z1354" s="857" t="e">
        <f>O1364/#REF!</f>
        <v>#REF!</v>
      </c>
      <c r="AA1354" s="1103"/>
      <c r="AB1354" s="1106">
        <f>IFERROR(ROUND(IF(AA1354="ICT",0,(J1364/10)*110%),0),"")</f>
        <v>0</v>
      </c>
      <c r="AC1354" s="1107" t="str">
        <f>IFERROR(ROUNDUP(J1364/$P$9/$P$8,0),"")</f>
        <v/>
      </c>
      <c r="AD1354" s="1109" t="str">
        <f>IFERROR(ROUND(J1364/$P$9/AC1354,0),"")</f>
        <v/>
      </c>
      <c r="AE1354" s="29" t="str">
        <f>IFERROR(ROUND(IF(AA1354="ICT",0,(J1354/25)*110%),0),"")</f>
        <v/>
      </c>
      <c r="AF1354" s="43"/>
      <c r="AG1354" s="43"/>
      <c r="AH1354" s="44"/>
      <c r="AI1354" s="19"/>
    </row>
    <row r="1355" spans="2:35">
      <c r="B1355" s="823"/>
      <c r="C1355" s="828"/>
      <c r="D1355" s="1100"/>
      <c r="E1355" s="828"/>
      <c r="F1355" s="1102"/>
      <c r="G1355" s="25"/>
      <c r="H1355" s="140"/>
      <c r="I1355" s="140"/>
      <c r="J1355" s="7" t="str">
        <f t="shared" ref="J1355:J1363" si="664">IFERROR(IF(I1355/D$12=0," ",I1355/D$12),"")</f>
        <v xml:space="preserve"> </v>
      </c>
      <c r="K1355" s="1116"/>
      <c r="L1355" s="1118"/>
      <c r="M1355" s="1118"/>
      <c r="N1355" s="23"/>
      <c r="O1355" s="863"/>
      <c r="P1355" s="860"/>
      <c r="Q1355" s="866"/>
      <c r="R1355" s="828"/>
      <c r="S1355" s="835"/>
      <c r="T1355" s="835"/>
      <c r="U1355" s="835"/>
      <c r="V1355" s="835"/>
      <c r="W1355" s="831"/>
      <c r="X1355" s="855"/>
      <c r="Y1355" s="857"/>
      <c r="Z1355" s="857"/>
      <c r="AA1355" s="1104"/>
      <c r="AB1355" s="956"/>
      <c r="AC1355" s="1107"/>
      <c r="AD1355" s="1109"/>
      <c r="AE1355" s="29" t="str">
        <f t="shared" ref="AE1355:AE1357" si="665">IFERROR(ROUND(IF(AA1355="ICT",0,(J1355/25)*110%),0),"")</f>
        <v/>
      </c>
      <c r="AF1355" s="45"/>
      <c r="AG1355" s="45"/>
      <c r="AH1355" s="46"/>
      <c r="AI1355" s="19"/>
    </row>
    <row r="1356" spans="2:35">
      <c r="B1356" s="823"/>
      <c r="C1356" s="828"/>
      <c r="D1356" s="1100"/>
      <c r="E1356" s="828"/>
      <c r="F1356" s="1102"/>
      <c r="G1356" s="25"/>
      <c r="H1356" s="140"/>
      <c r="I1356" s="140"/>
      <c r="J1356" s="7" t="str">
        <f t="shared" si="664"/>
        <v xml:space="preserve"> </v>
      </c>
      <c r="K1356" s="1116"/>
      <c r="L1356" s="1118"/>
      <c r="M1356" s="1118"/>
      <c r="N1356" s="23"/>
      <c r="O1356" s="863"/>
      <c r="P1356" s="860"/>
      <c r="Q1356" s="866"/>
      <c r="R1356" s="829"/>
      <c r="S1356" s="835"/>
      <c r="T1356" s="835"/>
      <c r="U1356" s="835"/>
      <c r="V1356" s="835"/>
      <c r="W1356" s="831"/>
      <c r="X1356" s="855"/>
      <c r="Y1356" s="857"/>
      <c r="Z1356" s="857"/>
      <c r="AA1356" s="1104"/>
      <c r="AB1356" s="956"/>
      <c r="AC1356" s="1107"/>
      <c r="AD1356" s="1109"/>
      <c r="AE1356" s="29" t="str">
        <f t="shared" si="665"/>
        <v/>
      </c>
      <c r="AF1356" s="45"/>
      <c r="AG1356" s="45"/>
      <c r="AH1356" s="46"/>
      <c r="AI1356" s="19"/>
    </row>
    <row r="1357" spans="2:35">
      <c r="B1357" s="823"/>
      <c r="C1357" s="828"/>
      <c r="D1357" s="1100"/>
      <c r="E1357" s="828"/>
      <c r="F1357" s="1102"/>
      <c r="G1357" s="25"/>
      <c r="H1357" s="140"/>
      <c r="I1357" s="140"/>
      <c r="J1357" s="7" t="str">
        <f t="shared" si="664"/>
        <v xml:space="preserve"> </v>
      </c>
      <c r="K1357" s="1116"/>
      <c r="L1357" s="1118"/>
      <c r="M1357" s="1118"/>
      <c r="N1357" s="23"/>
      <c r="O1357" s="863"/>
      <c r="P1357" s="860"/>
      <c r="Q1357" s="866"/>
      <c r="R1357" s="854"/>
      <c r="S1357" s="835"/>
      <c r="T1357" s="835"/>
      <c r="U1357" s="835"/>
      <c r="V1357" s="835"/>
      <c r="W1357" s="831"/>
      <c r="X1357" s="855"/>
      <c r="Y1357" s="857"/>
      <c r="Z1357" s="857"/>
      <c r="AA1357" s="1104"/>
      <c r="AB1357" s="956"/>
      <c r="AC1357" s="1107"/>
      <c r="AD1357" s="1109"/>
      <c r="AE1357" s="29" t="str">
        <f t="shared" si="665"/>
        <v/>
      </c>
      <c r="AF1357" s="45"/>
      <c r="AG1357" s="45"/>
      <c r="AH1357" s="46"/>
      <c r="AI1357" s="19"/>
    </row>
    <row r="1358" spans="2:35">
      <c r="B1358" s="823"/>
      <c r="C1358" s="828"/>
      <c r="D1358" s="1100"/>
      <c r="E1358" s="828"/>
      <c r="F1358" s="1102"/>
      <c r="G1358" s="25"/>
      <c r="H1358" s="140"/>
      <c r="I1358" s="22"/>
      <c r="J1358" s="7" t="str">
        <f t="shared" si="664"/>
        <v xml:space="preserve"> </v>
      </c>
      <c r="K1358" s="1116"/>
      <c r="L1358" s="1118"/>
      <c r="M1358" s="1118"/>
      <c r="N1358" s="23"/>
      <c r="O1358" s="863"/>
      <c r="P1358" s="860"/>
      <c r="Q1358" s="866"/>
      <c r="R1358" s="829"/>
      <c r="S1358" s="835"/>
      <c r="T1358" s="835"/>
      <c r="U1358" s="835"/>
      <c r="V1358" s="835"/>
      <c r="W1358" s="831"/>
      <c r="X1358" s="855"/>
      <c r="Y1358" s="857"/>
      <c r="Z1358" s="857"/>
      <c r="AA1358" s="1104"/>
      <c r="AB1358" s="956"/>
      <c r="AC1358" s="1107"/>
      <c r="AD1358" s="1109"/>
      <c r="AE1358" s="29"/>
      <c r="AF1358" s="45"/>
      <c r="AG1358" s="45"/>
      <c r="AH1358" s="46"/>
      <c r="AI1358" s="19"/>
    </row>
    <row r="1359" spans="2:35">
      <c r="B1359" s="823"/>
      <c r="C1359" s="828"/>
      <c r="D1359" s="1100"/>
      <c r="E1359" s="828"/>
      <c r="F1359" s="1102"/>
      <c r="G1359" s="25"/>
      <c r="H1359" s="140"/>
      <c r="I1359" s="22"/>
      <c r="J1359" s="7" t="str">
        <f t="shared" si="664"/>
        <v xml:space="preserve"> </v>
      </c>
      <c r="K1359" s="1116"/>
      <c r="L1359" s="1118"/>
      <c r="M1359" s="1118"/>
      <c r="N1359" s="23"/>
      <c r="O1359" s="863"/>
      <c r="P1359" s="860"/>
      <c r="Q1359" s="866"/>
      <c r="R1359" s="854"/>
      <c r="S1359" s="835"/>
      <c r="T1359" s="835"/>
      <c r="U1359" s="835"/>
      <c r="V1359" s="835"/>
      <c r="W1359" s="831"/>
      <c r="X1359" s="855"/>
      <c r="Y1359" s="857"/>
      <c r="Z1359" s="857"/>
      <c r="AA1359" s="1104"/>
      <c r="AB1359" s="956"/>
      <c r="AC1359" s="1107"/>
      <c r="AD1359" s="1109"/>
      <c r="AE1359" s="29"/>
      <c r="AF1359" s="45"/>
      <c r="AG1359" s="45"/>
      <c r="AH1359" s="46"/>
      <c r="AI1359" s="19"/>
    </row>
    <row r="1360" spans="2:35">
      <c r="B1360" s="823"/>
      <c r="C1360" s="828"/>
      <c r="D1360" s="1100"/>
      <c r="E1360" s="828"/>
      <c r="F1360" s="1102"/>
      <c r="G1360" s="25"/>
      <c r="H1360" s="140"/>
      <c r="I1360" s="22"/>
      <c r="J1360" s="7" t="str">
        <f t="shared" si="664"/>
        <v xml:space="preserve"> </v>
      </c>
      <c r="K1360" s="1116"/>
      <c r="L1360" s="1118"/>
      <c r="M1360" s="1118"/>
      <c r="N1360" s="23"/>
      <c r="O1360" s="863"/>
      <c r="P1360" s="860"/>
      <c r="Q1360" s="866"/>
      <c r="R1360" s="829"/>
      <c r="S1360" s="835"/>
      <c r="T1360" s="835"/>
      <c r="U1360" s="835"/>
      <c r="V1360" s="835"/>
      <c r="W1360" s="831"/>
      <c r="X1360" s="855"/>
      <c r="Y1360" s="857"/>
      <c r="Z1360" s="857"/>
      <c r="AA1360" s="1104"/>
      <c r="AB1360" s="956"/>
      <c r="AC1360" s="1107"/>
      <c r="AD1360" s="1109"/>
      <c r="AE1360" s="29"/>
      <c r="AF1360" s="45"/>
      <c r="AG1360" s="45"/>
      <c r="AH1360" s="46"/>
      <c r="AI1360" s="19"/>
    </row>
    <row r="1361" spans="2:35">
      <c r="B1361" s="823"/>
      <c r="C1361" s="828"/>
      <c r="D1361" s="1100"/>
      <c r="E1361" s="828"/>
      <c r="F1361" s="1102"/>
      <c r="G1361" s="25"/>
      <c r="H1361" s="140"/>
      <c r="I1361" s="22"/>
      <c r="J1361" s="7" t="str">
        <f t="shared" si="664"/>
        <v xml:space="preserve"> </v>
      </c>
      <c r="K1361" s="1116"/>
      <c r="L1361" s="1118"/>
      <c r="M1361" s="1118"/>
      <c r="N1361" s="23"/>
      <c r="O1361" s="863"/>
      <c r="P1361" s="860"/>
      <c r="Q1361" s="866"/>
      <c r="R1361" s="854"/>
      <c r="S1361" s="835"/>
      <c r="T1361" s="835"/>
      <c r="U1361" s="835"/>
      <c r="V1361" s="835"/>
      <c r="W1361" s="831"/>
      <c r="X1361" s="855"/>
      <c r="Y1361" s="857"/>
      <c r="Z1361" s="857"/>
      <c r="AA1361" s="1104"/>
      <c r="AB1361" s="956"/>
      <c r="AC1361" s="1107"/>
      <c r="AD1361" s="1109"/>
      <c r="AE1361" s="29"/>
      <c r="AF1361" s="45"/>
      <c r="AG1361" s="45"/>
      <c r="AH1361" s="46"/>
      <c r="AI1361" s="19"/>
    </row>
    <row r="1362" spans="2:35">
      <c r="B1362" s="823"/>
      <c r="C1362" s="828"/>
      <c r="D1362" s="1100"/>
      <c r="E1362" s="828"/>
      <c r="F1362" s="1102"/>
      <c r="G1362" s="25"/>
      <c r="H1362" s="140"/>
      <c r="I1362" s="22"/>
      <c r="J1362" s="7" t="str">
        <f t="shared" si="664"/>
        <v xml:space="preserve"> </v>
      </c>
      <c r="K1362" s="1116"/>
      <c r="L1362" s="1118"/>
      <c r="M1362" s="1118"/>
      <c r="N1362" s="23"/>
      <c r="O1362" s="863"/>
      <c r="P1362" s="860"/>
      <c r="Q1362" s="866"/>
      <c r="R1362" s="828"/>
      <c r="S1362" s="835"/>
      <c r="T1362" s="835"/>
      <c r="U1362" s="835"/>
      <c r="V1362" s="835"/>
      <c r="W1362" s="831"/>
      <c r="X1362" s="855"/>
      <c r="Y1362" s="857"/>
      <c r="Z1362" s="857"/>
      <c r="AA1362" s="1104"/>
      <c r="AB1362" s="956"/>
      <c r="AC1362" s="1107"/>
      <c r="AD1362" s="1109"/>
      <c r="AE1362" s="29"/>
      <c r="AF1362" s="45"/>
      <c r="AG1362" s="45"/>
      <c r="AH1362" s="46"/>
      <c r="AI1362" s="19"/>
    </row>
    <row r="1363" spans="2:35">
      <c r="B1363" s="822"/>
      <c r="C1363" s="829"/>
      <c r="D1363" s="1101"/>
      <c r="E1363" s="829"/>
      <c r="F1363" s="1102"/>
      <c r="G1363" s="25"/>
      <c r="H1363" s="140"/>
      <c r="I1363" s="22"/>
      <c r="J1363" s="7" t="str">
        <f t="shared" si="664"/>
        <v xml:space="preserve"> </v>
      </c>
      <c r="K1363" s="1117"/>
      <c r="L1363" s="1119"/>
      <c r="M1363" s="1119"/>
      <c r="N1363" s="23"/>
      <c r="O1363" s="864"/>
      <c r="P1363" s="861"/>
      <c r="Q1363" s="867"/>
      <c r="R1363" s="829"/>
      <c r="S1363" s="836"/>
      <c r="T1363" s="836"/>
      <c r="U1363" s="836"/>
      <c r="V1363" s="836"/>
      <c r="W1363" s="832"/>
      <c r="X1363" s="856"/>
      <c r="Y1363" s="858"/>
      <c r="Z1363" s="858"/>
      <c r="AA1363" s="1105"/>
      <c r="AB1363" s="957"/>
      <c r="AC1363" s="1108"/>
      <c r="AD1363" s="1110"/>
      <c r="AE1363" s="29" t="str">
        <f t="shared" ref="AE1363" si="666">IFERROR(ROUND(IF(AA1363="ICT",0,(J1363/25)*110%),0),"")</f>
        <v/>
      </c>
      <c r="AF1363" s="45"/>
      <c r="AG1363" s="45"/>
      <c r="AH1363" s="46"/>
      <c r="AI1363" s="19"/>
    </row>
    <row r="1364" spans="2:35" s="90" customFormat="1" ht="16.5" customHeight="1">
      <c r="B1364" s="821"/>
      <c r="C1364" s="78" t="s">
        <v>348</v>
      </c>
      <c r="D1364" s="78"/>
      <c r="E1364" s="78">
        <f>COUNTA(E1354)</f>
        <v>0</v>
      </c>
      <c r="F1364" s="78">
        <f>COUNTA(F1354)</f>
        <v>0</v>
      </c>
      <c r="G1364" s="78">
        <f>COUNTA(G1354:G1363)</f>
        <v>0</v>
      </c>
      <c r="H1364" s="78"/>
      <c r="I1364" s="69">
        <f>SUM(I1354:I1363)</f>
        <v>0</v>
      </c>
      <c r="J1364" s="69">
        <f>SUM(J1354:J1363)</f>
        <v>0</v>
      </c>
      <c r="K1364" s="79"/>
      <c r="L1364" s="79"/>
      <c r="M1364" s="79"/>
      <c r="N1364" s="70">
        <f>SUM(N1354:N1363)</f>
        <v>0</v>
      </c>
      <c r="O1364" s="70">
        <f>SUM(O1354:O1363)</f>
        <v>0</v>
      </c>
      <c r="P1364" s="71">
        <f>SUM(P1354:P1363)</f>
        <v>0</v>
      </c>
      <c r="Q1364" s="71">
        <f>SUM(Q1354:Q1363)</f>
        <v>0</v>
      </c>
      <c r="R1364" s="71"/>
      <c r="S1364" s="74">
        <f>SUM(S1354:S1363)</f>
        <v>0</v>
      </c>
      <c r="T1364" s="74">
        <f>SUM(T1354:T1363)</f>
        <v>0</v>
      </c>
      <c r="U1364" s="74">
        <f t="shared" ref="U1364" si="667">SUM(U1354:U1363)</f>
        <v>0</v>
      </c>
      <c r="V1364" s="74">
        <f>SUM(V1354:V1363)</f>
        <v>0</v>
      </c>
      <c r="W1364" s="71"/>
      <c r="X1364" s="71" t="e">
        <f>SUM(X1354:X1363)</f>
        <v>#REF!</v>
      </c>
      <c r="Y1364" s="71" t="e">
        <f t="shared" ref="Y1364:Z1364" si="668">SUM(Y1354:Y1363)</f>
        <v>#REF!</v>
      </c>
      <c r="Z1364" s="71" t="e">
        <f t="shared" si="668"/>
        <v>#REF!</v>
      </c>
      <c r="AA1364" s="71"/>
      <c r="AB1364" s="75">
        <f>SUM(AB1354:AB1363)</f>
        <v>0</v>
      </c>
      <c r="AC1364" s="71">
        <f>SUM(AC1354:AC1363)</f>
        <v>0</v>
      </c>
      <c r="AD1364" s="76">
        <f>SUM(AD1354:AD1363)</f>
        <v>0</v>
      </c>
      <c r="AE1364" s="76">
        <f>SUM(AE1354:AE1363)</f>
        <v>0</v>
      </c>
      <c r="AF1364" s="79">
        <f>COUNTA(AF1354:AF1363)</f>
        <v>0</v>
      </c>
      <c r="AG1364" s="80"/>
      <c r="AH1364" s="81"/>
      <c r="AI1364" s="91"/>
    </row>
    <row r="1365" spans="2:35" s="93" customFormat="1" ht="15" thickBot="1">
      <c r="B1365" s="822"/>
      <c r="C1365" s="82"/>
      <c r="D1365" s="82"/>
      <c r="E1365" s="82"/>
      <c r="F1365" s="82"/>
      <c r="G1365" s="83"/>
      <c r="H1365" s="84"/>
      <c r="I1365" s="84"/>
      <c r="J1365" s="28" t="str">
        <f t="shared" ref="J1365" si="669">IFERROR(IF(I1365/D$12=0," ",I1365/D$12),"")</f>
        <v xml:space="preserve"> </v>
      </c>
      <c r="K1365" s="84"/>
      <c r="L1365" s="84"/>
      <c r="M1365" s="84"/>
      <c r="N1365" s="85"/>
      <c r="O1365" s="72"/>
      <c r="P1365" s="73"/>
      <c r="Q1365" s="73"/>
      <c r="R1365" s="73"/>
      <c r="S1365" s="73"/>
      <c r="T1365" s="73"/>
      <c r="U1365" s="73"/>
      <c r="V1365" s="73"/>
      <c r="W1365" s="73"/>
      <c r="X1365" s="73"/>
      <c r="Y1365" s="73"/>
      <c r="Z1365" s="73"/>
      <c r="AA1365" s="73"/>
      <c r="AB1365" s="73"/>
      <c r="AC1365" s="73"/>
      <c r="AD1365" s="77"/>
      <c r="AE1365" s="77"/>
      <c r="AF1365" s="84"/>
      <c r="AG1365" s="86"/>
      <c r="AH1365" s="87"/>
      <c r="AI1365" s="92"/>
    </row>
    <row r="1366" spans="2:35">
      <c r="B1366" s="823">
        <f>B1354+1</f>
        <v>113</v>
      </c>
      <c r="C1366" s="828"/>
      <c r="D1366" s="1100"/>
      <c r="E1366" s="828"/>
      <c r="F1366" s="829"/>
      <c r="G1366" s="25"/>
      <c r="H1366" s="24"/>
      <c r="I1366" s="140"/>
      <c r="J1366" s="7" t="str">
        <f>IFERROR(IF(I1366/D$12=0," ",I1366/D$12),"")</f>
        <v xml:space="preserve"> </v>
      </c>
      <c r="K1366" s="1116"/>
      <c r="L1366" s="1118"/>
      <c r="M1366" s="1118"/>
      <c r="N1366" s="23"/>
      <c r="O1366" s="862" t="str">
        <f>IFERROR(ROUND(IF(I1376/#REF!=0,"",I1376/#REF!),0),"")</f>
        <v/>
      </c>
      <c r="P1366" s="859">
        <f>IFERROR(O1376/$X$14,"")</f>
        <v>0</v>
      </c>
      <c r="Q1366" s="865">
        <f>IFERROR(P1376*$X$13/2,"")</f>
        <v>0</v>
      </c>
      <c r="R1366" s="854"/>
      <c r="S1366" s="834" t="str">
        <f>IFERROR(ROUND(IF(OR($R1366="Hino Truck",$R1369="Hino Truck",$R1371="Hino Truck",$R1373="Hino Truck"),$P1376/$X$9,""),1),"NA")</f>
        <v>NA</v>
      </c>
      <c r="T1366" s="834" t="str">
        <f>IFERROR(ROUND(IF(OR($R1366="Mazda",$R1369="Mazda",$R1371="Mazda",$R1373="Mazda"),$P1376/$X$10,""),1),"NA")</f>
        <v>NA</v>
      </c>
      <c r="U1366" s="834" t="str">
        <f>IFERROR(ROUND(IF(OR($R1366="Shazoor",$R1369="Shazoor",$R1371="Shazoor",$R1373="Shazoor"),$P1376/$X$11,""),1),"NA")</f>
        <v>NA</v>
      </c>
      <c r="V1366" s="834" t="str">
        <f>IFERROR(ROUND(IF(OR($R1366="Suzuki",$R1369="Suzuki",$R1371="Suzuki",$R1373="Suzuki"),$P1376/$X$12,""),1),"NA")</f>
        <v>NA</v>
      </c>
      <c r="W1366" s="830"/>
      <c r="X1366" s="855" t="e">
        <f>J1376/$K$9/$K$8</f>
        <v>#REF!</v>
      </c>
      <c r="Y1366" s="857" t="e">
        <f>ROUND(X1376/#REF!,0)</f>
        <v>#REF!</v>
      </c>
      <c r="Z1366" s="857" t="e">
        <f>O1376/#REF!</f>
        <v>#REF!</v>
      </c>
      <c r="AA1366" s="1103"/>
      <c r="AB1366" s="1106">
        <f>IFERROR(ROUND(IF(AA1366="ICT",0,(J1376/10)*110%),0),"")</f>
        <v>0</v>
      </c>
      <c r="AC1366" s="1107" t="str">
        <f>IFERROR(ROUNDUP(J1376/$P$9/$P$8,0),"")</f>
        <v/>
      </c>
      <c r="AD1366" s="1109" t="str">
        <f>IFERROR(ROUND(J1376/$P$9/AC1366,0),"")</f>
        <v/>
      </c>
      <c r="AE1366" s="29" t="str">
        <f>IFERROR(ROUND(IF(AA1366="ICT",0,(J1366/25)*110%),0),"")</f>
        <v/>
      </c>
      <c r="AF1366" s="43"/>
      <c r="AG1366" s="43"/>
      <c r="AH1366" s="44"/>
      <c r="AI1366" s="19"/>
    </row>
    <row r="1367" spans="2:35">
      <c r="B1367" s="823"/>
      <c r="C1367" s="828"/>
      <c r="D1367" s="1100"/>
      <c r="E1367" s="828"/>
      <c r="F1367" s="1102"/>
      <c r="G1367" s="25"/>
      <c r="H1367" s="140"/>
      <c r="I1367" s="140"/>
      <c r="J1367" s="7" t="str">
        <f t="shared" ref="J1367:J1375" si="670">IFERROR(IF(I1367/D$12=0," ",I1367/D$12),"")</f>
        <v xml:space="preserve"> </v>
      </c>
      <c r="K1367" s="1116"/>
      <c r="L1367" s="1118"/>
      <c r="M1367" s="1118"/>
      <c r="N1367" s="23"/>
      <c r="O1367" s="863"/>
      <c r="P1367" s="860"/>
      <c r="Q1367" s="866"/>
      <c r="R1367" s="828"/>
      <c r="S1367" s="835"/>
      <c r="T1367" s="835"/>
      <c r="U1367" s="835"/>
      <c r="V1367" s="835"/>
      <c r="W1367" s="831"/>
      <c r="X1367" s="855"/>
      <c r="Y1367" s="857"/>
      <c r="Z1367" s="857"/>
      <c r="AA1367" s="1104"/>
      <c r="AB1367" s="956"/>
      <c r="AC1367" s="1107"/>
      <c r="AD1367" s="1109"/>
      <c r="AE1367" s="29" t="str">
        <f t="shared" ref="AE1367:AE1369" si="671">IFERROR(ROUND(IF(AA1367="ICT",0,(J1367/25)*110%),0),"")</f>
        <v/>
      </c>
      <c r="AF1367" s="45"/>
      <c r="AG1367" s="45"/>
      <c r="AH1367" s="46"/>
      <c r="AI1367" s="19"/>
    </row>
    <row r="1368" spans="2:35">
      <c r="B1368" s="823"/>
      <c r="C1368" s="828"/>
      <c r="D1368" s="1100"/>
      <c r="E1368" s="828"/>
      <c r="F1368" s="1102"/>
      <c r="G1368" s="25"/>
      <c r="H1368" s="140"/>
      <c r="I1368" s="140"/>
      <c r="J1368" s="7" t="str">
        <f t="shared" si="670"/>
        <v xml:space="preserve"> </v>
      </c>
      <c r="K1368" s="1116"/>
      <c r="L1368" s="1118"/>
      <c r="M1368" s="1118"/>
      <c r="N1368" s="23"/>
      <c r="O1368" s="863"/>
      <c r="P1368" s="860"/>
      <c r="Q1368" s="866"/>
      <c r="R1368" s="829"/>
      <c r="S1368" s="835"/>
      <c r="T1368" s="835"/>
      <c r="U1368" s="835"/>
      <c r="V1368" s="835"/>
      <c r="W1368" s="831"/>
      <c r="X1368" s="855"/>
      <c r="Y1368" s="857"/>
      <c r="Z1368" s="857"/>
      <c r="AA1368" s="1104"/>
      <c r="AB1368" s="956"/>
      <c r="AC1368" s="1107"/>
      <c r="AD1368" s="1109"/>
      <c r="AE1368" s="29" t="str">
        <f t="shared" si="671"/>
        <v/>
      </c>
      <c r="AF1368" s="45"/>
      <c r="AG1368" s="45"/>
      <c r="AH1368" s="46"/>
      <c r="AI1368" s="19"/>
    </row>
    <row r="1369" spans="2:35">
      <c r="B1369" s="823"/>
      <c r="C1369" s="828"/>
      <c r="D1369" s="1100"/>
      <c r="E1369" s="828"/>
      <c r="F1369" s="1102"/>
      <c r="G1369" s="25"/>
      <c r="H1369" s="140"/>
      <c r="I1369" s="140"/>
      <c r="J1369" s="7" t="str">
        <f t="shared" si="670"/>
        <v xml:space="preserve"> </v>
      </c>
      <c r="K1369" s="1116"/>
      <c r="L1369" s="1118"/>
      <c r="M1369" s="1118"/>
      <c r="N1369" s="23"/>
      <c r="O1369" s="863"/>
      <c r="P1369" s="860"/>
      <c r="Q1369" s="866"/>
      <c r="R1369" s="854"/>
      <c r="S1369" s="835"/>
      <c r="T1369" s="835"/>
      <c r="U1369" s="835"/>
      <c r="V1369" s="835"/>
      <c r="W1369" s="831"/>
      <c r="X1369" s="855"/>
      <c r="Y1369" s="857"/>
      <c r="Z1369" s="857"/>
      <c r="AA1369" s="1104"/>
      <c r="AB1369" s="956"/>
      <c r="AC1369" s="1107"/>
      <c r="AD1369" s="1109"/>
      <c r="AE1369" s="29" t="str">
        <f t="shared" si="671"/>
        <v/>
      </c>
      <c r="AF1369" s="45"/>
      <c r="AG1369" s="45"/>
      <c r="AH1369" s="46"/>
      <c r="AI1369" s="19"/>
    </row>
    <row r="1370" spans="2:35">
      <c r="B1370" s="823"/>
      <c r="C1370" s="828"/>
      <c r="D1370" s="1100"/>
      <c r="E1370" s="828"/>
      <c r="F1370" s="1102"/>
      <c r="G1370" s="25"/>
      <c r="H1370" s="140"/>
      <c r="I1370" s="22"/>
      <c r="J1370" s="7" t="str">
        <f t="shared" si="670"/>
        <v xml:space="preserve"> </v>
      </c>
      <c r="K1370" s="1116"/>
      <c r="L1370" s="1118"/>
      <c r="M1370" s="1118"/>
      <c r="N1370" s="23"/>
      <c r="O1370" s="863"/>
      <c r="P1370" s="860"/>
      <c r="Q1370" s="866"/>
      <c r="R1370" s="829"/>
      <c r="S1370" s="835"/>
      <c r="T1370" s="835"/>
      <c r="U1370" s="835"/>
      <c r="V1370" s="835"/>
      <c r="W1370" s="831"/>
      <c r="X1370" s="855"/>
      <c r="Y1370" s="857"/>
      <c r="Z1370" s="857"/>
      <c r="AA1370" s="1104"/>
      <c r="AB1370" s="956"/>
      <c r="AC1370" s="1107"/>
      <c r="AD1370" s="1109"/>
      <c r="AE1370" s="29"/>
      <c r="AF1370" s="45"/>
      <c r="AG1370" s="45"/>
      <c r="AH1370" s="46"/>
      <c r="AI1370" s="19"/>
    </row>
    <row r="1371" spans="2:35">
      <c r="B1371" s="823"/>
      <c r="C1371" s="828"/>
      <c r="D1371" s="1100"/>
      <c r="E1371" s="828"/>
      <c r="F1371" s="1102"/>
      <c r="G1371" s="25"/>
      <c r="H1371" s="140"/>
      <c r="I1371" s="22"/>
      <c r="J1371" s="7" t="str">
        <f t="shared" si="670"/>
        <v xml:space="preserve"> </v>
      </c>
      <c r="K1371" s="1116"/>
      <c r="L1371" s="1118"/>
      <c r="M1371" s="1118"/>
      <c r="N1371" s="23"/>
      <c r="O1371" s="863"/>
      <c r="P1371" s="860"/>
      <c r="Q1371" s="866"/>
      <c r="R1371" s="854"/>
      <c r="S1371" s="835"/>
      <c r="T1371" s="835"/>
      <c r="U1371" s="835"/>
      <c r="V1371" s="835"/>
      <c r="W1371" s="831"/>
      <c r="X1371" s="855"/>
      <c r="Y1371" s="857"/>
      <c r="Z1371" s="857"/>
      <c r="AA1371" s="1104"/>
      <c r="AB1371" s="956"/>
      <c r="AC1371" s="1107"/>
      <c r="AD1371" s="1109"/>
      <c r="AE1371" s="29"/>
      <c r="AF1371" s="45"/>
      <c r="AG1371" s="45"/>
      <c r="AH1371" s="46"/>
      <c r="AI1371" s="19"/>
    </row>
    <row r="1372" spans="2:35">
      <c r="B1372" s="823"/>
      <c r="C1372" s="828"/>
      <c r="D1372" s="1100"/>
      <c r="E1372" s="828"/>
      <c r="F1372" s="1102"/>
      <c r="G1372" s="25"/>
      <c r="H1372" s="140"/>
      <c r="I1372" s="22"/>
      <c r="J1372" s="7" t="str">
        <f t="shared" si="670"/>
        <v xml:space="preserve"> </v>
      </c>
      <c r="K1372" s="1116"/>
      <c r="L1372" s="1118"/>
      <c r="M1372" s="1118"/>
      <c r="N1372" s="23"/>
      <c r="O1372" s="863"/>
      <c r="P1372" s="860"/>
      <c r="Q1372" s="866"/>
      <c r="R1372" s="829"/>
      <c r="S1372" s="835"/>
      <c r="T1372" s="835"/>
      <c r="U1372" s="835"/>
      <c r="V1372" s="835"/>
      <c r="W1372" s="831"/>
      <c r="X1372" s="855"/>
      <c r="Y1372" s="857"/>
      <c r="Z1372" s="857"/>
      <c r="AA1372" s="1104"/>
      <c r="AB1372" s="956"/>
      <c r="AC1372" s="1107"/>
      <c r="AD1372" s="1109"/>
      <c r="AE1372" s="29"/>
      <c r="AF1372" s="45"/>
      <c r="AG1372" s="45"/>
      <c r="AH1372" s="46"/>
      <c r="AI1372" s="19"/>
    </row>
    <row r="1373" spans="2:35">
      <c r="B1373" s="823"/>
      <c r="C1373" s="828"/>
      <c r="D1373" s="1100"/>
      <c r="E1373" s="828"/>
      <c r="F1373" s="1102"/>
      <c r="G1373" s="25"/>
      <c r="H1373" s="140"/>
      <c r="I1373" s="22"/>
      <c r="J1373" s="7" t="str">
        <f t="shared" si="670"/>
        <v xml:space="preserve"> </v>
      </c>
      <c r="K1373" s="1116"/>
      <c r="L1373" s="1118"/>
      <c r="M1373" s="1118"/>
      <c r="N1373" s="23"/>
      <c r="O1373" s="863"/>
      <c r="P1373" s="860"/>
      <c r="Q1373" s="866"/>
      <c r="R1373" s="854"/>
      <c r="S1373" s="835"/>
      <c r="T1373" s="835"/>
      <c r="U1373" s="835"/>
      <c r="V1373" s="835"/>
      <c r="W1373" s="831"/>
      <c r="X1373" s="855"/>
      <c r="Y1373" s="857"/>
      <c r="Z1373" s="857"/>
      <c r="AA1373" s="1104"/>
      <c r="AB1373" s="956"/>
      <c r="AC1373" s="1107"/>
      <c r="AD1373" s="1109"/>
      <c r="AE1373" s="29"/>
      <c r="AF1373" s="45"/>
      <c r="AG1373" s="45"/>
      <c r="AH1373" s="46"/>
      <c r="AI1373" s="19"/>
    </row>
    <row r="1374" spans="2:35">
      <c r="B1374" s="823"/>
      <c r="C1374" s="828"/>
      <c r="D1374" s="1100"/>
      <c r="E1374" s="828"/>
      <c r="F1374" s="1102"/>
      <c r="G1374" s="25"/>
      <c r="H1374" s="140"/>
      <c r="I1374" s="22"/>
      <c r="J1374" s="7" t="str">
        <f t="shared" si="670"/>
        <v xml:space="preserve"> </v>
      </c>
      <c r="K1374" s="1116"/>
      <c r="L1374" s="1118"/>
      <c r="M1374" s="1118"/>
      <c r="N1374" s="23"/>
      <c r="O1374" s="863"/>
      <c r="P1374" s="860"/>
      <c r="Q1374" s="866"/>
      <c r="R1374" s="828"/>
      <c r="S1374" s="835"/>
      <c r="T1374" s="835"/>
      <c r="U1374" s="835"/>
      <c r="V1374" s="835"/>
      <c r="W1374" s="831"/>
      <c r="X1374" s="855"/>
      <c r="Y1374" s="857"/>
      <c r="Z1374" s="857"/>
      <c r="AA1374" s="1104"/>
      <c r="AB1374" s="956"/>
      <c r="AC1374" s="1107"/>
      <c r="AD1374" s="1109"/>
      <c r="AE1374" s="29"/>
      <c r="AF1374" s="45"/>
      <c r="AG1374" s="45"/>
      <c r="AH1374" s="46"/>
      <c r="AI1374" s="19"/>
    </row>
    <row r="1375" spans="2:35">
      <c r="B1375" s="822"/>
      <c r="C1375" s="829"/>
      <c r="D1375" s="1101"/>
      <c r="E1375" s="829"/>
      <c r="F1375" s="1102"/>
      <c r="G1375" s="25"/>
      <c r="H1375" s="140"/>
      <c r="I1375" s="22"/>
      <c r="J1375" s="7" t="str">
        <f t="shared" si="670"/>
        <v xml:space="preserve"> </v>
      </c>
      <c r="K1375" s="1117"/>
      <c r="L1375" s="1119"/>
      <c r="M1375" s="1119"/>
      <c r="N1375" s="23"/>
      <c r="O1375" s="864"/>
      <c r="P1375" s="861"/>
      <c r="Q1375" s="867"/>
      <c r="R1375" s="829"/>
      <c r="S1375" s="836"/>
      <c r="T1375" s="836"/>
      <c r="U1375" s="836"/>
      <c r="V1375" s="836"/>
      <c r="W1375" s="832"/>
      <c r="X1375" s="856"/>
      <c r="Y1375" s="858"/>
      <c r="Z1375" s="858"/>
      <c r="AA1375" s="1105"/>
      <c r="AB1375" s="957"/>
      <c r="AC1375" s="1108"/>
      <c r="AD1375" s="1110"/>
      <c r="AE1375" s="29" t="str">
        <f t="shared" ref="AE1375" si="672">IFERROR(ROUND(IF(AA1375="ICT",0,(J1375/25)*110%),0),"")</f>
        <v/>
      </c>
      <c r="AF1375" s="45"/>
      <c r="AG1375" s="45"/>
      <c r="AH1375" s="46"/>
      <c r="AI1375" s="19"/>
    </row>
    <row r="1376" spans="2:35" s="90" customFormat="1" ht="16.5" customHeight="1">
      <c r="B1376" s="821"/>
      <c r="C1376" s="78" t="s">
        <v>348</v>
      </c>
      <c r="D1376" s="78"/>
      <c r="E1376" s="78">
        <f>COUNTA(E1366)</f>
        <v>0</v>
      </c>
      <c r="F1376" s="78">
        <f>COUNTA(F1366)</f>
        <v>0</v>
      </c>
      <c r="G1376" s="78">
        <f>COUNTA(G1366:G1375)</f>
        <v>0</v>
      </c>
      <c r="H1376" s="78"/>
      <c r="I1376" s="69">
        <f>SUM(I1366:I1375)</f>
        <v>0</v>
      </c>
      <c r="J1376" s="69">
        <f>SUM(J1366:J1375)</f>
        <v>0</v>
      </c>
      <c r="K1376" s="79"/>
      <c r="L1376" s="79"/>
      <c r="M1376" s="79"/>
      <c r="N1376" s="70">
        <f>SUM(N1366:N1375)</f>
        <v>0</v>
      </c>
      <c r="O1376" s="70">
        <f>SUM(O1366:O1375)</f>
        <v>0</v>
      </c>
      <c r="P1376" s="71">
        <f>SUM(P1366:P1375)</f>
        <v>0</v>
      </c>
      <c r="Q1376" s="71">
        <f>SUM(Q1366:Q1375)</f>
        <v>0</v>
      </c>
      <c r="R1376" s="71"/>
      <c r="S1376" s="74">
        <f>SUM(S1366:S1375)</f>
        <v>0</v>
      </c>
      <c r="T1376" s="74">
        <f>SUM(T1366:T1375)</f>
        <v>0</v>
      </c>
      <c r="U1376" s="74">
        <f t="shared" ref="U1376" si="673">SUM(U1366:U1375)</f>
        <v>0</v>
      </c>
      <c r="V1376" s="74">
        <f>SUM(V1366:V1375)</f>
        <v>0</v>
      </c>
      <c r="W1376" s="71"/>
      <c r="X1376" s="71" t="e">
        <f>SUM(X1366:X1375)</f>
        <v>#REF!</v>
      </c>
      <c r="Y1376" s="71" t="e">
        <f t="shared" ref="Y1376:Z1376" si="674">SUM(Y1366:Y1375)</f>
        <v>#REF!</v>
      </c>
      <c r="Z1376" s="71" t="e">
        <f t="shared" si="674"/>
        <v>#REF!</v>
      </c>
      <c r="AA1376" s="71"/>
      <c r="AB1376" s="75">
        <f>SUM(AB1366:AB1375)</f>
        <v>0</v>
      </c>
      <c r="AC1376" s="71">
        <f>SUM(AC1366:AC1375)</f>
        <v>0</v>
      </c>
      <c r="AD1376" s="76">
        <f>SUM(AD1366:AD1375)</f>
        <v>0</v>
      </c>
      <c r="AE1376" s="76">
        <f>SUM(AE1366:AE1375)</f>
        <v>0</v>
      </c>
      <c r="AF1376" s="79">
        <f>COUNTA(AF1366:AF1375)</f>
        <v>0</v>
      </c>
      <c r="AG1376" s="80"/>
      <c r="AH1376" s="81"/>
      <c r="AI1376" s="91"/>
    </row>
    <row r="1377" spans="2:35" s="93" customFormat="1" ht="15" thickBot="1">
      <c r="B1377" s="822"/>
      <c r="C1377" s="82"/>
      <c r="D1377" s="82"/>
      <c r="E1377" s="82"/>
      <c r="F1377" s="82"/>
      <c r="G1377" s="83"/>
      <c r="H1377" s="84"/>
      <c r="I1377" s="84"/>
      <c r="J1377" s="28" t="str">
        <f t="shared" ref="J1377" si="675">IFERROR(IF(I1377/D$12=0," ",I1377/D$12),"")</f>
        <v xml:space="preserve"> </v>
      </c>
      <c r="K1377" s="84"/>
      <c r="L1377" s="84"/>
      <c r="M1377" s="84"/>
      <c r="N1377" s="85"/>
      <c r="O1377" s="72"/>
      <c r="P1377" s="73"/>
      <c r="Q1377" s="73"/>
      <c r="R1377" s="73"/>
      <c r="S1377" s="73"/>
      <c r="T1377" s="73"/>
      <c r="U1377" s="73"/>
      <c r="V1377" s="73"/>
      <c r="W1377" s="73"/>
      <c r="X1377" s="73"/>
      <c r="Y1377" s="73"/>
      <c r="Z1377" s="73"/>
      <c r="AA1377" s="73"/>
      <c r="AB1377" s="73"/>
      <c r="AC1377" s="73"/>
      <c r="AD1377" s="77"/>
      <c r="AE1377" s="77"/>
      <c r="AF1377" s="84"/>
      <c r="AG1377" s="86"/>
      <c r="AH1377" s="87"/>
      <c r="AI1377" s="92"/>
    </row>
    <row r="1378" spans="2:35" s="96" customFormat="1" ht="16.5" customHeight="1" thickBot="1">
      <c r="B1378" s="1120"/>
      <c r="C1378" s="1122" t="s">
        <v>444</v>
      </c>
      <c r="D1378" s="94" t="s">
        <v>445</v>
      </c>
      <c r="E1378" s="94">
        <f>COUNTIF(E22:E1377,"F")</f>
        <v>1</v>
      </c>
      <c r="F1378" s="94">
        <f>SUMIF($E$22:$E$1377,"F",F22:F1377)</f>
        <v>0</v>
      </c>
      <c r="G1378" s="94"/>
      <c r="H1378" s="94"/>
      <c r="I1378" s="94"/>
      <c r="J1378" s="94"/>
      <c r="K1378" s="94"/>
      <c r="L1378" s="94"/>
      <c r="M1378" s="94"/>
      <c r="N1378" s="94"/>
      <c r="O1378" s="94"/>
      <c r="P1378" s="94"/>
      <c r="Q1378" s="94"/>
      <c r="R1378" s="94"/>
      <c r="S1378" s="94"/>
      <c r="T1378" s="94"/>
      <c r="U1378" s="94"/>
      <c r="V1378" s="94"/>
      <c r="W1378" s="94"/>
      <c r="X1378" s="94"/>
      <c r="Y1378" s="94"/>
      <c r="Z1378" s="94"/>
      <c r="AA1378" s="94"/>
      <c r="AB1378" s="94"/>
      <c r="AC1378" s="94"/>
      <c r="AD1378" s="94"/>
      <c r="AE1378" s="94"/>
      <c r="AF1378" s="94"/>
      <c r="AG1378" s="94"/>
      <c r="AH1378" s="94"/>
      <c r="AI1378" s="95"/>
    </row>
    <row r="1379" spans="2:35" s="99" customFormat="1" ht="18">
      <c r="B1379" s="1121"/>
      <c r="C1379" s="1123"/>
      <c r="D1379" s="97" t="s">
        <v>446</v>
      </c>
      <c r="E1379" s="94">
        <f>COUNTIF(E23:E1378,"M")</f>
        <v>0</v>
      </c>
      <c r="F1379" s="94">
        <f>SUMIF(E23:E1377,"M",F22:F1377)</f>
        <v>0</v>
      </c>
      <c r="G1379" s="94"/>
      <c r="H1379" s="94"/>
      <c r="I1379" s="94"/>
      <c r="J1379" s="94"/>
      <c r="K1379" s="94"/>
      <c r="L1379" s="94"/>
      <c r="M1379" s="94"/>
      <c r="N1379" s="94"/>
      <c r="O1379" s="94"/>
      <c r="P1379" s="94"/>
      <c r="Q1379" s="94"/>
      <c r="R1379" s="94"/>
      <c r="S1379" s="94"/>
      <c r="T1379" s="94"/>
      <c r="U1379" s="94"/>
      <c r="V1379" s="94"/>
      <c r="W1379" s="94"/>
      <c r="X1379" s="94"/>
      <c r="Y1379" s="94"/>
      <c r="Z1379" s="94"/>
      <c r="AA1379" s="94"/>
      <c r="AB1379" s="94"/>
      <c r="AC1379" s="94"/>
      <c r="AD1379" s="94"/>
      <c r="AE1379" s="94"/>
      <c r="AF1379" s="94"/>
      <c r="AG1379" s="94"/>
      <c r="AH1379" s="94"/>
      <c r="AI1379" s="98"/>
    </row>
    <row r="1380" spans="2:35" s="100" customFormat="1" ht="18.600000000000001" thickBot="1">
      <c r="B1380" s="127"/>
      <c r="C1380" s="1124"/>
      <c r="D1380" s="101" t="s">
        <v>447</v>
      </c>
      <c r="E1380" s="102">
        <f>SUM(E1378:E1379)</f>
        <v>1</v>
      </c>
      <c r="F1380" s="102">
        <f t="shared" ref="F1380" si="676">SUM(F1378:F1379)</f>
        <v>0</v>
      </c>
      <c r="G1380" s="102">
        <f>SUM(G1376,G1364,G1352,G1340,G1328,G1304,G1316,G1292,G1280,G1268,G1256,G1244,G1232,G1220,G1208,G1196,G1184,G1172,G1160,G1148,G1136,G1124,G1112,G1100,G1088,G1076,G1064,G1040,G1052,G1028,G1016,G992,G1004,G980,G968,G956,G944,G932,G920,G908,G896,G884,G872,G860,G836,G848,G824,G812,G800,G788,G776,G764,G752,G740,G728,G716,G704,G692,G680,G668,G656,G644,G632,G620,G608,G596,G584,G572,G560,G548,G536,G524,G512,G500,G488,G476,G476,G464,G452,G440,G428,G416,G404,G392,G380,G368,G356,G344,G332,G320,G308,G296,G284,G272,G260,G248,G236,G224,G212,G200,G188,G176,G164,G152,G140,G128,G116,G104,G92,G80,G68,G56,G44,G32)</f>
        <v>10</v>
      </c>
      <c r="H1380" s="102">
        <f t="shared" ref="H1380:AH1380" si="677">SUM(H1376,H1364,H1352,H1340,H1328,H1304,H1316,H1292,H1280,H1268,H1256,H1244,H1232,H1220,H1208,H1196,H1184,H1172,H1160,H1148,H1136,H1124,H1112,H1100,H1088,H1076,H1064,H1040,H1052,H1028,H1016,H992,H1004,H980,H968,H956,H944,H932,H920,H908,H896,H884,H872,H860,H836,H848,H824,H812,H800,H788,H776,H764,H752,H740,H728,H716,H704,H692,H680,H668,H656,H644,H632,H620,H608,H596,H584,H572,H560,H548,H536,H524,H512,H500,H488,H476,H476,H464,H452,H440,H428,H416,H404,H392,H380,H368,H356,H344,H332,H320,H308,H296,H284,H272,H260,H248,H236,H224,H212,H200,H188,H176,H164,H152,H140,H128,H116,H104,H92,H80,H68,H56,H44,H32)</f>
        <v>0</v>
      </c>
      <c r="I1380" s="102">
        <f t="shared" si="677"/>
        <v>20000</v>
      </c>
      <c r="J1380" s="102">
        <f t="shared" si="677"/>
        <v>2222.2222222222222</v>
      </c>
      <c r="K1380" s="102">
        <f t="shared" si="677"/>
        <v>0</v>
      </c>
      <c r="L1380" s="102">
        <f t="shared" si="677"/>
        <v>0</v>
      </c>
      <c r="M1380" s="102">
        <f t="shared" si="677"/>
        <v>0</v>
      </c>
      <c r="N1380" s="102">
        <f t="shared" si="677"/>
        <v>165</v>
      </c>
      <c r="O1380" s="102">
        <f t="shared" si="677"/>
        <v>0</v>
      </c>
      <c r="P1380" s="102">
        <f t="shared" si="677"/>
        <v>0</v>
      </c>
      <c r="Q1380" s="102">
        <f t="shared" si="677"/>
        <v>0</v>
      </c>
      <c r="R1380" s="102">
        <f t="shared" si="677"/>
        <v>0</v>
      </c>
      <c r="S1380" s="102">
        <f t="shared" si="677"/>
        <v>0</v>
      </c>
      <c r="T1380" s="102">
        <f t="shared" si="677"/>
        <v>0</v>
      </c>
      <c r="U1380" s="102">
        <f t="shared" si="677"/>
        <v>0</v>
      </c>
      <c r="V1380" s="102">
        <f t="shared" si="677"/>
        <v>0</v>
      </c>
      <c r="W1380" s="102">
        <f t="shared" si="677"/>
        <v>0</v>
      </c>
      <c r="X1380" s="102" t="e">
        <f t="shared" si="677"/>
        <v>#REF!</v>
      </c>
      <c r="Y1380" s="102" t="e">
        <f t="shared" si="677"/>
        <v>#REF!</v>
      </c>
      <c r="Z1380" s="102" t="e">
        <f t="shared" si="677"/>
        <v>#REF!</v>
      </c>
      <c r="AA1380" s="102">
        <f t="shared" si="677"/>
        <v>0</v>
      </c>
      <c r="AB1380" s="102">
        <f t="shared" si="677"/>
        <v>0</v>
      </c>
      <c r="AC1380" s="102">
        <f t="shared" si="677"/>
        <v>0</v>
      </c>
      <c r="AD1380" s="102">
        <f t="shared" si="677"/>
        <v>0</v>
      </c>
      <c r="AE1380" s="102">
        <f t="shared" si="677"/>
        <v>40</v>
      </c>
      <c r="AF1380" s="102">
        <f t="shared" si="677"/>
        <v>0</v>
      </c>
      <c r="AG1380" s="102">
        <f t="shared" si="677"/>
        <v>0</v>
      </c>
      <c r="AH1380" s="102">
        <f t="shared" si="677"/>
        <v>0</v>
      </c>
      <c r="AI1380" s="103"/>
    </row>
  </sheetData>
  <sheetProtection deleteColumns="0" deleteRows="0"/>
  <mergeCells count="3204">
    <mergeCell ref="B1376:B1377"/>
    <mergeCell ref="B1378:B1379"/>
    <mergeCell ref="C1378:C1380"/>
    <mergeCell ref="X1366:X1375"/>
    <mergeCell ref="Y1366:Y1375"/>
    <mergeCell ref="Z1366:Z1375"/>
    <mergeCell ref="AA1366:AA1375"/>
    <mergeCell ref="AB1366:AB1375"/>
    <mergeCell ref="AC1366:AC1375"/>
    <mergeCell ref="R1366:R1368"/>
    <mergeCell ref="S1366:S1375"/>
    <mergeCell ref="T1366:T1375"/>
    <mergeCell ref="U1366:U1375"/>
    <mergeCell ref="V1366:V1375"/>
    <mergeCell ref="W1366:W1375"/>
    <mergeCell ref="K1366:K1375"/>
    <mergeCell ref="L1366:L1375"/>
    <mergeCell ref="M1366:M1375"/>
    <mergeCell ref="O1366:O1375"/>
    <mergeCell ref="P1366:P1375"/>
    <mergeCell ref="Q1366:Q1375"/>
    <mergeCell ref="AD1354:AD1363"/>
    <mergeCell ref="R1357:R1358"/>
    <mergeCell ref="R1359:R1360"/>
    <mergeCell ref="R1361:R1363"/>
    <mergeCell ref="B1364:B1365"/>
    <mergeCell ref="B1366:B1375"/>
    <mergeCell ref="C1366:C1375"/>
    <mergeCell ref="D1366:D1375"/>
    <mergeCell ref="E1366:E1375"/>
    <mergeCell ref="F1366:F1375"/>
    <mergeCell ref="X1354:X1363"/>
    <mergeCell ref="Y1354:Y1363"/>
    <mergeCell ref="Z1354:Z1363"/>
    <mergeCell ref="AA1354:AA1363"/>
    <mergeCell ref="AB1354:AB1363"/>
    <mergeCell ref="AC1354:AC1363"/>
    <mergeCell ref="R1354:R1356"/>
    <mergeCell ref="S1354:S1363"/>
    <mergeCell ref="T1354:T1363"/>
    <mergeCell ref="U1354:U1363"/>
    <mergeCell ref="V1354:V1363"/>
    <mergeCell ref="W1354:W1363"/>
    <mergeCell ref="K1354:K1363"/>
    <mergeCell ref="L1354:L1363"/>
    <mergeCell ref="M1354:M1363"/>
    <mergeCell ref="O1354:O1363"/>
    <mergeCell ref="P1354:P1363"/>
    <mergeCell ref="Q1354:Q1363"/>
    <mergeCell ref="AD1366:AD1375"/>
    <mergeCell ref="R1369:R1370"/>
    <mergeCell ref="R1371:R1372"/>
    <mergeCell ref="R1373:R1375"/>
    <mergeCell ref="B1352:B1353"/>
    <mergeCell ref="B1354:B1363"/>
    <mergeCell ref="C1354:C1363"/>
    <mergeCell ref="D1354:D1363"/>
    <mergeCell ref="E1354:E1363"/>
    <mergeCell ref="F1354:F1363"/>
    <mergeCell ref="X1342:X1351"/>
    <mergeCell ref="Y1342:Y1351"/>
    <mergeCell ref="Z1342:Z1351"/>
    <mergeCell ref="AA1342:AA1351"/>
    <mergeCell ref="AB1342:AB1351"/>
    <mergeCell ref="AC1342:AC1351"/>
    <mergeCell ref="R1342:R1344"/>
    <mergeCell ref="S1342:S1351"/>
    <mergeCell ref="T1342:T1351"/>
    <mergeCell ref="U1342:U1351"/>
    <mergeCell ref="V1342:V1351"/>
    <mergeCell ref="W1342:W1351"/>
    <mergeCell ref="K1342:K1351"/>
    <mergeCell ref="L1342:L1351"/>
    <mergeCell ref="M1342:M1351"/>
    <mergeCell ref="O1342:O1351"/>
    <mergeCell ref="P1342:P1351"/>
    <mergeCell ref="Q1342:Q1351"/>
    <mergeCell ref="AD1330:AD1339"/>
    <mergeCell ref="R1333:R1334"/>
    <mergeCell ref="R1335:R1336"/>
    <mergeCell ref="R1337:R1339"/>
    <mergeCell ref="B1340:B1341"/>
    <mergeCell ref="B1342:B1351"/>
    <mergeCell ref="C1342:C1351"/>
    <mergeCell ref="D1342:D1351"/>
    <mergeCell ref="E1342:E1351"/>
    <mergeCell ref="F1342:F1351"/>
    <mergeCell ref="X1330:X1339"/>
    <mergeCell ref="Y1330:Y1339"/>
    <mergeCell ref="Z1330:Z1339"/>
    <mergeCell ref="AA1330:AA1339"/>
    <mergeCell ref="AB1330:AB1339"/>
    <mergeCell ref="AC1330:AC1339"/>
    <mergeCell ref="R1330:R1332"/>
    <mergeCell ref="S1330:S1339"/>
    <mergeCell ref="T1330:T1339"/>
    <mergeCell ref="U1330:U1339"/>
    <mergeCell ref="V1330:V1339"/>
    <mergeCell ref="W1330:W1339"/>
    <mergeCell ref="K1330:K1339"/>
    <mergeCell ref="L1330:L1339"/>
    <mergeCell ref="M1330:M1339"/>
    <mergeCell ref="O1330:O1339"/>
    <mergeCell ref="P1330:P1339"/>
    <mergeCell ref="Q1330:Q1339"/>
    <mergeCell ref="AD1342:AD1351"/>
    <mergeCell ref="R1345:R1346"/>
    <mergeCell ref="R1347:R1348"/>
    <mergeCell ref="R1349:R1351"/>
    <mergeCell ref="B1328:B1329"/>
    <mergeCell ref="B1330:B1339"/>
    <mergeCell ref="C1330:C1339"/>
    <mergeCell ref="D1330:D1339"/>
    <mergeCell ref="E1330:E1339"/>
    <mergeCell ref="F1330:F1339"/>
    <mergeCell ref="X1318:X1327"/>
    <mergeCell ref="Y1318:Y1327"/>
    <mergeCell ref="Z1318:Z1327"/>
    <mergeCell ref="AA1318:AA1327"/>
    <mergeCell ref="AB1318:AB1327"/>
    <mergeCell ref="AC1318:AC1327"/>
    <mergeCell ref="R1318:R1320"/>
    <mergeCell ref="S1318:S1327"/>
    <mergeCell ref="T1318:T1327"/>
    <mergeCell ref="U1318:U1327"/>
    <mergeCell ref="V1318:V1327"/>
    <mergeCell ref="W1318:W1327"/>
    <mergeCell ref="K1318:K1327"/>
    <mergeCell ref="L1318:L1327"/>
    <mergeCell ref="M1318:M1327"/>
    <mergeCell ref="O1318:O1327"/>
    <mergeCell ref="P1318:P1327"/>
    <mergeCell ref="Q1318:Q1327"/>
    <mergeCell ref="AD1306:AD1315"/>
    <mergeCell ref="R1309:R1310"/>
    <mergeCell ref="R1311:R1312"/>
    <mergeCell ref="R1313:R1315"/>
    <mergeCell ref="B1316:B1317"/>
    <mergeCell ref="B1318:B1327"/>
    <mergeCell ref="C1318:C1327"/>
    <mergeCell ref="D1318:D1327"/>
    <mergeCell ref="E1318:E1327"/>
    <mergeCell ref="F1318:F1327"/>
    <mergeCell ref="X1306:X1315"/>
    <mergeCell ref="Y1306:Y1315"/>
    <mergeCell ref="Z1306:Z1315"/>
    <mergeCell ref="AA1306:AA1315"/>
    <mergeCell ref="AB1306:AB1315"/>
    <mergeCell ref="AC1306:AC1315"/>
    <mergeCell ref="R1306:R1308"/>
    <mergeCell ref="S1306:S1315"/>
    <mergeCell ref="T1306:T1315"/>
    <mergeCell ref="U1306:U1315"/>
    <mergeCell ref="V1306:V1315"/>
    <mergeCell ref="W1306:W1315"/>
    <mergeCell ref="K1306:K1315"/>
    <mergeCell ref="L1306:L1315"/>
    <mergeCell ref="M1306:M1315"/>
    <mergeCell ref="O1306:O1315"/>
    <mergeCell ref="P1306:P1315"/>
    <mergeCell ref="Q1306:Q1315"/>
    <mergeCell ref="AD1318:AD1327"/>
    <mergeCell ref="R1321:R1322"/>
    <mergeCell ref="R1323:R1324"/>
    <mergeCell ref="R1325:R1327"/>
    <mergeCell ref="B1304:B1305"/>
    <mergeCell ref="B1306:B1315"/>
    <mergeCell ref="C1306:C1315"/>
    <mergeCell ref="D1306:D1315"/>
    <mergeCell ref="E1306:E1315"/>
    <mergeCell ref="F1306:F1315"/>
    <mergeCell ref="X1294:X1303"/>
    <mergeCell ref="Y1294:Y1303"/>
    <mergeCell ref="Z1294:Z1303"/>
    <mergeCell ref="AA1294:AA1303"/>
    <mergeCell ref="AB1294:AB1303"/>
    <mergeCell ref="AC1294:AC1303"/>
    <mergeCell ref="R1294:R1296"/>
    <mergeCell ref="S1294:S1303"/>
    <mergeCell ref="T1294:T1303"/>
    <mergeCell ref="U1294:U1303"/>
    <mergeCell ref="V1294:V1303"/>
    <mergeCell ref="W1294:W1303"/>
    <mergeCell ref="K1294:K1303"/>
    <mergeCell ref="L1294:L1303"/>
    <mergeCell ref="M1294:M1303"/>
    <mergeCell ref="O1294:O1303"/>
    <mergeCell ref="P1294:P1303"/>
    <mergeCell ref="Q1294:Q1303"/>
    <mergeCell ref="AD1282:AD1291"/>
    <mergeCell ref="R1285:R1286"/>
    <mergeCell ref="R1287:R1288"/>
    <mergeCell ref="R1289:R1291"/>
    <mergeCell ref="B1292:B1293"/>
    <mergeCell ref="B1294:B1303"/>
    <mergeCell ref="C1294:C1303"/>
    <mergeCell ref="D1294:D1303"/>
    <mergeCell ref="E1294:E1303"/>
    <mergeCell ref="F1294:F1303"/>
    <mergeCell ref="X1282:X1291"/>
    <mergeCell ref="Y1282:Y1291"/>
    <mergeCell ref="Z1282:Z1291"/>
    <mergeCell ref="AA1282:AA1291"/>
    <mergeCell ref="AB1282:AB1291"/>
    <mergeCell ref="AC1282:AC1291"/>
    <mergeCell ref="R1282:R1284"/>
    <mergeCell ref="S1282:S1291"/>
    <mergeCell ref="T1282:T1291"/>
    <mergeCell ref="U1282:U1291"/>
    <mergeCell ref="V1282:V1291"/>
    <mergeCell ref="W1282:W1291"/>
    <mergeCell ref="K1282:K1291"/>
    <mergeCell ref="L1282:L1291"/>
    <mergeCell ref="M1282:M1291"/>
    <mergeCell ref="O1282:O1291"/>
    <mergeCell ref="P1282:P1291"/>
    <mergeCell ref="Q1282:Q1291"/>
    <mergeCell ref="AD1294:AD1303"/>
    <mergeCell ref="R1297:R1298"/>
    <mergeCell ref="R1299:R1300"/>
    <mergeCell ref="R1301:R1303"/>
    <mergeCell ref="B1280:B1281"/>
    <mergeCell ref="B1282:B1291"/>
    <mergeCell ref="C1282:C1291"/>
    <mergeCell ref="D1282:D1291"/>
    <mergeCell ref="E1282:E1291"/>
    <mergeCell ref="F1282:F1291"/>
    <mergeCell ref="X1270:X1279"/>
    <mergeCell ref="Y1270:Y1279"/>
    <mergeCell ref="Z1270:Z1279"/>
    <mergeCell ref="AA1270:AA1279"/>
    <mergeCell ref="AB1270:AB1279"/>
    <mergeCell ref="AC1270:AC1279"/>
    <mergeCell ref="R1270:R1272"/>
    <mergeCell ref="S1270:S1279"/>
    <mergeCell ref="T1270:T1279"/>
    <mergeCell ref="U1270:U1279"/>
    <mergeCell ref="V1270:V1279"/>
    <mergeCell ref="W1270:W1279"/>
    <mergeCell ref="K1270:K1279"/>
    <mergeCell ref="L1270:L1279"/>
    <mergeCell ref="M1270:M1279"/>
    <mergeCell ref="O1270:O1279"/>
    <mergeCell ref="P1270:P1279"/>
    <mergeCell ref="Q1270:Q1279"/>
    <mergeCell ref="AD1258:AD1267"/>
    <mergeCell ref="R1261:R1262"/>
    <mergeCell ref="R1263:R1264"/>
    <mergeCell ref="R1265:R1267"/>
    <mergeCell ref="B1268:B1269"/>
    <mergeCell ref="B1270:B1279"/>
    <mergeCell ref="C1270:C1279"/>
    <mergeCell ref="D1270:D1279"/>
    <mergeCell ref="E1270:E1279"/>
    <mergeCell ref="F1270:F1279"/>
    <mergeCell ref="X1258:X1267"/>
    <mergeCell ref="Y1258:Y1267"/>
    <mergeCell ref="Z1258:Z1267"/>
    <mergeCell ref="AA1258:AA1267"/>
    <mergeCell ref="AB1258:AB1267"/>
    <mergeCell ref="AC1258:AC1267"/>
    <mergeCell ref="R1258:R1260"/>
    <mergeCell ref="S1258:S1267"/>
    <mergeCell ref="T1258:T1267"/>
    <mergeCell ref="U1258:U1267"/>
    <mergeCell ref="V1258:V1267"/>
    <mergeCell ref="W1258:W1267"/>
    <mergeCell ref="K1258:K1267"/>
    <mergeCell ref="L1258:L1267"/>
    <mergeCell ref="M1258:M1267"/>
    <mergeCell ref="O1258:O1267"/>
    <mergeCell ref="P1258:P1267"/>
    <mergeCell ref="Q1258:Q1267"/>
    <mergeCell ref="AD1270:AD1279"/>
    <mergeCell ref="R1273:R1274"/>
    <mergeCell ref="R1275:R1276"/>
    <mergeCell ref="R1277:R1279"/>
    <mergeCell ref="B1256:B1257"/>
    <mergeCell ref="B1258:B1267"/>
    <mergeCell ref="C1258:C1267"/>
    <mergeCell ref="D1258:D1267"/>
    <mergeCell ref="E1258:E1267"/>
    <mergeCell ref="F1258:F1267"/>
    <mergeCell ref="X1246:X1255"/>
    <mergeCell ref="Y1246:Y1255"/>
    <mergeCell ref="Z1246:Z1255"/>
    <mergeCell ref="AA1246:AA1255"/>
    <mergeCell ref="AB1246:AB1255"/>
    <mergeCell ref="AC1246:AC1255"/>
    <mergeCell ref="R1246:R1248"/>
    <mergeCell ref="S1246:S1255"/>
    <mergeCell ref="T1246:T1255"/>
    <mergeCell ref="U1246:U1255"/>
    <mergeCell ref="V1246:V1255"/>
    <mergeCell ref="W1246:W1255"/>
    <mergeCell ref="K1246:K1255"/>
    <mergeCell ref="L1246:L1255"/>
    <mergeCell ref="M1246:M1255"/>
    <mergeCell ref="O1246:O1255"/>
    <mergeCell ref="P1246:P1255"/>
    <mergeCell ref="Q1246:Q1255"/>
    <mergeCell ref="AD1234:AD1243"/>
    <mergeCell ref="R1237:R1238"/>
    <mergeCell ref="R1239:R1240"/>
    <mergeCell ref="R1241:R1243"/>
    <mergeCell ref="B1244:B1245"/>
    <mergeCell ref="B1246:B1255"/>
    <mergeCell ref="C1246:C1255"/>
    <mergeCell ref="D1246:D1255"/>
    <mergeCell ref="E1246:E1255"/>
    <mergeCell ref="F1246:F1255"/>
    <mergeCell ref="X1234:X1243"/>
    <mergeCell ref="Y1234:Y1243"/>
    <mergeCell ref="Z1234:Z1243"/>
    <mergeCell ref="AA1234:AA1243"/>
    <mergeCell ref="AB1234:AB1243"/>
    <mergeCell ref="AC1234:AC1243"/>
    <mergeCell ref="R1234:R1236"/>
    <mergeCell ref="S1234:S1243"/>
    <mergeCell ref="T1234:T1243"/>
    <mergeCell ref="U1234:U1243"/>
    <mergeCell ref="V1234:V1243"/>
    <mergeCell ref="W1234:W1243"/>
    <mergeCell ref="K1234:K1243"/>
    <mergeCell ref="L1234:L1243"/>
    <mergeCell ref="M1234:M1243"/>
    <mergeCell ref="O1234:O1243"/>
    <mergeCell ref="P1234:P1243"/>
    <mergeCell ref="Q1234:Q1243"/>
    <mergeCell ref="AD1246:AD1255"/>
    <mergeCell ref="R1249:R1250"/>
    <mergeCell ref="R1251:R1252"/>
    <mergeCell ref="R1253:R1255"/>
    <mergeCell ref="B1232:B1233"/>
    <mergeCell ref="B1234:B1243"/>
    <mergeCell ref="C1234:C1243"/>
    <mergeCell ref="D1234:D1243"/>
    <mergeCell ref="E1234:E1243"/>
    <mergeCell ref="F1234:F1243"/>
    <mergeCell ref="X1222:X1231"/>
    <mergeCell ref="Y1222:Y1231"/>
    <mergeCell ref="Z1222:Z1231"/>
    <mergeCell ref="AA1222:AA1231"/>
    <mergeCell ref="AB1222:AB1231"/>
    <mergeCell ref="AC1222:AC1231"/>
    <mergeCell ref="R1222:R1224"/>
    <mergeCell ref="S1222:S1231"/>
    <mergeCell ref="T1222:T1231"/>
    <mergeCell ref="U1222:U1231"/>
    <mergeCell ref="V1222:V1231"/>
    <mergeCell ref="W1222:W1231"/>
    <mergeCell ref="K1222:K1231"/>
    <mergeCell ref="L1222:L1231"/>
    <mergeCell ref="M1222:M1231"/>
    <mergeCell ref="O1222:O1231"/>
    <mergeCell ref="P1222:P1231"/>
    <mergeCell ref="Q1222:Q1231"/>
    <mergeCell ref="AD1210:AD1219"/>
    <mergeCell ref="R1213:R1214"/>
    <mergeCell ref="R1215:R1216"/>
    <mergeCell ref="R1217:R1219"/>
    <mergeCell ref="B1220:B1221"/>
    <mergeCell ref="B1222:B1231"/>
    <mergeCell ref="C1222:C1231"/>
    <mergeCell ref="D1222:D1231"/>
    <mergeCell ref="E1222:E1231"/>
    <mergeCell ref="F1222:F1231"/>
    <mergeCell ref="X1210:X1219"/>
    <mergeCell ref="Y1210:Y1219"/>
    <mergeCell ref="Z1210:Z1219"/>
    <mergeCell ref="AA1210:AA1219"/>
    <mergeCell ref="AB1210:AB1219"/>
    <mergeCell ref="AC1210:AC1219"/>
    <mergeCell ref="R1210:R1212"/>
    <mergeCell ref="S1210:S1219"/>
    <mergeCell ref="T1210:T1219"/>
    <mergeCell ref="U1210:U1219"/>
    <mergeCell ref="V1210:V1219"/>
    <mergeCell ref="W1210:W1219"/>
    <mergeCell ref="K1210:K1219"/>
    <mergeCell ref="L1210:L1219"/>
    <mergeCell ref="M1210:M1219"/>
    <mergeCell ref="O1210:O1219"/>
    <mergeCell ref="P1210:P1219"/>
    <mergeCell ref="Q1210:Q1219"/>
    <mergeCell ref="AD1222:AD1231"/>
    <mergeCell ref="R1225:R1226"/>
    <mergeCell ref="R1227:R1228"/>
    <mergeCell ref="R1229:R1231"/>
    <mergeCell ref="B1208:B1209"/>
    <mergeCell ref="B1210:B1219"/>
    <mergeCell ref="C1210:C1219"/>
    <mergeCell ref="D1210:D1219"/>
    <mergeCell ref="E1210:E1219"/>
    <mergeCell ref="F1210:F1219"/>
    <mergeCell ref="X1198:X1207"/>
    <mergeCell ref="Y1198:Y1207"/>
    <mergeCell ref="Z1198:Z1207"/>
    <mergeCell ref="AA1198:AA1207"/>
    <mergeCell ref="AB1198:AB1207"/>
    <mergeCell ref="AC1198:AC1207"/>
    <mergeCell ref="R1198:R1200"/>
    <mergeCell ref="S1198:S1207"/>
    <mergeCell ref="T1198:T1207"/>
    <mergeCell ref="U1198:U1207"/>
    <mergeCell ref="V1198:V1207"/>
    <mergeCell ref="W1198:W1207"/>
    <mergeCell ref="K1198:K1207"/>
    <mergeCell ref="L1198:L1207"/>
    <mergeCell ref="M1198:M1207"/>
    <mergeCell ref="O1198:O1207"/>
    <mergeCell ref="P1198:P1207"/>
    <mergeCell ref="Q1198:Q1207"/>
    <mergeCell ref="AD1186:AD1195"/>
    <mergeCell ref="R1189:R1190"/>
    <mergeCell ref="R1191:R1192"/>
    <mergeCell ref="R1193:R1195"/>
    <mergeCell ref="B1196:B1197"/>
    <mergeCell ref="B1198:B1207"/>
    <mergeCell ref="C1198:C1207"/>
    <mergeCell ref="D1198:D1207"/>
    <mergeCell ref="E1198:E1207"/>
    <mergeCell ref="F1198:F1207"/>
    <mergeCell ref="X1186:X1195"/>
    <mergeCell ref="Y1186:Y1195"/>
    <mergeCell ref="Z1186:Z1195"/>
    <mergeCell ref="AA1186:AA1195"/>
    <mergeCell ref="AB1186:AB1195"/>
    <mergeCell ref="AC1186:AC1195"/>
    <mergeCell ref="R1186:R1188"/>
    <mergeCell ref="S1186:S1195"/>
    <mergeCell ref="T1186:T1195"/>
    <mergeCell ref="U1186:U1195"/>
    <mergeCell ref="V1186:V1195"/>
    <mergeCell ref="W1186:W1195"/>
    <mergeCell ref="K1186:K1195"/>
    <mergeCell ref="L1186:L1195"/>
    <mergeCell ref="M1186:M1195"/>
    <mergeCell ref="O1186:O1195"/>
    <mergeCell ref="P1186:P1195"/>
    <mergeCell ref="Q1186:Q1195"/>
    <mergeCell ref="AD1198:AD1207"/>
    <mergeCell ref="R1201:R1202"/>
    <mergeCell ref="R1203:R1204"/>
    <mergeCell ref="R1205:R1207"/>
    <mergeCell ref="B1184:B1185"/>
    <mergeCell ref="B1186:B1195"/>
    <mergeCell ref="C1186:C1195"/>
    <mergeCell ref="D1186:D1195"/>
    <mergeCell ref="E1186:E1195"/>
    <mergeCell ref="F1186:F1195"/>
    <mergeCell ref="X1174:X1183"/>
    <mergeCell ref="Y1174:Y1183"/>
    <mergeCell ref="Z1174:Z1183"/>
    <mergeCell ref="AA1174:AA1183"/>
    <mergeCell ref="AB1174:AB1183"/>
    <mergeCell ref="AC1174:AC1183"/>
    <mergeCell ref="R1174:R1176"/>
    <mergeCell ref="S1174:S1183"/>
    <mergeCell ref="T1174:T1183"/>
    <mergeCell ref="U1174:U1183"/>
    <mergeCell ref="V1174:V1183"/>
    <mergeCell ref="W1174:W1183"/>
    <mergeCell ref="K1174:K1183"/>
    <mergeCell ref="L1174:L1183"/>
    <mergeCell ref="M1174:M1183"/>
    <mergeCell ref="O1174:O1183"/>
    <mergeCell ref="P1174:P1183"/>
    <mergeCell ref="Q1174:Q1183"/>
    <mergeCell ref="AD1162:AD1171"/>
    <mergeCell ref="R1165:R1166"/>
    <mergeCell ref="R1167:R1168"/>
    <mergeCell ref="R1169:R1171"/>
    <mergeCell ref="B1172:B1173"/>
    <mergeCell ref="B1174:B1183"/>
    <mergeCell ref="C1174:C1183"/>
    <mergeCell ref="D1174:D1183"/>
    <mergeCell ref="E1174:E1183"/>
    <mergeCell ref="F1174:F1183"/>
    <mergeCell ref="X1162:X1171"/>
    <mergeCell ref="Y1162:Y1171"/>
    <mergeCell ref="Z1162:Z1171"/>
    <mergeCell ref="AA1162:AA1171"/>
    <mergeCell ref="AB1162:AB1171"/>
    <mergeCell ref="AC1162:AC1171"/>
    <mergeCell ref="R1162:R1164"/>
    <mergeCell ref="S1162:S1171"/>
    <mergeCell ref="T1162:T1171"/>
    <mergeCell ref="U1162:U1171"/>
    <mergeCell ref="V1162:V1171"/>
    <mergeCell ref="W1162:W1171"/>
    <mergeCell ref="K1162:K1171"/>
    <mergeCell ref="L1162:L1171"/>
    <mergeCell ref="M1162:M1171"/>
    <mergeCell ref="O1162:O1171"/>
    <mergeCell ref="P1162:P1171"/>
    <mergeCell ref="Q1162:Q1171"/>
    <mergeCell ref="AD1174:AD1183"/>
    <mergeCell ref="R1177:R1178"/>
    <mergeCell ref="R1179:R1180"/>
    <mergeCell ref="R1181:R1183"/>
    <mergeCell ref="B1160:B1161"/>
    <mergeCell ref="B1162:B1171"/>
    <mergeCell ref="C1162:C1171"/>
    <mergeCell ref="D1162:D1171"/>
    <mergeCell ref="E1162:E1171"/>
    <mergeCell ref="F1162:F1171"/>
    <mergeCell ref="X1150:X1159"/>
    <mergeCell ref="Y1150:Y1159"/>
    <mergeCell ref="Z1150:Z1159"/>
    <mergeCell ref="AA1150:AA1159"/>
    <mergeCell ref="AB1150:AB1159"/>
    <mergeCell ref="AC1150:AC1159"/>
    <mergeCell ref="R1150:R1152"/>
    <mergeCell ref="S1150:S1159"/>
    <mergeCell ref="T1150:T1159"/>
    <mergeCell ref="U1150:U1159"/>
    <mergeCell ref="V1150:V1159"/>
    <mergeCell ref="W1150:W1159"/>
    <mergeCell ref="K1150:K1159"/>
    <mergeCell ref="L1150:L1159"/>
    <mergeCell ref="M1150:M1159"/>
    <mergeCell ref="O1150:O1159"/>
    <mergeCell ref="P1150:P1159"/>
    <mergeCell ref="Q1150:Q1159"/>
    <mergeCell ref="AD1138:AD1147"/>
    <mergeCell ref="R1141:R1142"/>
    <mergeCell ref="R1143:R1144"/>
    <mergeCell ref="R1145:R1147"/>
    <mergeCell ref="B1148:B1149"/>
    <mergeCell ref="B1150:B1159"/>
    <mergeCell ref="C1150:C1159"/>
    <mergeCell ref="D1150:D1159"/>
    <mergeCell ref="E1150:E1159"/>
    <mergeCell ref="F1150:F1159"/>
    <mergeCell ref="X1138:X1147"/>
    <mergeCell ref="Y1138:Y1147"/>
    <mergeCell ref="Z1138:Z1147"/>
    <mergeCell ref="AA1138:AA1147"/>
    <mergeCell ref="AB1138:AB1147"/>
    <mergeCell ref="AC1138:AC1147"/>
    <mergeCell ref="R1138:R1140"/>
    <mergeCell ref="S1138:S1147"/>
    <mergeCell ref="T1138:T1147"/>
    <mergeCell ref="U1138:U1147"/>
    <mergeCell ref="V1138:V1147"/>
    <mergeCell ref="W1138:W1147"/>
    <mergeCell ref="K1138:K1147"/>
    <mergeCell ref="L1138:L1147"/>
    <mergeCell ref="M1138:M1147"/>
    <mergeCell ref="O1138:O1147"/>
    <mergeCell ref="P1138:P1147"/>
    <mergeCell ref="Q1138:Q1147"/>
    <mergeCell ref="AD1150:AD1159"/>
    <mergeCell ref="R1153:R1154"/>
    <mergeCell ref="R1155:R1156"/>
    <mergeCell ref="R1157:R1159"/>
    <mergeCell ref="B1136:B1137"/>
    <mergeCell ref="B1138:B1147"/>
    <mergeCell ref="C1138:C1147"/>
    <mergeCell ref="D1138:D1147"/>
    <mergeCell ref="E1138:E1147"/>
    <mergeCell ref="F1138:F1147"/>
    <mergeCell ref="X1126:X1135"/>
    <mergeCell ref="Y1126:Y1135"/>
    <mergeCell ref="Z1126:Z1135"/>
    <mergeCell ref="AA1126:AA1135"/>
    <mergeCell ref="AB1126:AB1135"/>
    <mergeCell ref="AC1126:AC1135"/>
    <mergeCell ref="R1126:R1128"/>
    <mergeCell ref="S1126:S1135"/>
    <mergeCell ref="T1126:T1135"/>
    <mergeCell ref="U1126:U1135"/>
    <mergeCell ref="V1126:V1135"/>
    <mergeCell ref="W1126:W1135"/>
    <mergeCell ref="K1126:K1135"/>
    <mergeCell ref="L1126:L1135"/>
    <mergeCell ref="M1126:M1135"/>
    <mergeCell ref="O1126:O1135"/>
    <mergeCell ref="P1126:P1135"/>
    <mergeCell ref="Q1126:Q1135"/>
    <mergeCell ref="AD1114:AD1123"/>
    <mergeCell ref="R1117:R1118"/>
    <mergeCell ref="R1119:R1120"/>
    <mergeCell ref="R1121:R1123"/>
    <mergeCell ref="B1124:B1125"/>
    <mergeCell ref="B1126:B1135"/>
    <mergeCell ref="C1126:C1135"/>
    <mergeCell ref="D1126:D1135"/>
    <mergeCell ref="E1126:E1135"/>
    <mergeCell ref="F1126:F1135"/>
    <mergeCell ref="X1114:X1123"/>
    <mergeCell ref="Y1114:Y1123"/>
    <mergeCell ref="Z1114:Z1123"/>
    <mergeCell ref="AA1114:AA1123"/>
    <mergeCell ref="AB1114:AB1123"/>
    <mergeCell ref="AC1114:AC1123"/>
    <mergeCell ref="R1114:R1116"/>
    <mergeCell ref="S1114:S1123"/>
    <mergeCell ref="T1114:T1123"/>
    <mergeCell ref="U1114:U1123"/>
    <mergeCell ref="V1114:V1123"/>
    <mergeCell ref="W1114:W1123"/>
    <mergeCell ref="K1114:K1123"/>
    <mergeCell ref="L1114:L1123"/>
    <mergeCell ref="M1114:M1123"/>
    <mergeCell ref="O1114:O1123"/>
    <mergeCell ref="P1114:P1123"/>
    <mergeCell ref="Q1114:Q1123"/>
    <mergeCell ref="AD1126:AD1135"/>
    <mergeCell ref="R1129:R1130"/>
    <mergeCell ref="R1131:R1132"/>
    <mergeCell ref="R1133:R1135"/>
    <mergeCell ref="B1112:B1113"/>
    <mergeCell ref="B1114:B1123"/>
    <mergeCell ref="C1114:C1123"/>
    <mergeCell ref="D1114:D1123"/>
    <mergeCell ref="E1114:E1123"/>
    <mergeCell ref="F1114:F1123"/>
    <mergeCell ref="X1102:X1111"/>
    <mergeCell ref="Y1102:Y1111"/>
    <mergeCell ref="Z1102:Z1111"/>
    <mergeCell ref="AA1102:AA1111"/>
    <mergeCell ref="AB1102:AB1111"/>
    <mergeCell ref="AC1102:AC1111"/>
    <mergeCell ref="R1102:R1104"/>
    <mergeCell ref="S1102:S1111"/>
    <mergeCell ref="T1102:T1111"/>
    <mergeCell ref="U1102:U1111"/>
    <mergeCell ref="V1102:V1111"/>
    <mergeCell ref="W1102:W1111"/>
    <mergeCell ref="K1102:K1111"/>
    <mergeCell ref="L1102:L1111"/>
    <mergeCell ref="M1102:M1111"/>
    <mergeCell ref="O1102:O1111"/>
    <mergeCell ref="P1102:P1111"/>
    <mergeCell ref="Q1102:Q1111"/>
    <mergeCell ref="AD1090:AD1099"/>
    <mergeCell ref="R1093:R1094"/>
    <mergeCell ref="R1095:R1096"/>
    <mergeCell ref="R1097:R1099"/>
    <mergeCell ref="B1100:B1101"/>
    <mergeCell ref="B1102:B1111"/>
    <mergeCell ref="C1102:C1111"/>
    <mergeCell ref="D1102:D1111"/>
    <mergeCell ref="E1102:E1111"/>
    <mergeCell ref="F1102:F1111"/>
    <mergeCell ref="X1090:X1099"/>
    <mergeCell ref="Y1090:Y1099"/>
    <mergeCell ref="Z1090:Z1099"/>
    <mergeCell ref="AA1090:AA1099"/>
    <mergeCell ref="AB1090:AB1099"/>
    <mergeCell ref="AC1090:AC1099"/>
    <mergeCell ref="R1090:R1092"/>
    <mergeCell ref="S1090:S1099"/>
    <mergeCell ref="T1090:T1099"/>
    <mergeCell ref="U1090:U1099"/>
    <mergeCell ref="V1090:V1099"/>
    <mergeCell ref="W1090:W1099"/>
    <mergeCell ref="K1090:K1099"/>
    <mergeCell ref="L1090:L1099"/>
    <mergeCell ref="M1090:M1099"/>
    <mergeCell ref="O1090:O1099"/>
    <mergeCell ref="P1090:P1099"/>
    <mergeCell ref="Q1090:Q1099"/>
    <mergeCell ref="AD1102:AD1111"/>
    <mergeCell ref="R1105:R1106"/>
    <mergeCell ref="R1107:R1108"/>
    <mergeCell ref="R1109:R1111"/>
    <mergeCell ref="B1088:B1089"/>
    <mergeCell ref="B1090:B1099"/>
    <mergeCell ref="C1090:C1099"/>
    <mergeCell ref="D1090:D1099"/>
    <mergeCell ref="E1090:E1099"/>
    <mergeCell ref="F1090:F1099"/>
    <mergeCell ref="X1078:X1087"/>
    <mergeCell ref="Y1078:Y1087"/>
    <mergeCell ref="Z1078:Z1087"/>
    <mergeCell ref="AA1078:AA1087"/>
    <mergeCell ref="AB1078:AB1087"/>
    <mergeCell ref="AC1078:AC1087"/>
    <mergeCell ref="R1078:R1080"/>
    <mergeCell ref="S1078:S1087"/>
    <mergeCell ref="T1078:T1087"/>
    <mergeCell ref="U1078:U1087"/>
    <mergeCell ref="V1078:V1087"/>
    <mergeCell ref="W1078:W1087"/>
    <mergeCell ref="K1078:K1087"/>
    <mergeCell ref="L1078:L1087"/>
    <mergeCell ref="M1078:M1087"/>
    <mergeCell ref="O1078:O1087"/>
    <mergeCell ref="P1078:P1087"/>
    <mergeCell ref="Q1078:Q1087"/>
    <mergeCell ref="AD1066:AD1075"/>
    <mergeCell ref="R1069:R1070"/>
    <mergeCell ref="R1071:R1072"/>
    <mergeCell ref="R1073:R1075"/>
    <mergeCell ref="B1076:B1077"/>
    <mergeCell ref="B1078:B1087"/>
    <mergeCell ref="C1078:C1087"/>
    <mergeCell ref="D1078:D1087"/>
    <mergeCell ref="E1078:E1087"/>
    <mergeCell ref="F1078:F1087"/>
    <mergeCell ref="X1066:X1075"/>
    <mergeCell ref="Y1066:Y1075"/>
    <mergeCell ref="Z1066:Z1075"/>
    <mergeCell ref="AA1066:AA1075"/>
    <mergeCell ref="AB1066:AB1075"/>
    <mergeCell ref="AC1066:AC1075"/>
    <mergeCell ref="R1066:R1068"/>
    <mergeCell ref="S1066:S1075"/>
    <mergeCell ref="T1066:T1075"/>
    <mergeCell ref="U1066:U1075"/>
    <mergeCell ref="V1066:V1075"/>
    <mergeCell ref="W1066:W1075"/>
    <mergeCell ref="K1066:K1075"/>
    <mergeCell ref="L1066:L1075"/>
    <mergeCell ref="M1066:M1075"/>
    <mergeCell ref="O1066:O1075"/>
    <mergeCell ref="P1066:P1075"/>
    <mergeCell ref="Q1066:Q1075"/>
    <mergeCell ref="AD1078:AD1087"/>
    <mergeCell ref="R1081:R1082"/>
    <mergeCell ref="R1083:R1084"/>
    <mergeCell ref="R1085:R1087"/>
    <mergeCell ref="B1064:B1065"/>
    <mergeCell ref="B1066:B1075"/>
    <mergeCell ref="C1066:C1075"/>
    <mergeCell ref="D1066:D1075"/>
    <mergeCell ref="E1066:E1075"/>
    <mergeCell ref="F1066:F1075"/>
    <mergeCell ref="X1054:X1063"/>
    <mergeCell ref="Y1054:Y1063"/>
    <mergeCell ref="Z1054:Z1063"/>
    <mergeCell ref="AA1054:AA1063"/>
    <mergeCell ref="AB1054:AB1063"/>
    <mergeCell ref="AC1054:AC1063"/>
    <mergeCell ref="R1054:R1056"/>
    <mergeCell ref="S1054:S1063"/>
    <mergeCell ref="T1054:T1063"/>
    <mergeCell ref="U1054:U1063"/>
    <mergeCell ref="V1054:V1063"/>
    <mergeCell ref="W1054:W1063"/>
    <mergeCell ref="K1054:K1063"/>
    <mergeCell ref="L1054:L1063"/>
    <mergeCell ref="M1054:M1063"/>
    <mergeCell ref="O1054:O1063"/>
    <mergeCell ref="P1054:P1063"/>
    <mergeCell ref="Q1054:Q1063"/>
    <mergeCell ref="AD1042:AD1051"/>
    <mergeCell ref="R1045:R1046"/>
    <mergeCell ref="R1047:R1048"/>
    <mergeCell ref="R1049:R1051"/>
    <mergeCell ref="B1052:B1053"/>
    <mergeCell ref="B1054:B1063"/>
    <mergeCell ref="C1054:C1063"/>
    <mergeCell ref="D1054:D1063"/>
    <mergeCell ref="E1054:E1063"/>
    <mergeCell ref="F1054:F1063"/>
    <mergeCell ref="X1042:X1051"/>
    <mergeCell ref="Y1042:Y1051"/>
    <mergeCell ref="Z1042:Z1051"/>
    <mergeCell ref="AA1042:AA1051"/>
    <mergeCell ref="AB1042:AB1051"/>
    <mergeCell ref="AC1042:AC1051"/>
    <mergeCell ref="R1042:R1044"/>
    <mergeCell ref="S1042:S1051"/>
    <mergeCell ref="T1042:T1051"/>
    <mergeCell ref="U1042:U1051"/>
    <mergeCell ref="V1042:V1051"/>
    <mergeCell ref="W1042:W1051"/>
    <mergeCell ref="K1042:K1051"/>
    <mergeCell ref="L1042:L1051"/>
    <mergeCell ref="M1042:M1051"/>
    <mergeCell ref="O1042:O1051"/>
    <mergeCell ref="P1042:P1051"/>
    <mergeCell ref="Q1042:Q1051"/>
    <mergeCell ref="AD1054:AD1063"/>
    <mergeCell ref="R1057:R1058"/>
    <mergeCell ref="R1059:R1060"/>
    <mergeCell ref="R1061:R1063"/>
    <mergeCell ref="B1040:B1041"/>
    <mergeCell ref="B1042:B1051"/>
    <mergeCell ref="C1042:C1051"/>
    <mergeCell ref="D1042:D1051"/>
    <mergeCell ref="E1042:E1051"/>
    <mergeCell ref="F1042:F1051"/>
    <mergeCell ref="X1030:X1039"/>
    <mergeCell ref="Y1030:Y1039"/>
    <mergeCell ref="Z1030:Z1039"/>
    <mergeCell ref="AA1030:AA1039"/>
    <mergeCell ref="AB1030:AB1039"/>
    <mergeCell ref="AC1030:AC1039"/>
    <mergeCell ref="R1030:R1032"/>
    <mergeCell ref="S1030:S1039"/>
    <mergeCell ref="T1030:T1039"/>
    <mergeCell ref="U1030:U1039"/>
    <mergeCell ref="V1030:V1039"/>
    <mergeCell ref="W1030:W1039"/>
    <mergeCell ref="K1030:K1039"/>
    <mergeCell ref="L1030:L1039"/>
    <mergeCell ref="M1030:M1039"/>
    <mergeCell ref="O1030:O1039"/>
    <mergeCell ref="P1030:P1039"/>
    <mergeCell ref="Q1030:Q1039"/>
    <mergeCell ref="AD1018:AD1027"/>
    <mergeCell ref="R1021:R1022"/>
    <mergeCell ref="R1023:R1024"/>
    <mergeCell ref="R1025:R1027"/>
    <mergeCell ref="B1028:B1029"/>
    <mergeCell ref="B1030:B1039"/>
    <mergeCell ref="C1030:C1039"/>
    <mergeCell ref="D1030:D1039"/>
    <mergeCell ref="E1030:E1039"/>
    <mergeCell ref="F1030:F1039"/>
    <mergeCell ref="X1018:X1027"/>
    <mergeCell ref="Y1018:Y1027"/>
    <mergeCell ref="Z1018:Z1027"/>
    <mergeCell ref="AA1018:AA1027"/>
    <mergeCell ref="AB1018:AB1027"/>
    <mergeCell ref="AC1018:AC1027"/>
    <mergeCell ref="R1018:R1020"/>
    <mergeCell ref="S1018:S1027"/>
    <mergeCell ref="T1018:T1027"/>
    <mergeCell ref="U1018:U1027"/>
    <mergeCell ref="V1018:V1027"/>
    <mergeCell ref="W1018:W1027"/>
    <mergeCell ref="K1018:K1027"/>
    <mergeCell ref="L1018:L1027"/>
    <mergeCell ref="M1018:M1027"/>
    <mergeCell ref="O1018:O1027"/>
    <mergeCell ref="P1018:P1027"/>
    <mergeCell ref="Q1018:Q1027"/>
    <mergeCell ref="AD1030:AD1039"/>
    <mergeCell ref="R1033:R1034"/>
    <mergeCell ref="R1035:R1036"/>
    <mergeCell ref="R1037:R1039"/>
    <mergeCell ref="B1016:B1017"/>
    <mergeCell ref="B1018:B1027"/>
    <mergeCell ref="C1018:C1027"/>
    <mergeCell ref="D1018:D1027"/>
    <mergeCell ref="E1018:E1027"/>
    <mergeCell ref="F1018:F1027"/>
    <mergeCell ref="X1006:X1015"/>
    <mergeCell ref="Y1006:Y1015"/>
    <mergeCell ref="Z1006:Z1015"/>
    <mergeCell ref="AA1006:AA1015"/>
    <mergeCell ref="AB1006:AB1015"/>
    <mergeCell ref="AC1006:AC1015"/>
    <mergeCell ref="R1006:R1008"/>
    <mergeCell ref="S1006:S1015"/>
    <mergeCell ref="T1006:T1015"/>
    <mergeCell ref="U1006:U1015"/>
    <mergeCell ref="V1006:V1015"/>
    <mergeCell ref="W1006:W1015"/>
    <mergeCell ref="K1006:K1015"/>
    <mergeCell ref="L1006:L1015"/>
    <mergeCell ref="M1006:M1015"/>
    <mergeCell ref="O1006:O1015"/>
    <mergeCell ref="P1006:P1015"/>
    <mergeCell ref="Q1006:Q1015"/>
    <mergeCell ref="AD994:AD1003"/>
    <mergeCell ref="R997:R998"/>
    <mergeCell ref="R999:R1000"/>
    <mergeCell ref="R1001:R1003"/>
    <mergeCell ref="B1004:B1005"/>
    <mergeCell ref="B1006:B1015"/>
    <mergeCell ref="C1006:C1015"/>
    <mergeCell ref="D1006:D1015"/>
    <mergeCell ref="E1006:E1015"/>
    <mergeCell ref="F1006:F1015"/>
    <mergeCell ref="X994:X1003"/>
    <mergeCell ref="Y994:Y1003"/>
    <mergeCell ref="Z994:Z1003"/>
    <mergeCell ref="AA994:AA1003"/>
    <mergeCell ref="AB994:AB1003"/>
    <mergeCell ref="AC994:AC1003"/>
    <mergeCell ref="R994:R996"/>
    <mergeCell ref="S994:S1003"/>
    <mergeCell ref="T994:T1003"/>
    <mergeCell ref="U994:U1003"/>
    <mergeCell ref="V994:V1003"/>
    <mergeCell ref="W994:W1003"/>
    <mergeCell ref="K994:K1003"/>
    <mergeCell ref="L994:L1003"/>
    <mergeCell ref="M994:M1003"/>
    <mergeCell ref="O994:O1003"/>
    <mergeCell ref="P994:P1003"/>
    <mergeCell ref="Q994:Q1003"/>
    <mergeCell ref="AD1006:AD1015"/>
    <mergeCell ref="R1009:R1010"/>
    <mergeCell ref="R1011:R1012"/>
    <mergeCell ref="R1013:R1015"/>
    <mergeCell ref="B992:B993"/>
    <mergeCell ref="B994:B1003"/>
    <mergeCell ref="C994:C1003"/>
    <mergeCell ref="D994:D1003"/>
    <mergeCell ref="E994:E1003"/>
    <mergeCell ref="F994:F1003"/>
    <mergeCell ref="X982:X991"/>
    <mergeCell ref="Y982:Y991"/>
    <mergeCell ref="Z982:Z991"/>
    <mergeCell ref="AA982:AA991"/>
    <mergeCell ref="AB982:AB991"/>
    <mergeCell ref="AC982:AC991"/>
    <mergeCell ref="R982:R984"/>
    <mergeCell ref="S982:S991"/>
    <mergeCell ref="T982:T991"/>
    <mergeCell ref="U982:U991"/>
    <mergeCell ref="V982:V991"/>
    <mergeCell ref="W982:W991"/>
    <mergeCell ref="K982:K991"/>
    <mergeCell ref="L982:L991"/>
    <mergeCell ref="M982:M991"/>
    <mergeCell ref="O982:O991"/>
    <mergeCell ref="P982:P991"/>
    <mergeCell ref="Q982:Q991"/>
    <mergeCell ref="AD970:AD979"/>
    <mergeCell ref="R973:R974"/>
    <mergeCell ref="R975:R976"/>
    <mergeCell ref="R977:R979"/>
    <mergeCell ref="B980:B981"/>
    <mergeCell ref="B982:B991"/>
    <mergeCell ref="C982:C991"/>
    <mergeCell ref="D982:D991"/>
    <mergeCell ref="E982:E991"/>
    <mergeCell ref="F982:F991"/>
    <mergeCell ref="X970:X979"/>
    <mergeCell ref="Y970:Y979"/>
    <mergeCell ref="Z970:Z979"/>
    <mergeCell ref="AA970:AA979"/>
    <mergeCell ref="AB970:AB979"/>
    <mergeCell ref="AC970:AC979"/>
    <mergeCell ref="R970:R972"/>
    <mergeCell ref="S970:S979"/>
    <mergeCell ref="T970:T979"/>
    <mergeCell ref="U970:U979"/>
    <mergeCell ref="V970:V979"/>
    <mergeCell ref="W970:W979"/>
    <mergeCell ref="K970:K979"/>
    <mergeCell ref="L970:L979"/>
    <mergeCell ref="M970:M979"/>
    <mergeCell ref="O970:O979"/>
    <mergeCell ref="P970:P979"/>
    <mergeCell ref="Q970:Q979"/>
    <mergeCell ref="AD982:AD991"/>
    <mergeCell ref="R985:R986"/>
    <mergeCell ref="R987:R988"/>
    <mergeCell ref="R989:R991"/>
    <mergeCell ref="B968:B969"/>
    <mergeCell ref="B970:B979"/>
    <mergeCell ref="C970:C979"/>
    <mergeCell ref="D970:D979"/>
    <mergeCell ref="E970:E979"/>
    <mergeCell ref="F970:F979"/>
    <mergeCell ref="X958:X967"/>
    <mergeCell ref="Y958:Y967"/>
    <mergeCell ref="Z958:Z967"/>
    <mergeCell ref="AA958:AA967"/>
    <mergeCell ref="AB958:AB967"/>
    <mergeCell ref="AC958:AC967"/>
    <mergeCell ref="R958:R960"/>
    <mergeCell ref="S958:S967"/>
    <mergeCell ref="T958:T967"/>
    <mergeCell ref="U958:U967"/>
    <mergeCell ref="V958:V967"/>
    <mergeCell ref="W958:W967"/>
    <mergeCell ref="K958:K967"/>
    <mergeCell ref="L958:L967"/>
    <mergeCell ref="M958:M967"/>
    <mergeCell ref="O958:O967"/>
    <mergeCell ref="P958:P967"/>
    <mergeCell ref="Q958:Q967"/>
    <mergeCell ref="AD946:AD955"/>
    <mergeCell ref="R949:R950"/>
    <mergeCell ref="R951:R952"/>
    <mergeCell ref="R953:R955"/>
    <mergeCell ref="B956:B957"/>
    <mergeCell ref="B958:B967"/>
    <mergeCell ref="C958:C967"/>
    <mergeCell ref="D958:D967"/>
    <mergeCell ref="E958:E967"/>
    <mergeCell ref="F958:F967"/>
    <mergeCell ref="X946:X955"/>
    <mergeCell ref="Y946:Y955"/>
    <mergeCell ref="Z946:Z955"/>
    <mergeCell ref="AA946:AA955"/>
    <mergeCell ref="AB946:AB955"/>
    <mergeCell ref="AC946:AC955"/>
    <mergeCell ref="R946:R948"/>
    <mergeCell ref="S946:S955"/>
    <mergeCell ref="T946:T955"/>
    <mergeCell ref="U946:U955"/>
    <mergeCell ref="V946:V955"/>
    <mergeCell ref="W946:W955"/>
    <mergeCell ref="K946:K955"/>
    <mergeCell ref="L946:L955"/>
    <mergeCell ref="M946:M955"/>
    <mergeCell ref="O946:O955"/>
    <mergeCell ref="P946:P955"/>
    <mergeCell ref="Q946:Q955"/>
    <mergeCell ref="AD958:AD967"/>
    <mergeCell ref="R961:R962"/>
    <mergeCell ref="R963:R964"/>
    <mergeCell ref="R965:R967"/>
    <mergeCell ref="B944:B945"/>
    <mergeCell ref="B946:B955"/>
    <mergeCell ref="C946:C955"/>
    <mergeCell ref="D946:D955"/>
    <mergeCell ref="E946:E955"/>
    <mergeCell ref="F946:F955"/>
    <mergeCell ref="X934:X943"/>
    <mergeCell ref="Y934:Y943"/>
    <mergeCell ref="Z934:Z943"/>
    <mergeCell ref="AA934:AA943"/>
    <mergeCell ref="AB934:AB943"/>
    <mergeCell ref="AC934:AC943"/>
    <mergeCell ref="R934:R936"/>
    <mergeCell ref="S934:S943"/>
    <mergeCell ref="T934:T943"/>
    <mergeCell ref="U934:U943"/>
    <mergeCell ref="V934:V943"/>
    <mergeCell ref="W934:W943"/>
    <mergeCell ref="K934:K943"/>
    <mergeCell ref="L934:L943"/>
    <mergeCell ref="M934:M943"/>
    <mergeCell ref="O934:O943"/>
    <mergeCell ref="P934:P943"/>
    <mergeCell ref="Q934:Q943"/>
    <mergeCell ref="AD922:AD931"/>
    <mergeCell ref="R925:R926"/>
    <mergeCell ref="R927:R928"/>
    <mergeCell ref="R929:R931"/>
    <mergeCell ref="B932:B933"/>
    <mergeCell ref="B934:B943"/>
    <mergeCell ref="C934:C943"/>
    <mergeCell ref="D934:D943"/>
    <mergeCell ref="E934:E943"/>
    <mergeCell ref="F934:F943"/>
    <mergeCell ref="X922:X931"/>
    <mergeCell ref="Y922:Y931"/>
    <mergeCell ref="Z922:Z931"/>
    <mergeCell ref="AA922:AA931"/>
    <mergeCell ref="AB922:AB931"/>
    <mergeCell ref="AC922:AC931"/>
    <mergeCell ref="R922:R924"/>
    <mergeCell ref="S922:S931"/>
    <mergeCell ref="T922:T931"/>
    <mergeCell ref="U922:U931"/>
    <mergeCell ref="V922:V931"/>
    <mergeCell ref="W922:W931"/>
    <mergeCell ref="K922:K931"/>
    <mergeCell ref="L922:L931"/>
    <mergeCell ref="M922:M931"/>
    <mergeCell ref="O922:O931"/>
    <mergeCell ref="P922:P931"/>
    <mergeCell ref="Q922:Q931"/>
    <mergeCell ref="AD934:AD943"/>
    <mergeCell ref="R937:R938"/>
    <mergeCell ref="R939:R940"/>
    <mergeCell ref="R941:R943"/>
    <mergeCell ref="B920:B921"/>
    <mergeCell ref="B922:B931"/>
    <mergeCell ref="C922:C931"/>
    <mergeCell ref="D922:D931"/>
    <mergeCell ref="E922:E931"/>
    <mergeCell ref="F922:F931"/>
    <mergeCell ref="X910:X919"/>
    <mergeCell ref="Y910:Y919"/>
    <mergeCell ref="Z910:Z919"/>
    <mergeCell ref="AA910:AA919"/>
    <mergeCell ref="AB910:AB919"/>
    <mergeCell ref="AC910:AC919"/>
    <mergeCell ref="R910:R912"/>
    <mergeCell ref="S910:S919"/>
    <mergeCell ref="T910:T919"/>
    <mergeCell ref="U910:U919"/>
    <mergeCell ref="V910:V919"/>
    <mergeCell ref="W910:W919"/>
    <mergeCell ref="K910:K919"/>
    <mergeCell ref="L910:L919"/>
    <mergeCell ref="M910:M919"/>
    <mergeCell ref="O910:O919"/>
    <mergeCell ref="P910:P919"/>
    <mergeCell ref="Q910:Q919"/>
    <mergeCell ref="AD898:AD907"/>
    <mergeCell ref="R901:R902"/>
    <mergeCell ref="R903:R904"/>
    <mergeCell ref="R905:R907"/>
    <mergeCell ref="B908:B909"/>
    <mergeCell ref="B910:B919"/>
    <mergeCell ref="C910:C919"/>
    <mergeCell ref="D910:D919"/>
    <mergeCell ref="E910:E919"/>
    <mergeCell ref="F910:F919"/>
    <mergeCell ref="X898:X907"/>
    <mergeCell ref="Y898:Y907"/>
    <mergeCell ref="Z898:Z907"/>
    <mergeCell ref="AA898:AA907"/>
    <mergeCell ref="AB898:AB907"/>
    <mergeCell ref="AC898:AC907"/>
    <mergeCell ref="R898:R900"/>
    <mergeCell ref="S898:S907"/>
    <mergeCell ref="T898:T907"/>
    <mergeCell ref="U898:U907"/>
    <mergeCell ref="V898:V907"/>
    <mergeCell ref="W898:W907"/>
    <mergeCell ref="K898:K907"/>
    <mergeCell ref="L898:L907"/>
    <mergeCell ref="M898:M907"/>
    <mergeCell ref="O898:O907"/>
    <mergeCell ref="P898:P907"/>
    <mergeCell ref="Q898:Q907"/>
    <mergeCell ref="AD910:AD919"/>
    <mergeCell ref="R913:R914"/>
    <mergeCell ref="R915:R916"/>
    <mergeCell ref="R917:R919"/>
    <mergeCell ref="B896:B897"/>
    <mergeCell ref="B898:B907"/>
    <mergeCell ref="C898:C907"/>
    <mergeCell ref="D898:D907"/>
    <mergeCell ref="E898:E907"/>
    <mergeCell ref="F898:F907"/>
    <mergeCell ref="X886:X895"/>
    <mergeCell ref="Y886:Y895"/>
    <mergeCell ref="Z886:Z895"/>
    <mergeCell ref="AA886:AA895"/>
    <mergeCell ref="AB886:AB895"/>
    <mergeCell ref="AC886:AC895"/>
    <mergeCell ref="R886:R888"/>
    <mergeCell ref="S886:S895"/>
    <mergeCell ref="T886:T895"/>
    <mergeCell ref="U886:U895"/>
    <mergeCell ref="V886:V895"/>
    <mergeCell ref="W886:W895"/>
    <mergeCell ref="K886:K895"/>
    <mergeCell ref="L886:L895"/>
    <mergeCell ref="M886:M895"/>
    <mergeCell ref="O886:O895"/>
    <mergeCell ref="P886:P895"/>
    <mergeCell ref="Q886:Q895"/>
    <mergeCell ref="AD874:AD883"/>
    <mergeCell ref="R877:R878"/>
    <mergeCell ref="R879:R880"/>
    <mergeCell ref="R881:R883"/>
    <mergeCell ref="B884:B885"/>
    <mergeCell ref="B886:B895"/>
    <mergeCell ref="C886:C895"/>
    <mergeCell ref="D886:D895"/>
    <mergeCell ref="E886:E895"/>
    <mergeCell ref="F886:F895"/>
    <mergeCell ref="X874:X883"/>
    <mergeCell ref="Y874:Y883"/>
    <mergeCell ref="Z874:Z883"/>
    <mergeCell ref="AA874:AA883"/>
    <mergeCell ref="AB874:AB883"/>
    <mergeCell ref="AC874:AC883"/>
    <mergeCell ref="R874:R876"/>
    <mergeCell ref="S874:S883"/>
    <mergeCell ref="T874:T883"/>
    <mergeCell ref="U874:U883"/>
    <mergeCell ref="V874:V883"/>
    <mergeCell ref="W874:W883"/>
    <mergeCell ref="K874:K883"/>
    <mergeCell ref="L874:L883"/>
    <mergeCell ref="M874:M883"/>
    <mergeCell ref="O874:O883"/>
    <mergeCell ref="P874:P883"/>
    <mergeCell ref="Q874:Q883"/>
    <mergeCell ref="AD886:AD895"/>
    <mergeCell ref="R889:R890"/>
    <mergeCell ref="R891:R892"/>
    <mergeCell ref="R893:R895"/>
    <mergeCell ref="B872:B873"/>
    <mergeCell ref="B874:B883"/>
    <mergeCell ref="C874:C883"/>
    <mergeCell ref="D874:D883"/>
    <mergeCell ref="E874:E883"/>
    <mergeCell ref="F874:F883"/>
    <mergeCell ref="X862:X871"/>
    <mergeCell ref="Y862:Y871"/>
    <mergeCell ref="Z862:Z871"/>
    <mergeCell ref="AA862:AA871"/>
    <mergeCell ref="AB862:AB871"/>
    <mergeCell ref="AC862:AC871"/>
    <mergeCell ref="R862:R864"/>
    <mergeCell ref="S862:S871"/>
    <mergeCell ref="T862:T871"/>
    <mergeCell ref="U862:U871"/>
    <mergeCell ref="V862:V871"/>
    <mergeCell ref="W862:W871"/>
    <mergeCell ref="K862:K871"/>
    <mergeCell ref="L862:L871"/>
    <mergeCell ref="M862:M871"/>
    <mergeCell ref="O862:O871"/>
    <mergeCell ref="P862:P871"/>
    <mergeCell ref="Q862:Q871"/>
    <mergeCell ref="AD850:AD859"/>
    <mergeCell ref="R853:R854"/>
    <mergeCell ref="R855:R856"/>
    <mergeCell ref="R857:R859"/>
    <mergeCell ref="B860:B861"/>
    <mergeCell ref="B862:B871"/>
    <mergeCell ref="C862:C871"/>
    <mergeCell ref="D862:D871"/>
    <mergeCell ref="E862:E871"/>
    <mergeCell ref="F862:F871"/>
    <mergeCell ref="X850:X859"/>
    <mergeCell ref="Y850:Y859"/>
    <mergeCell ref="Z850:Z859"/>
    <mergeCell ref="AA850:AA859"/>
    <mergeCell ref="AB850:AB859"/>
    <mergeCell ref="AC850:AC859"/>
    <mergeCell ref="R850:R852"/>
    <mergeCell ref="S850:S859"/>
    <mergeCell ref="T850:T859"/>
    <mergeCell ref="U850:U859"/>
    <mergeCell ref="V850:V859"/>
    <mergeCell ref="W850:W859"/>
    <mergeCell ref="K850:K859"/>
    <mergeCell ref="L850:L859"/>
    <mergeCell ref="M850:M859"/>
    <mergeCell ref="O850:O859"/>
    <mergeCell ref="P850:P859"/>
    <mergeCell ref="Q850:Q859"/>
    <mergeCell ref="AD862:AD871"/>
    <mergeCell ref="R865:R866"/>
    <mergeCell ref="R867:R868"/>
    <mergeCell ref="R869:R871"/>
    <mergeCell ref="B848:B849"/>
    <mergeCell ref="B850:B859"/>
    <mergeCell ref="C850:C859"/>
    <mergeCell ref="D850:D859"/>
    <mergeCell ref="E850:E859"/>
    <mergeCell ref="F850:F859"/>
    <mergeCell ref="X838:X847"/>
    <mergeCell ref="Y838:Y847"/>
    <mergeCell ref="Z838:Z847"/>
    <mergeCell ref="AA838:AA847"/>
    <mergeCell ref="AB838:AB847"/>
    <mergeCell ref="AC838:AC847"/>
    <mergeCell ref="R838:R840"/>
    <mergeCell ref="S838:S847"/>
    <mergeCell ref="T838:T847"/>
    <mergeCell ref="U838:U847"/>
    <mergeCell ref="V838:V847"/>
    <mergeCell ref="W838:W847"/>
    <mergeCell ref="K838:K847"/>
    <mergeCell ref="L838:L847"/>
    <mergeCell ref="M838:M847"/>
    <mergeCell ref="O838:O847"/>
    <mergeCell ref="P838:P847"/>
    <mergeCell ref="Q838:Q847"/>
    <mergeCell ref="AD826:AD835"/>
    <mergeCell ref="R829:R830"/>
    <mergeCell ref="R831:R832"/>
    <mergeCell ref="R833:R835"/>
    <mergeCell ref="B836:B837"/>
    <mergeCell ref="B838:B847"/>
    <mergeCell ref="C838:C847"/>
    <mergeCell ref="D838:D847"/>
    <mergeCell ref="E838:E847"/>
    <mergeCell ref="F838:F847"/>
    <mergeCell ref="X826:X835"/>
    <mergeCell ref="Y826:Y835"/>
    <mergeCell ref="Z826:Z835"/>
    <mergeCell ref="AA826:AA835"/>
    <mergeCell ref="AB826:AB835"/>
    <mergeCell ref="AC826:AC835"/>
    <mergeCell ref="R826:R828"/>
    <mergeCell ref="S826:S835"/>
    <mergeCell ref="T826:T835"/>
    <mergeCell ref="U826:U835"/>
    <mergeCell ref="V826:V835"/>
    <mergeCell ref="W826:W835"/>
    <mergeCell ref="K826:K835"/>
    <mergeCell ref="L826:L835"/>
    <mergeCell ref="M826:M835"/>
    <mergeCell ref="O826:O835"/>
    <mergeCell ref="P826:P835"/>
    <mergeCell ref="Q826:Q835"/>
    <mergeCell ref="AD838:AD847"/>
    <mergeCell ref="R841:R842"/>
    <mergeCell ref="R843:R844"/>
    <mergeCell ref="R845:R847"/>
    <mergeCell ref="B824:B825"/>
    <mergeCell ref="B826:B835"/>
    <mergeCell ref="C826:C835"/>
    <mergeCell ref="D826:D835"/>
    <mergeCell ref="E826:E835"/>
    <mergeCell ref="F826:F835"/>
    <mergeCell ref="X814:X823"/>
    <mergeCell ref="Y814:Y823"/>
    <mergeCell ref="Z814:Z823"/>
    <mergeCell ref="AA814:AA823"/>
    <mergeCell ref="AB814:AB823"/>
    <mergeCell ref="AC814:AC823"/>
    <mergeCell ref="R814:R816"/>
    <mergeCell ref="S814:S823"/>
    <mergeCell ref="T814:T823"/>
    <mergeCell ref="U814:U823"/>
    <mergeCell ref="V814:V823"/>
    <mergeCell ref="W814:W823"/>
    <mergeCell ref="K814:K823"/>
    <mergeCell ref="L814:L823"/>
    <mergeCell ref="M814:M823"/>
    <mergeCell ref="O814:O823"/>
    <mergeCell ref="P814:P823"/>
    <mergeCell ref="Q814:Q823"/>
    <mergeCell ref="AD802:AD811"/>
    <mergeCell ref="R805:R806"/>
    <mergeCell ref="R807:R808"/>
    <mergeCell ref="R809:R811"/>
    <mergeCell ref="B812:B813"/>
    <mergeCell ref="B814:B823"/>
    <mergeCell ref="C814:C823"/>
    <mergeCell ref="D814:D823"/>
    <mergeCell ref="E814:E823"/>
    <mergeCell ref="F814:F823"/>
    <mergeCell ref="X802:X811"/>
    <mergeCell ref="Y802:Y811"/>
    <mergeCell ref="Z802:Z811"/>
    <mergeCell ref="AA802:AA811"/>
    <mergeCell ref="AB802:AB811"/>
    <mergeCell ref="AC802:AC811"/>
    <mergeCell ref="R802:R804"/>
    <mergeCell ref="S802:S811"/>
    <mergeCell ref="T802:T811"/>
    <mergeCell ref="U802:U811"/>
    <mergeCell ref="V802:V811"/>
    <mergeCell ref="W802:W811"/>
    <mergeCell ref="K802:K811"/>
    <mergeCell ref="L802:L811"/>
    <mergeCell ref="M802:M811"/>
    <mergeCell ref="O802:O811"/>
    <mergeCell ref="P802:P811"/>
    <mergeCell ref="Q802:Q811"/>
    <mergeCell ref="AD814:AD823"/>
    <mergeCell ref="R817:R818"/>
    <mergeCell ref="R819:R820"/>
    <mergeCell ref="R821:R823"/>
    <mergeCell ref="B800:B801"/>
    <mergeCell ref="B802:B811"/>
    <mergeCell ref="C802:C811"/>
    <mergeCell ref="D802:D811"/>
    <mergeCell ref="E802:E811"/>
    <mergeCell ref="F802:F811"/>
    <mergeCell ref="X790:X799"/>
    <mergeCell ref="Y790:Y799"/>
    <mergeCell ref="Z790:Z799"/>
    <mergeCell ref="AA790:AA799"/>
    <mergeCell ref="AB790:AB799"/>
    <mergeCell ref="AC790:AC799"/>
    <mergeCell ref="R790:R792"/>
    <mergeCell ref="S790:S799"/>
    <mergeCell ref="T790:T799"/>
    <mergeCell ref="U790:U799"/>
    <mergeCell ref="V790:V799"/>
    <mergeCell ref="W790:W799"/>
    <mergeCell ref="K790:K799"/>
    <mergeCell ref="L790:L799"/>
    <mergeCell ref="M790:M799"/>
    <mergeCell ref="O790:O799"/>
    <mergeCell ref="P790:P799"/>
    <mergeCell ref="Q790:Q799"/>
    <mergeCell ref="AD778:AD787"/>
    <mergeCell ref="R781:R782"/>
    <mergeCell ref="R783:R784"/>
    <mergeCell ref="R785:R787"/>
    <mergeCell ref="B788:B789"/>
    <mergeCell ref="B790:B799"/>
    <mergeCell ref="C790:C799"/>
    <mergeCell ref="D790:D799"/>
    <mergeCell ref="E790:E799"/>
    <mergeCell ref="F790:F799"/>
    <mergeCell ref="X778:X787"/>
    <mergeCell ref="Y778:Y787"/>
    <mergeCell ref="Z778:Z787"/>
    <mergeCell ref="AA778:AA787"/>
    <mergeCell ref="AB778:AB787"/>
    <mergeCell ref="AC778:AC787"/>
    <mergeCell ref="R778:R780"/>
    <mergeCell ref="S778:S787"/>
    <mergeCell ref="T778:T787"/>
    <mergeCell ref="U778:U787"/>
    <mergeCell ref="V778:V787"/>
    <mergeCell ref="W778:W787"/>
    <mergeCell ref="K778:K787"/>
    <mergeCell ref="L778:L787"/>
    <mergeCell ref="M778:M787"/>
    <mergeCell ref="O778:O787"/>
    <mergeCell ref="P778:P787"/>
    <mergeCell ref="Q778:Q787"/>
    <mergeCell ref="AD790:AD799"/>
    <mergeCell ref="R793:R794"/>
    <mergeCell ref="R795:R796"/>
    <mergeCell ref="R797:R799"/>
    <mergeCell ref="B776:B777"/>
    <mergeCell ref="B778:B787"/>
    <mergeCell ref="C778:C787"/>
    <mergeCell ref="D778:D787"/>
    <mergeCell ref="E778:E787"/>
    <mergeCell ref="F778:F787"/>
    <mergeCell ref="X766:X775"/>
    <mergeCell ref="Y766:Y775"/>
    <mergeCell ref="Z766:Z775"/>
    <mergeCell ref="AA766:AA775"/>
    <mergeCell ref="AB766:AB775"/>
    <mergeCell ref="AC766:AC775"/>
    <mergeCell ref="R766:R768"/>
    <mergeCell ref="S766:S775"/>
    <mergeCell ref="T766:T775"/>
    <mergeCell ref="U766:U775"/>
    <mergeCell ref="V766:V775"/>
    <mergeCell ref="W766:W775"/>
    <mergeCell ref="K766:K775"/>
    <mergeCell ref="L766:L775"/>
    <mergeCell ref="M766:M775"/>
    <mergeCell ref="O766:O775"/>
    <mergeCell ref="P766:P775"/>
    <mergeCell ref="Q766:Q775"/>
    <mergeCell ref="AD754:AD763"/>
    <mergeCell ref="R757:R758"/>
    <mergeCell ref="R759:R760"/>
    <mergeCell ref="R761:R763"/>
    <mergeCell ref="B764:B765"/>
    <mergeCell ref="B766:B775"/>
    <mergeCell ref="C766:C775"/>
    <mergeCell ref="D766:D775"/>
    <mergeCell ref="E766:E775"/>
    <mergeCell ref="F766:F775"/>
    <mergeCell ref="X754:X763"/>
    <mergeCell ref="Y754:Y763"/>
    <mergeCell ref="Z754:Z763"/>
    <mergeCell ref="AA754:AA763"/>
    <mergeCell ref="AB754:AB763"/>
    <mergeCell ref="AC754:AC763"/>
    <mergeCell ref="R754:R756"/>
    <mergeCell ref="S754:S763"/>
    <mergeCell ref="T754:T763"/>
    <mergeCell ref="U754:U763"/>
    <mergeCell ref="V754:V763"/>
    <mergeCell ref="W754:W763"/>
    <mergeCell ref="K754:K763"/>
    <mergeCell ref="L754:L763"/>
    <mergeCell ref="M754:M763"/>
    <mergeCell ref="O754:O763"/>
    <mergeCell ref="P754:P763"/>
    <mergeCell ref="Q754:Q763"/>
    <mergeCell ref="AD766:AD775"/>
    <mergeCell ref="R769:R770"/>
    <mergeCell ref="R771:R772"/>
    <mergeCell ref="R773:R775"/>
    <mergeCell ref="B752:B753"/>
    <mergeCell ref="B754:B763"/>
    <mergeCell ref="C754:C763"/>
    <mergeCell ref="D754:D763"/>
    <mergeCell ref="E754:E763"/>
    <mergeCell ref="F754:F763"/>
    <mergeCell ref="X742:X751"/>
    <mergeCell ref="Y742:Y751"/>
    <mergeCell ref="Z742:Z751"/>
    <mergeCell ref="AA742:AA751"/>
    <mergeCell ref="AB742:AB751"/>
    <mergeCell ref="AC742:AC751"/>
    <mergeCell ref="R742:R744"/>
    <mergeCell ref="S742:S751"/>
    <mergeCell ref="T742:T751"/>
    <mergeCell ref="U742:U751"/>
    <mergeCell ref="V742:V751"/>
    <mergeCell ref="W742:W751"/>
    <mergeCell ref="K742:K751"/>
    <mergeCell ref="L742:L751"/>
    <mergeCell ref="M742:M751"/>
    <mergeCell ref="O742:O751"/>
    <mergeCell ref="P742:P751"/>
    <mergeCell ref="Q742:Q751"/>
    <mergeCell ref="AD730:AD739"/>
    <mergeCell ref="R733:R734"/>
    <mergeCell ref="R735:R736"/>
    <mergeCell ref="R737:R739"/>
    <mergeCell ref="B740:B741"/>
    <mergeCell ref="B742:B751"/>
    <mergeCell ref="C742:C751"/>
    <mergeCell ref="D742:D751"/>
    <mergeCell ref="E742:E751"/>
    <mergeCell ref="F742:F751"/>
    <mergeCell ref="X730:X739"/>
    <mergeCell ref="Y730:Y739"/>
    <mergeCell ref="Z730:Z739"/>
    <mergeCell ref="AA730:AA739"/>
    <mergeCell ref="AB730:AB739"/>
    <mergeCell ref="AC730:AC739"/>
    <mergeCell ref="R730:R732"/>
    <mergeCell ref="S730:S739"/>
    <mergeCell ref="T730:T739"/>
    <mergeCell ref="U730:U739"/>
    <mergeCell ref="V730:V739"/>
    <mergeCell ref="W730:W739"/>
    <mergeCell ref="K730:K739"/>
    <mergeCell ref="L730:L739"/>
    <mergeCell ref="M730:M739"/>
    <mergeCell ref="O730:O739"/>
    <mergeCell ref="P730:P739"/>
    <mergeCell ref="Q730:Q739"/>
    <mergeCell ref="AD742:AD751"/>
    <mergeCell ref="R745:R746"/>
    <mergeCell ref="R747:R748"/>
    <mergeCell ref="R749:R751"/>
    <mergeCell ref="B728:B729"/>
    <mergeCell ref="B730:B739"/>
    <mergeCell ref="C730:C739"/>
    <mergeCell ref="D730:D739"/>
    <mergeCell ref="E730:E739"/>
    <mergeCell ref="F730:F739"/>
    <mergeCell ref="X718:X727"/>
    <mergeCell ref="Y718:Y727"/>
    <mergeCell ref="Z718:Z727"/>
    <mergeCell ref="AA718:AA727"/>
    <mergeCell ref="AB718:AB727"/>
    <mergeCell ref="AC718:AC727"/>
    <mergeCell ref="R718:R720"/>
    <mergeCell ref="S718:S727"/>
    <mergeCell ref="T718:T727"/>
    <mergeCell ref="U718:U727"/>
    <mergeCell ref="V718:V727"/>
    <mergeCell ref="W718:W727"/>
    <mergeCell ref="K718:K727"/>
    <mergeCell ref="L718:L727"/>
    <mergeCell ref="M718:M727"/>
    <mergeCell ref="O718:O727"/>
    <mergeCell ref="P718:P727"/>
    <mergeCell ref="Q718:Q727"/>
    <mergeCell ref="AD706:AD715"/>
    <mergeCell ref="R709:R710"/>
    <mergeCell ref="R711:R712"/>
    <mergeCell ref="R713:R715"/>
    <mergeCell ref="B716:B717"/>
    <mergeCell ref="B718:B727"/>
    <mergeCell ref="C718:C727"/>
    <mergeCell ref="D718:D727"/>
    <mergeCell ref="E718:E727"/>
    <mergeCell ref="F718:F727"/>
    <mergeCell ref="X706:X715"/>
    <mergeCell ref="Y706:Y715"/>
    <mergeCell ref="Z706:Z715"/>
    <mergeCell ref="AA706:AA715"/>
    <mergeCell ref="AB706:AB715"/>
    <mergeCell ref="AC706:AC715"/>
    <mergeCell ref="R706:R708"/>
    <mergeCell ref="S706:S715"/>
    <mergeCell ref="T706:T715"/>
    <mergeCell ref="U706:U715"/>
    <mergeCell ref="V706:V715"/>
    <mergeCell ref="W706:W715"/>
    <mergeCell ref="K706:K715"/>
    <mergeCell ref="L706:L715"/>
    <mergeCell ref="M706:M715"/>
    <mergeCell ref="O706:O715"/>
    <mergeCell ref="P706:P715"/>
    <mergeCell ref="Q706:Q715"/>
    <mergeCell ref="AD718:AD727"/>
    <mergeCell ref="R721:R722"/>
    <mergeCell ref="R723:R724"/>
    <mergeCell ref="R725:R727"/>
    <mergeCell ref="B704:B705"/>
    <mergeCell ref="B706:B715"/>
    <mergeCell ref="C706:C715"/>
    <mergeCell ref="D706:D715"/>
    <mergeCell ref="E706:E715"/>
    <mergeCell ref="F706:F715"/>
    <mergeCell ref="X694:X703"/>
    <mergeCell ref="Y694:Y703"/>
    <mergeCell ref="Z694:Z703"/>
    <mergeCell ref="AA694:AA703"/>
    <mergeCell ref="AB694:AB703"/>
    <mergeCell ref="AC694:AC703"/>
    <mergeCell ref="R694:R696"/>
    <mergeCell ref="S694:S703"/>
    <mergeCell ref="T694:T703"/>
    <mergeCell ref="U694:U703"/>
    <mergeCell ref="V694:V703"/>
    <mergeCell ref="W694:W703"/>
    <mergeCell ref="K694:K703"/>
    <mergeCell ref="L694:L703"/>
    <mergeCell ref="M694:M703"/>
    <mergeCell ref="O694:O703"/>
    <mergeCell ref="P694:P703"/>
    <mergeCell ref="Q694:Q703"/>
    <mergeCell ref="AD682:AD691"/>
    <mergeCell ref="R685:R686"/>
    <mergeCell ref="R687:R688"/>
    <mergeCell ref="R689:R691"/>
    <mergeCell ref="B692:B693"/>
    <mergeCell ref="B694:B703"/>
    <mergeCell ref="C694:C703"/>
    <mergeCell ref="D694:D703"/>
    <mergeCell ref="E694:E703"/>
    <mergeCell ref="F694:F703"/>
    <mergeCell ref="X682:X691"/>
    <mergeCell ref="Y682:Y691"/>
    <mergeCell ref="Z682:Z691"/>
    <mergeCell ref="AA682:AA691"/>
    <mergeCell ref="AB682:AB691"/>
    <mergeCell ref="AC682:AC691"/>
    <mergeCell ref="R682:R684"/>
    <mergeCell ref="S682:S691"/>
    <mergeCell ref="T682:T691"/>
    <mergeCell ref="U682:U691"/>
    <mergeCell ref="V682:V691"/>
    <mergeCell ref="W682:W691"/>
    <mergeCell ref="K682:K691"/>
    <mergeCell ref="L682:L691"/>
    <mergeCell ref="M682:M691"/>
    <mergeCell ref="O682:O691"/>
    <mergeCell ref="P682:P691"/>
    <mergeCell ref="Q682:Q691"/>
    <mergeCell ref="AD694:AD703"/>
    <mergeCell ref="R697:R698"/>
    <mergeCell ref="R699:R700"/>
    <mergeCell ref="R701:R703"/>
    <mergeCell ref="B680:B681"/>
    <mergeCell ref="B682:B691"/>
    <mergeCell ref="C682:C691"/>
    <mergeCell ref="D682:D691"/>
    <mergeCell ref="E682:E691"/>
    <mergeCell ref="F682:F691"/>
    <mergeCell ref="X670:X679"/>
    <mergeCell ref="Y670:Y679"/>
    <mergeCell ref="Z670:Z679"/>
    <mergeCell ref="AA670:AA679"/>
    <mergeCell ref="AB670:AB679"/>
    <mergeCell ref="AC670:AC679"/>
    <mergeCell ref="R670:R672"/>
    <mergeCell ref="S670:S679"/>
    <mergeCell ref="T670:T679"/>
    <mergeCell ref="U670:U679"/>
    <mergeCell ref="V670:V679"/>
    <mergeCell ref="W670:W679"/>
    <mergeCell ref="K670:K679"/>
    <mergeCell ref="L670:L679"/>
    <mergeCell ref="M670:M679"/>
    <mergeCell ref="O670:O679"/>
    <mergeCell ref="P670:P679"/>
    <mergeCell ref="Q670:Q679"/>
    <mergeCell ref="AD658:AD667"/>
    <mergeCell ref="R661:R662"/>
    <mergeCell ref="R663:R664"/>
    <mergeCell ref="R665:R667"/>
    <mergeCell ref="B668:B669"/>
    <mergeCell ref="B670:B679"/>
    <mergeCell ref="C670:C679"/>
    <mergeCell ref="D670:D679"/>
    <mergeCell ref="E670:E679"/>
    <mergeCell ref="F670:F679"/>
    <mergeCell ref="X658:X667"/>
    <mergeCell ref="Y658:Y667"/>
    <mergeCell ref="Z658:Z667"/>
    <mergeCell ref="AA658:AA667"/>
    <mergeCell ref="AB658:AB667"/>
    <mergeCell ref="AC658:AC667"/>
    <mergeCell ref="R658:R660"/>
    <mergeCell ref="S658:S667"/>
    <mergeCell ref="T658:T667"/>
    <mergeCell ref="U658:U667"/>
    <mergeCell ref="V658:V667"/>
    <mergeCell ref="W658:W667"/>
    <mergeCell ref="K658:K667"/>
    <mergeCell ref="L658:L667"/>
    <mergeCell ref="M658:M667"/>
    <mergeCell ref="O658:O667"/>
    <mergeCell ref="P658:P667"/>
    <mergeCell ref="Q658:Q667"/>
    <mergeCell ref="AD670:AD679"/>
    <mergeCell ref="R673:R674"/>
    <mergeCell ref="R675:R676"/>
    <mergeCell ref="R677:R679"/>
    <mergeCell ref="B656:B657"/>
    <mergeCell ref="B658:B667"/>
    <mergeCell ref="C658:C667"/>
    <mergeCell ref="D658:D667"/>
    <mergeCell ref="E658:E667"/>
    <mergeCell ref="F658:F667"/>
    <mergeCell ref="X646:X655"/>
    <mergeCell ref="Y646:Y655"/>
    <mergeCell ref="Z646:Z655"/>
    <mergeCell ref="AA646:AA655"/>
    <mergeCell ref="AB646:AB655"/>
    <mergeCell ref="AC646:AC655"/>
    <mergeCell ref="R646:R648"/>
    <mergeCell ref="S646:S655"/>
    <mergeCell ref="T646:T655"/>
    <mergeCell ref="U646:U655"/>
    <mergeCell ref="V646:V655"/>
    <mergeCell ref="W646:W655"/>
    <mergeCell ref="K646:K655"/>
    <mergeCell ref="L646:L655"/>
    <mergeCell ref="M646:M655"/>
    <mergeCell ref="O646:O655"/>
    <mergeCell ref="P646:P655"/>
    <mergeCell ref="Q646:Q655"/>
    <mergeCell ref="AD634:AD643"/>
    <mergeCell ref="R637:R638"/>
    <mergeCell ref="R639:R640"/>
    <mergeCell ref="R641:R643"/>
    <mergeCell ref="B644:B645"/>
    <mergeCell ref="B646:B655"/>
    <mergeCell ref="C646:C655"/>
    <mergeCell ref="D646:D655"/>
    <mergeCell ref="E646:E655"/>
    <mergeCell ref="F646:F655"/>
    <mergeCell ref="X634:X643"/>
    <mergeCell ref="Y634:Y643"/>
    <mergeCell ref="Z634:Z643"/>
    <mergeCell ref="AA634:AA643"/>
    <mergeCell ref="AB634:AB643"/>
    <mergeCell ref="AC634:AC643"/>
    <mergeCell ref="R634:R636"/>
    <mergeCell ref="S634:S643"/>
    <mergeCell ref="T634:T643"/>
    <mergeCell ref="U634:U643"/>
    <mergeCell ref="V634:V643"/>
    <mergeCell ref="W634:W643"/>
    <mergeCell ref="K634:K643"/>
    <mergeCell ref="L634:L643"/>
    <mergeCell ref="M634:M643"/>
    <mergeCell ref="O634:O643"/>
    <mergeCell ref="P634:P643"/>
    <mergeCell ref="Q634:Q643"/>
    <mergeCell ref="AD646:AD655"/>
    <mergeCell ref="R649:R650"/>
    <mergeCell ref="R651:R652"/>
    <mergeCell ref="R653:R655"/>
    <mergeCell ref="B632:B633"/>
    <mergeCell ref="B634:B643"/>
    <mergeCell ref="C634:C643"/>
    <mergeCell ref="D634:D643"/>
    <mergeCell ref="E634:E643"/>
    <mergeCell ref="F634:F643"/>
    <mergeCell ref="X622:X631"/>
    <mergeCell ref="Y622:Y631"/>
    <mergeCell ref="Z622:Z631"/>
    <mergeCell ref="AA622:AA631"/>
    <mergeCell ref="AB622:AB631"/>
    <mergeCell ref="AC622:AC631"/>
    <mergeCell ref="R622:R624"/>
    <mergeCell ref="S622:S631"/>
    <mergeCell ref="T622:T631"/>
    <mergeCell ref="U622:U631"/>
    <mergeCell ref="V622:V631"/>
    <mergeCell ref="W622:W631"/>
    <mergeCell ref="K622:K631"/>
    <mergeCell ref="L622:L631"/>
    <mergeCell ref="M622:M631"/>
    <mergeCell ref="O622:O631"/>
    <mergeCell ref="P622:P631"/>
    <mergeCell ref="Q622:Q631"/>
    <mergeCell ref="AD610:AD619"/>
    <mergeCell ref="R613:R614"/>
    <mergeCell ref="R615:R616"/>
    <mergeCell ref="R617:R619"/>
    <mergeCell ref="B620:B621"/>
    <mergeCell ref="B622:B631"/>
    <mergeCell ref="C622:C631"/>
    <mergeCell ref="D622:D631"/>
    <mergeCell ref="E622:E631"/>
    <mergeCell ref="F622:F631"/>
    <mergeCell ref="X610:X619"/>
    <mergeCell ref="Y610:Y619"/>
    <mergeCell ref="Z610:Z619"/>
    <mergeCell ref="AA610:AA619"/>
    <mergeCell ref="AB610:AB619"/>
    <mergeCell ref="AC610:AC619"/>
    <mergeCell ref="R610:R612"/>
    <mergeCell ref="S610:S619"/>
    <mergeCell ref="T610:T619"/>
    <mergeCell ref="U610:U619"/>
    <mergeCell ref="V610:V619"/>
    <mergeCell ref="W610:W619"/>
    <mergeCell ref="K610:K619"/>
    <mergeCell ref="L610:L619"/>
    <mergeCell ref="M610:M619"/>
    <mergeCell ref="O610:O619"/>
    <mergeCell ref="P610:P619"/>
    <mergeCell ref="Q610:Q619"/>
    <mergeCell ref="AD622:AD631"/>
    <mergeCell ref="R625:R626"/>
    <mergeCell ref="R627:R628"/>
    <mergeCell ref="R629:R631"/>
    <mergeCell ref="B608:B609"/>
    <mergeCell ref="B610:B619"/>
    <mergeCell ref="C610:C619"/>
    <mergeCell ref="D610:D619"/>
    <mergeCell ref="E610:E619"/>
    <mergeCell ref="F610:F619"/>
    <mergeCell ref="X598:X607"/>
    <mergeCell ref="Y598:Y607"/>
    <mergeCell ref="Z598:Z607"/>
    <mergeCell ref="AA598:AA607"/>
    <mergeCell ref="AB598:AB607"/>
    <mergeCell ref="AC598:AC607"/>
    <mergeCell ref="R598:R600"/>
    <mergeCell ref="S598:S607"/>
    <mergeCell ref="T598:T607"/>
    <mergeCell ref="U598:U607"/>
    <mergeCell ref="V598:V607"/>
    <mergeCell ref="W598:W607"/>
    <mergeCell ref="K598:K607"/>
    <mergeCell ref="L598:L607"/>
    <mergeCell ref="M598:M607"/>
    <mergeCell ref="O598:O607"/>
    <mergeCell ref="P598:P607"/>
    <mergeCell ref="Q598:Q607"/>
    <mergeCell ref="AD586:AD595"/>
    <mergeCell ref="R589:R590"/>
    <mergeCell ref="R591:R592"/>
    <mergeCell ref="R593:R595"/>
    <mergeCell ref="B596:B597"/>
    <mergeCell ref="B598:B607"/>
    <mergeCell ref="C598:C607"/>
    <mergeCell ref="D598:D607"/>
    <mergeCell ref="E598:E607"/>
    <mergeCell ref="F598:F607"/>
    <mergeCell ref="X586:X595"/>
    <mergeCell ref="Y586:Y595"/>
    <mergeCell ref="Z586:Z595"/>
    <mergeCell ref="AA586:AA595"/>
    <mergeCell ref="AB586:AB595"/>
    <mergeCell ref="AC586:AC595"/>
    <mergeCell ref="R586:R588"/>
    <mergeCell ref="S586:S595"/>
    <mergeCell ref="T586:T595"/>
    <mergeCell ref="U586:U595"/>
    <mergeCell ref="V586:V595"/>
    <mergeCell ref="W586:W595"/>
    <mergeCell ref="K586:K595"/>
    <mergeCell ref="L586:L595"/>
    <mergeCell ref="M586:M595"/>
    <mergeCell ref="O586:O595"/>
    <mergeCell ref="P586:P595"/>
    <mergeCell ref="Q586:Q595"/>
    <mergeCell ref="AD598:AD607"/>
    <mergeCell ref="R601:R602"/>
    <mergeCell ref="R603:R604"/>
    <mergeCell ref="R605:R607"/>
    <mergeCell ref="B584:B585"/>
    <mergeCell ref="B586:B595"/>
    <mergeCell ref="C586:C595"/>
    <mergeCell ref="D586:D595"/>
    <mergeCell ref="E586:E595"/>
    <mergeCell ref="F586:F595"/>
    <mergeCell ref="X574:X583"/>
    <mergeCell ref="Y574:Y583"/>
    <mergeCell ref="Z574:Z583"/>
    <mergeCell ref="AA574:AA583"/>
    <mergeCell ref="AB574:AB583"/>
    <mergeCell ref="AC574:AC583"/>
    <mergeCell ref="R574:R576"/>
    <mergeCell ref="S574:S583"/>
    <mergeCell ref="T574:T583"/>
    <mergeCell ref="U574:U583"/>
    <mergeCell ref="V574:V583"/>
    <mergeCell ref="W574:W583"/>
    <mergeCell ref="K574:K583"/>
    <mergeCell ref="L574:L583"/>
    <mergeCell ref="M574:M583"/>
    <mergeCell ref="O574:O583"/>
    <mergeCell ref="P574:P583"/>
    <mergeCell ref="Q574:Q583"/>
    <mergeCell ref="AD562:AD571"/>
    <mergeCell ref="R565:R566"/>
    <mergeCell ref="R567:R568"/>
    <mergeCell ref="R569:R571"/>
    <mergeCell ref="B572:B573"/>
    <mergeCell ref="B574:B583"/>
    <mergeCell ref="C574:C583"/>
    <mergeCell ref="D574:D583"/>
    <mergeCell ref="E574:E583"/>
    <mergeCell ref="F574:F583"/>
    <mergeCell ref="X562:X571"/>
    <mergeCell ref="Y562:Y571"/>
    <mergeCell ref="Z562:Z571"/>
    <mergeCell ref="AA562:AA571"/>
    <mergeCell ref="AB562:AB571"/>
    <mergeCell ref="AC562:AC571"/>
    <mergeCell ref="R562:R564"/>
    <mergeCell ref="S562:S571"/>
    <mergeCell ref="T562:T571"/>
    <mergeCell ref="U562:U571"/>
    <mergeCell ref="V562:V571"/>
    <mergeCell ref="W562:W571"/>
    <mergeCell ref="K562:K571"/>
    <mergeCell ref="L562:L571"/>
    <mergeCell ref="M562:M571"/>
    <mergeCell ref="O562:O571"/>
    <mergeCell ref="P562:P571"/>
    <mergeCell ref="Q562:Q571"/>
    <mergeCell ref="AD574:AD583"/>
    <mergeCell ref="R577:R578"/>
    <mergeCell ref="R579:R580"/>
    <mergeCell ref="R581:R583"/>
    <mergeCell ref="B560:B561"/>
    <mergeCell ref="B562:B571"/>
    <mergeCell ref="C562:C571"/>
    <mergeCell ref="D562:D571"/>
    <mergeCell ref="E562:E571"/>
    <mergeCell ref="F562:F571"/>
    <mergeCell ref="X550:X559"/>
    <mergeCell ref="Y550:Y559"/>
    <mergeCell ref="Z550:Z559"/>
    <mergeCell ref="AA550:AA559"/>
    <mergeCell ref="AB550:AB559"/>
    <mergeCell ref="AC550:AC559"/>
    <mergeCell ref="R550:R552"/>
    <mergeCell ref="S550:S559"/>
    <mergeCell ref="T550:T559"/>
    <mergeCell ref="U550:U559"/>
    <mergeCell ref="V550:V559"/>
    <mergeCell ref="W550:W559"/>
    <mergeCell ref="K550:K559"/>
    <mergeCell ref="L550:L559"/>
    <mergeCell ref="M550:M559"/>
    <mergeCell ref="O550:O559"/>
    <mergeCell ref="P550:P559"/>
    <mergeCell ref="Q550:Q559"/>
    <mergeCell ref="AD538:AD547"/>
    <mergeCell ref="R541:R542"/>
    <mergeCell ref="R543:R544"/>
    <mergeCell ref="R545:R547"/>
    <mergeCell ref="B548:B549"/>
    <mergeCell ref="B550:B559"/>
    <mergeCell ref="C550:C559"/>
    <mergeCell ref="D550:D559"/>
    <mergeCell ref="E550:E559"/>
    <mergeCell ref="F550:F559"/>
    <mergeCell ref="X538:X547"/>
    <mergeCell ref="Y538:Y547"/>
    <mergeCell ref="Z538:Z547"/>
    <mergeCell ref="AA538:AA547"/>
    <mergeCell ref="AB538:AB547"/>
    <mergeCell ref="AC538:AC547"/>
    <mergeCell ref="R538:R540"/>
    <mergeCell ref="S538:S547"/>
    <mergeCell ref="T538:T547"/>
    <mergeCell ref="U538:U547"/>
    <mergeCell ref="V538:V547"/>
    <mergeCell ref="W538:W547"/>
    <mergeCell ref="K538:K547"/>
    <mergeCell ref="L538:L547"/>
    <mergeCell ref="M538:M547"/>
    <mergeCell ref="O538:O547"/>
    <mergeCell ref="P538:P547"/>
    <mergeCell ref="Q538:Q547"/>
    <mergeCell ref="AD550:AD559"/>
    <mergeCell ref="R553:R554"/>
    <mergeCell ref="R555:R556"/>
    <mergeCell ref="R557:R559"/>
    <mergeCell ref="B536:B537"/>
    <mergeCell ref="B538:B547"/>
    <mergeCell ref="C538:C547"/>
    <mergeCell ref="D538:D547"/>
    <mergeCell ref="E538:E547"/>
    <mergeCell ref="F538:F547"/>
    <mergeCell ref="X526:X535"/>
    <mergeCell ref="Y526:Y535"/>
    <mergeCell ref="Z526:Z535"/>
    <mergeCell ref="AA526:AA535"/>
    <mergeCell ref="AB526:AB535"/>
    <mergeCell ref="AC526:AC535"/>
    <mergeCell ref="R526:R528"/>
    <mergeCell ref="S526:S535"/>
    <mergeCell ref="T526:T535"/>
    <mergeCell ref="U526:U535"/>
    <mergeCell ref="V526:V535"/>
    <mergeCell ref="W526:W535"/>
    <mergeCell ref="K526:K535"/>
    <mergeCell ref="L526:L535"/>
    <mergeCell ref="M526:M535"/>
    <mergeCell ref="O526:O535"/>
    <mergeCell ref="P526:P535"/>
    <mergeCell ref="Q526:Q535"/>
    <mergeCell ref="AD514:AD523"/>
    <mergeCell ref="R517:R518"/>
    <mergeCell ref="R519:R520"/>
    <mergeCell ref="R521:R523"/>
    <mergeCell ref="B524:B525"/>
    <mergeCell ref="B526:B535"/>
    <mergeCell ref="C526:C535"/>
    <mergeCell ref="D526:D535"/>
    <mergeCell ref="E526:E535"/>
    <mergeCell ref="F526:F535"/>
    <mergeCell ref="X514:X523"/>
    <mergeCell ref="Y514:Y523"/>
    <mergeCell ref="Z514:Z523"/>
    <mergeCell ref="AA514:AA523"/>
    <mergeCell ref="AB514:AB523"/>
    <mergeCell ref="AC514:AC523"/>
    <mergeCell ref="R514:R516"/>
    <mergeCell ref="S514:S523"/>
    <mergeCell ref="T514:T523"/>
    <mergeCell ref="U514:U523"/>
    <mergeCell ref="V514:V523"/>
    <mergeCell ref="W514:W523"/>
    <mergeCell ref="K514:K523"/>
    <mergeCell ref="L514:L523"/>
    <mergeCell ref="M514:M523"/>
    <mergeCell ref="O514:O523"/>
    <mergeCell ref="P514:P523"/>
    <mergeCell ref="Q514:Q523"/>
    <mergeCell ref="AD526:AD535"/>
    <mergeCell ref="R529:R530"/>
    <mergeCell ref="R531:R532"/>
    <mergeCell ref="R533:R535"/>
    <mergeCell ref="B512:B513"/>
    <mergeCell ref="B514:B523"/>
    <mergeCell ref="C514:C523"/>
    <mergeCell ref="D514:D523"/>
    <mergeCell ref="E514:E523"/>
    <mergeCell ref="F514:F523"/>
    <mergeCell ref="X502:X511"/>
    <mergeCell ref="Y502:Y511"/>
    <mergeCell ref="Z502:Z511"/>
    <mergeCell ref="AA502:AA511"/>
    <mergeCell ref="AB502:AB511"/>
    <mergeCell ref="AC502:AC511"/>
    <mergeCell ref="R502:R504"/>
    <mergeCell ref="S502:S511"/>
    <mergeCell ref="T502:T511"/>
    <mergeCell ref="U502:U511"/>
    <mergeCell ref="V502:V511"/>
    <mergeCell ref="W502:W511"/>
    <mergeCell ref="K502:K511"/>
    <mergeCell ref="L502:L511"/>
    <mergeCell ref="M502:M511"/>
    <mergeCell ref="O502:O511"/>
    <mergeCell ref="P502:P511"/>
    <mergeCell ref="Q502:Q511"/>
    <mergeCell ref="AD490:AD499"/>
    <mergeCell ref="R493:R494"/>
    <mergeCell ref="R495:R496"/>
    <mergeCell ref="R497:R499"/>
    <mergeCell ref="B500:B501"/>
    <mergeCell ref="B502:B511"/>
    <mergeCell ref="C502:C511"/>
    <mergeCell ref="D502:D511"/>
    <mergeCell ref="E502:E511"/>
    <mergeCell ref="F502:F511"/>
    <mergeCell ref="X490:X499"/>
    <mergeCell ref="Y490:Y499"/>
    <mergeCell ref="Z490:Z499"/>
    <mergeCell ref="AA490:AA499"/>
    <mergeCell ref="AB490:AB499"/>
    <mergeCell ref="AC490:AC499"/>
    <mergeCell ref="R490:R492"/>
    <mergeCell ref="S490:S499"/>
    <mergeCell ref="T490:T499"/>
    <mergeCell ref="U490:U499"/>
    <mergeCell ref="V490:V499"/>
    <mergeCell ref="W490:W499"/>
    <mergeCell ref="K490:K499"/>
    <mergeCell ref="L490:L499"/>
    <mergeCell ref="M490:M499"/>
    <mergeCell ref="O490:O499"/>
    <mergeCell ref="P490:P499"/>
    <mergeCell ref="Q490:Q499"/>
    <mergeCell ref="AD502:AD511"/>
    <mergeCell ref="R505:R506"/>
    <mergeCell ref="R507:R508"/>
    <mergeCell ref="R509:R511"/>
    <mergeCell ref="B488:B489"/>
    <mergeCell ref="B490:B499"/>
    <mergeCell ref="C490:C499"/>
    <mergeCell ref="D490:D499"/>
    <mergeCell ref="E490:E499"/>
    <mergeCell ref="F490:F499"/>
    <mergeCell ref="X478:X487"/>
    <mergeCell ref="Y478:Y487"/>
    <mergeCell ref="Z478:Z487"/>
    <mergeCell ref="AA478:AA487"/>
    <mergeCell ref="AB478:AB487"/>
    <mergeCell ref="AC478:AC487"/>
    <mergeCell ref="R478:R480"/>
    <mergeCell ref="S478:S487"/>
    <mergeCell ref="T478:T487"/>
    <mergeCell ref="U478:U487"/>
    <mergeCell ref="V478:V487"/>
    <mergeCell ref="W478:W487"/>
    <mergeCell ref="K478:K487"/>
    <mergeCell ref="L478:L487"/>
    <mergeCell ref="M478:M487"/>
    <mergeCell ref="O478:O487"/>
    <mergeCell ref="P478:P487"/>
    <mergeCell ref="Q478:Q487"/>
    <mergeCell ref="AD466:AD475"/>
    <mergeCell ref="R469:R470"/>
    <mergeCell ref="R471:R472"/>
    <mergeCell ref="R473:R475"/>
    <mergeCell ref="B476:B477"/>
    <mergeCell ref="B478:B487"/>
    <mergeCell ref="C478:C487"/>
    <mergeCell ref="D478:D487"/>
    <mergeCell ref="E478:E487"/>
    <mergeCell ref="F478:F487"/>
    <mergeCell ref="X466:X475"/>
    <mergeCell ref="Y466:Y475"/>
    <mergeCell ref="Z466:Z475"/>
    <mergeCell ref="AA466:AA475"/>
    <mergeCell ref="AB466:AB475"/>
    <mergeCell ref="AC466:AC475"/>
    <mergeCell ref="R466:R468"/>
    <mergeCell ref="S466:S475"/>
    <mergeCell ref="T466:T475"/>
    <mergeCell ref="U466:U475"/>
    <mergeCell ref="V466:V475"/>
    <mergeCell ref="W466:W475"/>
    <mergeCell ref="K466:K475"/>
    <mergeCell ref="L466:L475"/>
    <mergeCell ref="M466:M475"/>
    <mergeCell ref="O466:O475"/>
    <mergeCell ref="P466:P475"/>
    <mergeCell ref="Q466:Q475"/>
    <mergeCell ref="AD478:AD487"/>
    <mergeCell ref="R481:R482"/>
    <mergeCell ref="R483:R484"/>
    <mergeCell ref="R485:R487"/>
    <mergeCell ref="B464:B465"/>
    <mergeCell ref="B466:B475"/>
    <mergeCell ref="C466:C475"/>
    <mergeCell ref="D466:D475"/>
    <mergeCell ref="E466:E475"/>
    <mergeCell ref="F466:F475"/>
    <mergeCell ref="X454:X463"/>
    <mergeCell ref="Y454:Y463"/>
    <mergeCell ref="Z454:Z463"/>
    <mergeCell ref="AA454:AA463"/>
    <mergeCell ref="AB454:AB463"/>
    <mergeCell ref="AC454:AC463"/>
    <mergeCell ref="R454:R456"/>
    <mergeCell ref="S454:S463"/>
    <mergeCell ref="T454:T463"/>
    <mergeCell ref="U454:U463"/>
    <mergeCell ref="V454:V463"/>
    <mergeCell ref="W454:W463"/>
    <mergeCell ref="K454:K463"/>
    <mergeCell ref="L454:L463"/>
    <mergeCell ref="M454:M463"/>
    <mergeCell ref="O454:O463"/>
    <mergeCell ref="P454:P463"/>
    <mergeCell ref="Q454:Q463"/>
    <mergeCell ref="AD442:AD451"/>
    <mergeCell ref="R445:R446"/>
    <mergeCell ref="R447:R448"/>
    <mergeCell ref="R449:R451"/>
    <mergeCell ref="B452:B453"/>
    <mergeCell ref="B454:B463"/>
    <mergeCell ref="C454:C463"/>
    <mergeCell ref="D454:D463"/>
    <mergeCell ref="E454:E463"/>
    <mergeCell ref="F454:F463"/>
    <mergeCell ref="X442:X451"/>
    <mergeCell ref="Y442:Y451"/>
    <mergeCell ref="Z442:Z451"/>
    <mergeCell ref="AA442:AA451"/>
    <mergeCell ref="AB442:AB451"/>
    <mergeCell ref="AC442:AC451"/>
    <mergeCell ref="R442:R444"/>
    <mergeCell ref="S442:S451"/>
    <mergeCell ref="T442:T451"/>
    <mergeCell ref="U442:U451"/>
    <mergeCell ref="V442:V451"/>
    <mergeCell ref="W442:W451"/>
    <mergeCell ref="K442:K451"/>
    <mergeCell ref="L442:L451"/>
    <mergeCell ref="M442:M451"/>
    <mergeCell ref="O442:O451"/>
    <mergeCell ref="P442:P451"/>
    <mergeCell ref="Q442:Q451"/>
    <mergeCell ref="AD454:AD463"/>
    <mergeCell ref="R457:R458"/>
    <mergeCell ref="R459:R460"/>
    <mergeCell ref="R461:R463"/>
    <mergeCell ref="B440:B441"/>
    <mergeCell ref="B442:B451"/>
    <mergeCell ref="C442:C451"/>
    <mergeCell ref="D442:D451"/>
    <mergeCell ref="E442:E451"/>
    <mergeCell ref="F442:F451"/>
    <mergeCell ref="X430:X439"/>
    <mergeCell ref="Y430:Y439"/>
    <mergeCell ref="Z430:Z439"/>
    <mergeCell ref="AA430:AA439"/>
    <mergeCell ref="AB430:AB439"/>
    <mergeCell ref="AC430:AC439"/>
    <mergeCell ref="R430:R432"/>
    <mergeCell ref="S430:S439"/>
    <mergeCell ref="T430:T439"/>
    <mergeCell ref="U430:U439"/>
    <mergeCell ref="V430:V439"/>
    <mergeCell ref="W430:W439"/>
    <mergeCell ref="K430:K439"/>
    <mergeCell ref="L430:L439"/>
    <mergeCell ref="M430:M439"/>
    <mergeCell ref="O430:O439"/>
    <mergeCell ref="P430:P439"/>
    <mergeCell ref="Q430:Q439"/>
    <mergeCell ref="AD418:AD427"/>
    <mergeCell ref="R421:R422"/>
    <mergeCell ref="R423:R424"/>
    <mergeCell ref="R425:R427"/>
    <mergeCell ref="B428:B429"/>
    <mergeCell ref="B430:B439"/>
    <mergeCell ref="C430:C439"/>
    <mergeCell ref="D430:D439"/>
    <mergeCell ref="E430:E439"/>
    <mergeCell ref="F430:F439"/>
    <mergeCell ref="X418:X427"/>
    <mergeCell ref="Y418:Y427"/>
    <mergeCell ref="Z418:Z427"/>
    <mergeCell ref="AA418:AA427"/>
    <mergeCell ref="AB418:AB427"/>
    <mergeCell ref="AC418:AC427"/>
    <mergeCell ref="R418:R420"/>
    <mergeCell ref="S418:S427"/>
    <mergeCell ref="T418:T427"/>
    <mergeCell ref="U418:U427"/>
    <mergeCell ref="V418:V427"/>
    <mergeCell ref="W418:W427"/>
    <mergeCell ref="K418:K427"/>
    <mergeCell ref="L418:L427"/>
    <mergeCell ref="M418:M427"/>
    <mergeCell ref="O418:O427"/>
    <mergeCell ref="P418:P427"/>
    <mergeCell ref="Q418:Q427"/>
    <mergeCell ref="AD430:AD439"/>
    <mergeCell ref="R433:R434"/>
    <mergeCell ref="R435:R436"/>
    <mergeCell ref="R437:R439"/>
    <mergeCell ref="B416:B417"/>
    <mergeCell ref="B418:B427"/>
    <mergeCell ref="C418:C427"/>
    <mergeCell ref="D418:D427"/>
    <mergeCell ref="E418:E427"/>
    <mergeCell ref="F418:F427"/>
    <mergeCell ref="X406:X415"/>
    <mergeCell ref="Y406:Y415"/>
    <mergeCell ref="Z406:Z415"/>
    <mergeCell ref="AA406:AA415"/>
    <mergeCell ref="AB406:AB415"/>
    <mergeCell ref="AC406:AC415"/>
    <mergeCell ref="R406:R408"/>
    <mergeCell ref="S406:S415"/>
    <mergeCell ref="T406:T415"/>
    <mergeCell ref="U406:U415"/>
    <mergeCell ref="V406:V415"/>
    <mergeCell ref="W406:W415"/>
    <mergeCell ref="K406:K415"/>
    <mergeCell ref="L406:L415"/>
    <mergeCell ref="M406:M415"/>
    <mergeCell ref="O406:O415"/>
    <mergeCell ref="P406:P415"/>
    <mergeCell ref="Q406:Q415"/>
    <mergeCell ref="AD394:AD403"/>
    <mergeCell ref="R397:R398"/>
    <mergeCell ref="R399:R400"/>
    <mergeCell ref="R401:R403"/>
    <mergeCell ref="B404:B405"/>
    <mergeCell ref="B406:B415"/>
    <mergeCell ref="C406:C415"/>
    <mergeCell ref="D406:D415"/>
    <mergeCell ref="E406:E415"/>
    <mergeCell ref="F406:F415"/>
    <mergeCell ref="X394:X403"/>
    <mergeCell ref="Y394:Y403"/>
    <mergeCell ref="Z394:Z403"/>
    <mergeCell ref="AA394:AA403"/>
    <mergeCell ref="AB394:AB403"/>
    <mergeCell ref="AC394:AC403"/>
    <mergeCell ref="R394:R396"/>
    <mergeCell ref="S394:S403"/>
    <mergeCell ref="T394:T403"/>
    <mergeCell ref="U394:U403"/>
    <mergeCell ref="V394:V403"/>
    <mergeCell ref="W394:W403"/>
    <mergeCell ref="K394:K403"/>
    <mergeCell ref="L394:L403"/>
    <mergeCell ref="M394:M403"/>
    <mergeCell ref="O394:O403"/>
    <mergeCell ref="P394:P403"/>
    <mergeCell ref="Q394:Q403"/>
    <mergeCell ref="AD406:AD415"/>
    <mergeCell ref="R409:R410"/>
    <mergeCell ref="R411:R412"/>
    <mergeCell ref="R413:R415"/>
    <mergeCell ref="B392:B393"/>
    <mergeCell ref="B394:B403"/>
    <mergeCell ref="C394:C403"/>
    <mergeCell ref="D394:D403"/>
    <mergeCell ref="E394:E403"/>
    <mergeCell ref="F394:F403"/>
    <mergeCell ref="X382:X391"/>
    <mergeCell ref="Y382:Y391"/>
    <mergeCell ref="Z382:Z391"/>
    <mergeCell ref="AA382:AA391"/>
    <mergeCell ref="AB382:AB391"/>
    <mergeCell ref="AC382:AC391"/>
    <mergeCell ref="R382:R384"/>
    <mergeCell ref="S382:S391"/>
    <mergeCell ref="T382:T391"/>
    <mergeCell ref="U382:U391"/>
    <mergeCell ref="V382:V391"/>
    <mergeCell ref="W382:W391"/>
    <mergeCell ref="K382:K391"/>
    <mergeCell ref="L382:L391"/>
    <mergeCell ref="M382:M391"/>
    <mergeCell ref="O382:O391"/>
    <mergeCell ref="P382:P391"/>
    <mergeCell ref="Q382:Q391"/>
    <mergeCell ref="AD370:AD379"/>
    <mergeCell ref="R373:R374"/>
    <mergeCell ref="R375:R376"/>
    <mergeCell ref="R377:R379"/>
    <mergeCell ref="B380:B381"/>
    <mergeCell ref="B382:B391"/>
    <mergeCell ref="C382:C391"/>
    <mergeCell ref="D382:D391"/>
    <mergeCell ref="E382:E391"/>
    <mergeCell ref="F382:F391"/>
    <mergeCell ref="X370:X379"/>
    <mergeCell ref="Y370:Y379"/>
    <mergeCell ref="Z370:Z379"/>
    <mergeCell ref="AA370:AA379"/>
    <mergeCell ref="AB370:AB379"/>
    <mergeCell ref="AC370:AC379"/>
    <mergeCell ref="R370:R372"/>
    <mergeCell ref="S370:S379"/>
    <mergeCell ref="T370:T379"/>
    <mergeCell ref="U370:U379"/>
    <mergeCell ref="V370:V379"/>
    <mergeCell ref="W370:W379"/>
    <mergeCell ref="K370:K379"/>
    <mergeCell ref="L370:L379"/>
    <mergeCell ref="M370:M379"/>
    <mergeCell ref="O370:O379"/>
    <mergeCell ref="P370:P379"/>
    <mergeCell ref="Q370:Q379"/>
    <mergeCell ref="AD382:AD391"/>
    <mergeCell ref="R385:R386"/>
    <mergeCell ref="R387:R388"/>
    <mergeCell ref="R389:R391"/>
    <mergeCell ref="B368:B369"/>
    <mergeCell ref="B370:B379"/>
    <mergeCell ref="C370:C379"/>
    <mergeCell ref="D370:D379"/>
    <mergeCell ref="E370:E379"/>
    <mergeCell ref="F370:F379"/>
    <mergeCell ref="X358:X367"/>
    <mergeCell ref="Y358:Y367"/>
    <mergeCell ref="Z358:Z367"/>
    <mergeCell ref="AA358:AA367"/>
    <mergeCell ref="AB358:AB367"/>
    <mergeCell ref="AC358:AC367"/>
    <mergeCell ref="R358:R360"/>
    <mergeCell ref="S358:S367"/>
    <mergeCell ref="T358:T367"/>
    <mergeCell ref="U358:U367"/>
    <mergeCell ref="V358:V367"/>
    <mergeCell ref="W358:W367"/>
    <mergeCell ref="K358:K367"/>
    <mergeCell ref="L358:L367"/>
    <mergeCell ref="M358:M367"/>
    <mergeCell ref="O358:O367"/>
    <mergeCell ref="P358:P367"/>
    <mergeCell ref="Q358:Q367"/>
    <mergeCell ref="AD346:AD355"/>
    <mergeCell ref="R349:R350"/>
    <mergeCell ref="R351:R352"/>
    <mergeCell ref="R353:R355"/>
    <mergeCell ref="B356:B357"/>
    <mergeCell ref="B358:B367"/>
    <mergeCell ref="C358:C367"/>
    <mergeCell ref="D358:D367"/>
    <mergeCell ref="E358:E367"/>
    <mergeCell ref="F358:F367"/>
    <mergeCell ref="X346:X355"/>
    <mergeCell ref="Y346:Y355"/>
    <mergeCell ref="Z346:Z355"/>
    <mergeCell ref="AA346:AA355"/>
    <mergeCell ref="AB346:AB355"/>
    <mergeCell ref="AC346:AC355"/>
    <mergeCell ref="R346:R348"/>
    <mergeCell ref="S346:S355"/>
    <mergeCell ref="T346:T355"/>
    <mergeCell ref="U346:U355"/>
    <mergeCell ref="V346:V355"/>
    <mergeCell ref="W346:W355"/>
    <mergeCell ref="K346:K355"/>
    <mergeCell ref="L346:L355"/>
    <mergeCell ref="M346:M355"/>
    <mergeCell ref="O346:O355"/>
    <mergeCell ref="P346:P355"/>
    <mergeCell ref="Q346:Q355"/>
    <mergeCell ref="AD358:AD367"/>
    <mergeCell ref="R361:R362"/>
    <mergeCell ref="R363:R364"/>
    <mergeCell ref="R365:R367"/>
    <mergeCell ref="B344:B345"/>
    <mergeCell ref="B346:B355"/>
    <mergeCell ref="C346:C355"/>
    <mergeCell ref="D346:D355"/>
    <mergeCell ref="E346:E355"/>
    <mergeCell ref="F346:F355"/>
    <mergeCell ref="X334:X343"/>
    <mergeCell ref="Y334:Y343"/>
    <mergeCell ref="Z334:Z343"/>
    <mergeCell ref="AA334:AA343"/>
    <mergeCell ref="AB334:AB343"/>
    <mergeCell ref="AC334:AC343"/>
    <mergeCell ref="R334:R336"/>
    <mergeCell ref="S334:S343"/>
    <mergeCell ref="T334:T343"/>
    <mergeCell ref="U334:U343"/>
    <mergeCell ref="V334:V343"/>
    <mergeCell ref="W334:W343"/>
    <mergeCell ref="K334:K343"/>
    <mergeCell ref="L334:L343"/>
    <mergeCell ref="M334:M343"/>
    <mergeCell ref="O334:O343"/>
    <mergeCell ref="P334:P343"/>
    <mergeCell ref="Q334:Q343"/>
    <mergeCell ref="AD322:AD331"/>
    <mergeCell ref="R325:R326"/>
    <mergeCell ref="R327:R328"/>
    <mergeCell ref="R329:R331"/>
    <mergeCell ref="B332:B333"/>
    <mergeCell ref="B334:B343"/>
    <mergeCell ref="C334:C343"/>
    <mergeCell ref="D334:D343"/>
    <mergeCell ref="E334:E343"/>
    <mergeCell ref="F334:F343"/>
    <mergeCell ref="X322:X331"/>
    <mergeCell ref="Y322:Y331"/>
    <mergeCell ref="Z322:Z331"/>
    <mergeCell ref="AA322:AA331"/>
    <mergeCell ref="AB322:AB331"/>
    <mergeCell ref="AC322:AC331"/>
    <mergeCell ref="R322:R324"/>
    <mergeCell ref="S322:S331"/>
    <mergeCell ref="T322:T331"/>
    <mergeCell ref="U322:U331"/>
    <mergeCell ref="V322:V331"/>
    <mergeCell ref="W322:W331"/>
    <mergeCell ref="K322:K331"/>
    <mergeCell ref="L322:L331"/>
    <mergeCell ref="M322:M331"/>
    <mergeCell ref="O322:O331"/>
    <mergeCell ref="P322:P331"/>
    <mergeCell ref="Q322:Q331"/>
    <mergeCell ref="AD334:AD343"/>
    <mergeCell ref="R337:R338"/>
    <mergeCell ref="R339:R340"/>
    <mergeCell ref="R341:R343"/>
    <mergeCell ref="B320:B321"/>
    <mergeCell ref="B322:B331"/>
    <mergeCell ref="C322:C331"/>
    <mergeCell ref="D322:D331"/>
    <mergeCell ref="E322:E331"/>
    <mergeCell ref="F322:F331"/>
    <mergeCell ref="X310:X319"/>
    <mergeCell ref="Y310:Y319"/>
    <mergeCell ref="Z310:Z319"/>
    <mergeCell ref="AA310:AA319"/>
    <mergeCell ref="AB310:AB319"/>
    <mergeCell ref="AC310:AC319"/>
    <mergeCell ref="R310:R312"/>
    <mergeCell ref="S310:S319"/>
    <mergeCell ref="T310:T319"/>
    <mergeCell ref="U310:U319"/>
    <mergeCell ref="V310:V319"/>
    <mergeCell ref="W310:W319"/>
    <mergeCell ref="K310:K319"/>
    <mergeCell ref="L310:L319"/>
    <mergeCell ref="M310:M319"/>
    <mergeCell ref="O310:O319"/>
    <mergeCell ref="P310:P319"/>
    <mergeCell ref="Q310:Q319"/>
    <mergeCell ref="AD298:AD307"/>
    <mergeCell ref="R301:R302"/>
    <mergeCell ref="R303:R304"/>
    <mergeCell ref="R305:R307"/>
    <mergeCell ref="B308:B309"/>
    <mergeCell ref="B310:B319"/>
    <mergeCell ref="C310:C319"/>
    <mergeCell ref="D310:D319"/>
    <mergeCell ref="E310:E319"/>
    <mergeCell ref="F310:F319"/>
    <mergeCell ref="X298:X307"/>
    <mergeCell ref="Y298:Y307"/>
    <mergeCell ref="Z298:Z307"/>
    <mergeCell ref="AA298:AA307"/>
    <mergeCell ref="AB298:AB307"/>
    <mergeCell ref="AC298:AC307"/>
    <mergeCell ref="R298:R300"/>
    <mergeCell ref="S298:S307"/>
    <mergeCell ref="T298:T307"/>
    <mergeCell ref="U298:U307"/>
    <mergeCell ref="V298:V307"/>
    <mergeCell ref="W298:W307"/>
    <mergeCell ref="K298:K307"/>
    <mergeCell ref="L298:L307"/>
    <mergeCell ref="M298:M307"/>
    <mergeCell ref="O298:O307"/>
    <mergeCell ref="P298:P307"/>
    <mergeCell ref="Q298:Q307"/>
    <mergeCell ref="AD310:AD319"/>
    <mergeCell ref="R313:R314"/>
    <mergeCell ref="R315:R316"/>
    <mergeCell ref="R317:R319"/>
    <mergeCell ref="B296:B297"/>
    <mergeCell ref="B298:B307"/>
    <mergeCell ref="C298:C307"/>
    <mergeCell ref="D298:D307"/>
    <mergeCell ref="E298:E307"/>
    <mergeCell ref="F298:F307"/>
    <mergeCell ref="X286:X295"/>
    <mergeCell ref="Y286:Y295"/>
    <mergeCell ref="Z286:Z295"/>
    <mergeCell ref="AA286:AA295"/>
    <mergeCell ref="AB286:AB295"/>
    <mergeCell ref="AC286:AC295"/>
    <mergeCell ref="R286:R288"/>
    <mergeCell ref="S286:S295"/>
    <mergeCell ref="T286:T295"/>
    <mergeCell ref="U286:U295"/>
    <mergeCell ref="V286:V295"/>
    <mergeCell ref="W286:W295"/>
    <mergeCell ref="K286:K295"/>
    <mergeCell ref="L286:L295"/>
    <mergeCell ref="M286:M295"/>
    <mergeCell ref="O286:O295"/>
    <mergeCell ref="P286:P295"/>
    <mergeCell ref="Q286:Q295"/>
    <mergeCell ref="AD274:AD283"/>
    <mergeCell ref="R277:R278"/>
    <mergeCell ref="R279:R280"/>
    <mergeCell ref="R281:R283"/>
    <mergeCell ref="B284:B285"/>
    <mergeCell ref="B286:B295"/>
    <mergeCell ref="C286:C295"/>
    <mergeCell ref="D286:D295"/>
    <mergeCell ref="E286:E295"/>
    <mergeCell ref="F286:F295"/>
    <mergeCell ref="X274:X283"/>
    <mergeCell ref="Y274:Y283"/>
    <mergeCell ref="Z274:Z283"/>
    <mergeCell ref="AA274:AA283"/>
    <mergeCell ref="AB274:AB283"/>
    <mergeCell ref="AC274:AC283"/>
    <mergeCell ref="R274:R276"/>
    <mergeCell ref="S274:S283"/>
    <mergeCell ref="T274:T283"/>
    <mergeCell ref="U274:U283"/>
    <mergeCell ref="V274:V283"/>
    <mergeCell ref="W274:W283"/>
    <mergeCell ref="K274:K283"/>
    <mergeCell ref="L274:L283"/>
    <mergeCell ref="M274:M283"/>
    <mergeCell ref="O274:O283"/>
    <mergeCell ref="P274:P283"/>
    <mergeCell ref="Q274:Q283"/>
    <mergeCell ref="AD286:AD295"/>
    <mergeCell ref="R289:R290"/>
    <mergeCell ref="R291:R292"/>
    <mergeCell ref="R293:R295"/>
    <mergeCell ref="B272:B273"/>
    <mergeCell ref="B274:B283"/>
    <mergeCell ref="C274:C283"/>
    <mergeCell ref="D274:D283"/>
    <mergeCell ref="E274:E283"/>
    <mergeCell ref="F274:F283"/>
    <mergeCell ref="X262:X271"/>
    <mergeCell ref="Y262:Y271"/>
    <mergeCell ref="Z262:Z271"/>
    <mergeCell ref="AA262:AA271"/>
    <mergeCell ref="AB262:AB271"/>
    <mergeCell ref="AC262:AC271"/>
    <mergeCell ref="R262:R264"/>
    <mergeCell ref="S262:S271"/>
    <mergeCell ref="T262:T271"/>
    <mergeCell ref="U262:U271"/>
    <mergeCell ref="V262:V271"/>
    <mergeCell ref="W262:W271"/>
    <mergeCell ref="K262:K271"/>
    <mergeCell ref="L262:L271"/>
    <mergeCell ref="M262:M271"/>
    <mergeCell ref="O262:O271"/>
    <mergeCell ref="P262:P271"/>
    <mergeCell ref="Q262:Q271"/>
    <mergeCell ref="AD250:AD259"/>
    <mergeCell ref="R253:R254"/>
    <mergeCell ref="R255:R256"/>
    <mergeCell ref="R257:R259"/>
    <mergeCell ref="B260:B261"/>
    <mergeCell ref="B262:B271"/>
    <mergeCell ref="C262:C271"/>
    <mergeCell ref="D262:D271"/>
    <mergeCell ref="E262:E271"/>
    <mergeCell ref="F262:F271"/>
    <mergeCell ref="X250:X259"/>
    <mergeCell ref="Y250:Y259"/>
    <mergeCell ref="Z250:Z259"/>
    <mergeCell ref="AA250:AA259"/>
    <mergeCell ref="AB250:AB259"/>
    <mergeCell ref="AC250:AC259"/>
    <mergeCell ref="R250:R252"/>
    <mergeCell ref="S250:S259"/>
    <mergeCell ref="T250:T259"/>
    <mergeCell ref="U250:U259"/>
    <mergeCell ref="V250:V259"/>
    <mergeCell ref="W250:W259"/>
    <mergeCell ref="K250:K259"/>
    <mergeCell ref="L250:L259"/>
    <mergeCell ref="M250:M259"/>
    <mergeCell ref="O250:O259"/>
    <mergeCell ref="P250:P259"/>
    <mergeCell ref="Q250:Q259"/>
    <mergeCell ref="AD262:AD271"/>
    <mergeCell ref="R265:R266"/>
    <mergeCell ref="R267:R268"/>
    <mergeCell ref="R269:R271"/>
    <mergeCell ref="B248:B249"/>
    <mergeCell ref="B250:B259"/>
    <mergeCell ref="C250:C259"/>
    <mergeCell ref="D250:D259"/>
    <mergeCell ref="E250:E259"/>
    <mergeCell ref="F250:F259"/>
    <mergeCell ref="X238:X247"/>
    <mergeCell ref="Y238:Y247"/>
    <mergeCell ref="Z238:Z247"/>
    <mergeCell ref="AA238:AA247"/>
    <mergeCell ref="AB238:AB247"/>
    <mergeCell ref="AC238:AC247"/>
    <mergeCell ref="R238:R240"/>
    <mergeCell ref="S238:S247"/>
    <mergeCell ref="T238:T247"/>
    <mergeCell ref="U238:U247"/>
    <mergeCell ref="V238:V247"/>
    <mergeCell ref="W238:W247"/>
    <mergeCell ref="K238:K247"/>
    <mergeCell ref="L238:L247"/>
    <mergeCell ref="M238:M247"/>
    <mergeCell ref="O238:O247"/>
    <mergeCell ref="P238:P247"/>
    <mergeCell ref="Q238:Q247"/>
    <mergeCell ref="AD226:AD235"/>
    <mergeCell ref="R229:R230"/>
    <mergeCell ref="R231:R232"/>
    <mergeCell ref="R233:R235"/>
    <mergeCell ref="B236:B237"/>
    <mergeCell ref="B238:B247"/>
    <mergeCell ref="C238:C247"/>
    <mergeCell ref="D238:D247"/>
    <mergeCell ref="E238:E247"/>
    <mergeCell ref="F238:F247"/>
    <mergeCell ref="X226:X235"/>
    <mergeCell ref="Y226:Y235"/>
    <mergeCell ref="Z226:Z235"/>
    <mergeCell ref="AA226:AA235"/>
    <mergeCell ref="AB226:AB235"/>
    <mergeCell ref="AC226:AC235"/>
    <mergeCell ref="R226:R228"/>
    <mergeCell ref="S226:S235"/>
    <mergeCell ref="T226:T235"/>
    <mergeCell ref="U226:U235"/>
    <mergeCell ref="V226:V235"/>
    <mergeCell ref="W226:W235"/>
    <mergeCell ref="K226:K235"/>
    <mergeCell ref="L226:L235"/>
    <mergeCell ref="M226:M235"/>
    <mergeCell ref="O226:O235"/>
    <mergeCell ref="P226:P235"/>
    <mergeCell ref="Q226:Q235"/>
    <mergeCell ref="AD238:AD247"/>
    <mergeCell ref="R241:R242"/>
    <mergeCell ref="R243:R244"/>
    <mergeCell ref="R245:R247"/>
    <mergeCell ref="B224:B225"/>
    <mergeCell ref="B226:B235"/>
    <mergeCell ref="C226:C235"/>
    <mergeCell ref="D226:D235"/>
    <mergeCell ref="E226:E235"/>
    <mergeCell ref="F226:F235"/>
    <mergeCell ref="X214:X223"/>
    <mergeCell ref="Y214:Y223"/>
    <mergeCell ref="Z214:Z223"/>
    <mergeCell ref="AA214:AA223"/>
    <mergeCell ref="AB214:AB223"/>
    <mergeCell ref="AC214:AC223"/>
    <mergeCell ref="R214:R216"/>
    <mergeCell ref="S214:S223"/>
    <mergeCell ref="T214:T223"/>
    <mergeCell ref="U214:U223"/>
    <mergeCell ref="V214:V223"/>
    <mergeCell ref="W214:W223"/>
    <mergeCell ref="K214:K223"/>
    <mergeCell ref="L214:L223"/>
    <mergeCell ref="M214:M223"/>
    <mergeCell ref="O214:O223"/>
    <mergeCell ref="P214:P223"/>
    <mergeCell ref="Q214:Q223"/>
    <mergeCell ref="AD202:AD211"/>
    <mergeCell ref="R205:R206"/>
    <mergeCell ref="R207:R208"/>
    <mergeCell ref="R209:R211"/>
    <mergeCell ref="B212:B213"/>
    <mergeCell ref="B214:B223"/>
    <mergeCell ref="C214:C223"/>
    <mergeCell ref="D214:D223"/>
    <mergeCell ref="E214:E223"/>
    <mergeCell ref="F214:F223"/>
    <mergeCell ref="X202:X211"/>
    <mergeCell ref="Y202:Y211"/>
    <mergeCell ref="Z202:Z211"/>
    <mergeCell ref="AA202:AA211"/>
    <mergeCell ref="AB202:AB211"/>
    <mergeCell ref="AC202:AC211"/>
    <mergeCell ref="R202:R204"/>
    <mergeCell ref="S202:S211"/>
    <mergeCell ref="T202:T211"/>
    <mergeCell ref="U202:U211"/>
    <mergeCell ref="V202:V211"/>
    <mergeCell ref="W202:W211"/>
    <mergeCell ref="K202:K211"/>
    <mergeCell ref="L202:L211"/>
    <mergeCell ref="M202:M211"/>
    <mergeCell ref="O202:O211"/>
    <mergeCell ref="P202:P211"/>
    <mergeCell ref="Q202:Q211"/>
    <mergeCell ref="AD214:AD223"/>
    <mergeCell ref="R217:R218"/>
    <mergeCell ref="R219:R220"/>
    <mergeCell ref="R221:R223"/>
    <mergeCell ref="B200:B201"/>
    <mergeCell ref="B202:B211"/>
    <mergeCell ref="C202:C211"/>
    <mergeCell ref="D202:D211"/>
    <mergeCell ref="E202:E211"/>
    <mergeCell ref="F202:F211"/>
    <mergeCell ref="X190:X199"/>
    <mergeCell ref="Y190:Y199"/>
    <mergeCell ref="Z190:Z199"/>
    <mergeCell ref="AA190:AA199"/>
    <mergeCell ref="AB190:AB199"/>
    <mergeCell ref="AC190:AC199"/>
    <mergeCell ref="R190:R192"/>
    <mergeCell ref="S190:S199"/>
    <mergeCell ref="T190:T199"/>
    <mergeCell ref="U190:U199"/>
    <mergeCell ref="V190:V199"/>
    <mergeCell ref="W190:W199"/>
    <mergeCell ref="K190:K199"/>
    <mergeCell ref="L190:L199"/>
    <mergeCell ref="M190:M199"/>
    <mergeCell ref="O190:O199"/>
    <mergeCell ref="P190:P199"/>
    <mergeCell ref="Q190:Q199"/>
    <mergeCell ref="AD178:AD187"/>
    <mergeCell ref="R181:R182"/>
    <mergeCell ref="R183:R184"/>
    <mergeCell ref="R185:R187"/>
    <mergeCell ref="B188:B189"/>
    <mergeCell ref="B190:B199"/>
    <mergeCell ref="C190:C199"/>
    <mergeCell ref="D190:D199"/>
    <mergeCell ref="E190:E199"/>
    <mergeCell ref="F190:F199"/>
    <mergeCell ref="X178:X187"/>
    <mergeCell ref="Y178:Y187"/>
    <mergeCell ref="Z178:Z187"/>
    <mergeCell ref="AA178:AA187"/>
    <mergeCell ref="AB178:AB187"/>
    <mergeCell ref="AC178:AC187"/>
    <mergeCell ref="R178:R180"/>
    <mergeCell ref="S178:S187"/>
    <mergeCell ref="T178:T187"/>
    <mergeCell ref="U178:U187"/>
    <mergeCell ref="V178:V187"/>
    <mergeCell ref="W178:W187"/>
    <mergeCell ref="K178:K187"/>
    <mergeCell ref="L178:L187"/>
    <mergeCell ref="M178:M187"/>
    <mergeCell ref="O178:O187"/>
    <mergeCell ref="P178:P187"/>
    <mergeCell ref="Q178:Q187"/>
    <mergeCell ref="AD190:AD199"/>
    <mergeCell ref="R193:R194"/>
    <mergeCell ref="R195:R196"/>
    <mergeCell ref="R197:R199"/>
    <mergeCell ref="B176:B177"/>
    <mergeCell ref="B178:B187"/>
    <mergeCell ref="C178:C187"/>
    <mergeCell ref="D178:D187"/>
    <mergeCell ref="E178:E187"/>
    <mergeCell ref="F178:F187"/>
    <mergeCell ref="X166:X175"/>
    <mergeCell ref="Y166:Y175"/>
    <mergeCell ref="Z166:Z175"/>
    <mergeCell ref="AA166:AA175"/>
    <mergeCell ref="AB166:AB175"/>
    <mergeCell ref="AC166:AC175"/>
    <mergeCell ref="R166:R168"/>
    <mergeCell ref="S166:S175"/>
    <mergeCell ref="T166:T175"/>
    <mergeCell ref="U166:U175"/>
    <mergeCell ref="V166:V175"/>
    <mergeCell ref="W166:W175"/>
    <mergeCell ref="K166:K175"/>
    <mergeCell ref="L166:L175"/>
    <mergeCell ref="M166:M175"/>
    <mergeCell ref="O166:O175"/>
    <mergeCell ref="P166:P175"/>
    <mergeCell ref="Q166:Q175"/>
    <mergeCell ref="AD154:AD163"/>
    <mergeCell ref="R157:R158"/>
    <mergeCell ref="R159:R160"/>
    <mergeCell ref="R161:R163"/>
    <mergeCell ref="B164:B165"/>
    <mergeCell ref="B166:B175"/>
    <mergeCell ref="C166:C175"/>
    <mergeCell ref="D166:D175"/>
    <mergeCell ref="E166:E175"/>
    <mergeCell ref="F166:F175"/>
    <mergeCell ref="X154:X163"/>
    <mergeCell ref="Y154:Y163"/>
    <mergeCell ref="Z154:Z163"/>
    <mergeCell ref="AA154:AA163"/>
    <mergeCell ref="AB154:AB163"/>
    <mergeCell ref="AC154:AC163"/>
    <mergeCell ref="R154:R156"/>
    <mergeCell ref="S154:S163"/>
    <mergeCell ref="T154:T163"/>
    <mergeCell ref="U154:U163"/>
    <mergeCell ref="V154:V163"/>
    <mergeCell ref="W154:W163"/>
    <mergeCell ref="K154:K163"/>
    <mergeCell ref="L154:L163"/>
    <mergeCell ref="M154:M163"/>
    <mergeCell ref="O154:O163"/>
    <mergeCell ref="P154:P163"/>
    <mergeCell ref="Q154:Q163"/>
    <mergeCell ref="AD166:AD175"/>
    <mergeCell ref="R169:R170"/>
    <mergeCell ref="R171:R172"/>
    <mergeCell ref="R173:R175"/>
    <mergeCell ref="B152:B153"/>
    <mergeCell ref="B154:B163"/>
    <mergeCell ref="C154:C163"/>
    <mergeCell ref="D154:D163"/>
    <mergeCell ref="E154:E163"/>
    <mergeCell ref="F154:F163"/>
    <mergeCell ref="X142:X151"/>
    <mergeCell ref="Y142:Y151"/>
    <mergeCell ref="Z142:Z151"/>
    <mergeCell ref="AA142:AA151"/>
    <mergeCell ref="AB142:AB151"/>
    <mergeCell ref="AC142:AC151"/>
    <mergeCell ref="R142:R144"/>
    <mergeCell ref="S142:S151"/>
    <mergeCell ref="T142:T151"/>
    <mergeCell ref="U142:U151"/>
    <mergeCell ref="V142:V151"/>
    <mergeCell ref="W142:W151"/>
    <mergeCell ref="K142:K151"/>
    <mergeCell ref="L142:L151"/>
    <mergeCell ref="M142:M151"/>
    <mergeCell ref="O142:O151"/>
    <mergeCell ref="P142:P151"/>
    <mergeCell ref="Q142:Q151"/>
    <mergeCell ref="AD130:AD139"/>
    <mergeCell ref="R133:R134"/>
    <mergeCell ref="R135:R136"/>
    <mergeCell ref="R137:R139"/>
    <mergeCell ref="B140:B141"/>
    <mergeCell ref="B142:B151"/>
    <mergeCell ref="C142:C151"/>
    <mergeCell ref="D142:D151"/>
    <mergeCell ref="E142:E151"/>
    <mergeCell ref="F142:F151"/>
    <mergeCell ref="X130:X139"/>
    <mergeCell ref="Y130:Y139"/>
    <mergeCell ref="Z130:Z139"/>
    <mergeCell ref="AA130:AA139"/>
    <mergeCell ref="AB130:AB139"/>
    <mergeCell ref="AC130:AC139"/>
    <mergeCell ref="R130:R132"/>
    <mergeCell ref="S130:S139"/>
    <mergeCell ref="T130:T139"/>
    <mergeCell ref="U130:U139"/>
    <mergeCell ref="V130:V139"/>
    <mergeCell ref="W130:W139"/>
    <mergeCell ref="K130:K139"/>
    <mergeCell ref="L130:L139"/>
    <mergeCell ref="M130:M139"/>
    <mergeCell ref="O130:O139"/>
    <mergeCell ref="P130:P139"/>
    <mergeCell ref="Q130:Q139"/>
    <mergeCell ref="AD142:AD151"/>
    <mergeCell ref="R145:R146"/>
    <mergeCell ref="R147:R148"/>
    <mergeCell ref="R149:R151"/>
    <mergeCell ref="B128:B129"/>
    <mergeCell ref="B130:B139"/>
    <mergeCell ref="C130:C139"/>
    <mergeCell ref="D130:D139"/>
    <mergeCell ref="E130:E139"/>
    <mergeCell ref="F130:F139"/>
    <mergeCell ref="X118:X127"/>
    <mergeCell ref="Y118:Y127"/>
    <mergeCell ref="Z118:Z127"/>
    <mergeCell ref="AA118:AA127"/>
    <mergeCell ref="AB118:AB127"/>
    <mergeCell ref="AC118:AC127"/>
    <mergeCell ref="R118:R120"/>
    <mergeCell ref="S118:S127"/>
    <mergeCell ref="T118:T127"/>
    <mergeCell ref="U118:U127"/>
    <mergeCell ref="V118:V127"/>
    <mergeCell ref="W118:W127"/>
    <mergeCell ref="K118:K127"/>
    <mergeCell ref="L118:L127"/>
    <mergeCell ref="M118:M127"/>
    <mergeCell ref="O118:O127"/>
    <mergeCell ref="P118:P127"/>
    <mergeCell ref="Q118:Q127"/>
    <mergeCell ref="AD106:AD115"/>
    <mergeCell ref="R109:R110"/>
    <mergeCell ref="R111:R112"/>
    <mergeCell ref="R113:R115"/>
    <mergeCell ref="B116:B117"/>
    <mergeCell ref="B118:B127"/>
    <mergeCell ref="C118:C127"/>
    <mergeCell ref="D118:D127"/>
    <mergeCell ref="E118:E127"/>
    <mergeCell ref="F118:F127"/>
    <mergeCell ref="X106:X115"/>
    <mergeCell ref="Y106:Y115"/>
    <mergeCell ref="Z106:Z115"/>
    <mergeCell ref="AA106:AA115"/>
    <mergeCell ref="AB106:AB115"/>
    <mergeCell ref="AC106:AC115"/>
    <mergeCell ref="R106:R108"/>
    <mergeCell ref="S106:S115"/>
    <mergeCell ref="T106:T115"/>
    <mergeCell ref="U106:U115"/>
    <mergeCell ref="V106:V115"/>
    <mergeCell ref="W106:W115"/>
    <mergeCell ref="K106:K115"/>
    <mergeCell ref="L106:L115"/>
    <mergeCell ref="M106:M115"/>
    <mergeCell ref="O106:O115"/>
    <mergeCell ref="P106:P115"/>
    <mergeCell ref="Q106:Q115"/>
    <mergeCell ref="AD118:AD127"/>
    <mergeCell ref="R121:R122"/>
    <mergeCell ref="R123:R124"/>
    <mergeCell ref="R125:R127"/>
    <mergeCell ref="B104:B105"/>
    <mergeCell ref="B106:B115"/>
    <mergeCell ref="C106:C115"/>
    <mergeCell ref="D106:D115"/>
    <mergeCell ref="E106:E115"/>
    <mergeCell ref="F106:F115"/>
    <mergeCell ref="X94:X103"/>
    <mergeCell ref="Y94:Y103"/>
    <mergeCell ref="Z94:Z103"/>
    <mergeCell ref="AA94:AA103"/>
    <mergeCell ref="AB94:AB103"/>
    <mergeCell ref="AC94:AC103"/>
    <mergeCell ref="R94:R96"/>
    <mergeCell ref="S94:S103"/>
    <mergeCell ref="T94:T103"/>
    <mergeCell ref="U94:U103"/>
    <mergeCell ref="V94:V103"/>
    <mergeCell ref="W94:W103"/>
    <mergeCell ref="K94:K103"/>
    <mergeCell ref="L94:L103"/>
    <mergeCell ref="M94:M103"/>
    <mergeCell ref="O94:O103"/>
    <mergeCell ref="P94:P103"/>
    <mergeCell ref="Q94:Q103"/>
    <mergeCell ref="AD82:AD91"/>
    <mergeCell ref="R85:R86"/>
    <mergeCell ref="R87:R88"/>
    <mergeCell ref="R89:R91"/>
    <mergeCell ref="B92:B93"/>
    <mergeCell ref="B94:B103"/>
    <mergeCell ref="C94:C103"/>
    <mergeCell ref="D94:D103"/>
    <mergeCell ref="E94:E103"/>
    <mergeCell ref="F94:F103"/>
    <mergeCell ref="X82:X91"/>
    <mergeCell ref="Y82:Y91"/>
    <mergeCell ref="Z82:Z91"/>
    <mergeCell ref="AA82:AA91"/>
    <mergeCell ref="AB82:AB91"/>
    <mergeCell ref="AC82:AC91"/>
    <mergeCell ref="R82:R84"/>
    <mergeCell ref="S82:S91"/>
    <mergeCell ref="T82:T91"/>
    <mergeCell ref="U82:U91"/>
    <mergeCell ref="V82:V91"/>
    <mergeCell ref="W82:W91"/>
    <mergeCell ref="K82:K91"/>
    <mergeCell ref="L82:L91"/>
    <mergeCell ref="M82:M91"/>
    <mergeCell ref="O82:O91"/>
    <mergeCell ref="P82:P91"/>
    <mergeCell ref="Q82:Q91"/>
    <mergeCell ref="AD94:AD103"/>
    <mergeCell ref="R97:R98"/>
    <mergeCell ref="R99:R100"/>
    <mergeCell ref="R101:R103"/>
    <mergeCell ref="B80:B81"/>
    <mergeCell ref="B82:B91"/>
    <mergeCell ref="C82:C91"/>
    <mergeCell ref="D82:D91"/>
    <mergeCell ref="E82:E91"/>
    <mergeCell ref="F82:F91"/>
    <mergeCell ref="X70:X79"/>
    <mergeCell ref="Y70:Y79"/>
    <mergeCell ref="Z70:Z79"/>
    <mergeCell ref="AA70:AA79"/>
    <mergeCell ref="AB70:AB79"/>
    <mergeCell ref="AC70:AC79"/>
    <mergeCell ref="R70:R72"/>
    <mergeCell ref="S70:S79"/>
    <mergeCell ref="T70:T79"/>
    <mergeCell ref="U70:U79"/>
    <mergeCell ref="V70:V79"/>
    <mergeCell ref="W70:W79"/>
    <mergeCell ref="K70:K79"/>
    <mergeCell ref="L70:L79"/>
    <mergeCell ref="M70:M79"/>
    <mergeCell ref="O70:O79"/>
    <mergeCell ref="P70:P79"/>
    <mergeCell ref="Q70:Q79"/>
    <mergeCell ref="AD58:AD67"/>
    <mergeCell ref="R61:R62"/>
    <mergeCell ref="R63:R64"/>
    <mergeCell ref="R65:R67"/>
    <mergeCell ref="B68:B69"/>
    <mergeCell ref="B70:B79"/>
    <mergeCell ref="C70:C79"/>
    <mergeCell ref="D70:D79"/>
    <mergeCell ref="E70:E79"/>
    <mergeCell ref="F70:F79"/>
    <mergeCell ref="X58:X67"/>
    <mergeCell ref="Y58:Y67"/>
    <mergeCell ref="Z58:Z67"/>
    <mergeCell ref="AA58:AA67"/>
    <mergeCell ref="AB58:AB67"/>
    <mergeCell ref="AC58:AC67"/>
    <mergeCell ref="R58:R60"/>
    <mergeCell ref="S58:S67"/>
    <mergeCell ref="T58:T67"/>
    <mergeCell ref="U58:U67"/>
    <mergeCell ref="V58:V67"/>
    <mergeCell ref="W58:W67"/>
    <mergeCell ref="K58:K67"/>
    <mergeCell ref="L58:L67"/>
    <mergeCell ref="M58:M67"/>
    <mergeCell ref="O58:O67"/>
    <mergeCell ref="P58:P67"/>
    <mergeCell ref="Q58:Q67"/>
    <mergeCell ref="AD70:AD79"/>
    <mergeCell ref="R73:R74"/>
    <mergeCell ref="R75:R76"/>
    <mergeCell ref="R77:R79"/>
    <mergeCell ref="B56:B57"/>
    <mergeCell ref="B58:B67"/>
    <mergeCell ref="C58:C67"/>
    <mergeCell ref="D58:D67"/>
    <mergeCell ref="E58:E67"/>
    <mergeCell ref="F58:F67"/>
    <mergeCell ref="X46:X55"/>
    <mergeCell ref="Y46:Y55"/>
    <mergeCell ref="Z46:Z55"/>
    <mergeCell ref="AA46:AA55"/>
    <mergeCell ref="AB46:AB55"/>
    <mergeCell ref="AC46:AC55"/>
    <mergeCell ref="R46:R48"/>
    <mergeCell ref="S46:S55"/>
    <mergeCell ref="T46:T55"/>
    <mergeCell ref="U46:U55"/>
    <mergeCell ref="V46:V55"/>
    <mergeCell ref="W46:W55"/>
    <mergeCell ref="K46:K55"/>
    <mergeCell ref="L46:L55"/>
    <mergeCell ref="M46:M55"/>
    <mergeCell ref="O46:O55"/>
    <mergeCell ref="P46:P55"/>
    <mergeCell ref="Q46:Q55"/>
    <mergeCell ref="AD34:AD43"/>
    <mergeCell ref="R37:R38"/>
    <mergeCell ref="R39:R40"/>
    <mergeCell ref="R41:R43"/>
    <mergeCell ref="B44:B45"/>
    <mergeCell ref="B46:B55"/>
    <mergeCell ref="C46:C55"/>
    <mergeCell ref="D46:D55"/>
    <mergeCell ref="E46:E55"/>
    <mergeCell ref="F46:F55"/>
    <mergeCell ref="X34:X43"/>
    <mergeCell ref="Y34:Y43"/>
    <mergeCell ref="Z34:Z43"/>
    <mergeCell ref="AA34:AA43"/>
    <mergeCell ref="AB34:AB43"/>
    <mergeCell ref="AC34:AC43"/>
    <mergeCell ref="R34:R36"/>
    <mergeCell ref="S34:S43"/>
    <mergeCell ref="T34:T43"/>
    <mergeCell ref="U34:U43"/>
    <mergeCell ref="V34:V43"/>
    <mergeCell ref="W34:W43"/>
    <mergeCell ref="K34:K43"/>
    <mergeCell ref="L34:L43"/>
    <mergeCell ref="M34:M43"/>
    <mergeCell ref="O34:O43"/>
    <mergeCell ref="P34:P43"/>
    <mergeCell ref="Q34:Q43"/>
    <mergeCell ref="AD46:AD55"/>
    <mergeCell ref="R49:R50"/>
    <mergeCell ref="R51:R52"/>
    <mergeCell ref="R53:R55"/>
    <mergeCell ref="B32:B33"/>
    <mergeCell ref="B34:B43"/>
    <mergeCell ref="C34:C43"/>
    <mergeCell ref="D34:D43"/>
    <mergeCell ref="E34:E43"/>
    <mergeCell ref="F34:F43"/>
    <mergeCell ref="Y22:Y31"/>
    <mergeCell ref="Z22:Z31"/>
    <mergeCell ref="AA22:AA31"/>
    <mergeCell ref="AB22:AB31"/>
    <mergeCell ref="AC22:AC31"/>
    <mergeCell ref="AD22:AD31"/>
    <mergeCell ref="S22:S31"/>
    <mergeCell ref="T22:T31"/>
    <mergeCell ref="U22:U31"/>
    <mergeCell ref="V22:V31"/>
    <mergeCell ref="W22:W31"/>
    <mergeCell ref="X22:X31"/>
    <mergeCell ref="L22:L31"/>
    <mergeCell ref="M22:M31"/>
    <mergeCell ref="O22:O31"/>
    <mergeCell ref="P22:P31"/>
    <mergeCell ref="Q22:Q31"/>
    <mergeCell ref="R22:R24"/>
    <mergeCell ref="R25:R26"/>
    <mergeCell ref="R27:R28"/>
    <mergeCell ref="R29:R31"/>
    <mergeCell ref="B22:B31"/>
    <mergeCell ref="C22:C31"/>
    <mergeCell ref="D22:D31"/>
    <mergeCell ref="E22:E31"/>
    <mergeCell ref="F22:F31"/>
    <mergeCell ref="K22:K31"/>
    <mergeCell ref="B14:C14"/>
    <mergeCell ref="M14:O14"/>
    <mergeCell ref="S14:W14"/>
    <mergeCell ref="AC14:AG14"/>
    <mergeCell ref="B15:C15"/>
    <mergeCell ref="B20:P20"/>
    <mergeCell ref="Q20:W20"/>
    <mergeCell ref="X20:AB20"/>
    <mergeCell ref="AC20:AG20"/>
    <mergeCell ref="F12:J12"/>
    <mergeCell ref="M12:O12"/>
    <mergeCell ref="S12:W12"/>
    <mergeCell ref="AC12:AG12"/>
    <mergeCell ref="F13:J13"/>
    <mergeCell ref="M13:O13"/>
    <mergeCell ref="S13:W13"/>
    <mergeCell ref="AC13:AG13"/>
    <mergeCell ref="B10:C10"/>
    <mergeCell ref="F10:J10"/>
    <mergeCell ref="M10:O10"/>
    <mergeCell ref="S10:W10"/>
    <mergeCell ref="AC10:AG10"/>
    <mergeCell ref="F11:J11"/>
    <mergeCell ref="M11:O11"/>
    <mergeCell ref="S11:W11"/>
    <mergeCell ref="AC11:AG11"/>
    <mergeCell ref="S8:X8"/>
    <mergeCell ref="B9:C9"/>
    <mergeCell ref="F9:J9"/>
    <mergeCell ref="M9:O9"/>
    <mergeCell ref="S9:W9"/>
    <mergeCell ref="AC9:AG9"/>
    <mergeCell ref="B7:D7"/>
    <mergeCell ref="F7:K7"/>
    <mergeCell ref="M7:P7"/>
    <mergeCell ref="B8:C8"/>
    <mergeCell ref="F8:J8"/>
    <mergeCell ref="M8:O8"/>
  </mergeCells>
  <conditionalFormatting sqref="AH22:AI22 R22 AI23:AI31">
    <cfRule type="cellIs" dxfId="1370" priority="1354" operator="equal">
      <formula>"Dificil"</formula>
    </cfRule>
    <cfRule type="cellIs" dxfId="1369" priority="1355" operator="equal">
      <formula>"Moderado"</formula>
    </cfRule>
    <cfRule type="cellIs" dxfId="1368" priority="1356" operator="equal">
      <formula>"Facil"</formula>
    </cfRule>
  </conditionalFormatting>
  <conditionalFormatting sqref="R25">
    <cfRule type="cellIs" dxfId="1367" priority="1351" operator="equal">
      <formula>"Dificil"</formula>
    </cfRule>
    <cfRule type="cellIs" dxfId="1366" priority="1352" operator="equal">
      <formula>"Moderado"</formula>
    </cfRule>
    <cfRule type="cellIs" dxfId="1365" priority="1353" operator="equal">
      <formula>"Facil"</formula>
    </cfRule>
  </conditionalFormatting>
  <conditionalFormatting sqref="R27">
    <cfRule type="cellIs" dxfId="1364" priority="1348" operator="equal">
      <formula>"Dificil"</formula>
    </cfRule>
    <cfRule type="cellIs" dxfId="1363" priority="1349" operator="equal">
      <formula>"Moderado"</formula>
    </cfRule>
    <cfRule type="cellIs" dxfId="1362" priority="1350" operator="equal">
      <formula>"Facil"</formula>
    </cfRule>
  </conditionalFormatting>
  <conditionalFormatting sqref="R29">
    <cfRule type="cellIs" dxfId="1361" priority="1345" operator="equal">
      <formula>"Dificil"</formula>
    </cfRule>
    <cfRule type="cellIs" dxfId="1360" priority="1346" operator="equal">
      <formula>"Moderado"</formula>
    </cfRule>
    <cfRule type="cellIs" dxfId="1359" priority="1347" operator="equal">
      <formula>"Facil"</formula>
    </cfRule>
  </conditionalFormatting>
  <conditionalFormatting sqref="AH34:AI34 R34 AI35:AI43">
    <cfRule type="cellIs" dxfId="1358" priority="1342" operator="equal">
      <formula>"Dificil"</formula>
    </cfRule>
    <cfRule type="cellIs" dxfId="1357" priority="1343" operator="equal">
      <formula>"Moderado"</formula>
    </cfRule>
    <cfRule type="cellIs" dxfId="1356" priority="1344" operator="equal">
      <formula>"Facil"</formula>
    </cfRule>
  </conditionalFormatting>
  <conditionalFormatting sqref="R37">
    <cfRule type="cellIs" dxfId="1355" priority="1339" operator="equal">
      <formula>"Dificil"</formula>
    </cfRule>
    <cfRule type="cellIs" dxfId="1354" priority="1340" operator="equal">
      <formula>"Moderado"</formula>
    </cfRule>
    <cfRule type="cellIs" dxfId="1353" priority="1341" operator="equal">
      <formula>"Facil"</formula>
    </cfRule>
  </conditionalFormatting>
  <conditionalFormatting sqref="R39">
    <cfRule type="cellIs" dxfId="1352" priority="1336" operator="equal">
      <formula>"Dificil"</formula>
    </cfRule>
    <cfRule type="cellIs" dxfId="1351" priority="1337" operator="equal">
      <formula>"Moderado"</formula>
    </cfRule>
    <cfRule type="cellIs" dxfId="1350" priority="1338" operator="equal">
      <formula>"Facil"</formula>
    </cfRule>
  </conditionalFormatting>
  <conditionalFormatting sqref="R41">
    <cfRule type="cellIs" dxfId="1349" priority="1333" operator="equal">
      <formula>"Dificil"</formula>
    </cfRule>
    <cfRule type="cellIs" dxfId="1348" priority="1334" operator="equal">
      <formula>"Moderado"</formula>
    </cfRule>
    <cfRule type="cellIs" dxfId="1347" priority="1335" operator="equal">
      <formula>"Facil"</formula>
    </cfRule>
  </conditionalFormatting>
  <conditionalFormatting sqref="AH46:AI46 R46 AI47:AI55">
    <cfRule type="cellIs" dxfId="1346" priority="1330" operator="equal">
      <formula>"Dificil"</formula>
    </cfRule>
    <cfRule type="cellIs" dxfId="1345" priority="1331" operator="equal">
      <formula>"Moderado"</formula>
    </cfRule>
    <cfRule type="cellIs" dxfId="1344" priority="1332" operator="equal">
      <formula>"Facil"</formula>
    </cfRule>
  </conditionalFormatting>
  <conditionalFormatting sqref="R49">
    <cfRule type="cellIs" dxfId="1343" priority="1327" operator="equal">
      <formula>"Dificil"</formula>
    </cfRule>
    <cfRule type="cellIs" dxfId="1342" priority="1328" operator="equal">
      <formula>"Moderado"</formula>
    </cfRule>
    <cfRule type="cellIs" dxfId="1341" priority="1329" operator="equal">
      <formula>"Facil"</formula>
    </cfRule>
  </conditionalFormatting>
  <conditionalFormatting sqref="R51">
    <cfRule type="cellIs" dxfId="1340" priority="1324" operator="equal">
      <formula>"Dificil"</formula>
    </cfRule>
    <cfRule type="cellIs" dxfId="1339" priority="1325" operator="equal">
      <formula>"Moderado"</formula>
    </cfRule>
    <cfRule type="cellIs" dxfId="1338" priority="1326" operator="equal">
      <formula>"Facil"</formula>
    </cfRule>
  </conditionalFormatting>
  <conditionalFormatting sqref="R53">
    <cfRule type="cellIs" dxfId="1337" priority="1321" operator="equal">
      <formula>"Dificil"</formula>
    </cfRule>
    <cfRule type="cellIs" dxfId="1336" priority="1322" operator="equal">
      <formula>"Moderado"</formula>
    </cfRule>
    <cfRule type="cellIs" dxfId="1335" priority="1323" operator="equal">
      <formula>"Facil"</formula>
    </cfRule>
  </conditionalFormatting>
  <conditionalFormatting sqref="AH58:AI58 R58 AI59:AI67">
    <cfRule type="cellIs" dxfId="1334" priority="1318" operator="equal">
      <formula>"Dificil"</formula>
    </cfRule>
    <cfRule type="cellIs" dxfId="1333" priority="1319" operator="equal">
      <formula>"Moderado"</formula>
    </cfRule>
    <cfRule type="cellIs" dxfId="1332" priority="1320" operator="equal">
      <formula>"Facil"</formula>
    </cfRule>
  </conditionalFormatting>
  <conditionalFormatting sqref="R61">
    <cfRule type="cellIs" dxfId="1331" priority="1315" operator="equal">
      <formula>"Dificil"</formula>
    </cfRule>
    <cfRule type="cellIs" dxfId="1330" priority="1316" operator="equal">
      <formula>"Moderado"</formula>
    </cfRule>
    <cfRule type="cellIs" dxfId="1329" priority="1317" operator="equal">
      <formula>"Facil"</formula>
    </cfRule>
  </conditionalFormatting>
  <conditionalFormatting sqref="R63">
    <cfRule type="cellIs" dxfId="1328" priority="1312" operator="equal">
      <formula>"Dificil"</formula>
    </cfRule>
    <cfRule type="cellIs" dxfId="1327" priority="1313" operator="equal">
      <formula>"Moderado"</formula>
    </cfRule>
    <cfRule type="cellIs" dxfId="1326" priority="1314" operator="equal">
      <formula>"Facil"</formula>
    </cfRule>
  </conditionalFormatting>
  <conditionalFormatting sqref="R65">
    <cfRule type="cellIs" dxfId="1325" priority="1309" operator="equal">
      <formula>"Dificil"</formula>
    </cfRule>
    <cfRule type="cellIs" dxfId="1324" priority="1310" operator="equal">
      <formula>"Moderado"</formula>
    </cfRule>
    <cfRule type="cellIs" dxfId="1323" priority="1311" operator="equal">
      <formula>"Facil"</formula>
    </cfRule>
  </conditionalFormatting>
  <conditionalFormatting sqref="AH70:AI70 R70 AI71:AI79">
    <cfRule type="cellIs" dxfId="1322" priority="1306" operator="equal">
      <formula>"Dificil"</formula>
    </cfRule>
    <cfRule type="cellIs" dxfId="1321" priority="1307" operator="equal">
      <formula>"Moderado"</formula>
    </cfRule>
    <cfRule type="cellIs" dxfId="1320" priority="1308" operator="equal">
      <formula>"Facil"</formula>
    </cfRule>
  </conditionalFormatting>
  <conditionalFormatting sqref="R73">
    <cfRule type="cellIs" dxfId="1319" priority="1303" operator="equal">
      <formula>"Dificil"</formula>
    </cfRule>
    <cfRule type="cellIs" dxfId="1318" priority="1304" operator="equal">
      <formula>"Moderado"</formula>
    </cfRule>
    <cfRule type="cellIs" dxfId="1317" priority="1305" operator="equal">
      <formula>"Facil"</formula>
    </cfRule>
  </conditionalFormatting>
  <conditionalFormatting sqref="R75">
    <cfRule type="cellIs" dxfId="1316" priority="1300" operator="equal">
      <formula>"Dificil"</formula>
    </cfRule>
    <cfRule type="cellIs" dxfId="1315" priority="1301" operator="equal">
      <formula>"Moderado"</formula>
    </cfRule>
    <cfRule type="cellIs" dxfId="1314" priority="1302" operator="equal">
      <formula>"Facil"</formula>
    </cfRule>
  </conditionalFormatting>
  <conditionalFormatting sqref="R77">
    <cfRule type="cellIs" dxfId="1313" priority="1297" operator="equal">
      <formula>"Dificil"</formula>
    </cfRule>
    <cfRule type="cellIs" dxfId="1312" priority="1298" operator="equal">
      <formula>"Moderado"</formula>
    </cfRule>
    <cfRule type="cellIs" dxfId="1311" priority="1299" operator="equal">
      <formula>"Facil"</formula>
    </cfRule>
  </conditionalFormatting>
  <conditionalFormatting sqref="AH82:AI82 R82 AI83:AI87 AI90:AI91">
    <cfRule type="cellIs" dxfId="1310" priority="1294" operator="equal">
      <formula>"Dificil"</formula>
    </cfRule>
    <cfRule type="cellIs" dxfId="1309" priority="1295" operator="equal">
      <formula>"Moderado"</formula>
    </cfRule>
    <cfRule type="cellIs" dxfId="1308" priority="1296" operator="equal">
      <formula>"Facil"</formula>
    </cfRule>
  </conditionalFormatting>
  <conditionalFormatting sqref="R85">
    <cfRule type="cellIs" dxfId="1307" priority="1291" operator="equal">
      <formula>"Dificil"</formula>
    </cfRule>
    <cfRule type="cellIs" dxfId="1306" priority="1292" operator="equal">
      <formula>"Moderado"</formula>
    </cfRule>
    <cfRule type="cellIs" dxfId="1305" priority="1293" operator="equal">
      <formula>"Facil"</formula>
    </cfRule>
  </conditionalFormatting>
  <conditionalFormatting sqref="R87">
    <cfRule type="cellIs" dxfId="1304" priority="1288" operator="equal">
      <formula>"Dificil"</formula>
    </cfRule>
    <cfRule type="cellIs" dxfId="1303" priority="1289" operator="equal">
      <formula>"Moderado"</formula>
    </cfRule>
    <cfRule type="cellIs" dxfId="1302" priority="1290" operator="equal">
      <formula>"Facil"</formula>
    </cfRule>
  </conditionalFormatting>
  <conditionalFormatting sqref="R89">
    <cfRule type="cellIs" dxfId="1301" priority="1285" operator="equal">
      <formula>"Dificil"</formula>
    </cfRule>
    <cfRule type="cellIs" dxfId="1300" priority="1286" operator="equal">
      <formula>"Moderado"</formula>
    </cfRule>
    <cfRule type="cellIs" dxfId="1299" priority="1287" operator="equal">
      <formula>"Facil"</formula>
    </cfRule>
  </conditionalFormatting>
  <conditionalFormatting sqref="AH94:AI94 R94 AI95:AI103">
    <cfRule type="cellIs" dxfId="1298" priority="1282" operator="equal">
      <formula>"Dificil"</formula>
    </cfRule>
    <cfRule type="cellIs" dxfId="1297" priority="1283" operator="equal">
      <formula>"Moderado"</formula>
    </cfRule>
    <cfRule type="cellIs" dxfId="1296" priority="1284" operator="equal">
      <formula>"Facil"</formula>
    </cfRule>
  </conditionalFormatting>
  <conditionalFormatting sqref="R97">
    <cfRule type="cellIs" dxfId="1295" priority="1279" operator="equal">
      <formula>"Dificil"</formula>
    </cfRule>
    <cfRule type="cellIs" dxfId="1294" priority="1280" operator="equal">
      <formula>"Moderado"</formula>
    </cfRule>
    <cfRule type="cellIs" dxfId="1293" priority="1281" operator="equal">
      <formula>"Facil"</formula>
    </cfRule>
  </conditionalFormatting>
  <conditionalFormatting sqref="R99">
    <cfRule type="cellIs" dxfId="1292" priority="1276" operator="equal">
      <formula>"Dificil"</formula>
    </cfRule>
    <cfRule type="cellIs" dxfId="1291" priority="1277" operator="equal">
      <formula>"Moderado"</formula>
    </cfRule>
    <cfRule type="cellIs" dxfId="1290" priority="1278" operator="equal">
      <formula>"Facil"</formula>
    </cfRule>
  </conditionalFormatting>
  <conditionalFormatting sqref="R101">
    <cfRule type="cellIs" dxfId="1289" priority="1273" operator="equal">
      <formula>"Dificil"</formula>
    </cfRule>
    <cfRule type="cellIs" dxfId="1288" priority="1274" operator="equal">
      <formula>"Moderado"</formula>
    </cfRule>
    <cfRule type="cellIs" dxfId="1287" priority="1275" operator="equal">
      <formula>"Facil"</formula>
    </cfRule>
  </conditionalFormatting>
  <conditionalFormatting sqref="AH106:AI106 R106 AI107:AI115">
    <cfRule type="cellIs" dxfId="1286" priority="1270" operator="equal">
      <formula>"Dificil"</formula>
    </cfRule>
    <cfRule type="cellIs" dxfId="1285" priority="1271" operator="equal">
      <formula>"Moderado"</formula>
    </cfRule>
    <cfRule type="cellIs" dxfId="1284" priority="1272" operator="equal">
      <formula>"Facil"</formula>
    </cfRule>
  </conditionalFormatting>
  <conditionalFormatting sqref="R109">
    <cfRule type="cellIs" dxfId="1283" priority="1267" operator="equal">
      <formula>"Dificil"</formula>
    </cfRule>
    <cfRule type="cellIs" dxfId="1282" priority="1268" operator="equal">
      <formula>"Moderado"</formula>
    </cfRule>
    <cfRule type="cellIs" dxfId="1281" priority="1269" operator="equal">
      <formula>"Facil"</formula>
    </cfRule>
  </conditionalFormatting>
  <conditionalFormatting sqref="R111">
    <cfRule type="cellIs" dxfId="1280" priority="1264" operator="equal">
      <formula>"Dificil"</formula>
    </cfRule>
    <cfRule type="cellIs" dxfId="1279" priority="1265" operator="equal">
      <formula>"Moderado"</formula>
    </cfRule>
    <cfRule type="cellIs" dxfId="1278" priority="1266" operator="equal">
      <formula>"Facil"</formula>
    </cfRule>
  </conditionalFormatting>
  <conditionalFormatting sqref="R113">
    <cfRule type="cellIs" dxfId="1277" priority="1261" operator="equal">
      <formula>"Dificil"</formula>
    </cfRule>
    <cfRule type="cellIs" dxfId="1276" priority="1262" operator="equal">
      <formula>"Moderado"</formula>
    </cfRule>
    <cfRule type="cellIs" dxfId="1275" priority="1263" operator="equal">
      <formula>"Facil"</formula>
    </cfRule>
  </conditionalFormatting>
  <conditionalFormatting sqref="AH118:AI118 R118 AI119:AI127">
    <cfRule type="cellIs" dxfId="1274" priority="1258" operator="equal">
      <formula>"Dificil"</formula>
    </cfRule>
    <cfRule type="cellIs" dxfId="1273" priority="1259" operator="equal">
      <formula>"Moderado"</formula>
    </cfRule>
    <cfRule type="cellIs" dxfId="1272" priority="1260" operator="equal">
      <formula>"Facil"</formula>
    </cfRule>
  </conditionalFormatting>
  <conditionalFormatting sqref="R121">
    <cfRule type="cellIs" dxfId="1271" priority="1255" operator="equal">
      <formula>"Dificil"</formula>
    </cfRule>
    <cfRule type="cellIs" dxfId="1270" priority="1256" operator="equal">
      <formula>"Moderado"</formula>
    </cfRule>
    <cfRule type="cellIs" dxfId="1269" priority="1257" operator="equal">
      <formula>"Facil"</formula>
    </cfRule>
  </conditionalFormatting>
  <conditionalFormatting sqref="R123">
    <cfRule type="cellIs" dxfId="1268" priority="1252" operator="equal">
      <formula>"Dificil"</formula>
    </cfRule>
    <cfRule type="cellIs" dxfId="1267" priority="1253" operator="equal">
      <formula>"Moderado"</formula>
    </cfRule>
    <cfRule type="cellIs" dxfId="1266" priority="1254" operator="equal">
      <formula>"Facil"</formula>
    </cfRule>
  </conditionalFormatting>
  <conditionalFormatting sqref="R125">
    <cfRule type="cellIs" dxfId="1265" priority="1249" operator="equal">
      <formula>"Dificil"</formula>
    </cfRule>
    <cfRule type="cellIs" dxfId="1264" priority="1250" operator="equal">
      <formula>"Moderado"</formula>
    </cfRule>
    <cfRule type="cellIs" dxfId="1263" priority="1251" operator="equal">
      <formula>"Facil"</formula>
    </cfRule>
  </conditionalFormatting>
  <conditionalFormatting sqref="AH130:AI130 R130 AI131:AI139">
    <cfRule type="cellIs" dxfId="1262" priority="1246" operator="equal">
      <formula>"Dificil"</formula>
    </cfRule>
    <cfRule type="cellIs" dxfId="1261" priority="1247" operator="equal">
      <formula>"Moderado"</formula>
    </cfRule>
    <cfRule type="cellIs" dxfId="1260" priority="1248" operator="equal">
      <formula>"Facil"</formula>
    </cfRule>
  </conditionalFormatting>
  <conditionalFormatting sqref="R133">
    <cfRule type="cellIs" dxfId="1259" priority="1243" operator="equal">
      <formula>"Dificil"</formula>
    </cfRule>
    <cfRule type="cellIs" dxfId="1258" priority="1244" operator="equal">
      <formula>"Moderado"</formula>
    </cfRule>
    <cfRule type="cellIs" dxfId="1257" priority="1245" operator="equal">
      <formula>"Facil"</formula>
    </cfRule>
  </conditionalFormatting>
  <conditionalFormatting sqref="R135">
    <cfRule type="cellIs" dxfId="1256" priority="1240" operator="equal">
      <formula>"Dificil"</formula>
    </cfRule>
    <cfRule type="cellIs" dxfId="1255" priority="1241" operator="equal">
      <formula>"Moderado"</formula>
    </cfRule>
    <cfRule type="cellIs" dxfId="1254" priority="1242" operator="equal">
      <formula>"Facil"</formula>
    </cfRule>
  </conditionalFormatting>
  <conditionalFormatting sqref="R137">
    <cfRule type="cellIs" dxfId="1253" priority="1237" operator="equal">
      <formula>"Dificil"</formula>
    </cfRule>
    <cfRule type="cellIs" dxfId="1252" priority="1238" operator="equal">
      <formula>"Moderado"</formula>
    </cfRule>
    <cfRule type="cellIs" dxfId="1251" priority="1239" operator="equal">
      <formula>"Facil"</formula>
    </cfRule>
  </conditionalFormatting>
  <conditionalFormatting sqref="AH142:AI142 R142 AI143:AI151">
    <cfRule type="cellIs" dxfId="1250" priority="1234" operator="equal">
      <formula>"Dificil"</formula>
    </cfRule>
    <cfRule type="cellIs" dxfId="1249" priority="1235" operator="equal">
      <formula>"Moderado"</formula>
    </cfRule>
    <cfRule type="cellIs" dxfId="1248" priority="1236" operator="equal">
      <formula>"Facil"</formula>
    </cfRule>
  </conditionalFormatting>
  <conditionalFormatting sqref="R145">
    <cfRule type="cellIs" dxfId="1247" priority="1231" operator="equal">
      <formula>"Dificil"</formula>
    </cfRule>
    <cfRule type="cellIs" dxfId="1246" priority="1232" operator="equal">
      <formula>"Moderado"</formula>
    </cfRule>
    <cfRule type="cellIs" dxfId="1245" priority="1233" operator="equal">
      <formula>"Facil"</formula>
    </cfRule>
  </conditionalFormatting>
  <conditionalFormatting sqref="R147">
    <cfRule type="cellIs" dxfId="1244" priority="1228" operator="equal">
      <formula>"Dificil"</formula>
    </cfRule>
    <cfRule type="cellIs" dxfId="1243" priority="1229" operator="equal">
      <formula>"Moderado"</formula>
    </cfRule>
    <cfRule type="cellIs" dxfId="1242" priority="1230" operator="equal">
      <formula>"Facil"</formula>
    </cfRule>
  </conditionalFormatting>
  <conditionalFormatting sqref="R149">
    <cfRule type="cellIs" dxfId="1241" priority="1225" operator="equal">
      <formula>"Dificil"</formula>
    </cfRule>
    <cfRule type="cellIs" dxfId="1240" priority="1226" operator="equal">
      <formula>"Moderado"</formula>
    </cfRule>
    <cfRule type="cellIs" dxfId="1239" priority="1227" operator="equal">
      <formula>"Facil"</formula>
    </cfRule>
  </conditionalFormatting>
  <conditionalFormatting sqref="AH154:AI154 R154 AI155:AI163">
    <cfRule type="cellIs" dxfId="1238" priority="1222" operator="equal">
      <formula>"Dificil"</formula>
    </cfRule>
    <cfRule type="cellIs" dxfId="1237" priority="1223" operator="equal">
      <formula>"Moderado"</formula>
    </cfRule>
    <cfRule type="cellIs" dxfId="1236" priority="1224" operator="equal">
      <formula>"Facil"</formula>
    </cfRule>
  </conditionalFormatting>
  <conditionalFormatting sqref="R157">
    <cfRule type="cellIs" dxfId="1235" priority="1219" operator="equal">
      <formula>"Dificil"</formula>
    </cfRule>
    <cfRule type="cellIs" dxfId="1234" priority="1220" operator="equal">
      <formula>"Moderado"</formula>
    </cfRule>
    <cfRule type="cellIs" dxfId="1233" priority="1221" operator="equal">
      <formula>"Facil"</formula>
    </cfRule>
  </conditionalFormatting>
  <conditionalFormatting sqref="R159">
    <cfRule type="cellIs" dxfId="1232" priority="1216" operator="equal">
      <formula>"Dificil"</formula>
    </cfRule>
    <cfRule type="cellIs" dxfId="1231" priority="1217" operator="equal">
      <formula>"Moderado"</formula>
    </cfRule>
    <cfRule type="cellIs" dxfId="1230" priority="1218" operator="equal">
      <formula>"Facil"</formula>
    </cfRule>
  </conditionalFormatting>
  <conditionalFormatting sqref="R161">
    <cfRule type="cellIs" dxfId="1229" priority="1213" operator="equal">
      <formula>"Dificil"</formula>
    </cfRule>
    <cfRule type="cellIs" dxfId="1228" priority="1214" operator="equal">
      <formula>"Moderado"</formula>
    </cfRule>
    <cfRule type="cellIs" dxfId="1227" priority="1215" operator="equal">
      <formula>"Facil"</formula>
    </cfRule>
  </conditionalFormatting>
  <conditionalFormatting sqref="AH166:AI166 R166 AI167:AI175">
    <cfRule type="cellIs" dxfId="1226" priority="1210" operator="equal">
      <formula>"Dificil"</formula>
    </cfRule>
    <cfRule type="cellIs" dxfId="1225" priority="1211" operator="equal">
      <formula>"Moderado"</formula>
    </cfRule>
    <cfRule type="cellIs" dxfId="1224" priority="1212" operator="equal">
      <formula>"Facil"</formula>
    </cfRule>
  </conditionalFormatting>
  <conditionalFormatting sqref="R169">
    <cfRule type="cellIs" dxfId="1223" priority="1207" operator="equal">
      <formula>"Dificil"</formula>
    </cfRule>
    <cfRule type="cellIs" dxfId="1222" priority="1208" operator="equal">
      <formula>"Moderado"</formula>
    </cfRule>
    <cfRule type="cellIs" dxfId="1221" priority="1209" operator="equal">
      <formula>"Facil"</formula>
    </cfRule>
  </conditionalFormatting>
  <conditionalFormatting sqref="R171">
    <cfRule type="cellIs" dxfId="1220" priority="1204" operator="equal">
      <formula>"Dificil"</formula>
    </cfRule>
    <cfRule type="cellIs" dxfId="1219" priority="1205" operator="equal">
      <formula>"Moderado"</formula>
    </cfRule>
    <cfRule type="cellIs" dxfId="1218" priority="1206" operator="equal">
      <formula>"Facil"</formula>
    </cfRule>
  </conditionalFormatting>
  <conditionalFormatting sqref="R173">
    <cfRule type="cellIs" dxfId="1217" priority="1201" operator="equal">
      <formula>"Dificil"</formula>
    </cfRule>
    <cfRule type="cellIs" dxfId="1216" priority="1202" operator="equal">
      <formula>"Moderado"</formula>
    </cfRule>
    <cfRule type="cellIs" dxfId="1215" priority="1203" operator="equal">
      <formula>"Facil"</formula>
    </cfRule>
  </conditionalFormatting>
  <conditionalFormatting sqref="AH178:AI178 R178 AI179:AI187">
    <cfRule type="cellIs" dxfId="1214" priority="1198" operator="equal">
      <formula>"Dificil"</formula>
    </cfRule>
    <cfRule type="cellIs" dxfId="1213" priority="1199" operator="equal">
      <formula>"Moderado"</formula>
    </cfRule>
    <cfRule type="cellIs" dxfId="1212" priority="1200" operator="equal">
      <formula>"Facil"</formula>
    </cfRule>
  </conditionalFormatting>
  <conditionalFormatting sqref="R181">
    <cfRule type="cellIs" dxfId="1211" priority="1195" operator="equal">
      <formula>"Dificil"</formula>
    </cfRule>
    <cfRule type="cellIs" dxfId="1210" priority="1196" operator="equal">
      <formula>"Moderado"</formula>
    </cfRule>
    <cfRule type="cellIs" dxfId="1209" priority="1197" operator="equal">
      <formula>"Facil"</formula>
    </cfRule>
  </conditionalFormatting>
  <conditionalFormatting sqref="R183">
    <cfRule type="cellIs" dxfId="1208" priority="1192" operator="equal">
      <formula>"Dificil"</formula>
    </cfRule>
    <cfRule type="cellIs" dxfId="1207" priority="1193" operator="equal">
      <formula>"Moderado"</formula>
    </cfRule>
    <cfRule type="cellIs" dxfId="1206" priority="1194" operator="equal">
      <formula>"Facil"</formula>
    </cfRule>
  </conditionalFormatting>
  <conditionalFormatting sqref="R185">
    <cfRule type="cellIs" dxfId="1205" priority="1189" operator="equal">
      <formula>"Dificil"</formula>
    </cfRule>
    <cfRule type="cellIs" dxfId="1204" priority="1190" operator="equal">
      <formula>"Moderado"</formula>
    </cfRule>
    <cfRule type="cellIs" dxfId="1203" priority="1191" operator="equal">
      <formula>"Facil"</formula>
    </cfRule>
  </conditionalFormatting>
  <conditionalFormatting sqref="AH190:AI190 R190 AI191:AI199">
    <cfRule type="cellIs" dxfId="1202" priority="1186" operator="equal">
      <formula>"Dificil"</formula>
    </cfRule>
    <cfRule type="cellIs" dxfId="1201" priority="1187" operator="equal">
      <formula>"Moderado"</formula>
    </cfRule>
    <cfRule type="cellIs" dxfId="1200" priority="1188" operator="equal">
      <formula>"Facil"</formula>
    </cfRule>
  </conditionalFormatting>
  <conditionalFormatting sqref="R193">
    <cfRule type="cellIs" dxfId="1199" priority="1183" operator="equal">
      <formula>"Dificil"</formula>
    </cfRule>
    <cfRule type="cellIs" dxfId="1198" priority="1184" operator="equal">
      <formula>"Moderado"</formula>
    </cfRule>
    <cfRule type="cellIs" dxfId="1197" priority="1185" operator="equal">
      <formula>"Facil"</formula>
    </cfRule>
  </conditionalFormatting>
  <conditionalFormatting sqref="R195">
    <cfRule type="cellIs" dxfId="1196" priority="1180" operator="equal">
      <formula>"Dificil"</formula>
    </cfRule>
    <cfRule type="cellIs" dxfId="1195" priority="1181" operator="equal">
      <formula>"Moderado"</formula>
    </cfRule>
    <cfRule type="cellIs" dxfId="1194" priority="1182" operator="equal">
      <formula>"Facil"</formula>
    </cfRule>
  </conditionalFormatting>
  <conditionalFormatting sqref="R197">
    <cfRule type="cellIs" dxfId="1193" priority="1177" operator="equal">
      <formula>"Dificil"</formula>
    </cfRule>
    <cfRule type="cellIs" dxfId="1192" priority="1178" operator="equal">
      <formula>"Moderado"</formula>
    </cfRule>
    <cfRule type="cellIs" dxfId="1191" priority="1179" operator="equal">
      <formula>"Facil"</formula>
    </cfRule>
  </conditionalFormatting>
  <conditionalFormatting sqref="AH202:AI202 R202 AI203:AI211">
    <cfRule type="cellIs" dxfId="1190" priority="1174" operator="equal">
      <formula>"Dificil"</formula>
    </cfRule>
    <cfRule type="cellIs" dxfId="1189" priority="1175" operator="equal">
      <formula>"Moderado"</formula>
    </cfRule>
    <cfRule type="cellIs" dxfId="1188" priority="1176" operator="equal">
      <formula>"Facil"</formula>
    </cfRule>
  </conditionalFormatting>
  <conditionalFormatting sqref="R205">
    <cfRule type="cellIs" dxfId="1187" priority="1171" operator="equal">
      <formula>"Dificil"</formula>
    </cfRule>
    <cfRule type="cellIs" dxfId="1186" priority="1172" operator="equal">
      <formula>"Moderado"</formula>
    </cfRule>
    <cfRule type="cellIs" dxfId="1185" priority="1173" operator="equal">
      <formula>"Facil"</formula>
    </cfRule>
  </conditionalFormatting>
  <conditionalFormatting sqref="R207">
    <cfRule type="cellIs" dxfId="1184" priority="1168" operator="equal">
      <formula>"Dificil"</formula>
    </cfRule>
    <cfRule type="cellIs" dxfId="1183" priority="1169" operator="equal">
      <formula>"Moderado"</formula>
    </cfRule>
    <cfRule type="cellIs" dxfId="1182" priority="1170" operator="equal">
      <formula>"Facil"</formula>
    </cfRule>
  </conditionalFormatting>
  <conditionalFormatting sqref="R209">
    <cfRule type="cellIs" dxfId="1181" priority="1165" operator="equal">
      <formula>"Dificil"</formula>
    </cfRule>
    <cfRule type="cellIs" dxfId="1180" priority="1166" operator="equal">
      <formula>"Moderado"</formula>
    </cfRule>
    <cfRule type="cellIs" dxfId="1179" priority="1167" operator="equal">
      <formula>"Facil"</formula>
    </cfRule>
  </conditionalFormatting>
  <conditionalFormatting sqref="AH214:AI214 R214 AI215:AI223">
    <cfRule type="cellIs" dxfId="1178" priority="1162" operator="equal">
      <formula>"Dificil"</formula>
    </cfRule>
    <cfRule type="cellIs" dxfId="1177" priority="1163" operator="equal">
      <formula>"Moderado"</formula>
    </cfRule>
    <cfRule type="cellIs" dxfId="1176" priority="1164" operator="equal">
      <formula>"Facil"</formula>
    </cfRule>
  </conditionalFormatting>
  <conditionalFormatting sqref="R217">
    <cfRule type="cellIs" dxfId="1175" priority="1159" operator="equal">
      <formula>"Dificil"</formula>
    </cfRule>
    <cfRule type="cellIs" dxfId="1174" priority="1160" operator="equal">
      <formula>"Moderado"</formula>
    </cfRule>
    <cfRule type="cellIs" dxfId="1173" priority="1161" operator="equal">
      <formula>"Facil"</formula>
    </cfRule>
  </conditionalFormatting>
  <conditionalFormatting sqref="R219">
    <cfRule type="cellIs" dxfId="1172" priority="1156" operator="equal">
      <formula>"Dificil"</formula>
    </cfRule>
    <cfRule type="cellIs" dxfId="1171" priority="1157" operator="equal">
      <formula>"Moderado"</formula>
    </cfRule>
    <cfRule type="cellIs" dxfId="1170" priority="1158" operator="equal">
      <formula>"Facil"</formula>
    </cfRule>
  </conditionalFormatting>
  <conditionalFormatting sqref="R221">
    <cfRule type="cellIs" dxfId="1169" priority="1153" operator="equal">
      <formula>"Dificil"</formula>
    </cfRule>
    <cfRule type="cellIs" dxfId="1168" priority="1154" operator="equal">
      <formula>"Moderado"</formula>
    </cfRule>
    <cfRule type="cellIs" dxfId="1167" priority="1155" operator="equal">
      <formula>"Facil"</formula>
    </cfRule>
  </conditionalFormatting>
  <conditionalFormatting sqref="AH226:AI226 R226 AI227:AI235">
    <cfRule type="cellIs" dxfId="1166" priority="1150" operator="equal">
      <formula>"Dificil"</formula>
    </cfRule>
    <cfRule type="cellIs" dxfId="1165" priority="1151" operator="equal">
      <formula>"Moderado"</formula>
    </cfRule>
    <cfRule type="cellIs" dxfId="1164" priority="1152" operator="equal">
      <formula>"Facil"</formula>
    </cfRule>
  </conditionalFormatting>
  <conditionalFormatting sqref="R229">
    <cfRule type="cellIs" dxfId="1163" priority="1147" operator="equal">
      <formula>"Dificil"</formula>
    </cfRule>
    <cfRule type="cellIs" dxfId="1162" priority="1148" operator="equal">
      <formula>"Moderado"</formula>
    </cfRule>
    <cfRule type="cellIs" dxfId="1161" priority="1149" operator="equal">
      <formula>"Facil"</formula>
    </cfRule>
  </conditionalFormatting>
  <conditionalFormatting sqref="R231">
    <cfRule type="cellIs" dxfId="1160" priority="1144" operator="equal">
      <formula>"Dificil"</formula>
    </cfRule>
    <cfRule type="cellIs" dxfId="1159" priority="1145" operator="equal">
      <formula>"Moderado"</formula>
    </cfRule>
    <cfRule type="cellIs" dxfId="1158" priority="1146" operator="equal">
      <formula>"Facil"</formula>
    </cfRule>
  </conditionalFormatting>
  <conditionalFormatting sqref="R233">
    <cfRule type="cellIs" dxfId="1157" priority="1141" operator="equal">
      <formula>"Dificil"</formula>
    </cfRule>
    <cfRule type="cellIs" dxfId="1156" priority="1142" operator="equal">
      <formula>"Moderado"</formula>
    </cfRule>
    <cfRule type="cellIs" dxfId="1155" priority="1143" operator="equal">
      <formula>"Facil"</formula>
    </cfRule>
  </conditionalFormatting>
  <conditionalFormatting sqref="AH238:AI238 R238 AI239:AI247">
    <cfRule type="cellIs" dxfId="1154" priority="1138" operator="equal">
      <formula>"Dificil"</formula>
    </cfRule>
    <cfRule type="cellIs" dxfId="1153" priority="1139" operator="equal">
      <formula>"Moderado"</formula>
    </cfRule>
    <cfRule type="cellIs" dxfId="1152" priority="1140" operator="equal">
      <formula>"Facil"</formula>
    </cfRule>
  </conditionalFormatting>
  <conditionalFormatting sqref="R241">
    <cfRule type="cellIs" dxfId="1151" priority="1135" operator="equal">
      <formula>"Dificil"</formula>
    </cfRule>
    <cfRule type="cellIs" dxfId="1150" priority="1136" operator="equal">
      <formula>"Moderado"</formula>
    </cfRule>
    <cfRule type="cellIs" dxfId="1149" priority="1137" operator="equal">
      <formula>"Facil"</formula>
    </cfRule>
  </conditionalFormatting>
  <conditionalFormatting sqref="R243">
    <cfRule type="cellIs" dxfId="1148" priority="1132" operator="equal">
      <formula>"Dificil"</formula>
    </cfRule>
    <cfRule type="cellIs" dxfId="1147" priority="1133" operator="equal">
      <formula>"Moderado"</formula>
    </cfRule>
    <cfRule type="cellIs" dxfId="1146" priority="1134" operator="equal">
      <formula>"Facil"</formula>
    </cfRule>
  </conditionalFormatting>
  <conditionalFormatting sqref="R245">
    <cfRule type="cellIs" dxfId="1145" priority="1129" operator="equal">
      <formula>"Dificil"</formula>
    </cfRule>
    <cfRule type="cellIs" dxfId="1144" priority="1130" operator="equal">
      <formula>"Moderado"</formula>
    </cfRule>
    <cfRule type="cellIs" dxfId="1143" priority="1131" operator="equal">
      <formula>"Facil"</formula>
    </cfRule>
  </conditionalFormatting>
  <conditionalFormatting sqref="AH250:AI250 R250 AI251:AI259">
    <cfRule type="cellIs" dxfId="1142" priority="1126" operator="equal">
      <formula>"Dificil"</formula>
    </cfRule>
    <cfRule type="cellIs" dxfId="1141" priority="1127" operator="equal">
      <formula>"Moderado"</formula>
    </cfRule>
    <cfRule type="cellIs" dxfId="1140" priority="1128" operator="equal">
      <formula>"Facil"</formula>
    </cfRule>
  </conditionalFormatting>
  <conditionalFormatting sqref="R253">
    <cfRule type="cellIs" dxfId="1139" priority="1123" operator="equal">
      <formula>"Dificil"</formula>
    </cfRule>
    <cfRule type="cellIs" dxfId="1138" priority="1124" operator="equal">
      <formula>"Moderado"</formula>
    </cfRule>
    <cfRule type="cellIs" dxfId="1137" priority="1125" operator="equal">
      <formula>"Facil"</formula>
    </cfRule>
  </conditionalFormatting>
  <conditionalFormatting sqref="R255">
    <cfRule type="cellIs" dxfId="1136" priority="1120" operator="equal">
      <formula>"Dificil"</formula>
    </cfRule>
    <cfRule type="cellIs" dxfId="1135" priority="1121" operator="equal">
      <formula>"Moderado"</formula>
    </cfRule>
    <cfRule type="cellIs" dxfId="1134" priority="1122" operator="equal">
      <formula>"Facil"</formula>
    </cfRule>
  </conditionalFormatting>
  <conditionalFormatting sqref="R257">
    <cfRule type="cellIs" dxfId="1133" priority="1117" operator="equal">
      <formula>"Dificil"</formula>
    </cfRule>
    <cfRule type="cellIs" dxfId="1132" priority="1118" operator="equal">
      <formula>"Moderado"</formula>
    </cfRule>
    <cfRule type="cellIs" dxfId="1131" priority="1119" operator="equal">
      <formula>"Facil"</formula>
    </cfRule>
  </conditionalFormatting>
  <conditionalFormatting sqref="AH262:AI262 R262 AI263:AI271">
    <cfRule type="cellIs" dxfId="1130" priority="1114" operator="equal">
      <formula>"Dificil"</formula>
    </cfRule>
    <cfRule type="cellIs" dxfId="1129" priority="1115" operator="equal">
      <formula>"Moderado"</formula>
    </cfRule>
    <cfRule type="cellIs" dxfId="1128" priority="1116" operator="equal">
      <formula>"Facil"</formula>
    </cfRule>
  </conditionalFormatting>
  <conditionalFormatting sqref="R265">
    <cfRule type="cellIs" dxfId="1127" priority="1111" operator="equal">
      <formula>"Dificil"</formula>
    </cfRule>
    <cfRule type="cellIs" dxfId="1126" priority="1112" operator="equal">
      <formula>"Moderado"</formula>
    </cfRule>
    <cfRule type="cellIs" dxfId="1125" priority="1113" operator="equal">
      <formula>"Facil"</formula>
    </cfRule>
  </conditionalFormatting>
  <conditionalFormatting sqref="R267">
    <cfRule type="cellIs" dxfId="1124" priority="1108" operator="equal">
      <formula>"Dificil"</formula>
    </cfRule>
    <cfRule type="cellIs" dxfId="1123" priority="1109" operator="equal">
      <formula>"Moderado"</formula>
    </cfRule>
    <cfRule type="cellIs" dxfId="1122" priority="1110" operator="equal">
      <formula>"Facil"</formula>
    </cfRule>
  </conditionalFormatting>
  <conditionalFormatting sqref="R269">
    <cfRule type="cellIs" dxfId="1121" priority="1105" operator="equal">
      <formula>"Dificil"</formula>
    </cfRule>
    <cfRule type="cellIs" dxfId="1120" priority="1106" operator="equal">
      <formula>"Moderado"</formula>
    </cfRule>
    <cfRule type="cellIs" dxfId="1119" priority="1107" operator="equal">
      <formula>"Facil"</formula>
    </cfRule>
  </conditionalFormatting>
  <conditionalFormatting sqref="AH274:AI274 R274 AI275:AI283">
    <cfRule type="cellIs" dxfId="1118" priority="1102" operator="equal">
      <formula>"Dificil"</formula>
    </cfRule>
    <cfRule type="cellIs" dxfId="1117" priority="1103" operator="equal">
      <formula>"Moderado"</formula>
    </cfRule>
    <cfRule type="cellIs" dxfId="1116" priority="1104" operator="equal">
      <formula>"Facil"</formula>
    </cfRule>
  </conditionalFormatting>
  <conditionalFormatting sqref="R277">
    <cfRule type="cellIs" dxfId="1115" priority="1099" operator="equal">
      <formula>"Dificil"</formula>
    </cfRule>
    <cfRule type="cellIs" dxfId="1114" priority="1100" operator="equal">
      <formula>"Moderado"</formula>
    </cfRule>
    <cfRule type="cellIs" dxfId="1113" priority="1101" operator="equal">
      <formula>"Facil"</formula>
    </cfRule>
  </conditionalFormatting>
  <conditionalFormatting sqref="R279">
    <cfRule type="cellIs" dxfId="1112" priority="1096" operator="equal">
      <formula>"Dificil"</formula>
    </cfRule>
    <cfRule type="cellIs" dxfId="1111" priority="1097" operator="equal">
      <formula>"Moderado"</formula>
    </cfRule>
    <cfRule type="cellIs" dxfId="1110" priority="1098" operator="equal">
      <formula>"Facil"</formula>
    </cfRule>
  </conditionalFormatting>
  <conditionalFormatting sqref="R281">
    <cfRule type="cellIs" dxfId="1109" priority="1093" operator="equal">
      <formula>"Dificil"</formula>
    </cfRule>
    <cfRule type="cellIs" dxfId="1108" priority="1094" operator="equal">
      <formula>"Moderado"</formula>
    </cfRule>
    <cfRule type="cellIs" dxfId="1107" priority="1095" operator="equal">
      <formula>"Facil"</formula>
    </cfRule>
  </conditionalFormatting>
  <conditionalFormatting sqref="AH286:AI286 R286 AI287:AI295">
    <cfRule type="cellIs" dxfId="1106" priority="1090" operator="equal">
      <formula>"Dificil"</formula>
    </cfRule>
    <cfRule type="cellIs" dxfId="1105" priority="1091" operator="equal">
      <formula>"Moderado"</formula>
    </cfRule>
    <cfRule type="cellIs" dxfId="1104" priority="1092" operator="equal">
      <formula>"Facil"</formula>
    </cfRule>
  </conditionalFormatting>
  <conditionalFormatting sqref="R289">
    <cfRule type="cellIs" dxfId="1103" priority="1087" operator="equal">
      <formula>"Dificil"</formula>
    </cfRule>
    <cfRule type="cellIs" dxfId="1102" priority="1088" operator="equal">
      <formula>"Moderado"</formula>
    </cfRule>
    <cfRule type="cellIs" dxfId="1101" priority="1089" operator="equal">
      <formula>"Facil"</formula>
    </cfRule>
  </conditionalFormatting>
  <conditionalFormatting sqref="R291">
    <cfRule type="cellIs" dxfId="1100" priority="1084" operator="equal">
      <formula>"Dificil"</formula>
    </cfRule>
    <cfRule type="cellIs" dxfId="1099" priority="1085" operator="equal">
      <formula>"Moderado"</formula>
    </cfRule>
    <cfRule type="cellIs" dxfId="1098" priority="1086" operator="equal">
      <formula>"Facil"</formula>
    </cfRule>
  </conditionalFormatting>
  <conditionalFormatting sqref="R293">
    <cfRule type="cellIs" dxfId="1097" priority="1081" operator="equal">
      <formula>"Dificil"</formula>
    </cfRule>
    <cfRule type="cellIs" dxfId="1096" priority="1082" operator="equal">
      <formula>"Moderado"</formula>
    </cfRule>
    <cfRule type="cellIs" dxfId="1095" priority="1083" operator="equal">
      <formula>"Facil"</formula>
    </cfRule>
  </conditionalFormatting>
  <conditionalFormatting sqref="AH298:AI298 R298 AI299:AI307">
    <cfRule type="cellIs" dxfId="1094" priority="1078" operator="equal">
      <formula>"Dificil"</formula>
    </cfRule>
    <cfRule type="cellIs" dxfId="1093" priority="1079" operator="equal">
      <formula>"Moderado"</formula>
    </cfRule>
    <cfRule type="cellIs" dxfId="1092" priority="1080" operator="equal">
      <formula>"Facil"</formula>
    </cfRule>
  </conditionalFormatting>
  <conditionalFormatting sqref="R301">
    <cfRule type="cellIs" dxfId="1091" priority="1075" operator="equal">
      <formula>"Dificil"</formula>
    </cfRule>
    <cfRule type="cellIs" dxfId="1090" priority="1076" operator="equal">
      <formula>"Moderado"</formula>
    </cfRule>
    <cfRule type="cellIs" dxfId="1089" priority="1077" operator="equal">
      <formula>"Facil"</formula>
    </cfRule>
  </conditionalFormatting>
  <conditionalFormatting sqref="R303">
    <cfRule type="cellIs" dxfId="1088" priority="1072" operator="equal">
      <formula>"Dificil"</formula>
    </cfRule>
    <cfRule type="cellIs" dxfId="1087" priority="1073" operator="equal">
      <formula>"Moderado"</formula>
    </cfRule>
    <cfRule type="cellIs" dxfId="1086" priority="1074" operator="equal">
      <formula>"Facil"</formula>
    </cfRule>
  </conditionalFormatting>
  <conditionalFormatting sqref="R305">
    <cfRule type="cellIs" dxfId="1085" priority="1069" operator="equal">
      <formula>"Dificil"</formula>
    </cfRule>
    <cfRule type="cellIs" dxfId="1084" priority="1070" operator="equal">
      <formula>"Moderado"</formula>
    </cfRule>
    <cfRule type="cellIs" dxfId="1083" priority="1071" operator="equal">
      <formula>"Facil"</formula>
    </cfRule>
  </conditionalFormatting>
  <conditionalFormatting sqref="AH310:AI310 R310 AI311:AI319">
    <cfRule type="cellIs" dxfId="1082" priority="1066" operator="equal">
      <formula>"Dificil"</formula>
    </cfRule>
    <cfRule type="cellIs" dxfId="1081" priority="1067" operator="equal">
      <formula>"Moderado"</formula>
    </cfRule>
    <cfRule type="cellIs" dxfId="1080" priority="1068" operator="equal">
      <formula>"Facil"</formula>
    </cfRule>
  </conditionalFormatting>
  <conditionalFormatting sqref="R313">
    <cfRule type="cellIs" dxfId="1079" priority="1063" operator="equal">
      <formula>"Dificil"</formula>
    </cfRule>
    <cfRule type="cellIs" dxfId="1078" priority="1064" operator="equal">
      <formula>"Moderado"</formula>
    </cfRule>
    <cfRule type="cellIs" dxfId="1077" priority="1065" operator="equal">
      <formula>"Facil"</formula>
    </cfRule>
  </conditionalFormatting>
  <conditionalFormatting sqref="R315">
    <cfRule type="cellIs" dxfId="1076" priority="1060" operator="equal">
      <formula>"Dificil"</formula>
    </cfRule>
    <cfRule type="cellIs" dxfId="1075" priority="1061" operator="equal">
      <formula>"Moderado"</formula>
    </cfRule>
    <cfRule type="cellIs" dxfId="1074" priority="1062" operator="equal">
      <formula>"Facil"</formula>
    </cfRule>
  </conditionalFormatting>
  <conditionalFormatting sqref="R317">
    <cfRule type="cellIs" dxfId="1073" priority="1057" operator="equal">
      <formula>"Dificil"</formula>
    </cfRule>
    <cfRule type="cellIs" dxfId="1072" priority="1058" operator="equal">
      <formula>"Moderado"</formula>
    </cfRule>
    <cfRule type="cellIs" dxfId="1071" priority="1059" operator="equal">
      <formula>"Facil"</formula>
    </cfRule>
  </conditionalFormatting>
  <conditionalFormatting sqref="AH322:AI322 R322 AI323:AI331">
    <cfRule type="cellIs" dxfId="1070" priority="1054" operator="equal">
      <formula>"Dificil"</formula>
    </cfRule>
    <cfRule type="cellIs" dxfId="1069" priority="1055" operator="equal">
      <formula>"Moderado"</formula>
    </cfRule>
    <cfRule type="cellIs" dxfId="1068" priority="1056" operator="equal">
      <formula>"Facil"</formula>
    </cfRule>
  </conditionalFormatting>
  <conditionalFormatting sqref="R325">
    <cfRule type="cellIs" dxfId="1067" priority="1051" operator="equal">
      <formula>"Dificil"</formula>
    </cfRule>
    <cfRule type="cellIs" dxfId="1066" priority="1052" operator="equal">
      <formula>"Moderado"</formula>
    </cfRule>
    <cfRule type="cellIs" dxfId="1065" priority="1053" operator="equal">
      <formula>"Facil"</formula>
    </cfRule>
  </conditionalFormatting>
  <conditionalFormatting sqref="R327">
    <cfRule type="cellIs" dxfId="1064" priority="1048" operator="equal">
      <formula>"Dificil"</formula>
    </cfRule>
    <cfRule type="cellIs" dxfId="1063" priority="1049" operator="equal">
      <formula>"Moderado"</formula>
    </cfRule>
    <cfRule type="cellIs" dxfId="1062" priority="1050" operator="equal">
      <formula>"Facil"</formula>
    </cfRule>
  </conditionalFormatting>
  <conditionalFormatting sqref="R329">
    <cfRule type="cellIs" dxfId="1061" priority="1045" operator="equal">
      <formula>"Dificil"</formula>
    </cfRule>
    <cfRule type="cellIs" dxfId="1060" priority="1046" operator="equal">
      <formula>"Moderado"</formula>
    </cfRule>
    <cfRule type="cellIs" dxfId="1059" priority="1047" operator="equal">
      <formula>"Facil"</formula>
    </cfRule>
  </conditionalFormatting>
  <conditionalFormatting sqref="AH334:AI334 R334 AI335:AI343">
    <cfRule type="cellIs" dxfId="1058" priority="1042" operator="equal">
      <formula>"Dificil"</formula>
    </cfRule>
    <cfRule type="cellIs" dxfId="1057" priority="1043" operator="equal">
      <formula>"Moderado"</formula>
    </cfRule>
    <cfRule type="cellIs" dxfId="1056" priority="1044" operator="equal">
      <formula>"Facil"</formula>
    </cfRule>
  </conditionalFormatting>
  <conditionalFormatting sqref="R337">
    <cfRule type="cellIs" dxfId="1055" priority="1039" operator="equal">
      <formula>"Dificil"</formula>
    </cfRule>
    <cfRule type="cellIs" dxfId="1054" priority="1040" operator="equal">
      <formula>"Moderado"</formula>
    </cfRule>
    <cfRule type="cellIs" dxfId="1053" priority="1041" operator="equal">
      <formula>"Facil"</formula>
    </cfRule>
  </conditionalFormatting>
  <conditionalFormatting sqref="R339">
    <cfRule type="cellIs" dxfId="1052" priority="1036" operator="equal">
      <formula>"Dificil"</formula>
    </cfRule>
    <cfRule type="cellIs" dxfId="1051" priority="1037" operator="equal">
      <formula>"Moderado"</formula>
    </cfRule>
    <cfRule type="cellIs" dxfId="1050" priority="1038" operator="equal">
      <formula>"Facil"</formula>
    </cfRule>
  </conditionalFormatting>
  <conditionalFormatting sqref="R341">
    <cfRule type="cellIs" dxfId="1049" priority="1033" operator="equal">
      <formula>"Dificil"</formula>
    </cfRule>
    <cfRule type="cellIs" dxfId="1048" priority="1034" operator="equal">
      <formula>"Moderado"</formula>
    </cfRule>
    <cfRule type="cellIs" dxfId="1047" priority="1035" operator="equal">
      <formula>"Facil"</formula>
    </cfRule>
  </conditionalFormatting>
  <conditionalFormatting sqref="AH346:AI346 R346 AI347:AI355">
    <cfRule type="cellIs" dxfId="1046" priority="1030" operator="equal">
      <formula>"Dificil"</formula>
    </cfRule>
    <cfRule type="cellIs" dxfId="1045" priority="1031" operator="equal">
      <formula>"Moderado"</formula>
    </cfRule>
    <cfRule type="cellIs" dxfId="1044" priority="1032" operator="equal">
      <formula>"Facil"</formula>
    </cfRule>
  </conditionalFormatting>
  <conditionalFormatting sqref="R349">
    <cfRule type="cellIs" dxfId="1043" priority="1027" operator="equal">
      <formula>"Dificil"</formula>
    </cfRule>
    <cfRule type="cellIs" dxfId="1042" priority="1028" operator="equal">
      <formula>"Moderado"</formula>
    </cfRule>
    <cfRule type="cellIs" dxfId="1041" priority="1029" operator="equal">
      <formula>"Facil"</formula>
    </cfRule>
  </conditionalFormatting>
  <conditionalFormatting sqref="R351">
    <cfRule type="cellIs" dxfId="1040" priority="1024" operator="equal">
      <formula>"Dificil"</formula>
    </cfRule>
    <cfRule type="cellIs" dxfId="1039" priority="1025" operator="equal">
      <formula>"Moderado"</formula>
    </cfRule>
    <cfRule type="cellIs" dxfId="1038" priority="1026" operator="equal">
      <formula>"Facil"</formula>
    </cfRule>
  </conditionalFormatting>
  <conditionalFormatting sqref="R353">
    <cfRule type="cellIs" dxfId="1037" priority="1021" operator="equal">
      <formula>"Dificil"</formula>
    </cfRule>
    <cfRule type="cellIs" dxfId="1036" priority="1022" operator="equal">
      <formula>"Moderado"</formula>
    </cfRule>
    <cfRule type="cellIs" dxfId="1035" priority="1023" operator="equal">
      <formula>"Facil"</formula>
    </cfRule>
  </conditionalFormatting>
  <conditionalFormatting sqref="AH358:AI358 R358 AI359:AI367">
    <cfRule type="cellIs" dxfId="1034" priority="1018" operator="equal">
      <formula>"Dificil"</formula>
    </cfRule>
    <cfRule type="cellIs" dxfId="1033" priority="1019" operator="equal">
      <formula>"Moderado"</formula>
    </cfRule>
    <cfRule type="cellIs" dxfId="1032" priority="1020" operator="equal">
      <formula>"Facil"</formula>
    </cfRule>
  </conditionalFormatting>
  <conditionalFormatting sqref="R361">
    <cfRule type="cellIs" dxfId="1031" priority="1015" operator="equal">
      <formula>"Dificil"</formula>
    </cfRule>
    <cfRule type="cellIs" dxfId="1030" priority="1016" operator="equal">
      <formula>"Moderado"</formula>
    </cfRule>
    <cfRule type="cellIs" dxfId="1029" priority="1017" operator="equal">
      <formula>"Facil"</formula>
    </cfRule>
  </conditionalFormatting>
  <conditionalFormatting sqref="R363">
    <cfRule type="cellIs" dxfId="1028" priority="1012" operator="equal">
      <formula>"Dificil"</formula>
    </cfRule>
    <cfRule type="cellIs" dxfId="1027" priority="1013" operator="equal">
      <formula>"Moderado"</formula>
    </cfRule>
    <cfRule type="cellIs" dxfId="1026" priority="1014" operator="equal">
      <formula>"Facil"</formula>
    </cfRule>
  </conditionalFormatting>
  <conditionalFormatting sqref="R365">
    <cfRule type="cellIs" dxfId="1025" priority="1009" operator="equal">
      <formula>"Dificil"</formula>
    </cfRule>
    <cfRule type="cellIs" dxfId="1024" priority="1010" operator="equal">
      <formula>"Moderado"</formula>
    </cfRule>
    <cfRule type="cellIs" dxfId="1023" priority="1011" operator="equal">
      <formula>"Facil"</formula>
    </cfRule>
  </conditionalFormatting>
  <conditionalFormatting sqref="AH370:AI370 R370 AI371:AI379">
    <cfRule type="cellIs" dxfId="1022" priority="1006" operator="equal">
      <formula>"Dificil"</formula>
    </cfRule>
    <cfRule type="cellIs" dxfId="1021" priority="1007" operator="equal">
      <formula>"Moderado"</formula>
    </cfRule>
    <cfRule type="cellIs" dxfId="1020" priority="1008" operator="equal">
      <formula>"Facil"</formula>
    </cfRule>
  </conditionalFormatting>
  <conditionalFormatting sqref="R373">
    <cfRule type="cellIs" dxfId="1019" priority="1003" operator="equal">
      <formula>"Dificil"</formula>
    </cfRule>
    <cfRule type="cellIs" dxfId="1018" priority="1004" operator="equal">
      <formula>"Moderado"</formula>
    </cfRule>
    <cfRule type="cellIs" dxfId="1017" priority="1005" operator="equal">
      <formula>"Facil"</formula>
    </cfRule>
  </conditionalFormatting>
  <conditionalFormatting sqref="R375">
    <cfRule type="cellIs" dxfId="1016" priority="1000" operator="equal">
      <formula>"Dificil"</formula>
    </cfRule>
    <cfRule type="cellIs" dxfId="1015" priority="1001" operator="equal">
      <formula>"Moderado"</formula>
    </cfRule>
    <cfRule type="cellIs" dxfId="1014" priority="1002" operator="equal">
      <formula>"Facil"</formula>
    </cfRule>
  </conditionalFormatting>
  <conditionalFormatting sqref="R377">
    <cfRule type="cellIs" dxfId="1013" priority="997" operator="equal">
      <formula>"Dificil"</formula>
    </cfRule>
    <cfRule type="cellIs" dxfId="1012" priority="998" operator="equal">
      <formula>"Moderado"</formula>
    </cfRule>
    <cfRule type="cellIs" dxfId="1011" priority="999" operator="equal">
      <formula>"Facil"</formula>
    </cfRule>
  </conditionalFormatting>
  <conditionalFormatting sqref="AH382:AI382 R382 AI383:AI391">
    <cfRule type="cellIs" dxfId="1010" priority="994" operator="equal">
      <formula>"Dificil"</formula>
    </cfRule>
    <cfRule type="cellIs" dxfId="1009" priority="995" operator="equal">
      <formula>"Moderado"</formula>
    </cfRule>
    <cfRule type="cellIs" dxfId="1008" priority="996" operator="equal">
      <formula>"Facil"</formula>
    </cfRule>
  </conditionalFormatting>
  <conditionalFormatting sqref="R385">
    <cfRule type="cellIs" dxfId="1007" priority="991" operator="equal">
      <formula>"Dificil"</formula>
    </cfRule>
    <cfRule type="cellIs" dxfId="1006" priority="992" operator="equal">
      <formula>"Moderado"</formula>
    </cfRule>
    <cfRule type="cellIs" dxfId="1005" priority="993" operator="equal">
      <formula>"Facil"</formula>
    </cfRule>
  </conditionalFormatting>
  <conditionalFormatting sqref="R387">
    <cfRule type="cellIs" dxfId="1004" priority="988" operator="equal">
      <formula>"Dificil"</formula>
    </cfRule>
    <cfRule type="cellIs" dxfId="1003" priority="989" operator="equal">
      <formula>"Moderado"</formula>
    </cfRule>
    <cfRule type="cellIs" dxfId="1002" priority="990" operator="equal">
      <formula>"Facil"</formula>
    </cfRule>
  </conditionalFormatting>
  <conditionalFormatting sqref="R389">
    <cfRule type="cellIs" dxfId="1001" priority="985" operator="equal">
      <formula>"Dificil"</formula>
    </cfRule>
    <cfRule type="cellIs" dxfId="1000" priority="986" operator="equal">
      <formula>"Moderado"</formula>
    </cfRule>
    <cfRule type="cellIs" dxfId="999" priority="987" operator="equal">
      <formula>"Facil"</formula>
    </cfRule>
  </conditionalFormatting>
  <conditionalFormatting sqref="AH394:AI394 R394 AI395:AI403">
    <cfRule type="cellIs" dxfId="998" priority="982" operator="equal">
      <formula>"Dificil"</formula>
    </cfRule>
    <cfRule type="cellIs" dxfId="997" priority="983" operator="equal">
      <formula>"Moderado"</formula>
    </cfRule>
    <cfRule type="cellIs" dxfId="996" priority="984" operator="equal">
      <formula>"Facil"</formula>
    </cfRule>
  </conditionalFormatting>
  <conditionalFormatting sqref="R397">
    <cfRule type="cellIs" dxfId="995" priority="979" operator="equal">
      <formula>"Dificil"</formula>
    </cfRule>
    <cfRule type="cellIs" dxfId="994" priority="980" operator="equal">
      <formula>"Moderado"</formula>
    </cfRule>
    <cfRule type="cellIs" dxfId="993" priority="981" operator="equal">
      <formula>"Facil"</formula>
    </cfRule>
  </conditionalFormatting>
  <conditionalFormatting sqref="R399">
    <cfRule type="cellIs" dxfId="992" priority="976" operator="equal">
      <formula>"Dificil"</formula>
    </cfRule>
    <cfRule type="cellIs" dxfId="991" priority="977" operator="equal">
      <formula>"Moderado"</formula>
    </cfRule>
    <cfRule type="cellIs" dxfId="990" priority="978" operator="equal">
      <formula>"Facil"</formula>
    </cfRule>
  </conditionalFormatting>
  <conditionalFormatting sqref="R401">
    <cfRule type="cellIs" dxfId="989" priority="973" operator="equal">
      <formula>"Dificil"</formula>
    </cfRule>
    <cfRule type="cellIs" dxfId="988" priority="974" operator="equal">
      <formula>"Moderado"</formula>
    </cfRule>
    <cfRule type="cellIs" dxfId="987" priority="975" operator="equal">
      <formula>"Facil"</formula>
    </cfRule>
  </conditionalFormatting>
  <conditionalFormatting sqref="AH406:AI406 R406 AI407:AI415">
    <cfRule type="cellIs" dxfId="986" priority="970" operator="equal">
      <formula>"Dificil"</formula>
    </cfRule>
    <cfRule type="cellIs" dxfId="985" priority="971" operator="equal">
      <formula>"Moderado"</formula>
    </cfRule>
    <cfRule type="cellIs" dxfId="984" priority="972" operator="equal">
      <formula>"Facil"</formula>
    </cfRule>
  </conditionalFormatting>
  <conditionalFormatting sqref="R409">
    <cfRule type="cellIs" dxfId="983" priority="967" operator="equal">
      <formula>"Dificil"</formula>
    </cfRule>
    <cfRule type="cellIs" dxfId="982" priority="968" operator="equal">
      <formula>"Moderado"</formula>
    </cfRule>
    <cfRule type="cellIs" dxfId="981" priority="969" operator="equal">
      <formula>"Facil"</formula>
    </cfRule>
  </conditionalFormatting>
  <conditionalFormatting sqref="R411">
    <cfRule type="cellIs" dxfId="980" priority="964" operator="equal">
      <formula>"Dificil"</formula>
    </cfRule>
    <cfRule type="cellIs" dxfId="979" priority="965" operator="equal">
      <formula>"Moderado"</formula>
    </cfRule>
    <cfRule type="cellIs" dxfId="978" priority="966" operator="equal">
      <formula>"Facil"</formula>
    </cfRule>
  </conditionalFormatting>
  <conditionalFormatting sqref="R413">
    <cfRule type="cellIs" dxfId="977" priority="961" operator="equal">
      <formula>"Dificil"</formula>
    </cfRule>
    <cfRule type="cellIs" dxfId="976" priority="962" operator="equal">
      <formula>"Moderado"</formula>
    </cfRule>
    <cfRule type="cellIs" dxfId="975" priority="963" operator="equal">
      <formula>"Facil"</formula>
    </cfRule>
  </conditionalFormatting>
  <conditionalFormatting sqref="AH418:AI418 R418 AI419:AI427">
    <cfRule type="cellIs" dxfId="974" priority="958" operator="equal">
      <formula>"Dificil"</formula>
    </cfRule>
    <cfRule type="cellIs" dxfId="973" priority="959" operator="equal">
      <formula>"Moderado"</formula>
    </cfRule>
    <cfRule type="cellIs" dxfId="972" priority="960" operator="equal">
      <formula>"Facil"</formula>
    </cfRule>
  </conditionalFormatting>
  <conditionalFormatting sqref="R421">
    <cfRule type="cellIs" dxfId="971" priority="955" operator="equal">
      <formula>"Dificil"</formula>
    </cfRule>
    <cfRule type="cellIs" dxfId="970" priority="956" operator="equal">
      <formula>"Moderado"</formula>
    </cfRule>
    <cfRule type="cellIs" dxfId="969" priority="957" operator="equal">
      <formula>"Facil"</formula>
    </cfRule>
  </conditionalFormatting>
  <conditionalFormatting sqref="R423">
    <cfRule type="cellIs" dxfId="968" priority="952" operator="equal">
      <formula>"Dificil"</formula>
    </cfRule>
    <cfRule type="cellIs" dxfId="967" priority="953" operator="equal">
      <formula>"Moderado"</formula>
    </cfRule>
    <cfRule type="cellIs" dxfId="966" priority="954" operator="equal">
      <formula>"Facil"</formula>
    </cfRule>
  </conditionalFormatting>
  <conditionalFormatting sqref="R425">
    <cfRule type="cellIs" dxfId="965" priority="949" operator="equal">
      <formula>"Dificil"</formula>
    </cfRule>
    <cfRule type="cellIs" dxfId="964" priority="950" operator="equal">
      <formula>"Moderado"</formula>
    </cfRule>
    <cfRule type="cellIs" dxfId="963" priority="951" operator="equal">
      <formula>"Facil"</formula>
    </cfRule>
  </conditionalFormatting>
  <conditionalFormatting sqref="AH430:AI430 R430 AI431:AI439">
    <cfRule type="cellIs" dxfId="962" priority="946" operator="equal">
      <formula>"Dificil"</formula>
    </cfRule>
    <cfRule type="cellIs" dxfId="961" priority="947" operator="equal">
      <formula>"Moderado"</formula>
    </cfRule>
    <cfRule type="cellIs" dxfId="960" priority="948" operator="equal">
      <formula>"Facil"</formula>
    </cfRule>
  </conditionalFormatting>
  <conditionalFormatting sqref="R433">
    <cfRule type="cellIs" dxfId="959" priority="943" operator="equal">
      <formula>"Dificil"</formula>
    </cfRule>
    <cfRule type="cellIs" dxfId="958" priority="944" operator="equal">
      <formula>"Moderado"</formula>
    </cfRule>
    <cfRule type="cellIs" dxfId="957" priority="945" operator="equal">
      <formula>"Facil"</formula>
    </cfRule>
  </conditionalFormatting>
  <conditionalFormatting sqref="R435">
    <cfRule type="cellIs" dxfId="956" priority="940" operator="equal">
      <formula>"Dificil"</formula>
    </cfRule>
    <cfRule type="cellIs" dxfId="955" priority="941" operator="equal">
      <formula>"Moderado"</formula>
    </cfRule>
    <cfRule type="cellIs" dxfId="954" priority="942" operator="equal">
      <formula>"Facil"</formula>
    </cfRule>
  </conditionalFormatting>
  <conditionalFormatting sqref="R437">
    <cfRule type="cellIs" dxfId="953" priority="937" operator="equal">
      <formula>"Dificil"</formula>
    </cfRule>
    <cfRule type="cellIs" dxfId="952" priority="938" operator="equal">
      <formula>"Moderado"</formula>
    </cfRule>
    <cfRule type="cellIs" dxfId="951" priority="939" operator="equal">
      <formula>"Facil"</formula>
    </cfRule>
  </conditionalFormatting>
  <conditionalFormatting sqref="AH442:AI442 R442 AI443:AI451">
    <cfRule type="cellIs" dxfId="950" priority="934" operator="equal">
      <formula>"Dificil"</formula>
    </cfRule>
    <cfRule type="cellIs" dxfId="949" priority="935" operator="equal">
      <formula>"Moderado"</formula>
    </cfRule>
    <cfRule type="cellIs" dxfId="948" priority="936" operator="equal">
      <formula>"Facil"</formula>
    </cfRule>
  </conditionalFormatting>
  <conditionalFormatting sqref="R445">
    <cfRule type="cellIs" dxfId="947" priority="931" operator="equal">
      <formula>"Dificil"</formula>
    </cfRule>
    <cfRule type="cellIs" dxfId="946" priority="932" operator="equal">
      <formula>"Moderado"</formula>
    </cfRule>
    <cfRule type="cellIs" dxfId="945" priority="933" operator="equal">
      <formula>"Facil"</formula>
    </cfRule>
  </conditionalFormatting>
  <conditionalFormatting sqref="R447">
    <cfRule type="cellIs" dxfId="944" priority="928" operator="equal">
      <formula>"Dificil"</formula>
    </cfRule>
    <cfRule type="cellIs" dxfId="943" priority="929" operator="equal">
      <formula>"Moderado"</formula>
    </cfRule>
    <cfRule type="cellIs" dxfId="942" priority="930" operator="equal">
      <formula>"Facil"</formula>
    </cfRule>
  </conditionalFormatting>
  <conditionalFormatting sqref="R449">
    <cfRule type="cellIs" dxfId="941" priority="925" operator="equal">
      <formula>"Dificil"</formula>
    </cfRule>
    <cfRule type="cellIs" dxfId="940" priority="926" operator="equal">
      <formula>"Moderado"</formula>
    </cfRule>
    <cfRule type="cellIs" dxfId="939" priority="927" operator="equal">
      <formula>"Facil"</formula>
    </cfRule>
  </conditionalFormatting>
  <conditionalFormatting sqref="AH454:AI454 R454 AI455:AI463">
    <cfRule type="cellIs" dxfId="938" priority="922" operator="equal">
      <formula>"Dificil"</formula>
    </cfRule>
    <cfRule type="cellIs" dxfId="937" priority="923" operator="equal">
      <formula>"Moderado"</formula>
    </cfRule>
    <cfRule type="cellIs" dxfId="936" priority="924" operator="equal">
      <formula>"Facil"</formula>
    </cfRule>
  </conditionalFormatting>
  <conditionalFormatting sqref="R457">
    <cfRule type="cellIs" dxfId="935" priority="919" operator="equal">
      <formula>"Dificil"</formula>
    </cfRule>
    <cfRule type="cellIs" dxfId="934" priority="920" operator="equal">
      <formula>"Moderado"</formula>
    </cfRule>
    <cfRule type="cellIs" dxfId="933" priority="921" operator="equal">
      <formula>"Facil"</formula>
    </cfRule>
  </conditionalFormatting>
  <conditionalFormatting sqref="R459">
    <cfRule type="cellIs" dxfId="932" priority="916" operator="equal">
      <formula>"Dificil"</formula>
    </cfRule>
    <cfRule type="cellIs" dxfId="931" priority="917" operator="equal">
      <formula>"Moderado"</formula>
    </cfRule>
    <cfRule type="cellIs" dxfId="930" priority="918" operator="equal">
      <formula>"Facil"</formula>
    </cfRule>
  </conditionalFormatting>
  <conditionalFormatting sqref="R461">
    <cfRule type="cellIs" dxfId="929" priority="913" operator="equal">
      <formula>"Dificil"</formula>
    </cfRule>
    <cfRule type="cellIs" dxfId="928" priority="914" operator="equal">
      <formula>"Moderado"</formula>
    </cfRule>
    <cfRule type="cellIs" dxfId="927" priority="915" operator="equal">
      <formula>"Facil"</formula>
    </cfRule>
  </conditionalFormatting>
  <conditionalFormatting sqref="AH466:AI466 R466 AI467:AI475">
    <cfRule type="cellIs" dxfId="926" priority="910" operator="equal">
      <formula>"Dificil"</formula>
    </cfRule>
    <cfRule type="cellIs" dxfId="925" priority="911" operator="equal">
      <formula>"Moderado"</formula>
    </cfRule>
    <cfRule type="cellIs" dxfId="924" priority="912" operator="equal">
      <formula>"Facil"</formula>
    </cfRule>
  </conditionalFormatting>
  <conditionalFormatting sqref="R469">
    <cfRule type="cellIs" dxfId="923" priority="907" operator="equal">
      <formula>"Dificil"</formula>
    </cfRule>
    <cfRule type="cellIs" dxfId="922" priority="908" operator="equal">
      <formula>"Moderado"</formula>
    </cfRule>
    <cfRule type="cellIs" dxfId="921" priority="909" operator="equal">
      <formula>"Facil"</formula>
    </cfRule>
  </conditionalFormatting>
  <conditionalFormatting sqref="R471">
    <cfRule type="cellIs" dxfId="920" priority="904" operator="equal">
      <formula>"Dificil"</formula>
    </cfRule>
    <cfRule type="cellIs" dxfId="919" priority="905" operator="equal">
      <formula>"Moderado"</formula>
    </cfRule>
    <cfRule type="cellIs" dxfId="918" priority="906" operator="equal">
      <formula>"Facil"</formula>
    </cfRule>
  </conditionalFormatting>
  <conditionalFormatting sqref="R473">
    <cfRule type="cellIs" dxfId="917" priority="901" operator="equal">
      <formula>"Dificil"</formula>
    </cfRule>
    <cfRule type="cellIs" dxfId="916" priority="902" operator="equal">
      <formula>"Moderado"</formula>
    </cfRule>
    <cfRule type="cellIs" dxfId="915" priority="903" operator="equal">
      <formula>"Facil"</formula>
    </cfRule>
  </conditionalFormatting>
  <conditionalFormatting sqref="AH478:AI478 R478 AI479:AI487">
    <cfRule type="cellIs" dxfId="914" priority="898" operator="equal">
      <formula>"Dificil"</formula>
    </cfRule>
    <cfRule type="cellIs" dxfId="913" priority="899" operator="equal">
      <formula>"Moderado"</formula>
    </cfRule>
    <cfRule type="cellIs" dxfId="912" priority="900" operator="equal">
      <formula>"Facil"</formula>
    </cfRule>
  </conditionalFormatting>
  <conditionalFormatting sqref="R481">
    <cfRule type="cellIs" dxfId="911" priority="895" operator="equal">
      <formula>"Dificil"</formula>
    </cfRule>
    <cfRule type="cellIs" dxfId="910" priority="896" operator="equal">
      <formula>"Moderado"</formula>
    </cfRule>
    <cfRule type="cellIs" dxfId="909" priority="897" operator="equal">
      <formula>"Facil"</formula>
    </cfRule>
  </conditionalFormatting>
  <conditionalFormatting sqref="R483">
    <cfRule type="cellIs" dxfId="908" priority="892" operator="equal">
      <formula>"Dificil"</formula>
    </cfRule>
    <cfRule type="cellIs" dxfId="907" priority="893" operator="equal">
      <formula>"Moderado"</formula>
    </cfRule>
    <cfRule type="cellIs" dxfId="906" priority="894" operator="equal">
      <formula>"Facil"</formula>
    </cfRule>
  </conditionalFormatting>
  <conditionalFormatting sqref="R485">
    <cfRule type="cellIs" dxfId="905" priority="889" operator="equal">
      <formula>"Dificil"</formula>
    </cfRule>
    <cfRule type="cellIs" dxfId="904" priority="890" operator="equal">
      <formula>"Moderado"</formula>
    </cfRule>
    <cfRule type="cellIs" dxfId="903" priority="891" operator="equal">
      <formula>"Facil"</formula>
    </cfRule>
  </conditionalFormatting>
  <conditionalFormatting sqref="AH490:AI490 R490 AI491:AI499">
    <cfRule type="cellIs" dxfId="902" priority="886" operator="equal">
      <formula>"Dificil"</formula>
    </cfRule>
    <cfRule type="cellIs" dxfId="901" priority="887" operator="equal">
      <formula>"Moderado"</formula>
    </cfRule>
    <cfRule type="cellIs" dxfId="900" priority="888" operator="equal">
      <formula>"Facil"</formula>
    </cfRule>
  </conditionalFormatting>
  <conditionalFormatting sqref="R493">
    <cfRule type="cellIs" dxfId="899" priority="883" operator="equal">
      <formula>"Dificil"</formula>
    </cfRule>
    <cfRule type="cellIs" dxfId="898" priority="884" operator="equal">
      <formula>"Moderado"</formula>
    </cfRule>
    <cfRule type="cellIs" dxfId="897" priority="885" operator="equal">
      <formula>"Facil"</formula>
    </cfRule>
  </conditionalFormatting>
  <conditionalFormatting sqref="R495">
    <cfRule type="cellIs" dxfId="896" priority="880" operator="equal">
      <formula>"Dificil"</formula>
    </cfRule>
    <cfRule type="cellIs" dxfId="895" priority="881" operator="equal">
      <formula>"Moderado"</formula>
    </cfRule>
    <cfRule type="cellIs" dxfId="894" priority="882" operator="equal">
      <formula>"Facil"</formula>
    </cfRule>
  </conditionalFormatting>
  <conditionalFormatting sqref="R497">
    <cfRule type="cellIs" dxfId="893" priority="877" operator="equal">
      <formula>"Dificil"</formula>
    </cfRule>
    <cfRule type="cellIs" dxfId="892" priority="878" operator="equal">
      <formula>"Moderado"</formula>
    </cfRule>
    <cfRule type="cellIs" dxfId="891" priority="879" operator="equal">
      <formula>"Facil"</formula>
    </cfRule>
  </conditionalFormatting>
  <conditionalFormatting sqref="AH502:AI502 R502 AI503:AI511">
    <cfRule type="cellIs" dxfId="890" priority="874" operator="equal">
      <formula>"Dificil"</formula>
    </cfRule>
    <cfRule type="cellIs" dxfId="889" priority="875" operator="equal">
      <formula>"Moderado"</formula>
    </cfRule>
    <cfRule type="cellIs" dxfId="888" priority="876" operator="equal">
      <formula>"Facil"</formula>
    </cfRule>
  </conditionalFormatting>
  <conditionalFormatting sqref="R505">
    <cfRule type="cellIs" dxfId="887" priority="871" operator="equal">
      <formula>"Dificil"</formula>
    </cfRule>
    <cfRule type="cellIs" dxfId="886" priority="872" operator="equal">
      <formula>"Moderado"</formula>
    </cfRule>
    <cfRule type="cellIs" dxfId="885" priority="873" operator="equal">
      <formula>"Facil"</formula>
    </cfRule>
  </conditionalFormatting>
  <conditionalFormatting sqref="R507">
    <cfRule type="cellIs" dxfId="884" priority="868" operator="equal">
      <formula>"Dificil"</formula>
    </cfRule>
    <cfRule type="cellIs" dxfId="883" priority="869" operator="equal">
      <formula>"Moderado"</formula>
    </cfRule>
    <cfRule type="cellIs" dxfId="882" priority="870" operator="equal">
      <formula>"Facil"</formula>
    </cfRule>
  </conditionalFormatting>
  <conditionalFormatting sqref="R509">
    <cfRule type="cellIs" dxfId="881" priority="865" operator="equal">
      <formula>"Dificil"</formula>
    </cfRule>
    <cfRule type="cellIs" dxfId="880" priority="866" operator="equal">
      <formula>"Moderado"</formula>
    </cfRule>
    <cfRule type="cellIs" dxfId="879" priority="867" operator="equal">
      <formula>"Facil"</formula>
    </cfRule>
  </conditionalFormatting>
  <conditionalFormatting sqref="AH514:AI514 R514 AI515:AI523">
    <cfRule type="cellIs" dxfId="878" priority="862" operator="equal">
      <formula>"Dificil"</formula>
    </cfRule>
    <cfRule type="cellIs" dxfId="877" priority="863" operator="equal">
      <formula>"Moderado"</formula>
    </cfRule>
    <cfRule type="cellIs" dxfId="876" priority="864" operator="equal">
      <formula>"Facil"</formula>
    </cfRule>
  </conditionalFormatting>
  <conditionalFormatting sqref="R517">
    <cfRule type="cellIs" dxfId="875" priority="859" operator="equal">
      <formula>"Dificil"</formula>
    </cfRule>
    <cfRule type="cellIs" dxfId="874" priority="860" operator="equal">
      <formula>"Moderado"</formula>
    </cfRule>
    <cfRule type="cellIs" dxfId="873" priority="861" operator="equal">
      <formula>"Facil"</formula>
    </cfRule>
  </conditionalFormatting>
  <conditionalFormatting sqref="R519">
    <cfRule type="cellIs" dxfId="872" priority="856" operator="equal">
      <formula>"Dificil"</formula>
    </cfRule>
    <cfRule type="cellIs" dxfId="871" priority="857" operator="equal">
      <formula>"Moderado"</formula>
    </cfRule>
    <cfRule type="cellIs" dxfId="870" priority="858" operator="equal">
      <formula>"Facil"</formula>
    </cfRule>
  </conditionalFormatting>
  <conditionalFormatting sqref="R521">
    <cfRule type="cellIs" dxfId="869" priority="853" operator="equal">
      <formula>"Dificil"</formula>
    </cfRule>
    <cfRule type="cellIs" dxfId="868" priority="854" operator="equal">
      <formula>"Moderado"</formula>
    </cfRule>
    <cfRule type="cellIs" dxfId="867" priority="855" operator="equal">
      <formula>"Facil"</formula>
    </cfRule>
  </conditionalFormatting>
  <conditionalFormatting sqref="AH526:AI526 R526 AI527:AI535">
    <cfRule type="cellIs" dxfId="866" priority="850" operator="equal">
      <formula>"Dificil"</formula>
    </cfRule>
    <cfRule type="cellIs" dxfId="865" priority="851" operator="equal">
      <formula>"Moderado"</formula>
    </cfRule>
    <cfRule type="cellIs" dxfId="864" priority="852" operator="equal">
      <formula>"Facil"</formula>
    </cfRule>
  </conditionalFormatting>
  <conditionalFormatting sqref="R529">
    <cfRule type="cellIs" dxfId="863" priority="847" operator="equal">
      <formula>"Dificil"</formula>
    </cfRule>
    <cfRule type="cellIs" dxfId="862" priority="848" operator="equal">
      <formula>"Moderado"</formula>
    </cfRule>
    <cfRule type="cellIs" dxfId="861" priority="849" operator="equal">
      <formula>"Facil"</formula>
    </cfRule>
  </conditionalFormatting>
  <conditionalFormatting sqref="R531">
    <cfRule type="cellIs" dxfId="860" priority="844" operator="equal">
      <formula>"Dificil"</formula>
    </cfRule>
    <cfRule type="cellIs" dxfId="859" priority="845" operator="equal">
      <formula>"Moderado"</formula>
    </cfRule>
    <cfRule type="cellIs" dxfId="858" priority="846" operator="equal">
      <formula>"Facil"</formula>
    </cfRule>
  </conditionalFormatting>
  <conditionalFormatting sqref="R533">
    <cfRule type="cellIs" dxfId="857" priority="841" operator="equal">
      <formula>"Dificil"</formula>
    </cfRule>
    <cfRule type="cellIs" dxfId="856" priority="842" operator="equal">
      <formula>"Moderado"</formula>
    </cfRule>
    <cfRule type="cellIs" dxfId="855" priority="843" operator="equal">
      <formula>"Facil"</formula>
    </cfRule>
  </conditionalFormatting>
  <conditionalFormatting sqref="AH538:AI538 R538 AI539:AI547">
    <cfRule type="cellIs" dxfId="854" priority="838" operator="equal">
      <formula>"Dificil"</formula>
    </cfRule>
    <cfRule type="cellIs" dxfId="853" priority="839" operator="equal">
      <formula>"Moderado"</formula>
    </cfRule>
    <cfRule type="cellIs" dxfId="852" priority="840" operator="equal">
      <formula>"Facil"</formula>
    </cfRule>
  </conditionalFormatting>
  <conditionalFormatting sqref="R541">
    <cfRule type="cellIs" dxfId="851" priority="835" operator="equal">
      <formula>"Dificil"</formula>
    </cfRule>
    <cfRule type="cellIs" dxfId="850" priority="836" operator="equal">
      <formula>"Moderado"</formula>
    </cfRule>
    <cfRule type="cellIs" dxfId="849" priority="837" operator="equal">
      <formula>"Facil"</formula>
    </cfRule>
  </conditionalFormatting>
  <conditionalFormatting sqref="R543">
    <cfRule type="cellIs" dxfId="848" priority="832" operator="equal">
      <formula>"Dificil"</formula>
    </cfRule>
    <cfRule type="cellIs" dxfId="847" priority="833" operator="equal">
      <formula>"Moderado"</formula>
    </cfRule>
    <cfRule type="cellIs" dxfId="846" priority="834" operator="equal">
      <formula>"Facil"</formula>
    </cfRule>
  </conditionalFormatting>
  <conditionalFormatting sqref="R545">
    <cfRule type="cellIs" dxfId="845" priority="829" operator="equal">
      <formula>"Dificil"</formula>
    </cfRule>
    <cfRule type="cellIs" dxfId="844" priority="830" operator="equal">
      <formula>"Moderado"</formula>
    </cfRule>
    <cfRule type="cellIs" dxfId="843" priority="831" operator="equal">
      <formula>"Facil"</formula>
    </cfRule>
  </conditionalFormatting>
  <conditionalFormatting sqref="AH550:AI550 R550 AI551:AI559">
    <cfRule type="cellIs" dxfId="842" priority="826" operator="equal">
      <formula>"Dificil"</formula>
    </cfRule>
    <cfRule type="cellIs" dxfId="841" priority="827" operator="equal">
      <formula>"Moderado"</formula>
    </cfRule>
    <cfRule type="cellIs" dxfId="840" priority="828" operator="equal">
      <formula>"Facil"</formula>
    </cfRule>
  </conditionalFormatting>
  <conditionalFormatting sqref="R553">
    <cfRule type="cellIs" dxfId="839" priority="823" operator="equal">
      <formula>"Dificil"</formula>
    </cfRule>
    <cfRule type="cellIs" dxfId="838" priority="824" operator="equal">
      <formula>"Moderado"</formula>
    </cfRule>
    <cfRule type="cellIs" dxfId="837" priority="825" operator="equal">
      <formula>"Facil"</formula>
    </cfRule>
  </conditionalFormatting>
  <conditionalFormatting sqref="R555">
    <cfRule type="cellIs" dxfId="836" priority="820" operator="equal">
      <formula>"Dificil"</formula>
    </cfRule>
    <cfRule type="cellIs" dxfId="835" priority="821" operator="equal">
      <formula>"Moderado"</formula>
    </cfRule>
    <cfRule type="cellIs" dxfId="834" priority="822" operator="equal">
      <formula>"Facil"</formula>
    </cfRule>
  </conditionalFormatting>
  <conditionalFormatting sqref="R557">
    <cfRule type="cellIs" dxfId="833" priority="817" operator="equal">
      <formula>"Dificil"</formula>
    </cfRule>
    <cfRule type="cellIs" dxfId="832" priority="818" operator="equal">
      <formula>"Moderado"</formula>
    </cfRule>
    <cfRule type="cellIs" dxfId="831" priority="819" operator="equal">
      <formula>"Facil"</formula>
    </cfRule>
  </conditionalFormatting>
  <conditionalFormatting sqref="AH562:AI562 R562 AI563:AI571">
    <cfRule type="cellIs" dxfId="830" priority="814" operator="equal">
      <formula>"Dificil"</formula>
    </cfRule>
    <cfRule type="cellIs" dxfId="829" priority="815" operator="equal">
      <formula>"Moderado"</formula>
    </cfRule>
    <cfRule type="cellIs" dxfId="828" priority="816" operator="equal">
      <formula>"Facil"</formula>
    </cfRule>
  </conditionalFormatting>
  <conditionalFormatting sqref="R565">
    <cfRule type="cellIs" dxfId="827" priority="811" operator="equal">
      <formula>"Dificil"</formula>
    </cfRule>
    <cfRule type="cellIs" dxfId="826" priority="812" operator="equal">
      <formula>"Moderado"</formula>
    </cfRule>
    <cfRule type="cellIs" dxfId="825" priority="813" operator="equal">
      <formula>"Facil"</formula>
    </cfRule>
  </conditionalFormatting>
  <conditionalFormatting sqref="R567">
    <cfRule type="cellIs" dxfId="824" priority="808" operator="equal">
      <formula>"Dificil"</formula>
    </cfRule>
    <cfRule type="cellIs" dxfId="823" priority="809" operator="equal">
      <formula>"Moderado"</formula>
    </cfRule>
    <cfRule type="cellIs" dxfId="822" priority="810" operator="equal">
      <formula>"Facil"</formula>
    </cfRule>
  </conditionalFormatting>
  <conditionalFormatting sqref="R569">
    <cfRule type="cellIs" dxfId="821" priority="805" operator="equal">
      <formula>"Dificil"</formula>
    </cfRule>
    <cfRule type="cellIs" dxfId="820" priority="806" operator="equal">
      <formula>"Moderado"</formula>
    </cfRule>
    <cfRule type="cellIs" dxfId="819" priority="807" operator="equal">
      <formula>"Facil"</formula>
    </cfRule>
  </conditionalFormatting>
  <conditionalFormatting sqref="AH574:AI574 R574 AI575:AI583">
    <cfRule type="cellIs" dxfId="818" priority="802" operator="equal">
      <formula>"Dificil"</formula>
    </cfRule>
    <cfRule type="cellIs" dxfId="817" priority="803" operator="equal">
      <formula>"Moderado"</formula>
    </cfRule>
    <cfRule type="cellIs" dxfId="816" priority="804" operator="equal">
      <formula>"Facil"</formula>
    </cfRule>
  </conditionalFormatting>
  <conditionalFormatting sqref="R577">
    <cfRule type="cellIs" dxfId="815" priority="799" operator="equal">
      <formula>"Dificil"</formula>
    </cfRule>
    <cfRule type="cellIs" dxfId="814" priority="800" operator="equal">
      <formula>"Moderado"</formula>
    </cfRule>
    <cfRule type="cellIs" dxfId="813" priority="801" operator="equal">
      <formula>"Facil"</formula>
    </cfRule>
  </conditionalFormatting>
  <conditionalFormatting sqref="R579">
    <cfRule type="cellIs" dxfId="812" priority="796" operator="equal">
      <formula>"Dificil"</formula>
    </cfRule>
    <cfRule type="cellIs" dxfId="811" priority="797" operator="equal">
      <formula>"Moderado"</formula>
    </cfRule>
    <cfRule type="cellIs" dxfId="810" priority="798" operator="equal">
      <formula>"Facil"</formula>
    </cfRule>
  </conditionalFormatting>
  <conditionalFormatting sqref="R581">
    <cfRule type="cellIs" dxfId="809" priority="793" operator="equal">
      <formula>"Dificil"</formula>
    </cfRule>
    <cfRule type="cellIs" dxfId="808" priority="794" operator="equal">
      <formula>"Moderado"</formula>
    </cfRule>
    <cfRule type="cellIs" dxfId="807" priority="795" operator="equal">
      <formula>"Facil"</formula>
    </cfRule>
  </conditionalFormatting>
  <conditionalFormatting sqref="AH586:AI586 R586 AI587:AI595">
    <cfRule type="cellIs" dxfId="806" priority="790" operator="equal">
      <formula>"Dificil"</formula>
    </cfRule>
    <cfRule type="cellIs" dxfId="805" priority="791" operator="equal">
      <formula>"Moderado"</formula>
    </cfRule>
    <cfRule type="cellIs" dxfId="804" priority="792" operator="equal">
      <formula>"Facil"</formula>
    </cfRule>
  </conditionalFormatting>
  <conditionalFormatting sqref="R589">
    <cfRule type="cellIs" dxfId="803" priority="787" operator="equal">
      <formula>"Dificil"</formula>
    </cfRule>
    <cfRule type="cellIs" dxfId="802" priority="788" operator="equal">
      <formula>"Moderado"</formula>
    </cfRule>
    <cfRule type="cellIs" dxfId="801" priority="789" operator="equal">
      <formula>"Facil"</formula>
    </cfRule>
  </conditionalFormatting>
  <conditionalFormatting sqref="R591">
    <cfRule type="cellIs" dxfId="800" priority="784" operator="equal">
      <formula>"Dificil"</formula>
    </cfRule>
    <cfRule type="cellIs" dxfId="799" priority="785" operator="equal">
      <formula>"Moderado"</formula>
    </cfRule>
    <cfRule type="cellIs" dxfId="798" priority="786" operator="equal">
      <formula>"Facil"</formula>
    </cfRule>
  </conditionalFormatting>
  <conditionalFormatting sqref="R593">
    <cfRule type="cellIs" dxfId="797" priority="781" operator="equal">
      <formula>"Dificil"</formula>
    </cfRule>
    <cfRule type="cellIs" dxfId="796" priority="782" operator="equal">
      <formula>"Moderado"</formula>
    </cfRule>
    <cfRule type="cellIs" dxfId="795" priority="783" operator="equal">
      <formula>"Facil"</formula>
    </cfRule>
  </conditionalFormatting>
  <conditionalFormatting sqref="AH598:AI598 R598 AI599:AI607">
    <cfRule type="cellIs" dxfId="794" priority="778" operator="equal">
      <formula>"Dificil"</formula>
    </cfRule>
    <cfRule type="cellIs" dxfId="793" priority="779" operator="equal">
      <formula>"Moderado"</formula>
    </cfRule>
    <cfRule type="cellIs" dxfId="792" priority="780" operator="equal">
      <formula>"Facil"</formula>
    </cfRule>
  </conditionalFormatting>
  <conditionalFormatting sqref="R601">
    <cfRule type="cellIs" dxfId="791" priority="775" operator="equal">
      <formula>"Dificil"</formula>
    </cfRule>
    <cfRule type="cellIs" dxfId="790" priority="776" operator="equal">
      <formula>"Moderado"</formula>
    </cfRule>
    <cfRule type="cellIs" dxfId="789" priority="777" operator="equal">
      <formula>"Facil"</formula>
    </cfRule>
  </conditionalFormatting>
  <conditionalFormatting sqref="R603">
    <cfRule type="cellIs" dxfId="788" priority="772" operator="equal">
      <formula>"Dificil"</formula>
    </cfRule>
    <cfRule type="cellIs" dxfId="787" priority="773" operator="equal">
      <formula>"Moderado"</formula>
    </cfRule>
    <cfRule type="cellIs" dxfId="786" priority="774" operator="equal">
      <formula>"Facil"</formula>
    </cfRule>
  </conditionalFormatting>
  <conditionalFormatting sqref="R605">
    <cfRule type="cellIs" dxfId="785" priority="769" operator="equal">
      <formula>"Dificil"</formula>
    </cfRule>
    <cfRule type="cellIs" dxfId="784" priority="770" operator="equal">
      <formula>"Moderado"</formula>
    </cfRule>
    <cfRule type="cellIs" dxfId="783" priority="771" operator="equal">
      <formula>"Facil"</formula>
    </cfRule>
  </conditionalFormatting>
  <conditionalFormatting sqref="AH610:AI610 R610 AI611:AI619">
    <cfRule type="cellIs" dxfId="782" priority="766" operator="equal">
      <formula>"Dificil"</formula>
    </cfRule>
    <cfRule type="cellIs" dxfId="781" priority="767" operator="equal">
      <formula>"Moderado"</formula>
    </cfRule>
    <cfRule type="cellIs" dxfId="780" priority="768" operator="equal">
      <formula>"Facil"</formula>
    </cfRule>
  </conditionalFormatting>
  <conditionalFormatting sqref="R613">
    <cfRule type="cellIs" dxfId="779" priority="763" operator="equal">
      <formula>"Dificil"</formula>
    </cfRule>
    <cfRule type="cellIs" dxfId="778" priority="764" operator="equal">
      <formula>"Moderado"</formula>
    </cfRule>
    <cfRule type="cellIs" dxfId="777" priority="765" operator="equal">
      <formula>"Facil"</formula>
    </cfRule>
  </conditionalFormatting>
  <conditionalFormatting sqref="R615">
    <cfRule type="cellIs" dxfId="776" priority="760" operator="equal">
      <formula>"Dificil"</formula>
    </cfRule>
    <cfRule type="cellIs" dxfId="775" priority="761" operator="equal">
      <formula>"Moderado"</formula>
    </cfRule>
    <cfRule type="cellIs" dxfId="774" priority="762" operator="equal">
      <formula>"Facil"</formula>
    </cfRule>
  </conditionalFormatting>
  <conditionalFormatting sqref="R617">
    <cfRule type="cellIs" dxfId="773" priority="757" operator="equal">
      <formula>"Dificil"</formula>
    </cfRule>
    <cfRule type="cellIs" dxfId="772" priority="758" operator="equal">
      <formula>"Moderado"</formula>
    </cfRule>
    <cfRule type="cellIs" dxfId="771" priority="759" operator="equal">
      <formula>"Facil"</formula>
    </cfRule>
  </conditionalFormatting>
  <conditionalFormatting sqref="AH622:AI622 R622 AI623:AI631">
    <cfRule type="cellIs" dxfId="770" priority="754" operator="equal">
      <formula>"Dificil"</formula>
    </cfRule>
    <cfRule type="cellIs" dxfId="769" priority="755" operator="equal">
      <formula>"Moderado"</formula>
    </cfRule>
    <cfRule type="cellIs" dxfId="768" priority="756" operator="equal">
      <formula>"Facil"</formula>
    </cfRule>
  </conditionalFormatting>
  <conditionalFormatting sqref="R625">
    <cfRule type="cellIs" dxfId="767" priority="751" operator="equal">
      <formula>"Dificil"</formula>
    </cfRule>
    <cfRule type="cellIs" dxfId="766" priority="752" operator="equal">
      <formula>"Moderado"</formula>
    </cfRule>
    <cfRule type="cellIs" dxfId="765" priority="753" operator="equal">
      <formula>"Facil"</formula>
    </cfRule>
  </conditionalFormatting>
  <conditionalFormatting sqref="R627">
    <cfRule type="cellIs" dxfId="764" priority="748" operator="equal">
      <formula>"Dificil"</formula>
    </cfRule>
    <cfRule type="cellIs" dxfId="763" priority="749" operator="equal">
      <formula>"Moderado"</formula>
    </cfRule>
    <cfRule type="cellIs" dxfId="762" priority="750" operator="equal">
      <formula>"Facil"</formula>
    </cfRule>
  </conditionalFormatting>
  <conditionalFormatting sqref="R629">
    <cfRule type="cellIs" dxfId="761" priority="745" operator="equal">
      <formula>"Dificil"</formula>
    </cfRule>
    <cfRule type="cellIs" dxfId="760" priority="746" operator="equal">
      <formula>"Moderado"</formula>
    </cfRule>
    <cfRule type="cellIs" dxfId="759" priority="747" operator="equal">
      <formula>"Facil"</formula>
    </cfRule>
  </conditionalFormatting>
  <conditionalFormatting sqref="AH634:AI634 R634 AI635:AI643">
    <cfRule type="cellIs" dxfId="758" priority="742" operator="equal">
      <formula>"Dificil"</formula>
    </cfRule>
    <cfRule type="cellIs" dxfId="757" priority="743" operator="equal">
      <formula>"Moderado"</formula>
    </cfRule>
    <cfRule type="cellIs" dxfId="756" priority="744" operator="equal">
      <formula>"Facil"</formula>
    </cfRule>
  </conditionalFormatting>
  <conditionalFormatting sqref="R637">
    <cfRule type="cellIs" dxfId="755" priority="739" operator="equal">
      <formula>"Dificil"</formula>
    </cfRule>
    <cfRule type="cellIs" dxfId="754" priority="740" operator="equal">
      <formula>"Moderado"</formula>
    </cfRule>
    <cfRule type="cellIs" dxfId="753" priority="741" operator="equal">
      <formula>"Facil"</formula>
    </cfRule>
  </conditionalFormatting>
  <conditionalFormatting sqref="R639">
    <cfRule type="cellIs" dxfId="752" priority="736" operator="equal">
      <formula>"Dificil"</formula>
    </cfRule>
    <cfRule type="cellIs" dxfId="751" priority="737" operator="equal">
      <formula>"Moderado"</formula>
    </cfRule>
    <cfRule type="cellIs" dxfId="750" priority="738" operator="equal">
      <formula>"Facil"</formula>
    </cfRule>
  </conditionalFormatting>
  <conditionalFormatting sqref="R641">
    <cfRule type="cellIs" dxfId="749" priority="733" operator="equal">
      <formula>"Dificil"</formula>
    </cfRule>
    <cfRule type="cellIs" dxfId="748" priority="734" operator="equal">
      <formula>"Moderado"</formula>
    </cfRule>
    <cfRule type="cellIs" dxfId="747" priority="735" operator="equal">
      <formula>"Facil"</formula>
    </cfRule>
  </conditionalFormatting>
  <conditionalFormatting sqref="AH646:AI646 R646 AI647:AI655">
    <cfRule type="cellIs" dxfId="746" priority="730" operator="equal">
      <formula>"Dificil"</formula>
    </cfRule>
    <cfRule type="cellIs" dxfId="745" priority="731" operator="equal">
      <formula>"Moderado"</formula>
    </cfRule>
    <cfRule type="cellIs" dxfId="744" priority="732" operator="equal">
      <formula>"Facil"</formula>
    </cfRule>
  </conditionalFormatting>
  <conditionalFormatting sqref="R649">
    <cfRule type="cellIs" dxfId="743" priority="727" operator="equal">
      <formula>"Dificil"</formula>
    </cfRule>
    <cfRule type="cellIs" dxfId="742" priority="728" operator="equal">
      <formula>"Moderado"</formula>
    </cfRule>
    <cfRule type="cellIs" dxfId="741" priority="729" operator="equal">
      <formula>"Facil"</formula>
    </cfRule>
  </conditionalFormatting>
  <conditionalFormatting sqref="R651">
    <cfRule type="cellIs" dxfId="740" priority="724" operator="equal">
      <formula>"Dificil"</formula>
    </cfRule>
    <cfRule type="cellIs" dxfId="739" priority="725" operator="equal">
      <formula>"Moderado"</formula>
    </cfRule>
    <cfRule type="cellIs" dxfId="738" priority="726" operator="equal">
      <formula>"Facil"</formula>
    </cfRule>
  </conditionalFormatting>
  <conditionalFormatting sqref="R653">
    <cfRule type="cellIs" dxfId="737" priority="721" operator="equal">
      <formula>"Dificil"</formula>
    </cfRule>
    <cfRule type="cellIs" dxfId="736" priority="722" operator="equal">
      <formula>"Moderado"</formula>
    </cfRule>
    <cfRule type="cellIs" dxfId="735" priority="723" operator="equal">
      <formula>"Facil"</formula>
    </cfRule>
  </conditionalFormatting>
  <conditionalFormatting sqref="AH658:AI658 R658 AI659:AI667">
    <cfRule type="cellIs" dxfId="734" priority="718" operator="equal">
      <formula>"Dificil"</formula>
    </cfRule>
    <cfRule type="cellIs" dxfId="733" priority="719" operator="equal">
      <formula>"Moderado"</formula>
    </cfRule>
    <cfRule type="cellIs" dxfId="732" priority="720" operator="equal">
      <formula>"Facil"</formula>
    </cfRule>
  </conditionalFormatting>
  <conditionalFormatting sqref="R661">
    <cfRule type="cellIs" dxfId="731" priority="715" operator="equal">
      <formula>"Dificil"</formula>
    </cfRule>
    <cfRule type="cellIs" dxfId="730" priority="716" operator="equal">
      <formula>"Moderado"</formula>
    </cfRule>
    <cfRule type="cellIs" dxfId="729" priority="717" operator="equal">
      <formula>"Facil"</formula>
    </cfRule>
  </conditionalFormatting>
  <conditionalFormatting sqref="R663">
    <cfRule type="cellIs" dxfId="728" priority="712" operator="equal">
      <formula>"Dificil"</formula>
    </cfRule>
    <cfRule type="cellIs" dxfId="727" priority="713" operator="equal">
      <formula>"Moderado"</formula>
    </cfRule>
    <cfRule type="cellIs" dxfId="726" priority="714" operator="equal">
      <formula>"Facil"</formula>
    </cfRule>
  </conditionalFormatting>
  <conditionalFormatting sqref="R665">
    <cfRule type="cellIs" dxfId="725" priority="709" operator="equal">
      <formula>"Dificil"</formula>
    </cfRule>
    <cfRule type="cellIs" dxfId="724" priority="710" operator="equal">
      <formula>"Moderado"</formula>
    </cfRule>
    <cfRule type="cellIs" dxfId="723" priority="711" operator="equal">
      <formula>"Facil"</formula>
    </cfRule>
  </conditionalFormatting>
  <conditionalFormatting sqref="AH670:AI670 R670 AI671:AI679">
    <cfRule type="cellIs" dxfId="722" priority="706" operator="equal">
      <formula>"Dificil"</formula>
    </cfRule>
    <cfRule type="cellIs" dxfId="721" priority="707" operator="equal">
      <formula>"Moderado"</formula>
    </cfRule>
    <cfRule type="cellIs" dxfId="720" priority="708" operator="equal">
      <formula>"Facil"</formula>
    </cfRule>
  </conditionalFormatting>
  <conditionalFormatting sqref="R673">
    <cfRule type="cellIs" dxfId="719" priority="703" operator="equal">
      <formula>"Dificil"</formula>
    </cfRule>
    <cfRule type="cellIs" dxfId="718" priority="704" operator="equal">
      <formula>"Moderado"</formula>
    </cfRule>
    <cfRule type="cellIs" dxfId="717" priority="705" operator="equal">
      <formula>"Facil"</formula>
    </cfRule>
  </conditionalFormatting>
  <conditionalFormatting sqref="R675">
    <cfRule type="cellIs" dxfId="716" priority="700" operator="equal">
      <formula>"Dificil"</formula>
    </cfRule>
    <cfRule type="cellIs" dxfId="715" priority="701" operator="equal">
      <formula>"Moderado"</formula>
    </cfRule>
    <cfRule type="cellIs" dxfId="714" priority="702" operator="equal">
      <formula>"Facil"</formula>
    </cfRule>
  </conditionalFormatting>
  <conditionalFormatting sqref="R677">
    <cfRule type="cellIs" dxfId="713" priority="697" operator="equal">
      <formula>"Dificil"</formula>
    </cfRule>
    <cfRule type="cellIs" dxfId="712" priority="698" operator="equal">
      <formula>"Moderado"</formula>
    </cfRule>
    <cfRule type="cellIs" dxfId="711" priority="699" operator="equal">
      <formula>"Facil"</formula>
    </cfRule>
  </conditionalFormatting>
  <conditionalFormatting sqref="AH682:AI682 R682 AI683:AI691">
    <cfRule type="cellIs" dxfId="710" priority="694" operator="equal">
      <formula>"Dificil"</formula>
    </cfRule>
    <cfRule type="cellIs" dxfId="709" priority="695" operator="equal">
      <formula>"Moderado"</formula>
    </cfRule>
    <cfRule type="cellIs" dxfId="708" priority="696" operator="equal">
      <formula>"Facil"</formula>
    </cfRule>
  </conditionalFormatting>
  <conditionalFormatting sqref="R685">
    <cfRule type="cellIs" dxfId="707" priority="691" operator="equal">
      <formula>"Dificil"</formula>
    </cfRule>
    <cfRule type="cellIs" dxfId="706" priority="692" operator="equal">
      <formula>"Moderado"</formula>
    </cfRule>
    <cfRule type="cellIs" dxfId="705" priority="693" operator="equal">
      <formula>"Facil"</formula>
    </cfRule>
  </conditionalFormatting>
  <conditionalFormatting sqref="R687">
    <cfRule type="cellIs" dxfId="704" priority="688" operator="equal">
      <formula>"Dificil"</formula>
    </cfRule>
    <cfRule type="cellIs" dxfId="703" priority="689" operator="equal">
      <formula>"Moderado"</formula>
    </cfRule>
    <cfRule type="cellIs" dxfId="702" priority="690" operator="equal">
      <formula>"Facil"</formula>
    </cfRule>
  </conditionalFormatting>
  <conditionalFormatting sqref="R689">
    <cfRule type="cellIs" dxfId="701" priority="685" operator="equal">
      <formula>"Dificil"</formula>
    </cfRule>
    <cfRule type="cellIs" dxfId="700" priority="686" operator="equal">
      <formula>"Moderado"</formula>
    </cfRule>
    <cfRule type="cellIs" dxfId="699" priority="687" operator="equal">
      <formula>"Facil"</formula>
    </cfRule>
  </conditionalFormatting>
  <conditionalFormatting sqref="AH694:AI694 R694 AI695:AI703">
    <cfRule type="cellIs" dxfId="698" priority="682" operator="equal">
      <formula>"Dificil"</formula>
    </cfRule>
    <cfRule type="cellIs" dxfId="697" priority="683" operator="equal">
      <formula>"Moderado"</formula>
    </cfRule>
    <cfRule type="cellIs" dxfId="696" priority="684" operator="equal">
      <formula>"Facil"</formula>
    </cfRule>
  </conditionalFormatting>
  <conditionalFormatting sqref="R697">
    <cfRule type="cellIs" dxfId="695" priority="679" operator="equal">
      <formula>"Dificil"</formula>
    </cfRule>
    <cfRule type="cellIs" dxfId="694" priority="680" operator="equal">
      <formula>"Moderado"</formula>
    </cfRule>
    <cfRule type="cellIs" dxfId="693" priority="681" operator="equal">
      <formula>"Facil"</formula>
    </cfRule>
  </conditionalFormatting>
  <conditionalFormatting sqref="R699">
    <cfRule type="cellIs" dxfId="692" priority="676" operator="equal">
      <formula>"Dificil"</formula>
    </cfRule>
    <cfRule type="cellIs" dxfId="691" priority="677" operator="equal">
      <formula>"Moderado"</formula>
    </cfRule>
    <cfRule type="cellIs" dxfId="690" priority="678" operator="equal">
      <formula>"Facil"</formula>
    </cfRule>
  </conditionalFormatting>
  <conditionalFormatting sqref="R701">
    <cfRule type="cellIs" dxfId="689" priority="673" operator="equal">
      <formula>"Dificil"</formula>
    </cfRule>
    <cfRule type="cellIs" dxfId="688" priority="674" operator="equal">
      <formula>"Moderado"</formula>
    </cfRule>
    <cfRule type="cellIs" dxfId="687" priority="675" operator="equal">
      <formula>"Facil"</formula>
    </cfRule>
  </conditionalFormatting>
  <conditionalFormatting sqref="AH706:AI706 R706 AI707:AI715">
    <cfRule type="cellIs" dxfId="686" priority="670" operator="equal">
      <formula>"Dificil"</formula>
    </cfRule>
    <cfRule type="cellIs" dxfId="685" priority="671" operator="equal">
      <formula>"Moderado"</formula>
    </cfRule>
    <cfRule type="cellIs" dxfId="684" priority="672" operator="equal">
      <formula>"Facil"</formula>
    </cfRule>
  </conditionalFormatting>
  <conditionalFormatting sqref="R709">
    <cfRule type="cellIs" dxfId="683" priority="667" operator="equal">
      <formula>"Dificil"</formula>
    </cfRule>
    <cfRule type="cellIs" dxfId="682" priority="668" operator="equal">
      <formula>"Moderado"</formula>
    </cfRule>
    <cfRule type="cellIs" dxfId="681" priority="669" operator="equal">
      <formula>"Facil"</formula>
    </cfRule>
  </conditionalFormatting>
  <conditionalFormatting sqref="R711">
    <cfRule type="cellIs" dxfId="680" priority="664" operator="equal">
      <formula>"Dificil"</formula>
    </cfRule>
    <cfRule type="cellIs" dxfId="679" priority="665" operator="equal">
      <formula>"Moderado"</formula>
    </cfRule>
    <cfRule type="cellIs" dxfId="678" priority="666" operator="equal">
      <formula>"Facil"</formula>
    </cfRule>
  </conditionalFormatting>
  <conditionalFormatting sqref="R713">
    <cfRule type="cellIs" dxfId="677" priority="661" operator="equal">
      <formula>"Dificil"</formula>
    </cfRule>
    <cfRule type="cellIs" dxfId="676" priority="662" operator="equal">
      <formula>"Moderado"</formula>
    </cfRule>
    <cfRule type="cellIs" dxfId="675" priority="663" operator="equal">
      <formula>"Facil"</formula>
    </cfRule>
  </conditionalFormatting>
  <conditionalFormatting sqref="AH718:AI718 R718 AI719:AI727">
    <cfRule type="cellIs" dxfId="674" priority="658" operator="equal">
      <formula>"Dificil"</formula>
    </cfRule>
    <cfRule type="cellIs" dxfId="673" priority="659" operator="equal">
      <formula>"Moderado"</formula>
    </cfRule>
    <cfRule type="cellIs" dxfId="672" priority="660" operator="equal">
      <formula>"Facil"</formula>
    </cfRule>
  </conditionalFormatting>
  <conditionalFormatting sqref="R721">
    <cfRule type="cellIs" dxfId="671" priority="655" operator="equal">
      <formula>"Dificil"</formula>
    </cfRule>
    <cfRule type="cellIs" dxfId="670" priority="656" operator="equal">
      <formula>"Moderado"</formula>
    </cfRule>
    <cfRule type="cellIs" dxfId="669" priority="657" operator="equal">
      <formula>"Facil"</formula>
    </cfRule>
  </conditionalFormatting>
  <conditionalFormatting sqref="R723">
    <cfRule type="cellIs" dxfId="668" priority="652" operator="equal">
      <formula>"Dificil"</formula>
    </cfRule>
    <cfRule type="cellIs" dxfId="667" priority="653" operator="equal">
      <formula>"Moderado"</formula>
    </cfRule>
    <cfRule type="cellIs" dxfId="666" priority="654" operator="equal">
      <formula>"Facil"</formula>
    </cfRule>
  </conditionalFormatting>
  <conditionalFormatting sqref="R725">
    <cfRule type="cellIs" dxfId="665" priority="649" operator="equal">
      <formula>"Dificil"</formula>
    </cfRule>
    <cfRule type="cellIs" dxfId="664" priority="650" operator="equal">
      <formula>"Moderado"</formula>
    </cfRule>
    <cfRule type="cellIs" dxfId="663" priority="651" operator="equal">
      <formula>"Facil"</formula>
    </cfRule>
  </conditionalFormatting>
  <conditionalFormatting sqref="AH730:AI730 R730 AI731:AI739">
    <cfRule type="cellIs" dxfId="662" priority="646" operator="equal">
      <formula>"Dificil"</formula>
    </cfRule>
    <cfRule type="cellIs" dxfId="661" priority="647" operator="equal">
      <formula>"Moderado"</formula>
    </cfRule>
    <cfRule type="cellIs" dxfId="660" priority="648" operator="equal">
      <formula>"Facil"</formula>
    </cfRule>
  </conditionalFormatting>
  <conditionalFormatting sqref="R733">
    <cfRule type="cellIs" dxfId="659" priority="643" operator="equal">
      <formula>"Dificil"</formula>
    </cfRule>
    <cfRule type="cellIs" dxfId="658" priority="644" operator="equal">
      <formula>"Moderado"</formula>
    </cfRule>
    <cfRule type="cellIs" dxfId="657" priority="645" operator="equal">
      <formula>"Facil"</formula>
    </cfRule>
  </conditionalFormatting>
  <conditionalFormatting sqref="R735">
    <cfRule type="cellIs" dxfId="656" priority="640" operator="equal">
      <formula>"Dificil"</formula>
    </cfRule>
    <cfRule type="cellIs" dxfId="655" priority="641" operator="equal">
      <formula>"Moderado"</formula>
    </cfRule>
    <cfRule type="cellIs" dxfId="654" priority="642" operator="equal">
      <formula>"Facil"</formula>
    </cfRule>
  </conditionalFormatting>
  <conditionalFormatting sqref="R737">
    <cfRule type="cellIs" dxfId="653" priority="637" operator="equal">
      <formula>"Dificil"</formula>
    </cfRule>
    <cfRule type="cellIs" dxfId="652" priority="638" operator="equal">
      <formula>"Moderado"</formula>
    </cfRule>
    <cfRule type="cellIs" dxfId="651" priority="639" operator="equal">
      <formula>"Facil"</formula>
    </cfRule>
  </conditionalFormatting>
  <conditionalFormatting sqref="AH742:AI742 R742 AI743:AI751">
    <cfRule type="cellIs" dxfId="650" priority="634" operator="equal">
      <formula>"Dificil"</formula>
    </cfRule>
    <cfRule type="cellIs" dxfId="649" priority="635" operator="equal">
      <formula>"Moderado"</formula>
    </cfRule>
    <cfRule type="cellIs" dxfId="648" priority="636" operator="equal">
      <formula>"Facil"</formula>
    </cfRule>
  </conditionalFormatting>
  <conditionalFormatting sqref="R745">
    <cfRule type="cellIs" dxfId="647" priority="631" operator="equal">
      <formula>"Dificil"</formula>
    </cfRule>
    <cfRule type="cellIs" dxfId="646" priority="632" operator="equal">
      <formula>"Moderado"</formula>
    </cfRule>
    <cfRule type="cellIs" dxfId="645" priority="633" operator="equal">
      <formula>"Facil"</formula>
    </cfRule>
  </conditionalFormatting>
  <conditionalFormatting sqref="R747">
    <cfRule type="cellIs" dxfId="644" priority="628" operator="equal">
      <formula>"Dificil"</formula>
    </cfRule>
    <cfRule type="cellIs" dxfId="643" priority="629" operator="equal">
      <formula>"Moderado"</formula>
    </cfRule>
    <cfRule type="cellIs" dxfId="642" priority="630" operator="equal">
      <formula>"Facil"</formula>
    </cfRule>
  </conditionalFormatting>
  <conditionalFormatting sqref="R749">
    <cfRule type="cellIs" dxfId="641" priority="625" operator="equal">
      <formula>"Dificil"</formula>
    </cfRule>
    <cfRule type="cellIs" dxfId="640" priority="626" operator="equal">
      <formula>"Moderado"</formula>
    </cfRule>
    <cfRule type="cellIs" dxfId="639" priority="627" operator="equal">
      <formula>"Facil"</formula>
    </cfRule>
  </conditionalFormatting>
  <conditionalFormatting sqref="AH754:AI754 R754 AI755:AI763">
    <cfRule type="cellIs" dxfId="638" priority="622" operator="equal">
      <formula>"Dificil"</formula>
    </cfRule>
    <cfRule type="cellIs" dxfId="637" priority="623" operator="equal">
      <formula>"Moderado"</formula>
    </cfRule>
    <cfRule type="cellIs" dxfId="636" priority="624" operator="equal">
      <formula>"Facil"</formula>
    </cfRule>
  </conditionalFormatting>
  <conditionalFormatting sqref="R757">
    <cfRule type="cellIs" dxfId="635" priority="619" operator="equal">
      <formula>"Dificil"</formula>
    </cfRule>
    <cfRule type="cellIs" dxfId="634" priority="620" operator="equal">
      <formula>"Moderado"</formula>
    </cfRule>
    <cfRule type="cellIs" dxfId="633" priority="621" operator="equal">
      <formula>"Facil"</formula>
    </cfRule>
  </conditionalFormatting>
  <conditionalFormatting sqref="R759">
    <cfRule type="cellIs" dxfId="632" priority="616" operator="equal">
      <formula>"Dificil"</formula>
    </cfRule>
    <cfRule type="cellIs" dxfId="631" priority="617" operator="equal">
      <formula>"Moderado"</formula>
    </cfRule>
    <cfRule type="cellIs" dxfId="630" priority="618" operator="equal">
      <formula>"Facil"</formula>
    </cfRule>
  </conditionalFormatting>
  <conditionalFormatting sqref="R761">
    <cfRule type="cellIs" dxfId="629" priority="613" operator="equal">
      <formula>"Dificil"</formula>
    </cfRule>
    <cfRule type="cellIs" dxfId="628" priority="614" operator="equal">
      <formula>"Moderado"</formula>
    </cfRule>
    <cfRule type="cellIs" dxfId="627" priority="615" operator="equal">
      <formula>"Facil"</formula>
    </cfRule>
  </conditionalFormatting>
  <conditionalFormatting sqref="AH766:AI766 R766 AI767:AI775">
    <cfRule type="cellIs" dxfId="626" priority="610" operator="equal">
      <formula>"Dificil"</formula>
    </cfRule>
    <cfRule type="cellIs" dxfId="625" priority="611" operator="equal">
      <formula>"Moderado"</formula>
    </cfRule>
    <cfRule type="cellIs" dxfId="624" priority="612" operator="equal">
      <formula>"Facil"</formula>
    </cfRule>
  </conditionalFormatting>
  <conditionalFormatting sqref="R769">
    <cfRule type="cellIs" dxfId="623" priority="607" operator="equal">
      <formula>"Dificil"</formula>
    </cfRule>
    <cfRule type="cellIs" dxfId="622" priority="608" operator="equal">
      <formula>"Moderado"</formula>
    </cfRule>
    <cfRule type="cellIs" dxfId="621" priority="609" operator="equal">
      <formula>"Facil"</formula>
    </cfRule>
  </conditionalFormatting>
  <conditionalFormatting sqref="R771">
    <cfRule type="cellIs" dxfId="620" priority="604" operator="equal">
      <formula>"Dificil"</formula>
    </cfRule>
    <cfRule type="cellIs" dxfId="619" priority="605" operator="equal">
      <formula>"Moderado"</formula>
    </cfRule>
    <cfRule type="cellIs" dxfId="618" priority="606" operator="equal">
      <formula>"Facil"</formula>
    </cfRule>
  </conditionalFormatting>
  <conditionalFormatting sqref="R773">
    <cfRule type="cellIs" dxfId="617" priority="601" operator="equal">
      <formula>"Dificil"</formula>
    </cfRule>
    <cfRule type="cellIs" dxfId="616" priority="602" operator="equal">
      <formula>"Moderado"</formula>
    </cfRule>
    <cfRule type="cellIs" dxfId="615" priority="603" operator="equal">
      <formula>"Facil"</formula>
    </cfRule>
  </conditionalFormatting>
  <conditionalFormatting sqref="AH778:AI778 R778 AI779:AI787">
    <cfRule type="cellIs" dxfId="614" priority="598" operator="equal">
      <formula>"Dificil"</formula>
    </cfRule>
    <cfRule type="cellIs" dxfId="613" priority="599" operator="equal">
      <formula>"Moderado"</formula>
    </cfRule>
    <cfRule type="cellIs" dxfId="612" priority="600" operator="equal">
      <formula>"Facil"</formula>
    </cfRule>
  </conditionalFormatting>
  <conditionalFormatting sqref="R781">
    <cfRule type="cellIs" dxfId="611" priority="595" operator="equal">
      <formula>"Dificil"</formula>
    </cfRule>
    <cfRule type="cellIs" dxfId="610" priority="596" operator="equal">
      <formula>"Moderado"</formula>
    </cfRule>
    <cfRule type="cellIs" dxfId="609" priority="597" operator="equal">
      <formula>"Facil"</formula>
    </cfRule>
  </conditionalFormatting>
  <conditionalFormatting sqref="R783">
    <cfRule type="cellIs" dxfId="608" priority="592" operator="equal">
      <formula>"Dificil"</formula>
    </cfRule>
    <cfRule type="cellIs" dxfId="607" priority="593" operator="equal">
      <formula>"Moderado"</formula>
    </cfRule>
    <cfRule type="cellIs" dxfId="606" priority="594" operator="equal">
      <formula>"Facil"</formula>
    </cfRule>
  </conditionalFormatting>
  <conditionalFormatting sqref="R785">
    <cfRule type="cellIs" dxfId="605" priority="589" operator="equal">
      <formula>"Dificil"</formula>
    </cfRule>
    <cfRule type="cellIs" dxfId="604" priority="590" operator="equal">
      <formula>"Moderado"</formula>
    </cfRule>
    <cfRule type="cellIs" dxfId="603" priority="591" operator="equal">
      <formula>"Facil"</formula>
    </cfRule>
  </conditionalFormatting>
  <conditionalFormatting sqref="AH790:AI790 R790 AI791:AI799">
    <cfRule type="cellIs" dxfId="602" priority="586" operator="equal">
      <formula>"Dificil"</formula>
    </cfRule>
    <cfRule type="cellIs" dxfId="601" priority="587" operator="equal">
      <formula>"Moderado"</formula>
    </cfRule>
    <cfRule type="cellIs" dxfId="600" priority="588" operator="equal">
      <formula>"Facil"</formula>
    </cfRule>
  </conditionalFormatting>
  <conditionalFormatting sqref="R793">
    <cfRule type="cellIs" dxfId="599" priority="583" operator="equal">
      <formula>"Dificil"</formula>
    </cfRule>
    <cfRule type="cellIs" dxfId="598" priority="584" operator="equal">
      <formula>"Moderado"</formula>
    </cfRule>
    <cfRule type="cellIs" dxfId="597" priority="585" operator="equal">
      <formula>"Facil"</formula>
    </cfRule>
  </conditionalFormatting>
  <conditionalFormatting sqref="R795">
    <cfRule type="cellIs" dxfId="596" priority="580" operator="equal">
      <formula>"Dificil"</formula>
    </cfRule>
    <cfRule type="cellIs" dxfId="595" priority="581" operator="equal">
      <formula>"Moderado"</formula>
    </cfRule>
    <cfRule type="cellIs" dxfId="594" priority="582" operator="equal">
      <formula>"Facil"</formula>
    </cfRule>
  </conditionalFormatting>
  <conditionalFormatting sqref="R797">
    <cfRule type="cellIs" dxfId="593" priority="577" operator="equal">
      <formula>"Dificil"</formula>
    </cfRule>
    <cfRule type="cellIs" dxfId="592" priority="578" operator="equal">
      <formula>"Moderado"</formula>
    </cfRule>
    <cfRule type="cellIs" dxfId="591" priority="579" operator="equal">
      <formula>"Facil"</formula>
    </cfRule>
  </conditionalFormatting>
  <conditionalFormatting sqref="AH802:AI802 R802 AI803:AI811">
    <cfRule type="cellIs" dxfId="590" priority="574" operator="equal">
      <formula>"Dificil"</formula>
    </cfRule>
    <cfRule type="cellIs" dxfId="589" priority="575" operator="equal">
      <formula>"Moderado"</formula>
    </cfRule>
    <cfRule type="cellIs" dxfId="588" priority="576" operator="equal">
      <formula>"Facil"</formula>
    </cfRule>
  </conditionalFormatting>
  <conditionalFormatting sqref="R805">
    <cfRule type="cellIs" dxfId="587" priority="571" operator="equal">
      <formula>"Dificil"</formula>
    </cfRule>
    <cfRule type="cellIs" dxfId="586" priority="572" operator="equal">
      <formula>"Moderado"</formula>
    </cfRule>
    <cfRule type="cellIs" dxfId="585" priority="573" operator="equal">
      <formula>"Facil"</formula>
    </cfRule>
  </conditionalFormatting>
  <conditionalFormatting sqref="R807">
    <cfRule type="cellIs" dxfId="584" priority="568" operator="equal">
      <formula>"Dificil"</formula>
    </cfRule>
    <cfRule type="cellIs" dxfId="583" priority="569" operator="equal">
      <formula>"Moderado"</formula>
    </cfRule>
    <cfRule type="cellIs" dxfId="582" priority="570" operator="equal">
      <formula>"Facil"</formula>
    </cfRule>
  </conditionalFormatting>
  <conditionalFormatting sqref="R809">
    <cfRule type="cellIs" dxfId="581" priority="565" operator="equal">
      <formula>"Dificil"</formula>
    </cfRule>
    <cfRule type="cellIs" dxfId="580" priority="566" operator="equal">
      <formula>"Moderado"</formula>
    </cfRule>
    <cfRule type="cellIs" dxfId="579" priority="567" operator="equal">
      <formula>"Facil"</formula>
    </cfRule>
  </conditionalFormatting>
  <conditionalFormatting sqref="AH814:AI814 R814 AI815:AI823">
    <cfRule type="cellIs" dxfId="578" priority="562" operator="equal">
      <formula>"Dificil"</formula>
    </cfRule>
    <cfRule type="cellIs" dxfId="577" priority="563" operator="equal">
      <formula>"Moderado"</formula>
    </cfRule>
    <cfRule type="cellIs" dxfId="576" priority="564" operator="equal">
      <formula>"Facil"</formula>
    </cfRule>
  </conditionalFormatting>
  <conditionalFormatting sqref="R817">
    <cfRule type="cellIs" dxfId="575" priority="559" operator="equal">
      <formula>"Dificil"</formula>
    </cfRule>
    <cfRule type="cellIs" dxfId="574" priority="560" operator="equal">
      <formula>"Moderado"</formula>
    </cfRule>
    <cfRule type="cellIs" dxfId="573" priority="561" operator="equal">
      <formula>"Facil"</formula>
    </cfRule>
  </conditionalFormatting>
  <conditionalFormatting sqref="R819">
    <cfRule type="cellIs" dxfId="572" priority="556" operator="equal">
      <formula>"Dificil"</formula>
    </cfRule>
    <cfRule type="cellIs" dxfId="571" priority="557" operator="equal">
      <formula>"Moderado"</formula>
    </cfRule>
    <cfRule type="cellIs" dxfId="570" priority="558" operator="equal">
      <formula>"Facil"</formula>
    </cfRule>
  </conditionalFormatting>
  <conditionalFormatting sqref="R821">
    <cfRule type="cellIs" dxfId="569" priority="553" operator="equal">
      <formula>"Dificil"</formula>
    </cfRule>
    <cfRule type="cellIs" dxfId="568" priority="554" operator="equal">
      <formula>"Moderado"</formula>
    </cfRule>
    <cfRule type="cellIs" dxfId="567" priority="555" operator="equal">
      <formula>"Facil"</formula>
    </cfRule>
  </conditionalFormatting>
  <conditionalFormatting sqref="AH826:AI826 R826 AI827:AI835">
    <cfRule type="cellIs" dxfId="566" priority="550" operator="equal">
      <formula>"Dificil"</formula>
    </cfRule>
    <cfRule type="cellIs" dxfId="565" priority="551" operator="equal">
      <formula>"Moderado"</formula>
    </cfRule>
    <cfRule type="cellIs" dxfId="564" priority="552" operator="equal">
      <formula>"Facil"</formula>
    </cfRule>
  </conditionalFormatting>
  <conditionalFormatting sqref="R829">
    <cfRule type="cellIs" dxfId="563" priority="547" operator="equal">
      <formula>"Dificil"</formula>
    </cfRule>
    <cfRule type="cellIs" dxfId="562" priority="548" operator="equal">
      <formula>"Moderado"</formula>
    </cfRule>
    <cfRule type="cellIs" dxfId="561" priority="549" operator="equal">
      <formula>"Facil"</formula>
    </cfRule>
  </conditionalFormatting>
  <conditionalFormatting sqref="R831">
    <cfRule type="cellIs" dxfId="560" priority="544" operator="equal">
      <formula>"Dificil"</formula>
    </cfRule>
    <cfRule type="cellIs" dxfId="559" priority="545" operator="equal">
      <formula>"Moderado"</formula>
    </cfRule>
    <cfRule type="cellIs" dxfId="558" priority="546" operator="equal">
      <formula>"Facil"</formula>
    </cfRule>
  </conditionalFormatting>
  <conditionalFormatting sqref="R833">
    <cfRule type="cellIs" dxfId="557" priority="541" operator="equal">
      <formula>"Dificil"</formula>
    </cfRule>
    <cfRule type="cellIs" dxfId="556" priority="542" operator="equal">
      <formula>"Moderado"</formula>
    </cfRule>
    <cfRule type="cellIs" dxfId="555" priority="543" operator="equal">
      <formula>"Facil"</formula>
    </cfRule>
  </conditionalFormatting>
  <conditionalFormatting sqref="AH838:AI838 R838 AI839:AI847">
    <cfRule type="cellIs" dxfId="554" priority="538" operator="equal">
      <formula>"Dificil"</formula>
    </cfRule>
    <cfRule type="cellIs" dxfId="553" priority="539" operator="equal">
      <formula>"Moderado"</formula>
    </cfRule>
    <cfRule type="cellIs" dxfId="552" priority="540" operator="equal">
      <formula>"Facil"</formula>
    </cfRule>
  </conditionalFormatting>
  <conditionalFormatting sqref="R841">
    <cfRule type="cellIs" dxfId="551" priority="535" operator="equal">
      <formula>"Dificil"</formula>
    </cfRule>
    <cfRule type="cellIs" dxfId="550" priority="536" operator="equal">
      <formula>"Moderado"</formula>
    </cfRule>
    <cfRule type="cellIs" dxfId="549" priority="537" operator="equal">
      <formula>"Facil"</formula>
    </cfRule>
  </conditionalFormatting>
  <conditionalFormatting sqref="R843">
    <cfRule type="cellIs" dxfId="548" priority="532" operator="equal">
      <formula>"Dificil"</formula>
    </cfRule>
    <cfRule type="cellIs" dxfId="547" priority="533" operator="equal">
      <formula>"Moderado"</formula>
    </cfRule>
    <cfRule type="cellIs" dxfId="546" priority="534" operator="equal">
      <formula>"Facil"</formula>
    </cfRule>
  </conditionalFormatting>
  <conditionalFormatting sqref="R845">
    <cfRule type="cellIs" dxfId="545" priority="529" operator="equal">
      <formula>"Dificil"</formula>
    </cfRule>
    <cfRule type="cellIs" dxfId="544" priority="530" operator="equal">
      <formula>"Moderado"</formula>
    </cfRule>
    <cfRule type="cellIs" dxfId="543" priority="531" operator="equal">
      <formula>"Facil"</formula>
    </cfRule>
  </conditionalFormatting>
  <conditionalFormatting sqref="AH850:AI850 R850 AI851:AI859">
    <cfRule type="cellIs" dxfId="542" priority="526" operator="equal">
      <formula>"Dificil"</formula>
    </cfRule>
    <cfRule type="cellIs" dxfId="541" priority="527" operator="equal">
      <formula>"Moderado"</formula>
    </cfRule>
    <cfRule type="cellIs" dxfId="540" priority="528" operator="equal">
      <formula>"Facil"</formula>
    </cfRule>
  </conditionalFormatting>
  <conditionalFormatting sqref="R853">
    <cfRule type="cellIs" dxfId="539" priority="523" operator="equal">
      <formula>"Dificil"</formula>
    </cfRule>
    <cfRule type="cellIs" dxfId="538" priority="524" operator="equal">
      <formula>"Moderado"</formula>
    </cfRule>
    <cfRule type="cellIs" dxfId="537" priority="525" operator="equal">
      <formula>"Facil"</formula>
    </cfRule>
  </conditionalFormatting>
  <conditionalFormatting sqref="R855">
    <cfRule type="cellIs" dxfId="536" priority="520" operator="equal">
      <formula>"Dificil"</formula>
    </cfRule>
    <cfRule type="cellIs" dxfId="535" priority="521" operator="equal">
      <formula>"Moderado"</formula>
    </cfRule>
    <cfRule type="cellIs" dxfId="534" priority="522" operator="equal">
      <formula>"Facil"</formula>
    </cfRule>
  </conditionalFormatting>
  <conditionalFormatting sqref="R857">
    <cfRule type="cellIs" dxfId="533" priority="517" operator="equal">
      <formula>"Dificil"</formula>
    </cfRule>
    <cfRule type="cellIs" dxfId="532" priority="518" operator="equal">
      <formula>"Moderado"</formula>
    </cfRule>
    <cfRule type="cellIs" dxfId="531" priority="519" operator="equal">
      <formula>"Facil"</formula>
    </cfRule>
  </conditionalFormatting>
  <conditionalFormatting sqref="AH862:AI862 R862 AI863:AI871">
    <cfRule type="cellIs" dxfId="530" priority="514" operator="equal">
      <formula>"Dificil"</formula>
    </cfRule>
    <cfRule type="cellIs" dxfId="529" priority="515" operator="equal">
      <formula>"Moderado"</formula>
    </cfRule>
    <cfRule type="cellIs" dxfId="528" priority="516" operator="equal">
      <formula>"Facil"</formula>
    </cfRule>
  </conditionalFormatting>
  <conditionalFormatting sqref="R865">
    <cfRule type="cellIs" dxfId="527" priority="511" operator="equal">
      <formula>"Dificil"</formula>
    </cfRule>
    <cfRule type="cellIs" dxfId="526" priority="512" operator="equal">
      <formula>"Moderado"</formula>
    </cfRule>
    <cfRule type="cellIs" dxfId="525" priority="513" operator="equal">
      <formula>"Facil"</formula>
    </cfRule>
  </conditionalFormatting>
  <conditionalFormatting sqref="R867">
    <cfRule type="cellIs" dxfId="524" priority="508" operator="equal">
      <formula>"Dificil"</formula>
    </cfRule>
    <cfRule type="cellIs" dxfId="523" priority="509" operator="equal">
      <formula>"Moderado"</formula>
    </cfRule>
    <cfRule type="cellIs" dxfId="522" priority="510" operator="equal">
      <formula>"Facil"</formula>
    </cfRule>
  </conditionalFormatting>
  <conditionalFormatting sqref="R869">
    <cfRule type="cellIs" dxfId="521" priority="505" operator="equal">
      <formula>"Dificil"</formula>
    </cfRule>
    <cfRule type="cellIs" dxfId="520" priority="506" operator="equal">
      <formula>"Moderado"</formula>
    </cfRule>
    <cfRule type="cellIs" dxfId="519" priority="507" operator="equal">
      <formula>"Facil"</formula>
    </cfRule>
  </conditionalFormatting>
  <conditionalFormatting sqref="AH874:AI874 R874 AI875:AI883">
    <cfRule type="cellIs" dxfId="518" priority="502" operator="equal">
      <formula>"Dificil"</formula>
    </cfRule>
    <cfRule type="cellIs" dxfId="517" priority="503" operator="equal">
      <formula>"Moderado"</formula>
    </cfRule>
    <cfRule type="cellIs" dxfId="516" priority="504" operator="equal">
      <formula>"Facil"</formula>
    </cfRule>
  </conditionalFormatting>
  <conditionalFormatting sqref="R877">
    <cfRule type="cellIs" dxfId="515" priority="499" operator="equal">
      <formula>"Dificil"</formula>
    </cfRule>
    <cfRule type="cellIs" dxfId="514" priority="500" operator="equal">
      <formula>"Moderado"</formula>
    </cfRule>
    <cfRule type="cellIs" dxfId="513" priority="501" operator="equal">
      <formula>"Facil"</formula>
    </cfRule>
  </conditionalFormatting>
  <conditionalFormatting sqref="R879">
    <cfRule type="cellIs" dxfId="512" priority="496" operator="equal">
      <formula>"Dificil"</formula>
    </cfRule>
    <cfRule type="cellIs" dxfId="511" priority="497" operator="equal">
      <formula>"Moderado"</formula>
    </cfRule>
    <cfRule type="cellIs" dxfId="510" priority="498" operator="equal">
      <formula>"Facil"</formula>
    </cfRule>
  </conditionalFormatting>
  <conditionalFormatting sqref="R881">
    <cfRule type="cellIs" dxfId="509" priority="493" operator="equal">
      <formula>"Dificil"</formula>
    </cfRule>
    <cfRule type="cellIs" dxfId="508" priority="494" operator="equal">
      <formula>"Moderado"</formula>
    </cfRule>
    <cfRule type="cellIs" dxfId="507" priority="495" operator="equal">
      <formula>"Facil"</formula>
    </cfRule>
  </conditionalFormatting>
  <conditionalFormatting sqref="AH886:AI886 R886 AI887:AI895">
    <cfRule type="cellIs" dxfId="506" priority="490" operator="equal">
      <formula>"Dificil"</formula>
    </cfRule>
    <cfRule type="cellIs" dxfId="505" priority="491" operator="equal">
      <formula>"Moderado"</formula>
    </cfRule>
    <cfRule type="cellIs" dxfId="504" priority="492" operator="equal">
      <formula>"Facil"</formula>
    </cfRule>
  </conditionalFormatting>
  <conditionalFormatting sqref="R889">
    <cfRule type="cellIs" dxfId="503" priority="487" operator="equal">
      <formula>"Dificil"</formula>
    </cfRule>
    <cfRule type="cellIs" dxfId="502" priority="488" operator="equal">
      <formula>"Moderado"</formula>
    </cfRule>
    <cfRule type="cellIs" dxfId="501" priority="489" operator="equal">
      <formula>"Facil"</formula>
    </cfRule>
  </conditionalFormatting>
  <conditionalFormatting sqref="R891">
    <cfRule type="cellIs" dxfId="500" priority="484" operator="equal">
      <formula>"Dificil"</formula>
    </cfRule>
    <cfRule type="cellIs" dxfId="499" priority="485" operator="equal">
      <formula>"Moderado"</formula>
    </cfRule>
    <cfRule type="cellIs" dxfId="498" priority="486" operator="equal">
      <formula>"Facil"</formula>
    </cfRule>
  </conditionalFormatting>
  <conditionalFormatting sqref="R893">
    <cfRule type="cellIs" dxfId="497" priority="481" operator="equal">
      <formula>"Dificil"</formula>
    </cfRule>
    <cfRule type="cellIs" dxfId="496" priority="482" operator="equal">
      <formula>"Moderado"</formula>
    </cfRule>
    <cfRule type="cellIs" dxfId="495" priority="483" operator="equal">
      <formula>"Facil"</formula>
    </cfRule>
  </conditionalFormatting>
  <conditionalFormatting sqref="AH898:AI898 R898 AI899:AI907">
    <cfRule type="cellIs" dxfId="494" priority="478" operator="equal">
      <formula>"Dificil"</formula>
    </cfRule>
    <cfRule type="cellIs" dxfId="493" priority="479" operator="equal">
      <formula>"Moderado"</formula>
    </cfRule>
    <cfRule type="cellIs" dxfId="492" priority="480" operator="equal">
      <formula>"Facil"</formula>
    </cfRule>
  </conditionalFormatting>
  <conditionalFormatting sqref="R901">
    <cfRule type="cellIs" dxfId="491" priority="475" operator="equal">
      <formula>"Dificil"</formula>
    </cfRule>
    <cfRule type="cellIs" dxfId="490" priority="476" operator="equal">
      <formula>"Moderado"</formula>
    </cfRule>
    <cfRule type="cellIs" dxfId="489" priority="477" operator="equal">
      <formula>"Facil"</formula>
    </cfRule>
  </conditionalFormatting>
  <conditionalFormatting sqref="R903">
    <cfRule type="cellIs" dxfId="488" priority="472" operator="equal">
      <formula>"Dificil"</formula>
    </cfRule>
    <cfRule type="cellIs" dxfId="487" priority="473" operator="equal">
      <formula>"Moderado"</formula>
    </cfRule>
    <cfRule type="cellIs" dxfId="486" priority="474" operator="equal">
      <formula>"Facil"</formula>
    </cfRule>
  </conditionalFormatting>
  <conditionalFormatting sqref="R905">
    <cfRule type="cellIs" dxfId="485" priority="469" operator="equal">
      <formula>"Dificil"</formula>
    </cfRule>
    <cfRule type="cellIs" dxfId="484" priority="470" operator="equal">
      <formula>"Moderado"</formula>
    </cfRule>
    <cfRule type="cellIs" dxfId="483" priority="471" operator="equal">
      <formula>"Facil"</formula>
    </cfRule>
  </conditionalFormatting>
  <conditionalFormatting sqref="AH910:AI910 R910 AI911:AI919">
    <cfRule type="cellIs" dxfId="482" priority="466" operator="equal">
      <formula>"Dificil"</formula>
    </cfRule>
    <cfRule type="cellIs" dxfId="481" priority="467" operator="equal">
      <formula>"Moderado"</formula>
    </cfRule>
    <cfRule type="cellIs" dxfId="480" priority="468" operator="equal">
      <formula>"Facil"</formula>
    </cfRule>
  </conditionalFormatting>
  <conditionalFormatting sqref="R913">
    <cfRule type="cellIs" dxfId="479" priority="463" operator="equal">
      <formula>"Dificil"</formula>
    </cfRule>
    <cfRule type="cellIs" dxfId="478" priority="464" operator="equal">
      <formula>"Moderado"</formula>
    </cfRule>
    <cfRule type="cellIs" dxfId="477" priority="465" operator="equal">
      <formula>"Facil"</formula>
    </cfRule>
  </conditionalFormatting>
  <conditionalFormatting sqref="R915">
    <cfRule type="cellIs" dxfId="476" priority="460" operator="equal">
      <formula>"Dificil"</formula>
    </cfRule>
    <cfRule type="cellIs" dxfId="475" priority="461" operator="equal">
      <formula>"Moderado"</formula>
    </cfRule>
    <cfRule type="cellIs" dxfId="474" priority="462" operator="equal">
      <formula>"Facil"</formula>
    </cfRule>
  </conditionalFormatting>
  <conditionalFormatting sqref="R917">
    <cfRule type="cellIs" dxfId="473" priority="457" operator="equal">
      <formula>"Dificil"</formula>
    </cfRule>
    <cfRule type="cellIs" dxfId="472" priority="458" operator="equal">
      <formula>"Moderado"</formula>
    </cfRule>
    <cfRule type="cellIs" dxfId="471" priority="459" operator="equal">
      <formula>"Facil"</formula>
    </cfRule>
  </conditionalFormatting>
  <conditionalFormatting sqref="AH922:AI922 R922 AI923:AI931">
    <cfRule type="cellIs" dxfId="470" priority="454" operator="equal">
      <formula>"Dificil"</formula>
    </cfRule>
    <cfRule type="cellIs" dxfId="469" priority="455" operator="equal">
      <formula>"Moderado"</formula>
    </cfRule>
    <cfRule type="cellIs" dxfId="468" priority="456" operator="equal">
      <formula>"Facil"</formula>
    </cfRule>
  </conditionalFormatting>
  <conditionalFormatting sqref="R925">
    <cfRule type="cellIs" dxfId="467" priority="451" operator="equal">
      <formula>"Dificil"</formula>
    </cfRule>
    <cfRule type="cellIs" dxfId="466" priority="452" operator="equal">
      <formula>"Moderado"</formula>
    </cfRule>
    <cfRule type="cellIs" dxfId="465" priority="453" operator="equal">
      <formula>"Facil"</formula>
    </cfRule>
  </conditionalFormatting>
  <conditionalFormatting sqref="R927">
    <cfRule type="cellIs" dxfId="464" priority="448" operator="equal">
      <formula>"Dificil"</formula>
    </cfRule>
    <cfRule type="cellIs" dxfId="463" priority="449" operator="equal">
      <formula>"Moderado"</formula>
    </cfRule>
    <cfRule type="cellIs" dxfId="462" priority="450" operator="equal">
      <formula>"Facil"</formula>
    </cfRule>
  </conditionalFormatting>
  <conditionalFormatting sqref="R929">
    <cfRule type="cellIs" dxfId="461" priority="445" operator="equal">
      <formula>"Dificil"</formula>
    </cfRule>
    <cfRule type="cellIs" dxfId="460" priority="446" operator="equal">
      <formula>"Moderado"</formula>
    </cfRule>
    <cfRule type="cellIs" dxfId="459" priority="447" operator="equal">
      <formula>"Facil"</formula>
    </cfRule>
  </conditionalFormatting>
  <conditionalFormatting sqref="AH934:AI934 R934 AI935:AI943">
    <cfRule type="cellIs" dxfId="458" priority="442" operator="equal">
      <formula>"Dificil"</formula>
    </cfRule>
    <cfRule type="cellIs" dxfId="457" priority="443" operator="equal">
      <formula>"Moderado"</formula>
    </cfRule>
    <cfRule type="cellIs" dxfId="456" priority="444" operator="equal">
      <formula>"Facil"</formula>
    </cfRule>
  </conditionalFormatting>
  <conditionalFormatting sqref="R937">
    <cfRule type="cellIs" dxfId="455" priority="439" operator="equal">
      <formula>"Dificil"</formula>
    </cfRule>
    <cfRule type="cellIs" dxfId="454" priority="440" operator="equal">
      <formula>"Moderado"</formula>
    </cfRule>
    <cfRule type="cellIs" dxfId="453" priority="441" operator="equal">
      <formula>"Facil"</formula>
    </cfRule>
  </conditionalFormatting>
  <conditionalFormatting sqref="R939">
    <cfRule type="cellIs" dxfId="452" priority="436" operator="equal">
      <formula>"Dificil"</formula>
    </cfRule>
    <cfRule type="cellIs" dxfId="451" priority="437" operator="equal">
      <formula>"Moderado"</formula>
    </cfRule>
    <cfRule type="cellIs" dxfId="450" priority="438" operator="equal">
      <formula>"Facil"</formula>
    </cfRule>
  </conditionalFormatting>
  <conditionalFormatting sqref="R941">
    <cfRule type="cellIs" dxfId="449" priority="433" operator="equal">
      <formula>"Dificil"</formula>
    </cfRule>
    <cfRule type="cellIs" dxfId="448" priority="434" operator="equal">
      <formula>"Moderado"</formula>
    </cfRule>
    <cfRule type="cellIs" dxfId="447" priority="435" operator="equal">
      <formula>"Facil"</formula>
    </cfRule>
  </conditionalFormatting>
  <conditionalFormatting sqref="AH946:AI946 R946 AI947:AI955">
    <cfRule type="cellIs" dxfId="446" priority="430" operator="equal">
      <formula>"Dificil"</formula>
    </cfRule>
    <cfRule type="cellIs" dxfId="445" priority="431" operator="equal">
      <formula>"Moderado"</formula>
    </cfRule>
    <cfRule type="cellIs" dxfId="444" priority="432" operator="equal">
      <formula>"Facil"</formula>
    </cfRule>
  </conditionalFormatting>
  <conditionalFormatting sqref="R949">
    <cfRule type="cellIs" dxfId="443" priority="427" operator="equal">
      <formula>"Dificil"</formula>
    </cfRule>
    <cfRule type="cellIs" dxfId="442" priority="428" operator="equal">
      <formula>"Moderado"</formula>
    </cfRule>
    <cfRule type="cellIs" dxfId="441" priority="429" operator="equal">
      <formula>"Facil"</formula>
    </cfRule>
  </conditionalFormatting>
  <conditionalFormatting sqref="R951">
    <cfRule type="cellIs" dxfId="440" priority="424" operator="equal">
      <formula>"Dificil"</formula>
    </cfRule>
    <cfRule type="cellIs" dxfId="439" priority="425" operator="equal">
      <formula>"Moderado"</formula>
    </cfRule>
    <cfRule type="cellIs" dxfId="438" priority="426" operator="equal">
      <formula>"Facil"</formula>
    </cfRule>
  </conditionalFormatting>
  <conditionalFormatting sqref="R953">
    <cfRule type="cellIs" dxfId="437" priority="421" operator="equal">
      <formula>"Dificil"</formula>
    </cfRule>
    <cfRule type="cellIs" dxfId="436" priority="422" operator="equal">
      <formula>"Moderado"</formula>
    </cfRule>
    <cfRule type="cellIs" dxfId="435" priority="423" operator="equal">
      <formula>"Facil"</formula>
    </cfRule>
  </conditionalFormatting>
  <conditionalFormatting sqref="AH958:AI958 R958 AI959:AI967">
    <cfRule type="cellIs" dxfId="434" priority="418" operator="equal">
      <formula>"Dificil"</formula>
    </cfRule>
    <cfRule type="cellIs" dxfId="433" priority="419" operator="equal">
      <formula>"Moderado"</formula>
    </cfRule>
    <cfRule type="cellIs" dxfId="432" priority="420" operator="equal">
      <formula>"Facil"</formula>
    </cfRule>
  </conditionalFormatting>
  <conditionalFormatting sqref="R961">
    <cfRule type="cellIs" dxfId="431" priority="415" operator="equal">
      <formula>"Dificil"</formula>
    </cfRule>
    <cfRule type="cellIs" dxfId="430" priority="416" operator="equal">
      <formula>"Moderado"</formula>
    </cfRule>
    <cfRule type="cellIs" dxfId="429" priority="417" operator="equal">
      <formula>"Facil"</formula>
    </cfRule>
  </conditionalFormatting>
  <conditionalFormatting sqref="R963">
    <cfRule type="cellIs" dxfId="428" priority="412" operator="equal">
      <formula>"Dificil"</formula>
    </cfRule>
    <cfRule type="cellIs" dxfId="427" priority="413" operator="equal">
      <formula>"Moderado"</formula>
    </cfRule>
    <cfRule type="cellIs" dxfId="426" priority="414" operator="equal">
      <formula>"Facil"</formula>
    </cfRule>
  </conditionalFormatting>
  <conditionalFormatting sqref="R965">
    <cfRule type="cellIs" dxfId="425" priority="409" operator="equal">
      <formula>"Dificil"</formula>
    </cfRule>
    <cfRule type="cellIs" dxfId="424" priority="410" operator="equal">
      <formula>"Moderado"</formula>
    </cfRule>
    <cfRule type="cellIs" dxfId="423" priority="411" operator="equal">
      <formula>"Facil"</formula>
    </cfRule>
  </conditionalFormatting>
  <conditionalFormatting sqref="AH970:AI970 R970 AI971:AI979">
    <cfRule type="cellIs" dxfId="422" priority="406" operator="equal">
      <formula>"Dificil"</formula>
    </cfRule>
    <cfRule type="cellIs" dxfId="421" priority="407" operator="equal">
      <formula>"Moderado"</formula>
    </cfRule>
    <cfRule type="cellIs" dxfId="420" priority="408" operator="equal">
      <formula>"Facil"</formula>
    </cfRule>
  </conditionalFormatting>
  <conditionalFormatting sqref="R973">
    <cfRule type="cellIs" dxfId="419" priority="403" operator="equal">
      <formula>"Dificil"</formula>
    </cfRule>
    <cfRule type="cellIs" dxfId="418" priority="404" operator="equal">
      <formula>"Moderado"</formula>
    </cfRule>
    <cfRule type="cellIs" dxfId="417" priority="405" operator="equal">
      <formula>"Facil"</formula>
    </cfRule>
  </conditionalFormatting>
  <conditionalFormatting sqref="R975">
    <cfRule type="cellIs" dxfId="416" priority="400" operator="equal">
      <formula>"Dificil"</formula>
    </cfRule>
    <cfRule type="cellIs" dxfId="415" priority="401" operator="equal">
      <formula>"Moderado"</formula>
    </cfRule>
    <cfRule type="cellIs" dxfId="414" priority="402" operator="equal">
      <formula>"Facil"</formula>
    </cfRule>
  </conditionalFormatting>
  <conditionalFormatting sqref="R977">
    <cfRule type="cellIs" dxfId="413" priority="397" operator="equal">
      <formula>"Dificil"</formula>
    </cfRule>
    <cfRule type="cellIs" dxfId="412" priority="398" operator="equal">
      <formula>"Moderado"</formula>
    </cfRule>
    <cfRule type="cellIs" dxfId="411" priority="399" operator="equal">
      <formula>"Facil"</formula>
    </cfRule>
  </conditionalFormatting>
  <conditionalFormatting sqref="AH982:AI982 R982 AI983:AI991">
    <cfRule type="cellIs" dxfId="410" priority="394" operator="equal">
      <formula>"Dificil"</formula>
    </cfRule>
    <cfRule type="cellIs" dxfId="409" priority="395" operator="equal">
      <formula>"Moderado"</formula>
    </cfRule>
    <cfRule type="cellIs" dxfId="408" priority="396" operator="equal">
      <formula>"Facil"</formula>
    </cfRule>
  </conditionalFormatting>
  <conditionalFormatting sqref="R985">
    <cfRule type="cellIs" dxfId="407" priority="391" operator="equal">
      <formula>"Dificil"</formula>
    </cfRule>
    <cfRule type="cellIs" dxfId="406" priority="392" operator="equal">
      <formula>"Moderado"</formula>
    </cfRule>
    <cfRule type="cellIs" dxfId="405" priority="393" operator="equal">
      <formula>"Facil"</formula>
    </cfRule>
  </conditionalFormatting>
  <conditionalFormatting sqref="R987">
    <cfRule type="cellIs" dxfId="404" priority="388" operator="equal">
      <formula>"Dificil"</formula>
    </cfRule>
    <cfRule type="cellIs" dxfId="403" priority="389" operator="equal">
      <formula>"Moderado"</formula>
    </cfRule>
    <cfRule type="cellIs" dxfId="402" priority="390" operator="equal">
      <formula>"Facil"</formula>
    </cfRule>
  </conditionalFormatting>
  <conditionalFormatting sqref="R989">
    <cfRule type="cellIs" dxfId="401" priority="385" operator="equal">
      <formula>"Dificil"</formula>
    </cfRule>
    <cfRule type="cellIs" dxfId="400" priority="386" operator="equal">
      <formula>"Moderado"</formula>
    </cfRule>
    <cfRule type="cellIs" dxfId="399" priority="387" operator="equal">
      <formula>"Facil"</formula>
    </cfRule>
  </conditionalFormatting>
  <conditionalFormatting sqref="AH994:AI994 R994 AI995:AI1003">
    <cfRule type="cellIs" dxfId="398" priority="382" operator="equal">
      <formula>"Dificil"</formula>
    </cfRule>
    <cfRule type="cellIs" dxfId="397" priority="383" operator="equal">
      <formula>"Moderado"</formula>
    </cfRule>
    <cfRule type="cellIs" dxfId="396" priority="384" operator="equal">
      <formula>"Facil"</formula>
    </cfRule>
  </conditionalFormatting>
  <conditionalFormatting sqref="R997">
    <cfRule type="cellIs" dxfId="395" priority="379" operator="equal">
      <formula>"Dificil"</formula>
    </cfRule>
    <cfRule type="cellIs" dxfId="394" priority="380" operator="equal">
      <formula>"Moderado"</formula>
    </cfRule>
    <cfRule type="cellIs" dxfId="393" priority="381" operator="equal">
      <formula>"Facil"</formula>
    </cfRule>
  </conditionalFormatting>
  <conditionalFormatting sqref="R999">
    <cfRule type="cellIs" dxfId="392" priority="376" operator="equal">
      <formula>"Dificil"</formula>
    </cfRule>
    <cfRule type="cellIs" dxfId="391" priority="377" operator="equal">
      <formula>"Moderado"</formula>
    </cfRule>
    <cfRule type="cellIs" dxfId="390" priority="378" operator="equal">
      <formula>"Facil"</formula>
    </cfRule>
  </conditionalFormatting>
  <conditionalFormatting sqref="R1001">
    <cfRule type="cellIs" dxfId="389" priority="373" operator="equal">
      <formula>"Dificil"</formula>
    </cfRule>
    <cfRule type="cellIs" dxfId="388" priority="374" operator="equal">
      <formula>"Moderado"</formula>
    </cfRule>
    <cfRule type="cellIs" dxfId="387" priority="375" operator="equal">
      <formula>"Facil"</formula>
    </cfRule>
  </conditionalFormatting>
  <conditionalFormatting sqref="AH1006:AI1006 R1006 AI1007:AI1015">
    <cfRule type="cellIs" dxfId="386" priority="370" operator="equal">
      <formula>"Dificil"</formula>
    </cfRule>
    <cfRule type="cellIs" dxfId="385" priority="371" operator="equal">
      <formula>"Moderado"</formula>
    </cfRule>
    <cfRule type="cellIs" dxfId="384" priority="372" operator="equal">
      <formula>"Facil"</formula>
    </cfRule>
  </conditionalFormatting>
  <conditionalFormatting sqref="R1009">
    <cfRule type="cellIs" dxfId="383" priority="367" operator="equal">
      <formula>"Dificil"</formula>
    </cfRule>
    <cfRule type="cellIs" dxfId="382" priority="368" operator="equal">
      <formula>"Moderado"</formula>
    </cfRule>
    <cfRule type="cellIs" dxfId="381" priority="369" operator="equal">
      <formula>"Facil"</formula>
    </cfRule>
  </conditionalFormatting>
  <conditionalFormatting sqref="R1011">
    <cfRule type="cellIs" dxfId="380" priority="364" operator="equal">
      <formula>"Dificil"</formula>
    </cfRule>
    <cfRule type="cellIs" dxfId="379" priority="365" operator="equal">
      <formula>"Moderado"</formula>
    </cfRule>
    <cfRule type="cellIs" dxfId="378" priority="366" operator="equal">
      <formula>"Facil"</formula>
    </cfRule>
  </conditionalFormatting>
  <conditionalFormatting sqref="R1013">
    <cfRule type="cellIs" dxfId="377" priority="361" operator="equal">
      <formula>"Dificil"</formula>
    </cfRule>
    <cfRule type="cellIs" dxfId="376" priority="362" operator="equal">
      <formula>"Moderado"</formula>
    </cfRule>
    <cfRule type="cellIs" dxfId="375" priority="363" operator="equal">
      <formula>"Facil"</formula>
    </cfRule>
  </conditionalFormatting>
  <conditionalFormatting sqref="AH1018:AI1018 R1018 AI1019:AI1027">
    <cfRule type="cellIs" dxfId="374" priority="358" operator="equal">
      <formula>"Dificil"</formula>
    </cfRule>
    <cfRule type="cellIs" dxfId="373" priority="359" operator="equal">
      <formula>"Moderado"</formula>
    </cfRule>
    <cfRule type="cellIs" dxfId="372" priority="360" operator="equal">
      <formula>"Facil"</formula>
    </cfRule>
  </conditionalFormatting>
  <conditionalFormatting sqref="R1021">
    <cfRule type="cellIs" dxfId="371" priority="355" operator="equal">
      <formula>"Dificil"</formula>
    </cfRule>
    <cfRule type="cellIs" dxfId="370" priority="356" operator="equal">
      <formula>"Moderado"</formula>
    </cfRule>
    <cfRule type="cellIs" dxfId="369" priority="357" operator="equal">
      <formula>"Facil"</formula>
    </cfRule>
  </conditionalFormatting>
  <conditionalFormatting sqref="R1023">
    <cfRule type="cellIs" dxfId="368" priority="352" operator="equal">
      <formula>"Dificil"</formula>
    </cfRule>
    <cfRule type="cellIs" dxfId="367" priority="353" operator="equal">
      <formula>"Moderado"</formula>
    </cfRule>
    <cfRule type="cellIs" dxfId="366" priority="354" operator="equal">
      <formula>"Facil"</formula>
    </cfRule>
  </conditionalFormatting>
  <conditionalFormatting sqref="R1025">
    <cfRule type="cellIs" dxfId="365" priority="349" operator="equal">
      <formula>"Dificil"</formula>
    </cfRule>
    <cfRule type="cellIs" dxfId="364" priority="350" operator="equal">
      <formula>"Moderado"</formula>
    </cfRule>
    <cfRule type="cellIs" dxfId="363" priority="351" operator="equal">
      <formula>"Facil"</formula>
    </cfRule>
  </conditionalFormatting>
  <conditionalFormatting sqref="AH1030:AI1030 R1030 AI1031:AI1039">
    <cfRule type="cellIs" dxfId="362" priority="346" operator="equal">
      <formula>"Dificil"</formula>
    </cfRule>
    <cfRule type="cellIs" dxfId="361" priority="347" operator="equal">
      <formula>"Moderado"</formula>
    </cfRule>
    <cfRule type="cellIs" dxfId="360" priority="348" operator="equal">
      <formula>"Facil"</formula>
    </cfRule>
  </conditionalFormatting>
  <conditionalFormatting sqref="R1033">
    <cfRule type="cellIs" dxfId="359" priority="343" operator="equal">
      <formula>"Dificil"</formula>
    </cfRule>
    <cfRule type="cellIs" dxfId="358" priority="344" operator="equal">
      <formula>"Moderado"</formula>
    </cfRule>
    <cfRule type="cellIs" dxfId="357" priority="345" operator="equal">
      <formula>"Facil"</formula>
    </cfRule>
  </conditionalFormatting>
  <conditionalFormatting sqref="R1035">
    <cfRule type="cellIs" dxfId="356" priority="340" operator="equal">
      <formula>"Dificil"</formula>
    </cfRule>
    <cfRule type="cellIs" dxfId="355" priority="341" operator="equal">
      <formula>"Moderado"</formula>
    </cfRule>
    <cfRule type="cellIs" dxfId="354" priority="342" operator="equal">
      <formula>"Facil"</formula>
    </cfRule>
  </conditionalFormatting>
  <conditionalFormatting sqref="R1037">
    <cfRule type="cellIs" dxfId="353" priority="337" operator="equal">
      <formula>"Dificil"</formula>
    </cfRule>
    <cfRule type="cellIs" dxfId="352" priority="338" operator="equal">
      <formula>"Moderado"</formula>
    </cfRule>
    <cfRule type="cellIs" dxfId="351" priority="339" operator="equal">
      <formula>"Facil"</formula>
    </cfRule>
  </conditionalFormatting>
  <conditionalFormatting sqref="AH1042:AI1042 R1042 AI1043:AI1051">
    <cfRule type="cellIs" dxfId="350" priority="334" operator="equal">
      <formula>"Dificil"</formula>
    </cfRule>
    <cfRule type="cellIs" dxfId="349" priority="335" operator="equal">
      <formula>"Moderado"</formula>
    </cfRule>
    <cfRule type="cellIs" dxfId="348" priority="336" operator="equal">
      <formula>"Facil"</formula>
    </cfRule>
  </conditionalFormatting>
  <conditionalFormatting sqref="R1045">
    <cfRule type="cellIs" dxfId="347" priority="331" operator="equal">
      <formula>"Dificil"</formula>
    </cfRule>
    <cfRule type="cellIs" dxfId="346" priority="332" operator="equal">
      <formula>"Moderado"</formula>
    </cfRule>
    <cfRule type="cellIs" dxfId="345" priority="333" operator="equal">
      <formula>"Facil"</formula>
    </cfRule>
  </conditionalFormatting>
  <conditionalFormatting sqref="R1047">
    <cfRule type="cellIs" dxfId="344" priority="328" operator="equal">
      <formula>"Dificil"</formula>
    </cfRule>
    <cfRule type="cellIs" dxfId="343" priority="329" operator="equal">
      <formula>"Moderado"</formula>
    </cfRule>
    <cfRule type="cellIs" dxfId="342" priority="330" operator="equal">
      <formula>"Facil"</formula>
    </cfRule>
  </conditionalFormatting>
  <conditionalFormatting sqref="R1049">
    <cfRule type="cellIs" dxfId="341" priority="325" operator="equal">
      <formula>"Dificil"</formula>
    </cfRule>
    <cfRule type="cellIs" dxfId="340" priority="326" operator="equal">
      <formula>"Moderado"</formula>
    </cfRule>
    <cfRule type="cellIs" dxfId="339" priority="327" operator="equal">
      <formula>"Facil"</formula>
    </cfRule>
  </conditionalFormatting>
  <conditionalFormatting sqref="AH1054:AI1054 R1054 AI1055:AI1063">
    <cfRule type="cellIs" dxfId="338" priority="322" operator="equal">
      <formula>"Dificil"</formula>
    </cfRule>
    <cfRule type="cellIs" dxfId="337" priority="323" operator="equal">
      <formula>"Moderado"</formula>
    </cfRule>
    <cfRule type="cellIs" dxfId="336" priority="324" operator="equal">
      <formula>"Facil"</formula>
    </cfRule>
  </conditionalFormatting>
  <conditionalFormatting sqref="R1057">
    <cfRule type="cellIs" dxfId="335" priority="319" operator="equal">
      <formula>"Dificil"</formula>
    </cfRule>
    <cfRule type="cellIs" dxfId="334" priority="320" operator="equal">
      <formula>"Moderado"</formula>
    </cfRule>
    <cfRule type="cellIs" dxfId="333" priority="321" operator="equal">
      <formula>"Facil"</formula>
    </cfRule>
  </conditionalFormatting>
  <conditionalFormatting sqref="R1059">
    <cfRule type="cellIs" dxfId="332" priority="316" operator="equal">
      <formula>"Dificil"</formula>
    </cfRule>
    <cfRule type="cellIs" dxfId="331" priority="317" operator="equal">
      <formula>"Moderado"</formula>
    </cfRule>
    <cfRule type="cellIs" dxfId="330" priority="318" operator="equal">
      <formula>"Facil"</formula>
    </cfRule>
  </conditionalFormatting>
  <conditionalFormatting sqref="R1061">
    <cfRule type="cellIs" dxfId="329" priority="313" operator="equal">
      <formula>"Dificil"</formula>
    </cfRule>
    <cfRule type="cellIs" dxfId="328" priority="314" operator="equal">
      <formula>"Moderado"</formula>
    </cfRule>
    <cfRule type="cellIs" dxfId="327" priority="315" operator="equal">
      <formula>"Facil"</formula>
    </cfRule>
  </conditionalFormatting>
  <conditionalFormatting sqref="AH1066:AI1066 R1066 AI1067:AI1075">
    <cfRule type="cellIs" dxfId="326" priority="310" operator="equal">
      <formula>"Dificil"</formula>
    </cfRule>
    <cfRule type="cellIs" dxfId="325" priority="311" operator="equal">
      <formula>"Moderado"</formula>
    </cfRule>
    <cfRule type="cellIs" dxfId="324" priority="312" operator="equal">
      <formula>"Facil"</formula>
    </cfRule>
  </conditionalFormatting>
  <conditionalFormatting sqref="R1069">
    <cfRule type="cellIs" dxfId="323" priority="307" operator="equal">
      <formula>"Dificil"</formula>
    </cfRule>
    <cfRule type="cellIs" dxfId="322" priority="308" operator="equal">
      <formula>"Moderado"</formula>
    </cfRule>
    <cfRule type="cellIs" dxfId="321" priority="309" operator="equal">
      <formula>"Facil"</formula>
    </cfRule>
  </conditionalFormatting>
  <conditionalFormatting sqref="R1071">
    <cfRule type="cellIs" dxfId="320" priority="304" operator="equal">
      <formula>"Dificil"</formula>
    </cfRule>
    <cfRule type="cellIs" dxfId="319" priority="305" operator="equal">
      <formula>"Moderado"</formula>
    </cfRule>
    <cfRule type="cellIs" dxfId="318" priority="306" operator="equal">
      <formula>"Facil"</formula>
    </cfRule>
  </conditionalFormatting>
  <conditionalFormatting sqref="R1073">
    <cfRule type="cellIs" dxfId="317" priority="301" operator="equal">
      <formula>"Dificil"</formula>
    </cfRule>
    <cfRule type="cellIs" dxfId="316" priority="302" operator="equal">
      <formula>"Moderado"</formula>
    </cfRule>
    <cfRule type="cellIs" dxfId="315" priority="303" operator="equal">
      <formula>"Facil"</formula>
    </cfRule>
  </conditionalFormatting>
  <conditionalFormatting sqref="AH1078:AI1078 R1078 AI1079:AI1087">
    <cfRule type="cellIs" dxfId="314" priority="298" operator="equal">
      <formula>"Dificil"</formula>
    </cfRule>
    <cfRule type="cellIs" dxfId="313" priority="299" operator="equal">
      <formula>"Moderado"</formula>
    </cfRule>
    <cfRule type="cellIs" dxfId="312" priority="300" operator="equal">
      <formula>"Facil"</formula>
    </cfRule>
  </conditionalFormatting>
  <conditionalFormatting sqref="R1081">
    <cfRule type="cellIs" dxfId="311" priority="295" operator="equal">
      <formula>"Dificil"</formula>
    </cfRule>
    <cfRule type="cellIs" dxfId="310" priority="296" operator="equal">
      <formula>"Moderado"</formula>
    </cfRule>
    <cfRule type="cellIs" dxfId="309" priority="297" operator="equal">
      <formula>"Facil"</formula>
    </cfRule>
  </conditionalFormatting>
  <conditionalFormatting sqref="R1083">
    <cfRule type="cellIs" dxfId="308" priority="292" operator="equal">
      <formula>"Dificil"</formula>
    </cfRule>
    <cfRule type="cellIs" dxfId="307" priority="293" operator="equal">
      <formula>"Moderado"</formula>
    </cfRule>
    <cfRule type="cellIs" dxfId="306" priority="294" operator="equal">
      <formula>"Facil"</formula>
    </cfRule>
  </conditionalFormatting>
  <conditionalFormatting sqref="R1085">
    <cfRule type="cellIs" dxfId="305" priority="289" operator="equal">
      <formula>"Dificil"</formula>
    </cfRule>
    <cfRule type="cellIs" dxfId="304" priority="290" operator="equal">
      <formula>"Moderado"</formula>
    </cfRule>
    <cfRule type="cellIs" dxfId="303" priority="291" operator="equal">
      <formula>"Facil"</formula>
    </cfRule>
  </conditionalFormatting>
  <conditionalFormatting sqref="AH1090:AI1090 R1090 AI1091:AI1099">
    <cfRule type="cellIs" dxfId="302" priority="286" operator="equal">
      <formula>"Dificil"</formula>
    </cfRule>
    <cfRule type="cellIs" dxfId="301" priority="287" operator="equal">
      <formula>"Moderado"</formula>
    </cfRule>
    <cfRule type="cellIs" dxfId="300" priority="288" operator="equal">
      <formula>"Facil"</formula>
    </cfRule>
  </conditionalFormatting>
  <conditionalFormatting sqref="R1093">
    <cfRule type="cellIs" dxfId="299" priority="283" operator="equal">
      <formula>"Dificil"</formula>
    </cfRule>
    <cfRule type="cellIs" dxfId="298" priority="284" operator="equal">
      <formula>"Moderado"</formula>
    </cfRule>
    <cfRule type="cellIs" dxfId="297" priority="285" operator="equal">
      <formula>"Facil"</formula>
    </cfRule>
  </conditionalFormatting>
  <conditionalFormatting sqref="R1095">
    <cfRule type="cellIs" dxfId="296" priority="280" operator="equal">
      <formula>"Dificil"</formula>
    </cfRule>
    <cfRule type="cellIs" dxfId="295" priority="281" operator="equal">
      <formula>"Moderado"</formula>
    </cfRule>
    <cfRule type="cellIs" dxfId="294" priority="282" operator="equal">
      <formula>"Facil"</formula>
    </cfRule>
  </conditionalFormatting>
  <conditionalFormatting sqref="R1097">
    <cfRule type="cellIs" dxfId="293" priority="277" operator="equal">
      <formula>"Dificil"</formula>
    </cfRule>
    <cfRule type="cellIs" dxfId="292" priority="278" operator="equal">
      <formula>"Moderado"</formula>
    </cfRule>
    <cfRule type="cellIs" dxfId="291" priority="279" operator="equal">
      <formula>"Facil"</formula>
    </cfRule>
  </conditionalFormatting>
  <conditionalFormatting sqref="AH1102:AI1102 R1102 AI1103:AI1111">
    <cfRule type="cellIs" dxfId="290" priority="274" operator="equal">
      <formula>"Dificil"</formula>
    </cfRule>
    <cfRule type="cellIs" dxfId="289" priority="275" operator="equal">
      <formula>"Moderado"</formula>
    </cfRule>
    <cfRule type="cellIs" dxfId="288" priority="276" operator="equal">
      <formula>"Facil"</formula>
    </cfRule>
  </conditionalFormatting>
  <conditionalFormatting sqref="R1105">
    <cfRule type="cellIs" dxfId="287" priority="271" operator="equal">
      <formula>"Dificil"</formula>
    </cfRule>
    <cfRule type="cellIs" dxfId="286" priority="272" operator="equal">
      <formula>"Moderado"</formula>
    </cfRule>
    <cfRule type="cellIs" dxfId="285" priority="273" operator="equal">
      <formula>"Facil"</formula>
    </cfRule>
  </conditionalFormatting>
  <conditionalFormatting sqref="R1107">
    <cfRule type="cellIs" dxfId="284" priority="268" operator="equal">
      <formula>"Dificil"</formula>
    </cfRule>
    <cfRule type="cellIs" dxfId="283" priority="269" operator="equal">
      <formula>"Moderado"</formula>
    </cfRule>
    <cfRule type="cellIs" dxfId="282" priority="270" operator="equal">
      <formula>"Facil"</formula>
    </cfRule>
  </conditionalFormatting>
  <conditionalFormatting sqref="R1109">
    <cfRule type="cellIs" dxfId="281" priority="265" operator="equal">
      <formula>"Dificil"</formula>
    </cfRule>
    <cfRule type="cellIs" dxfId="280" priority="266" operator="equal">
      <formula>"Moderado"</formula>
    </cfRule>
    <cfRule type="cellIs" dxfId="279" priority="267" operator="equal">
      <formula>"Facil"</formula>
    </cfRule>
  </conditionalFormatting>
  <conditionalFormatting sqref="AH1114:AI1114 R1114 AI1115:AI1123">
    <cfRule type="cellIs" dxfId="278" priority="262" operator="equal">
      <formula>"Dificil"</formula>
    </cfRule>
    <cfRule type="cellIs" dxfId="277" priority="263" operator="equal">
      <formula>"Moderado"</formula>
    </cfRule>
    <cfRule type="cellIs" dxfId="276" priority="264" operator="equal">
      <formula>"Facil"</formula>
    </cfRule>
  </conditionalFormatting>
  <conditionalFormatting sqref="R1117">
    <cfRule type="cellIs" dxfId="275" priority="259" operator="equal">
      <formula>"Dificil"</formula>
    </cfRule>
    <cfRule type="cellIs" dxfId="274" priority="260" operator="equal">
      <formula>"Moderado"</formula>
    </cfRule>
    <cfRule type="cellIs" dxfId="273" priority="261" operator="equal">
      <formula>"Facil"</formula>
    </cfRule>
  </conditionalFormatting>
  <conditionalFormatting sqref="R1119">
    <cfRule type="cellIs" dxfId="272" priority="256" operator="equal">
      <formula>"Dificil"</formula>
    </cfRule>
    <cfRule type="cellIs" dxfId="271" priority="257" operator="equal">
      <formula>"Moderado"</formula>
    </cfRule>
    <cfRule type="cellIs" dxfId="270" priority="258" operator="equal">
      <formula>"Facil"</formula>
    </cfRule>
  </conditionalFormatting>
  <conditionalFormatting sqref="R1121">
    <cfRule type="cellIs" dxfId="269" priority="253" operator="equal">
      <formula>"Dificil"</formula>
    </cfRule>
    <cfRule type="cellIs" dxfId="268" priority="254" operator="equal">
      <formula>"Moderado"</formula>
    </cfRule>
    <cfRule type="cellIs" dxfId="267" priority="255" operator="equal">
      <formula>"Facil"</formula>
    </cfRule>
  </conditionalFormatting>
  <conditionalFormatting sqref="AH1126:AI1126 R1126 AI1127:AI1135">
    <cfRule type="cellIs" dxfId="266" priority="250" operator="equal">
      <formula>"Dificil"</formula>
    </cfRule>
    <cfRule type="cellIs" dxfId="265" priority="251" operator="equal">
      <formula>"Moderado"</formula>
    </cfRule>
    <cfRule type="cellIs" dxfId="264" priority="252" operator="equal">
      <formula>"Facil"</formula>
    </cfRule>
  </conditionalFormatting>
  <conditionalFormatting sqref="R1129">
    <cfRule type="cellIs" dxfId="263" priority="247" operator="equal">
      <formula>"Dificil"</formula>
    </cfRule>
    <cfRule type="cellIs" dxfId="262" priority="248" operator="equal">
      <formula>"Moderado"</formula>
    </cfRule>
    <cfRule type="cellIs" dxfId="261" priority="249" operator="equal">
      <formula>"Facil"</formula>
    </cfRule>
  </conditionalFormatting>
  <conditionalFormatting sqref="R1131">
    <cfRule type="cellIs" dxfId="260" priority="244" operator="equal">
      <formula>"Dificil"</formula>
    </cfRule>
    <cfRule type="cellIs" dxfId="259" priority="245" operator="equal">
      <formula>"Moderado"</formula>
    </cfRule>
    <cfRule type="cellIs" dxfId="258" priority="246" operator="equal">
      <formula>"Facil"</formula>
    </cfRule>
  </conditionalFormatting>
  <conditionalFormatting sqref="R1133">
    <cfRule type="cellIs" dxfId="257" priority="241" operator="equal">
      <formula>"Dificil"</formula>
    </cfRule>
    <cfRule type="cellIs" dxfId="256" priority="242" operator="equal">
      <formula>"Moderado"</formula>
    </cfRule>
    <cfRule type="cellIs" dxfId="255" priority="243" operator="equal">
      <formula>"Facil"</formula>
    </cfRule>
  </conditionalFormatting>
  <conditionalFormatting sqref="AH1138:AI1138 R1138 AI1139:AI1147">
    <cfRule type="cellIs" dxfId="254" priority="238" operator="equal">
      <formula>"Dificil"</formula>
    </cfRule>
    <cfRule type="cellIs" dxfId="253" priority="239" operator="equal">
      <formula>"Moderado"</formula>
    </cfRule>
    <cfRule type="cellIs" dxfId="252" priority="240" operator="equal">
      <formula>"Facil"</formula>
    </cfRule>
  </conditionalFormatting>
  <conditionalFormatting sqref="R1141">
    <cfRule type="cellIs" dxfId="251" priority="235" operator="equal">
      <formula>"Dificil"</formula>
    </cfRule>
    <cfRule type="cellIs" dxfId="250" priority="236" operator="equal">
      <formula>"Moderado"</formula>
    </cfRule>
    <cfRule type="cellIs" dxfId="249" priority="237" operator="equal">
      <formula>"Facil"</formula>
    </cfRule>
  </conditionalFormatting>
  <conditionalFormatting sqref="R1143">
    <cfRule type="cellIs" dxfId="248" priority="232" operator="equal">
      <formula>"Dificil"</formula>
    </cfRule>
    <cfRule type="cellIs" dxfId="247" priority="233" operator="equal">
      <formula>"Moderado"</formula>
    </cfRule>
    <cfRule type="cellIs" dxfId="246" priority="234" operator="equal">
      <formula>"Facil"</formula>
    </cfRule>
  </conditionalFormatting>
  <conditionalFormatting sqref="R1145">
    <cfRule type="cellIs" dxfId="245" priority="229" operator="equal">
      <formula>"Dificil"</formula>
    </cfRule>
    <cfRule type="cellIs" dxfId="244" priority="230" operator="equal">
      <formula>"Moderado"</formula>
    </cfRule>
    <cfRule type="cellIs" dxfId="243" priority="231" operator="equal">
      <formula>"Facil"</formula>
    </cfRule>
  </conditionalFormatting>
  <conditionalFormatting sqref="AH1150:AI1150 R1150 AI1151:AI1159">
    <cfRule type="cellIs" dxfId="242" priority="226" operator="equal">
      <formula>"Dificil"</formula>
    </cfRule>
    <cfRule type="cellIs" dxfId="241" priority="227" operator="equal">
      <formula>"Moderado"</formula>
    </cfRule>
    <cfRule type="cellIs" dxfId="240" priority="228" operator="equal">
      <formula>"Facil"</formula>
    </cfRule>
  </conditionalFormatting>
  <conditionalFormatting sqref="R1153">
    <cfRule type="cellIs" dxfId="239" priority="223" operator="equal">
      <formula>"Dificil"</formula>
    </cfRule>
    <cfRule type="cellIs" dxfId="238" priority="224" operator="equal">
      <formula>"Moderado"</formula>
    </cfRule>
    <cfRule type="cellIs" dxfId="237" priority="225" operator="equal">
      <formula>"Facil"</formula>
    </cfRule>
  </conditionalFormatting>
  <conditionalFormatting sqref="R1155">
    <cfRule type="cellIs" dxfId="236" priority="220" operator="equal">
      <formula>"Dificil"</formula>
    </cfRule>
    <cfRule type="cellIs" dxfId="235" priority="221" operator="equal">
      <formula>"Moderado"</formula>
    </cfRule>
    <cfRule type="cellIs" dxfId="234" priority="222" operator="equal">
      <formula>"Facil"</formula>
    </cfRule>
  </conditionalFormatting>
  <conditionalFormatting sqref="R1157">
    <cfRule type="cellIs" dxfId="233" priority="217" operator="equal">
      <formula>"Dificil"</formula>
    </cfRule>
    <cfRule type="cellIs" dxfId="232" priority="218" operator="equal">
      <formula>"Moderado"</formula>
    </cfRule>
    <cfRule type="cellIs" dxfId="231" priority="219" operator="equal">
      <formula>"Facil"</formula>
    </cfRule>
  </conditionalFormatting>
  <conditionalFormatting sqref="AH1162:AI1162 R1162 AI1163:AI1171">
    <cfRule type="cellIs" dxfId="230" priority="214" operator="equal">
      <formula>"Dificil"</formula>
    </cfRule>
    <cfRule type="cellIs" dxfId="229" priority="215" operator="equal">
      <formula>"Moderado"</formula>
    </cfRule>
    <cfRule type="cellIs" dxfId="228" priority="216" operator="equal">
      <formula>"Facil"</formula>
    </cfRule>
  </conditionalFormatting>
  <conditionalFormatting sqref="R1165">
    <cfRule type="cellIs" dxfId="227" priority="211" operator="equal">
      <formula>"Dificil"</formula>
    </cfRule>
    <cfRule type="cellIs" dxfId="226" priority="212" operator="equal">
      <formula>"Moderado"</formula>
    </cfRule>
    <cfRule type="cellIs" dxfId="225" priority="213" operator="equal">
      <formula>"Facil"</formula>
    </cfRule>
  </conditionalFormatting>
  <conditionalFormatting sqref="R1167">
    <cfRule type="cellIs" dxfId="224" priority="208" operator="equal">
      <formula>"Dificil"</formula>
    </cfRule>
    <cfRule type="cellIs" dxfId="223" priority="209" operator="equal">
      <formula>"Moderado"</formula>
    </cfRule>
    <cfRule type="cellIs" dxfId="222" priority="210" operator="equal">
      <formula>"Facil"</formula>
    </cfRule>
  </conditionalFormatting>
  <conditionalFormatting sqref="R1169">
    <cfRule type="cellIs" dxfId="221" priority="205" operator="equal">
      <formula>"Dificil"</formula>
    </cfRule>
    <cfRule type="cellIs" dxfId="220" priority="206" operator="equal">
      <formula>"Moderado"</formula>
    </cfRule>
    <cfRule type="cellIs" dxfId="219" priority="207" operator="equal">
      <formula>"Facil"</formula>
    </cfRule>
  </conditionalFormatting>
  <conditionalFormatting sqref="AH1174:AI1174 R1174 AI1175:AI1183">
    <cfRule type="cellIs" dxfId="218" priority="202" operator="equal">
      <formula>"Dificil"</formula>
    </cfRule>
    <cfRule type="cellIs" dxfId="217" priority="203" operator="equal">
      <formula>"Moderado"</formula>
    </cfRule>
    <cfRule type="cellIs" dxfId="216" priority="204" operator="equal">
      <formula>"Facil"</formula>
    </cfRule>
  </conditionalFormatting>
  <conditionalFormatting sqref="R1177">
    <cfRule type="cellIs" dxfId="215" priority="199" operator="equal">
      <formula>"Dificil"</formula>
    </cfRule>
    <cfRule type="cellIs" dxfId="214" priority="200" operator="equal">
      <formula>"Moderado"</formula>
    </cfRule>
    <cfRule type="cellIs" dxfId="213" priority="201" operator="equal">
      <formula>"Facil"</formula>
    </cfRule>
  </conditionalFormatting>
  <conditionalFormatting sqref="R1179">
    <cfRule type="cellIs" dxfId="212" priority="196" operator="equal">
      <formula>"Dificil"</formula>
    </cfRule>
    <cfRule type="cellIs" dxfId="211" priority="197" operator="equal">
      <formula>"Moderado"</formula>
    </cfRule>
    <cfRule type="cellIs" dxfId="210" priority="198" operator="equal">
      <formula>"Facil"</formula>
    </cfRule>
  </conditionalFormatting>
  <conditionalFormatting sqref="R1181">
    <cfRule type="cellIs" dxfId="209" priority="193" operator="equal">
      <formula>"Dificil"</formula>
    </cfRule>
    <cfRule type="cellIs" dxfId="208" priority="194" operator="equal">
      <formula>"Moderado"</formula>
    </cfRule>
    <cfRule type="cellIs" dxfId="207" priority="195" operator="equal">
      <formula>"Facil"</formula>
    </cfRule>
  </conditionalFormatting>
  <conditionalFormatting sqref="AH1186:AI1186 R1186 AI1187:AI1195">
    <cfRule type="cellIs" dxfId="206" priority="190" operator="equal">
      <formula>"Dificil"</formula>
    </cfRule>
    <cfRule type="cellIs" dxfId="205" priority="191" operator="equal">
      <formula>"Moderado"</formula>
    </cfRule>
    <cfRule type="cellIs" dxfId="204" priority="192" operator="equal">
      <formula>"Facil"</formula>
    </cfRule>
  </conditionalFormatting>
  <conditionalFormatting sqref="R1189">
    <cfRule type="cellIs" dxfId="203" priority="187" operator="equal">
      <formula>"Dificil"</formula>
    </cfRule>
    <cfRule type="cellIs" dxfId="202" priority="188" operator="equal">
      <formula>"Moderado"</formula>
    </cfRule>
    <cfRule type="cellIs" dxfId="201" priority="189" operator="equal">
      <formula>"Facil"</formula>
    </cfRule>
  </conditionalFormatting>
  <conditionalFormatting sqref="R1191">
    <cfRule type="cellIs" dxfId="200" priority="184" operator="equal">
      <formula>"Dificil"</formula>
    </cfRule>
    <cfRule type="cellIs" dxfId="199" priority="185" operator="equal">
      <formula>"Moderado"</formula>
    </cfRule>
    <cfRule type="cellIs" dxfId="198" priority="186" operator="equal">
      <formula>"Facil"</formula>
    </cfRule>
  </conditionalFormatting>
  <conditionalFormatting sqref="R1193">
    <cfRule type="cellIs" dxfId="197" priority="181" operator="equal">
      <formula>"Dificil"</formula>
    </cfRule>
    <cfRule type="cellIs" dxfId="196" priority="182" operator="equal">
      <formula>"Moderado"</formula>
    </cfRule>
    <cfRule type="cellIs" dxfId="195" priority="183" operator="equal">
      <formula>"Facil"</formula>
    </cfRule>
  </conditionalFormatting>
  <conditionalFormatting sqref="AH1198:AI1198 R1198 AI1199:AI1207">
    <cfRule type="cellIs" dxfId="194" priority="178" operator="equal">
      <formula>"Dificil"</formula>
    </cfRule>
    <cfRule type="cellIs" dxfId="193" priority="179" operator="equal">
      <formula>"Moderado"</formula>
    </cfRule>
    <cfRule type="cellIs" dxfId="192" priority="180" operator="equal">
      <formula>"Facil"</formula>
    </cfRule>
  </conditionalFormatting>
  <conditionalFormatting sqref="R1201">
    <cfRule type="cellIs" dxfId="191" priority="175" operator="equal">
      <formula>"Dificil"</formula>
    </cfRule>
    <cfRule type="cellIs" dxfId="190" priority="176" operator="equal">
      <formula>"Moderado"</formula>
    </cfRule>
    <cfRule type="cellIs" dxfId="189" priority="177" operator="equal">
      <formula>"Facil"</formula>
    </cfRule>
  </conditionalFormatting>
  <conditionalFormatting sqref="R1203">
    <cfRule type="cellIs" dxfId="188" priority="172" operator="equal">
      <formula>"Dificil"</formula>
    </cfRule>
    <cfRule type="cellIs" dxfId="187" priority="173" operator="equal">
      <formula>"Moderado"</formula>
    </cfRule>
    <cfRule type="cellIs" dxfId="186" priority="174" operator="equal">
      <formula>"Facil"</formula>
    </cfRule>
  </conditionalFormatting>
  <conditionalFormatting sqref="R1205">
    <cfRule type="cellIs" dxfId="185" priority="169" operator="equal">
      <formula>"Dificil"</formula>
    </cfRule>
    <cfRule type="cellIs" dxfId="184" priority="170" operator="equal">
      <formula>"Moderado"</formula>
    </cfRule>
    <cfRule type="cellIs" dxfId="183" priority="171" operator="equal">
      <formula>"Facil"</formula>
    </cfRule>
  </conditionalFormatting>
  <conditionalFormatting sqref="AH1210:AI1210 R1210 AI1211:AI1219">
    <cfRule type="cellIs" dxfId="182" priority="166" operator="equal">
      <formula>"Dificil"</formula>
    </cfRule>
    <cfRule type="cellIs" dxfId="181" priority="167" operator="equal">
      <formula>"Moderado"</formula>
    </cfRule>
    <cfRule type="cellIs" dxfId="180" priority="168" operator="equal">
      <formula>"Facil"</formula>
    </cfRule>
  </conditionalFormatting>
  <conditionalFormatting sqref="R1213">
    <cfRule type="cellIs" dxfId="179" priority="163" operator="equal">
      <formula>"Dificil"</formula>
    </cfRule>
    <cfRule type="cellIs" dxfId="178" priority="164" operator="equal">
      <formula>"Moderado"</formula>
    </cfRule>
    <cfRule type="cellIs" dxfId="177" priority="165" operator="equal">
      <formula>"Facil"</formula>
    </cfRule>
  </conditionalFormatting>
  <conditionalFormatting sqref="R1215">
    <cfRule type="cellIs" dxfId="176" priority="160" operator="equal">
      <formula>"Dificil"</formula>
    </cfRule>
    <cfRule type="cellIs" dxfId="175" priority="161" operator="equal">
      <formula>"Moderado"</formula>
    </cfRule>
    <cfRule type="cellIs" dxfId="174" priority="162" operator="equal">
      <formula>"Facil"</formula>
    </cfRule>
  </conditionalFormatting>
  <conditionalFormatting sqref="R1217">
    <cfRule type="cellIs" dxfId="173" priority="157" operator="equal">
      <formula>"Dificil"</formula>
    </cfRule>
    <cfRule type="cellIs" dxfId="172" priority="158" operator="equal">
      <formula>"Moderado"</formula>
    </cfRule>
    <cfRule type="cellIs" dxfId="171" priority="159" operator="equal">
      <formula>"Facil"</formula>
    </cfRule>
  </conditionalFormatting>
  <conditionalFormatting sqref="AH1222:AI1222 R1222 AI1223:AI1231">
    <cfRule type="cellIs" dxfId="170" priority="154" operator="equal">
      <formula>"Dificil"</formula>
    </cfRule>
    <cfRule type="cellIs" dxfId="169" priority="155" operator="equal">
      <formula>"Moderado"</formula>
    </cfRule>
    <cfRule type="cellIs" dxfId="168" priority="156" operator="equal">
      <formula>"Facil"</formula>
    </cfRule>
  </conditionalFormatting>
  <conditionalFormatting sqref="R1225">
    <cfRule type="cellIs" dxfId="167" priority="151" operator="equal">
      <formula>"Dificil"</formula>
    </cfRule>
    <cfRule type="cellIs" dxfId="166" priority="152" operator="equal">
      <formula>"Moderado"</formula>
    </cfRule>
    <cfRule type="cellIs" dxfId="165" priority="153" operator="equal">
      <formula>"Facil"</formula>
    </cfRule>
  </conditionalFormatting>
  <conditionalFormatting sqref="R1227">
    <cfRule type="cellIs" dxfId="164" priority="148" operator="equal">
      <formula>"Dificil"</formula>
    </cfRule>
    <cfRule type="cellIs" dxfId="163" priority="149" operator="equal">
      <formula>"Moderado"</formula>
    </cfRule>
    <cfRule type="cellIs" dxfId="162" priority="150" operator="equal">
      <formula>"Facil"</formula>
    </cfRule>
  </conditionalFormatting>
  <conditionalFormatting sqref="R1229">
    <cfRule type="cellIs" dxfId="161" priority="145" operator="equal">
      <formula>"Dificil"</formula>
    </cfRule>
    <cfRule type="cellIs" dxfId="160" priority="146" operator="equal">
      <formula>"Moderado"</formula>
    </cfRule>
    <cfRule type="cellIs" dxfId="159" priority="147" operator="equal">
      <formula>"Facil"</formula>
    </cfRule>
  </conditionalFormatting>
  <conditionalFormatting sqref="AH1234:AI1234 R1234 AI1235:AI1243">
    <cfRule type="cellIs" dxfId="158" priority="142" operator="equal">
      <formula>"Dificil"</formula>
    </cfRule>
    <cfRule type="cellIs" dxfId="157" priority="143" operator="equal">
      <formula>"Moderado"</formula>
    </cfRule>
    <cfRule type="cellIs" dxfId="156" priority="144" operator="equal">
      <formula>"Facil"</formula>
    </cfRule>
  </conditionalFormatting>
  <conditionalFormatting sqref="R1237">
    <cfRule type="cellIs" dxfId="155" priority="139" operator="equal">
      <formula>"Dificil"</formula>
    </cfRule>
    <cfRule type="cellIs" dxfId="154" priority="140" operator="equal">
      <formula>"Moderado"</formula>
    </cfRule>
    <cfRule type="cellIs" dxfId="153" priority="141" operator="equal">
      <formula>"Facil"</formula>
    </cfRule>
  </conditionalFormatting>
  <conditionalFormatting sqref="R1239">
    <cfRule type="cellIs" dxfId="152" priority="136" operator="equal">
      <formula>"Dificil"</formula>
    </cfRule>
    <cfRule type="cellIs" dxfId="151" priority="137" operator="equal">
      <formula>"Moderado"</formula>
    </cfRule>
    <cfRule type="cellIs" dxfId="150" priority="138" operator="equal">
      <formula>"Facil"</formula>
    </cfRule>
  </conditionalFormatting>
  <conditionalFormatting sqref="R1241">
    <cfRule type="cellIs" dxfId="149" priority="133" operator="equal">
      <formula>"Dificil"</formula>
    </cfRule>
    <cfRule type="cellIs" dxfId="148" priority="134" operator="equal">
      <formula>"Moderado"</formula>
    </cfRule>
    <cfRule type="cellIs" dxfId="147" priority="135" operator="equal">
      <formula>"Facil"</formula>
    </cfRule>
  </conditionalFormatting>
  <conditionalFormatting sqref="AH1246:AI1246 R1246 AI1247:AI1255">
    <cfRule type="cellIs" dxfId="146" priority="130" operator="equal">
      <formula>"Dificil"</formula>
    </cfRule>
    <cfRule type="cellIs" dxfId="145" priority="131" operator="equal">
      <formula>"Moderado"</formula>
    </cfRule>
    <cfRule type="cellIs" dxfId="144" priority="132" operator="equal">
      <formula>"Facil"</formula>
    </cfRule>
  </conditionalFormatting>
  <conditionalFormatting sqref="R1249">
    <cfRule type="cellIs" dxfId="143" priority="127" operator="equal">
      <formula>"Dificil"</formula>
    </cfRule>
    <cfRule type="cellIs" dxfId="142" priority="128" operator="equal">
      <formula>"Moderado"</formula>
    </cfRule>
    <cfRule type="cellIs" dxfId="141" priority="129" operator="equal">
      <formula>"Facil"</formula>
    </cfRule>
  </conditionalFormatting>
  <conditionalFormatting sqref="R1251">
    <cfRule type="cellIs" dxfId="140" priority="124" operator="equal">
      <formula>"Dificil"</formula>
    </cfRule>
    <cfRule type="cellIs" dxfId="139" priority="125" operator="equal">
      <formula>"Moderado"</formula>
    </cfRule>
    <cfRule type="cellIs" dxfId="138" priority="126" operator="equal">
      <formula>"Facil"</formula>
    </cfRule>
  </conditionalFormatting>
  <conditionalFormatting sqref="R1253">
    <cfRule type="cellIs" dxfId="137" priority="121" operator="equal">
      <formula>"Dificil"</formula>
    </cfRule>
    <cfRule type="cellIs" dxfId="136" priority="122" operator="equal">
      <formula>"Moderado"</formula>
    </cfRule>
    <cfRule type="cellIs" dxfId="135" priority="123" operator="equal">
      <formula>"Facil"</formula>
    </cfRule>
  </conditionalFormatting>
  <conditionalFormatting sqref="AH1258:AI1258 R1258 AI1259:AI1267">
    <cfRule type="cellIs" dxfId="134" priority="118" operator="equal">
      <formula>"Dificil"</formula>
    </cfRule>
    <cfRule type="cellIs" dxfId="133" priority="119" operator="equal">
      <formula>"Moderado"</formula>
    </cfRule>
    <cfRule type="cellIs" dxfId="132" priority="120" operator="equal">
      <formula>"Facil"</formula>
    </cfRule>
  </conditionalFormatting>
  <conditionalFormatting sqref="R1261">
    <cfRule type="cellIs" dxfId="131" priority="115" operator="equal">
      <formula>"Dificil"</formula>
    </cfRule>
    <cfRule type="cellIs" dxfId="130" priority="116" operator="equal">
      <formula>"Moderado"</formula>
    </cfRule>
    <cfRule type="cellIs" dxfId="129" priority="117" operator="equal">
      <formula>"Facil"</formula>
    </cfRule>
  </conditionalFormatting>
  <conditionalFormatting sqref="R1263">
    <cfRule type="cellIs" dxfId="128" priority="112" operator="equal">
      <formula>"Dificil"</formula>
    </cfRule>
    <cfRule type="cellIs" dxfId="127" priority="113" operator="equal">
      <formula>"Moderado"</formula>
    </cfRule>
    <cfRule type="cellIs" dxfId="126" priority="114" operator="equal">
      <formula>"Facil"</formula>
    </cfRule>
  </conditionalFormatting>
  <conditionalFormatting sqref="R1265">
    <cfRule type="cellIs" dxfId="125" priority="109" operator="equal">
      <formula>"Dificil"</formula>
    </cfRule>
    <cfRule type="cellIs" dxfId="124" priority="110" operator="equal">
      <formula>"Moderado"</formula>
    </cfRule>
    <cfRule type="cellIs" dxfId="123" priority="111" operator="equal">
      <formula>"Facil"</formula>
    </cfRule>
  </conditionalFormatting>
  <conditionalFormatting sqref="AH1270:AI1270 R1270 AI1271:AI1279">
    <cfRule type="cellIs" dxfId="122" priority="106" operator="equal">
      <formula>"Dificil"</formula>
    </cfRule>
    <cfRule type="cellIs" dxfId="121" priority="107" operator="equal">
      <formula>"Moderado"</formula>
    </cfRule>
    <cfRule type="cellIs" dxfId="120" priority="108" operator="equal">
      <formula>"Facil"</formula>
    </cfRule>
  </conditionalFormatting>
  <conditionalFormatting sqref="R1273">
    <cfRule type="cellIs" dxfId="119" priority="103" operator="equal">
      <formula>"Dificil"</formula>
    </cfRule>
    <cfRule type="cellIs" dxfId="118" priority="104" operator="equal">
      <formula>"Moderado"</formula>
    </cfRule>
    <cfRule type="cellIs" dxfId="117" priority="105" operator="equal">
      <formula>"Facil"</formula>
    </cfRule>
  </conditionalFormatting>
  <conditionalFormatting sqref="R1275">
    <cfRule type="cellIs" dxfId="116" priority="100" operator="equal">
      <formula>"Dificil"</formula>
    </cfRule>
    <cfRule type="cellIs" dxfId="115" priority="101" operator="equal">
      <formula>"Moderado"</formula>
    </cfRule>
    <cfRule type="cellIs" dxfId="114" priority="102" operator="equal">
      <formula>"Facil"</formula>
    </cfRule>
  </conditionalFormatting>
  <conditionalFormatting sqref="R1277">
    <cfRule type="cellIs" dxfId="113" priority="97" operator="equal">
      <formula>"Dificil"</formula>
    </cfRule>
    <cfRule type="cellIs" dxfId="112" priority="98" operator="equal">
      <formula>"Moderado"</formula>
    </cfRule>
    <cfRule type="cellIs" dxfId="111" priority="99" operator="equal">
      <formula>"Facil"</formula>
    </cfRule>
  </conditionalFormatting>
  <conditionalFormatting sqref="AH1282:AI1282 R1282 AI1283:AI1291">
    <cfRule type="cellIs" dxfId="110" priority="94" operator="equal">
      <formula>"Dificil"</formula>
    </cfRule>
    <cfRule type="cellIs" dxfId="109" priority="95" operator="equal">
      <formula>"Moderado"</formula>
    </cfRule>
    <cfRule type="cellIs" dxfId="108" priority="96" operator="equal">
      <formula>"Facil"</formula>
    </cfRule>
  </conditionalFormatting>
  <conditionalFormatting sqref="R1285">
    <cfRule type="cellIs" dxfId="107" priority="91" operator="equal">
      <formula>"Dificil"</formula>
    </cfRule>
    <cfRule type="cellIs" dxfId="106" priority="92" operator="equal">
      <formula>"Moderado"</formula>
    </cfRule>
    <cfRule type="cellIs" dxfId="105" priority="93" operator="equal">
      <formula>"Facil"</formula>
    </cfRule>
  </conditionalFormatting>
  <conditionalFormatting sqref="R1287">
    <cfRule type="cellIs" dxfId="104" priority="88" operator="equal">
      <formula>"Dificil"</formula>
    </cfRule>
    <cfRule type="cellIs" dxfId="103" priority="89" operator="equal">
      <formula>"Moderado"</formula>
    </cfRule>
    <cfRule type="cellIs" dxfId="102" priority="90" operator="equal">
      <formula>"Facil"</formula>
    </cfRule>
  </conditionalFormatting>
  <conditionalFormatting sqref="R1289">
    <cfRule type="cellIs" dxfId="101" priority="85" operator="equal">
      <formula>"Dificil"</formula>
    </cfRule>
    <cfRule type="cellIs" dxfId="100" priority="86" operator="equal">
      <formula>"Moderado"</formula>
    </cfRule>
    <cfRule type="cellIs" dxfId="99" priority="87" operator="equal">
      <formula>"Facil"</formula>
    </cfRule>
  </conditionalFormatting>
  <conditionalFormatting sqref="AH1294:AI1294 R1294 AI1295:AI1303">
    <cfRule type="cellIs" dxfId="98" priority="82" operator="equal">
      <formula>"Dificil"</formula>
    </cfRule>
    <cfRule type="cellIs" dxfId="97" priority="83" operator="equal">
      <formula>"Moderado"</formula>
    </cfRule>
    <cfRule type="cellIs" dxfId="96" priority="84" operator="equal">
      <formula>"Facil"</formula>
    </cfRule>
  </conditionalFormatting>
  <conditionalFormatting sqref="R1297">
    <cfRule type="cellIs" dxfId="95" priority="79" operator="equal">
      <formula>"Dificil"</formula>
    </cfRule>
    <cfRule type="cellIs" dxfId="94" priority="80" operator="equal">
      <formula>"Moderado"</formula>
    </cfRule>
    <cfRule type="cellIs" dxfId="93" priority="81" operator="equal">
      <formula>"Facil"</formula>
    </cfRule>
  </conditionalFormatting>
  <conditionalFormatting sqref="R1299">
    <cfRule type="cellIs" dxfId="92" priority="76" operator="equal">
      <formula>"Dificil"</formula>
    </cfRule>
    <cfRule type="cellIs" dxfId="91" priority="77" operator="equal">
      <formula>"Moderado"</formula>
    </cfRule>
    <cfRule type="cellIs" dxfId="90" priority="78" operator="equal">
      <formula>"Facil"</formula>
    </cfRule>
  </conditionalFormatting>
  <conditionalFormatting sqref="R1301">
    <cfRule type="cellIs" dxfId="89" priority="73" operator="equal">
      <formula>"Dificil"</formula>
    </cfRule>
    <cfRule type="cellIs" dxfId="88" priority="74" operator="equal">
      <formula>"Moderado"</formula>
    </cfRule>
    <cfRule type="cellIs" dxfId="87" priority="75" operator="equal">
      <formula>"Facil"</formula>
    </cfRule>
  </conditionalFormatting>
  <conditionalFormatting sqref="AH1306:AI1306 R1306 AI1307:AI1315">
    <cfRule type="cellIs" dxfId="86" priority="70" operator="equal">
      <formula>"Dificil"</formula>
    </cfRule>
    <cfRule type="cellIs" dxfId="85" priority="71" operator="equal">
      <formula>"Moderado"</formula>
    </cfRule>
    <cfRule type="cellIs" dxfId="84" priority="72" operator="equal">
      <formula>"Facil"</formula>
    </cfRule>
  </conditionalFormatting>
  <conditionalFormatting sqref="R1309">
    <cfRule type="cellIs" dxfId="83" priority="67" operator="equal">
      <formula>"Dificil"</formula>
    </cfRule>
    <cfRule type="cellIs" dxfId="82" priority="68" operator="equal">
      <formula>"Moderado"</formula>
    </cfRule>
    <cfRule type="cellIs" dxfId="81" priority="69" operator="equal">
      <formula>"Facil"</formula>
    </cfRule>
  </conditionalFormatting>
  <conditionalFormatting sqref="R1311">
    <cfRule type="cellIs" dxfId="80" priority="64" operator="equal">
      <formula>"Dificil"</formula>
    </cfRule>
    <cfRule type="cellIs" dxfId="79" priority="65" operator="equal">
      <formula>"Moderado"</formula>
    </cfRule>
    <cfRule type="cellIs" dxfId="78" priority="66" operator="equal">
      <formula>"Facil"</formula>
    </cfRule>
  </conditionalFormatting>
  <conditionalFormatting sqref="R1313">
    <cfRule type="cellIs" dxfId="77" priority="61" operator="equal">
      <formula>"Dificil"</formula>
    </cfRule>
    <cfRule type="cellIs" dxfId="76" priority="62" operator="equal">
      <formula>"Moderado"</formula>
    </cfRule>
    <cfRule type="cellIs" dxfId="75" priority="63" operator="equal">
      <formula>"Facil"</formula>
    </cfRule>
  </conditionalFormatting>
  <conditionalFormatting sqref="AH1318:AI1318 R1318 AI1319:AI1327">
    <cfRule type="cellIs" dxfId="74" priority="58" operator="equal">
      <formula>"Dificil"</formula>
    </cfRule>
    <cfRule type="cellIs" dxfId="73" priority="59" operator="equal">
      <formula>"Moderado"</formula>
    </cfRule>
    <cfRule type="cellIs" dxfId="72" priority="60" operator="equal">
      <formula>"Facil"</formula>
    </cfRule>
  </conditionalFormatting>
  <conditionalFormatting sqref="R1321">
    <cfRule type="cellIs" dxfId="71" priority="55" operator="equal">
      <formula>"Dificil"</formula>
    </cfRule>
    <cfRule type="cellIs" dxfId="70" priority="56" operator="equal">
      <formula>"Moderado"</formula>
    </cfRule>
    <cfRule type="cellIs" dxfId="69" priority="57" operator="equal">
      <formula>"Facil"</formula>
    </cfRule>
  </conditionalFormatting>
  <conditionalFormatting sqref="R1323">
    <cfRule type="cellIs" dxfId="68" priority="52" operator="equal">
      <formula>"Dificil"</formula>
    </cfRule>
    <cfRule type="cellIs" dxfId="67" priority="53" operator="equal">
      <formula>"Moderado"</formula>
    </cfRule>
    <cfRule type="cellIs" dxfId="66" priority="54" operator="equal">
      <formula>"Facil"</formula>
    </cfRule>
  </conditionalFormatting>
  <conditionalFormatting sqref="R1325">
    <cfRule type="cellIs" dxfId="65" priority="49" operator="equal">
      <formula>"Dificil"</formula>
    </cfRule>
    <cfRule type="cellIs" dxfId="64" priority="50" operator="equal">
      <formula>"Moderado"</formula>
    </cfRule>
    <cfRule type="cellIs" dxfId="63" priority="51" operator="equal">
      <formula>"Facil"</formula>
    </cfRule>
  </conditionalFormatting>
  <conditionalFormatting sqref="AH1330:AI1330 R1330 AI1331:AI1339">
    <cfRule type="cellIs" dxfId="62" priority="46" operator="equal">
      <formula>"Dificil"</formula>
    </cfRule>
    <cfRule type="cellIs" dxfId="61" priority="47" operator="equal">
      <formula>"Moderado"</formula>
    </cfRule>
    <cfRule type="cellIs" dxfId="60" priority="48" operator="equal">
      <formula>"Facil"</formula>
    </cfRule>
  </conditionalFormatting>
  <conditionalFormatting sqref="R1333">
    <cfRule type="cellIs" dxfId="59" priority="43" operator="equal">
      <formula>"Dificil"</formula>
    </cfRule>
    <cfRule type="cellIs" dxfId="58" priority="44" operator="equal">
      <formula>"Moderado"</formula>
    </cfRule>
    <cfRule type="cellIs" dxfId="57" priority="45" operator="equal">
      <formula>"Facil"</formula>
    </cfRule>
  </conditionalFormatting>
  <conditionalFormatting sqref="R1335">
    <cfRule type="cellIs" dxfId="56" priority="40" operator="equal">
      <formula>"Dificil"</formula>
    </cfRule>
    <cfRule type="cellIs" dxfId="55" priority="41" operator="equal">
      <formula>"Moderado"</formula>
    </cfRule>
    <cfRule type="cellIs" dxfId="54" priority="42" operator="equal">
      <formula>"Facil"</formula>
    </cfRule>
  </conditionalFormatting>
  <conditionalFormatting sqref="R1337">
    <cfRule type="cellIs" dxfId="53" priority="37" operator="equal">
      <formula>"Dificil"</formula>
    </cfRule>
    <cfRule type="cellIs" dxfId="52" priority="38" operator="equal">
      <formula>"Moderado"</formula>
    </cfRule>
    <cfRule type="cellIs" dxfId="51" priority="39" operator="equal">
      <formula>"Facil"</formula>
    </cfRule>
  </conditionalFormatting>
  <conditionalFormatting sqref="AH1342:AI1342 R1342 AI1343:AI1351">
    <cfRule type="cellIs" dxfId="50" priority="34" operator="equal">
      <formula>"Dificil"</formula>
    </cfRule>
    <cfRule type="cellIs" dxfId="49" priority="35" operator="equal">
      <formula>"Moderado"</formula>
    </cfRule>
    <cfRule type="cellIs" dxfId="48" priority="36" operator="equal">
      <formula>"Facil"</formula>
    </cfRule>
  </conditionalFormatting>
  <conditionalFormatting sqref="R1345">
    <cfRule type="cellIs" dxfId="47" priority="31" operator="equal">
      <formula>"Dificil"</formula>
    </cfRule>
    <cfRule type="cellIs" dxfId="46" priority="32" operator="equal">
      <formula>"Moderado"</formula>
    </cfRule>
    <cfRule type="cellIs" dxfId="45" priority="33" operator="equal">
      <formula>"Facil"</formula>
    </cfRule>
  </conditionalFormatting>
  <conditionalFormatting sqref="R1347">
    <cfRule type="cellIs" dxfId="44" priority="28" operator="equal">
      <formula>"Dificil"</formula>
    </cfRule>
    <cfRule type="cellIs" dxfId="43" priority="29" operator="equal">
      <formula>"Moderado"</formula>
    </cfRule>
    <cfRule type="cellIs" dxfId="42" priority="30" operator="equal">
      <formula>"Facil"</formula>
    </cfRule>
  </conditionalFormatting>
  <conditionalFormatting sqref="R1349">
    <cfRule type="cellIs" dxfId="41" priority="25" operator="equal">
      <formula>"Dificil"</formula>
    </cfRule>
    <cfRule type="cellIs" dxfId="40" priority="26" operator="equal">
      <formula>"Moderado"</formula>
    </cfRule>
    <cfRule type="cellIs" dxfId="39" priority="27" operator="equal">
      <formula>"Facil"</formula>
    </cfRule>
  </conditionalFormatting>
  <conditionalFormatting sqref="AH1354:AI1354 R1354 AI1355:AI1363">
    <cfRule type="cellIs" dxfId="38" priority="22" operator="equal">
      <formula>"Dificil"</formula>
    </cfRule>
    <cfRule type="cellIs" dxfId="37" priority="23" operator="equal">
      <formula>"Moderado"</formula>
    </cfRule>
    <cfRule type="cellIs" dxfId="36" priority="24" operator="equal">
      <formula>"Facil"</formula>
    </cfRule>
  </conditionalFormatting>
  <conditionalFormatting sqref="R1357">
    <cfRule type="cellIs" dxfId="35" priority="19" operator="equal">
      <formula>"Dificil"</formula>
    </cfRule>
    <cfRule type="cellIs" dxfId="34" priority="20" operator="equal">
      <formula>"Moderado"</formula>
    </cfRule>
    <cfRule type="cellIs" dxfId="33" priority="21" operator="equal">
      <formula>"Facil"</formula>
    </cfRule>
  </conditionalFormatting>
  <conditionalFormatting sqref="R1359">
    <cfRule type="cellIs" dxfId="32" priority="16" operator="equal">
      <formula>"Dificil"</formula>
    </cfRule>
    <cfRule type="cellIs" dxfId="31" priority="17" operator="equal">
      <formula>"Moderado"</formula>
    </cfRule>
    <cfRule type="cellIs" dxfId="30" priority="18" operator="equal">
      <formula>"Facil"</formula>
    </cfRule>
  </conditionalFormatting>
  <conditionalFormatting sqref="R1361">
    <cfRule type="cellIs" dxfId="29" priority="13" operator="equal">
      <formula>"Dificil"</formula>
    </cfRule>
    <cfRule type="cellIs" dxfId="28" priority="14" operator="equal">
      <formula>"Moderado"</formula>
    </cfRule>
    <cfRule type="cellIs" dxfId="27" priority="15" operator="equal">
      <formula>"Facil"</formula>
    </cfRule>
  </conditionalFormatting>
  <conditionalFormatting sqref="AH1366:AI1366 R1366 AI1367:AI1375">
    <cfRule type="cellIs" dxfId="26" priority="10" operator="equal">
      <formula>"Dificil"</formula>
    </cfRule>
    <cfRule type="cellIs" dxfId="25" priority="11" operator="equal">
      <formula>"Moderado"</formula>
    </cfRule>
    <cfRule type="cellIs" dxfId="24" priority="12" operator="equal">
      <formula>"Facil"</formula>
    </cfRule>
  </conditionalFormatting>
  <conditionalFormatting sqref="R1369">
    <cfRule type="cellIs" dxfId="23" priority="7" operator="equal">
      <formula>"Dificil"</formula>
    </cfRule>
    <cfRule type="cellIs" dxfId="22" priority="8" operator="equal">
      <formula>"Moderado"</formula>
    </cfRule>
    <cfRule type="cellIs" dxfId="21" priority="9" operator="equal">
      <formula>"Facil"</formula>
    </cfRule>
  </conditionalFormatting>
  <conditionalFormatting sqref="R1371">
    <cfRule type="cellIs" dxfId="20" priority="4" operator="equal">
      <formula>"Dificil"</formula>
    </cfRule>
    <cfRule type="cellIs" dxfId="19" priority="5" operator="equal">
      <formula>"Moderado"</formula>
    </cfRule>
    <cfRule type="cellIs" dxfId="18" priority="6" operator="equal">
      <formula>"Facil"</formula>
    </cfRule>
  </conditionalFormatting>
  <conditionalFormatting sqref="R1373">
    <cfRule type="cellIs" dxfId="17" priority="1" operator="equal">
      <formula>"Dificil"</formula>
    </cfRule>
    <cfRule type="cellIs" dxfId="16" priority="2" operator="equal">
      <formula>"Moderado"</formula>
    </cfRule>
    <cfRule type="cellIs" dxfId="15" priority="3" operator="equal">
      <formula>"Facil"</formula>
    </cfRule>
  </conditionalFormatting>
  <dataValidations count="6">
    <dataValidation type="list" allowBlank="1" showInputMessage="1" showErrorMessage="1" prompt="Select the most appropriate" sqref="F21" xr:uid="{00000000-0002-0000-0C00-000000000000}">
      <formula1>$AI$88:$AI$89</formula1>
    </dataValidation>
    <dataValidation type="list" showInputMessage="1" showErrorMessage="1" prompt="Select the Preferred Mode of transportation" sqref="R22:R24" xr:uid="{00000000-0002-0000-0C00-000001000000}">
      <formula1>transport</formula1>
    </dataValidation>
    <dataValidation type="list" allowBlank="1" showInputMessage="1" showErrorMessage="1" sqref="E22:E31 E1114:E1123 E1354:E1363 E34:E43 E46:E55 E58:E67 E70:E79 E994:E1003 E1006:E1015 E1126:E1135 E1138:E1147 E1150:E1159 E82:E91 E94:E103 E106:E115 E118:E127 E130:E139 E1018:E1027 E1030:E1039 E1162:E1171 E1174:E1183 E1186:E1195 E1198:E1207 E1210:E1219 E1222:E1231 E1342:E1351 E142:E151 E154:E163 E166:E175 E178:E187 E190:E199 E202:E211 E214:E223 E226:E235 E238:E247 E250:E259 E262:E271 E274:E283 E286:E295 E298:E307 E310:E319 E322:E331 E334:E343 E346:E355 E358:E367 E370:E379 E382:E391 E394:E403 E406:E415 E418:E427 E430:E439 E442:E451 E454:E463 E466:E475 E478:E487 E490:E499 E502:E511 E514:E523 E526:E535 E538:E547 E550:E559 E562:E571 E574:E583 E586:E595 E598:E607 E610:E619 E622:E631 E634:E643 E646:E655 E658:E667 E670:E679 E682:E691 E694:E703 E706:E715 E718:E727 E730:E739 E742:E751 E754:E763 E766:E775 E778:E787 E790:E799 E802:E811 E814:E823 E826:E835 E838:E847 E850:E859 E862:E871 E874:E883 E886:E895 E898:E907 E910:E919 E922:E931 E934:E943 E946:E955 E958:E967 E970:E979 E982:E991 E1042:E1051 E1054:E1063 E1066:E1075 E1078:E1087 E1090:E1099 E1102:E1111 E1234:E1243 E1246:E1255 E1258:E1267 E1270:E1279 E1282:E1291 E1294:E1303 E1306:E1315 E1318:E1327 E1330:E1339 E1366:E1375" xr:uid="{00000000-0002-0000-0C00-000002000000}">
      <formula1>DPtype</formula1>
    </dataValidation>
    <dataValidation type="list" allowBlank="1" showInputMessage="1" showErrorMessage="1" sqref="AA22:AA31 AA1114:AA1123 AA1354:AA1363 AA34:AA43 AA46:AA55 AA58:AA67 AA70:AA79 AA994:AA1003 AA1006:AA1015 AA1126:AA1135 AA1138:AA1147 AA1150:AA1159 AA82:AA91 AA94:AA103 AA106:AA115 AA118:AA127 AA130:AA139 AA1018:AA1027 AA1030:AA1039 AA1162:AA1171 AA1174:AA1183 AA1186:AA1195 AA1198:AA1207 AA1210:AA1219 AA1222:AA1231 AA1342:AA1351 AA142:AA151 AA154:AA163 AA166:AA175 AA178:AA187 AA190:AA199 AA202:AA211 AA214:AA223 AA226:AA235 AA238:AA247 AA250:AA259 AA262:AA271 AA274:AA283 AA286:AA295 AA298:AA307 AA310:AA319 AA322:AA331 AA334:AA343 AA346:AA355 AA358:AA367 AA370:AA379 AA382:AA391 AA394:AA403 AA406:AA415 AA418:AA427 AA430:AA439 AA442:AA451 AA454:AA463 AA466:AA475 AA478:AA487 AA490:AA499 AA502:AA511 AA514:AA523 AA526:AA535 AA538:AA547 AA550:AA559 AA562:AA571 AA574:AA583 AA586:AA595 AA598:AA607 AA610:AA619 AA622:AA631 AA634:AA643 AA646:AA655 AA658:AA667 AA670:AA679 AA682:AA691 AA694:AA703 AA706:AA715 AA718:AA727 AA730:AA739 AA742:AA751 AA754:AA763 AA766:AA775 AA778:AA787 AA790:AA799 AA802:AA811 AA814:AA823 AA826:AA835 AA838:AA847 AA850:AA859 AA862:AA871 AA874:AA883 AA886:AA895 AA898:AA907 AA910:AA919 AA922:AA931 AA934:AA943 AA946:AA955 AA958:AA967 AA970:AA979 AA982:AA991 AA1042:AA1051 AA1054:AA1063 AA1066:AA1075 AA1078:AA1087 AA1090:AA1099 AA1102:AA1111 AA1234:AA1243 AA1246:AA1255 AA1258:AA1267 AA1270:AA1279 AA1282:AA1291 AA1294:AA1303 AA1306:AA1315 AA1318:AA1327 AA1330:AA1339 AA1366:AA1375" xr:uid="{00000000-0002-0000-0C00-000003000000}">
      <formula1>paper</formula1>
    </dataValidation>
    <dataValidation type="list" showInputMessage="1" showErrorMessage="1" prompt="Select the required option" sqref="R1366:R1375 R1114:R1123 R1354:R1363 R34:R43 R46:R55 R58:R67 R70:R79 R994:R1003 R1006:R1015 R1126:R1135 R1138:R1147 R1150:R1159 R82:R91 R94:R103 R106:R115 R118:R127 R130:R139 R1018:R1027 R1030:R1039 R1162:R1171 R1174:R1183 R1186:R1195 R1198:R1207 R1210:R1219 R1222:R1231 R1342:R1351 R142:R151 R154:R163 R166:R175 R178:R187 R190:R199 R202:R211 R214:R223 R226:R235 R238:R247 R250:R259 R262:R271 R274:R283 R286:R295 R298:R307 R310:R319 R322:R331 R334:R343 R346:R355 R358:R367 R370:R379 R382:R391 R394:R403 R406:R415 R418:R427 R430:R439 R442:R451 R454:R463 R466:R475 R478:R487 R490:R499 R502:R511 R514:R523 R526:R535 R538:R547 R550:R559 R562:R571 R574:R583 R586:R595 R598:R607 R610:R619 R622:R631 R634:R643 R646:R655 R658:R667 R670:R679 R682:R691 R694:R703 R706:R715 R718:R727 R730:R739 R742:R751 R754:R763 R766:R775 R778:R787 R790:R799 R802:R811 R814:R823 R826:R835 R838:R847 R850:R859 R862:R871 R874:R883 R886:R895 R898:R907 R910:R919 R922:R931 R934:R943 R946:R955 R958:R967 R970:R979 R982:R991 R1042:R1051 R1054:R1063 R1066:R1075 R1078:R1087 R1090:R1099 R1102:R1111 R1234:R1243 R1246:R1255 R1258:R1267 R1270:R1279 R1282:R1291 R1294:R1303 R1306:R1315 R1318:R1327 R1330:R1339 R25:R31" xr:uid="{00000000-0002-0000-0C00-000004000000}">
      <formula1>transport</formula1>
    </dataValidation>
    <dataValidation type="list" allowBlank="1" showInputMessage="1" showErrorMessage="1" prompt="Select the Preferred Mode of transportation." sqref="R21" xr:uid="{00000000-0002-0000-0C00-000005000000}">
      <formula1>$AI$78:$AI$81</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3:C20"/>
  <sheetViews>
    <sheetView workbookViewId="0">
      <selection activeCell="E17" sqref="E17"/>
    </sheetView>
  </sheetViews>
  <sheetFormatPr defaultColWidth="8.796875" defaultRowHeight="15.6"/>
  <cols>
    <col min="3" max="3" width="15" bestFit="1" customWidth="1"/>
  </cols>
  <sheetData>
    <row r="3" spans="3:3">
      <c r="C3" s="20"/>
    </row>
    <row r="4" spans="3:3">
      <c r="C4" s="20"/>
    </row>
    <row r="5" spans="3:3">
      <c r="C5" s="20"/>
    </row>
    <row r="6" spans="3:3">
      <c r="C6" s="8" t="s">
        <v>458</v>
      </c>
    </row>
    <row r="7" spans="3:3">
      <c r="C7" s="8" t="s">
        <v>436</v>
      </c>
    </row>
    <row r="8" spans="3:3">
      <c r="C8" s="8" t="s">
        <v>459</v>
      </c>
    </row>
    <row r="9" spans="3:3">
      <c r="C9" s="8" t="s">
        <v>460</v>
      </c>
    </row>
    <row r="10" spans="3:3">
      <c r="C10" s="20"/>
    </row>
    <row r="11" spans="3:3">
      <c r="C11" s="20"/>
    </row>
    <row r="12" spans="3:3">
      <c r="C12" s="20"/>
    </row>
    <row r="13" spans="3:3">
      <c r="C13" s="9" t="s">
        <v>432</v>
      </c>
    </row>
    <row r="14" spans="3:3">
      <c r="C14" s="9" t="s">
        <v>889</v>
      </c>
    </row>
    <row r="15" spans="3:3">
      <c r="C15" s="9"/>
    </row>
    <row r="16" spans="3:3">
      <c r="C16" s="9" t="s">
        <v>890</v>
      </c>
    </row>
    <row r="17" spans="3:3">
      <c r="C17" s="9" t="s">
        <v>443</v>
      </c>
    </row>
    <row r="18" spans="3:3">
      <c r="C18" s="9"/>
    </row>
    <row r="19" spans="3:3">
      <c r="C19" s="9" t="s">
        <v>427</v>
      </c>
    </row>
    <row r="20" spans="3:3">
      <c r="C20" s="9" t="s">
        <v>891</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35"/>
  <sheetViews>
    <sheetView topLeftCell="A15" zoomScale="75" workbookViewId="0">
      <selection activeCell="Q17" sqref="Q17:S18"/>
    </sheetView>
  </sheetViews>
  <sheetFormatPr defaultColWidth="9" defaultRowHeight="14.4"/>
  <cols>
    <col min="1" max="1" width="5.796875" style="553" customWidth="1"/>
    <col min="2" max="2" width="5.5" style="553" customWidth="1"/>
    <col min="3" max="3" width="26" style="553" customWidth="1"/>
    <col min="4" max="4" width="7.19921875" style="553" customWidth="1"/>
    <col min="5" max="5" width="8.796875" style="553" customWidth="1"/>
    <col min="6" max="6" width="13.796875" style="553" customWidth="1"/>
    <col min="7" max="7" width="13" style="553" customWidth="1"/>
    <col min="8" max="8" width="13.5" style="553" customWidth="1"/>
    <col min="9" max="9" width="12.19921875" style="553" hidden="1" customWidth="1"/>
    <col min="10" max="10" width="7" style="553" customWidth="1"/>
    <col min="11" max="11" width="21.5" style="553" customWidth="1"/>
    <col min="12" max="12" width="4.19921875" style="553" customWidth="1"/>
    <col min="13" max="13" width="14.69921875" style="553" customWidth="1"/>
    <col min="14" max="15" width="12.19921875" style="553" customWidth="1"/>
    <col min="16" max="16" width="4" style="553" customWidth="1"/>
    <col min="17" max="17" width="14.69921875" style="553" customWidth="1"/>
    <col min="18" max="19" width="12.19921875" style="553" customWidth="1"/>
    <col min="20" max="20" width="3.5" style="553" customWidth="1"/>
    <col min="21" max="21" width="30.796875" style="553" customWidth="1"/>
    <col min="22" max="22" width="15.296875" style="34" customWidth="1"/>
    <col min="23" max="46" width="9" style="553" customWidth="1"/>
    <col min="47" max="16384" width="9" style="553"/>
  </cols>
  <sheetData>
    <row r="1" spans="1:22" ht="15" thickBot="1"/>
    <row r="2" spans="1:22">
      <c r="B2" s="554"/>
      <c r="C2" s="555" t="s">
        <v>102</v>
      </c>
      <c r="D2" s="556"/>
      <c r="E2" s="556"/>
      <c r="F2" s="557"/>
      <c r="V2" s="553"/>
    </row>
    <row r="3" spans="1:22">
      <c r="B3" s="558"/>
      <c r="C3" s="559" t="s">
        <v>149</v>
      </c>
      <c r="D3" s="560"/>
      <c r="E3" s="560"/>
      <c r="F3" s="561"/>
      <c r="V3" s="553"/>
    </row>
    <row r="4" spans="1:22">
      <c r="B4" s="558"/>
      <c r="C4" s="559" t="s">
        <v>104</v>
      </c>
      <c r="D4" s="560"/>
      <c r="E4" s="560"/>
      <c r="F4" s="561"/>
    </row>
    <row r="5" spans="1:22" ht="15" thickBot="1">
      <c r="B5" s="562"/>
      <c r="C5" s="563"/>
      <c r="D5" s="564"/>
      <c r="E5" s="564"/>
      <c r="F5" s="565"/>
    </row>
    <row r="6" spans="1:22" ht="15" thickBot="1"/>
    <row r="7" spans="1:22" ht="70.8" thickBot="1">
      <c r="B7" s="566"/>
      <c r="C7" s="813" t="s">
        <v>150</v>
      </c>
      <c r="D7" s="567"/>
      <c r="E7" s="567"/>
      <c r="F7" s="568"/>
      <c r="G7" s="36"/>
    </row>
    <row r="8" spans="1:22" ht="24" thickBot="1">
      <c r="F8" s="36"/>
      <c r="G8" s="36"/>
    </row>
    <row r="9" spans="1:22" ht="33" customHeight="1" thickBot="1">
      <c r="B9" s="1021" t="s">
        <v>151</v>
      </c>
      <c r="C9" s="1022"/>
      <c r="D9" s="1022"/>
      <c r="E9" s="1023"/>
      <c r="F9" s="36"/>
      <c r="G9" s="36"/>
      <c r="K9" s="111"/>
      <c r="L9" s="592"/>
      <c r="M9" s="1133"/>
      <c r="N9" s="1133"/>
      <c r="O9" s="1133"/>
      <c r="P9" s="34"/>
      <c r="Q9" s="1133"/>
      <c r="R9" s="1133"/>
      <c r="S9" s="1133"/>
      <c r="T9" s="111"/>
    </row>
    <row r="10" spans="1:22" ht="23.4">
      <c r="B10" s="1024" t="s">
        <v>152</v>
      </c>
      <c r="C10" s="1025"/>
      <c r="D10" s="1148" t="s">
        <v>153</v>
      </c>
      <c r="E10" s="1149"/>
      <c r="F10" s="36"/>
      <c r="G10" s="36"/>
      <c r="H10" s="181"/>
      <c r="I10" s="182"/>
      <c r="J10" s="182"/>
      <c r="K10" s="11"/>
      <c r="M10" s="1134"/>
      <c r="N10" s="1134"/>
      <c r="O10" s="631"/>
      <c r="P10" s="631"/>
      <c r="Q10" s="1134"/>
      <c r="R10" s="1134"/>
      <c r="S10" s="631"/>
      <c r="T10" s="631"/>
    </row>
    <row r="11" spans="1:22" ht="23.4">
      <c r="B11" s="1017" t="s">
        <v>154</v>
      </c>
      <c r="C11" s="1028"/>
      <c r="D11" s="1146">
        <f>COUNTA(B20:B55)</f>
        <v>3</v>
      </c>
      <c r="E11" s="1147"/>
      <c r="F11" s="36"/>
      <c r="G11" s="36"/>
      <c r="H11" s="181"/>
      <c r="I11" s="182"/>
      <c r="J11" s="182"/>
      <c r="K11" s="12"/>
      <c r="M11" s="1135"/>
      <c r="N11" s="1135"/>
      <c r="O11" s="632"/>
      <c r="P11" s="631"/>
      <c r="Q11" s="1135"/>
      <c r="R11" s="1135"/>
      <c r="S11" s="632"/>
      <c r="T11" s="632"/>
    </row>
    <row r="12" spans="1:22" ht="23.4">
      <c r="B12" s="1017" t="s">
        <v>155</v>
      </c>
      <c r="C12" s="1028" t="s">
        <v>155</v>
      </c>
      <c r="D12" s="1146">
        <f>D55</f>
        <v>11</v>
      </c>
      <c r="E12" s="1147"/>
      <c r="F12" s="36"/>
      <c r="G12" s="36"/>
      <c r="H12" s="181"/>
      <c r="I12" s="182"/>
      <c r="J12" s="182"/>
      <c r="K12" s="12"/>
      <c r="M12" s="1135"/>
      <c r="N12" s="1135"/>
      <c r="O12" s="632"/>
      <c r="P12" s="631"/>
      <c r="Q12" s="1135"/>
      <c r="R12" s="1135"/>
      <c r="S12" s="632"/>
      <c r="T12" s="632"/>
    </row>
    <row r="13" spans="1:22" ht="23.4">
      <c r="B13" s="1017" t="s">
        <v>156</v>
      </c>
      <c r="C13" s="1018"/>
      <c r="D13" s="1144">
        <f>G55</f>
        <v>14666.4</v>
      </c>
      <c r="E13" s="1145"/>
      <c r="F13" s="36"/>
      <c r="G13" s="36"/>
      <c r="H13" s="183"/>
      <c r="I13" s="183"/>
      <c r="J13" s="183"/>
      <c r="K13" s="265"/>
      <c r="M13" s="1135"/>
      <c r="N13" s="1135"/>
      <c r="O13" s="633"/>
      <c r="P13" s="183"/>
      <c r="Q13" s="1135"/>
      <c r="R13" s="1135"/>
      <c r="S13" s="633"/>
      <c r="T13" s="633"/>
    </row>
    <row r="14" spans="1:22" ht="21">
      <c r="B14" s="544" t="s">
        <v>157</v>
      </c>
      <c r="C14" s="548"/>
      <c r="D14" s="1144">
        <f>H55</f>
        <v>2444.4</v>
      </c>
      <c r="E14" s="1145"/>
      <c r="F14" s="39"/>
      <c r="G14" s="181"/>
      <c r="H14" s="48"/>
      <c r="I14" s="182"/>
      <c r="J14" s="182"/>
      <c r="K14" s="624"/>
      <c r="M14" s="1135"/>
      <c r="N14" s="1135"/>
      <c r="O14" s="632"/>
      <c r="P14" s="631"/>
      <c r="Q14" s="1135"/>
      <c r="R14" s="1135"/>
      <c r="S14" s="632"/>
      <c r="T14" s="632"/>
    </row>
    <row r="15" spans="1:22" ht="18.600000000000001" thickBot="1">
      <c r="B15" s="1037" t="s">
        <v>158</v>
      </c>
      <c r="C15" s="1038"/>
      <c r="D15" s="1141">
        <v>6</v>
      </c>
      <c r="E15" s="1142"/>
      <c r="F15" s="10"/>
      <c r="G15" s="189"/>
      <c r="H15" s="190"/>
      <c r="I15" s="189"/>
      <c r="J15" s="189"/>
      <c r="K15" s="624"/>
      <c r="M15" s="1135"/>
      <c r="N15" s="1135"/>
      <c r="O15" s="628"/>
      <c r="P15" s="189"/>
      <c r="Q15" s="1135"/>
      <c r="R15" s="1135"/>
      <c r="S15" s="628"/>
      <c r="T15" s="628"/>
    </row>
    <row r="16" spans="1:22" s="148" customFormat="1" ht="18.600000000000001" thickBot="1">
      <c r="A16" s="34"/>
      <c r="B16" s="150"/>
      <c r="C16" s="150"/>
      <c r="D16" s="151"/>
      <c r="E16" s="265"/>
      <c r="F16" s="10"/>
      <c r="G16" s="41"/>
      <c r="H16" s="13"/>
      <c r="I16" s="13"/>
      <c r="J16" s="13"/>
      <c r="K16" s="13"/>
      <c r="L16" s="13"/>
      <c r="M16" s="13"/>
      <c r="N16" s="13"/>
      <c r="O16" s="13"/>
      <c r="P16" s="13"/>
      <c r="Q16" s="13"/>
      <c r="R16" s="13"/>
      <c r="S16" s="13"/>
      <c r="T16" s="13"/>
      <c r="V16" s="34"/>
    </row>
    <row r="17" spans="1:22" s="93" customFormat="1" ht="22.05" customHeight="1">
      <c r="A17" s="109"/>
      <c r="B17" s="1041" t="s">
        <v>159</v>
      </c>
      <c r="C17" s="1042"/>
      <c r="D17" s="1042"/>
      <c r="E17" s="1042"/>
      <c r="F17" s="1042"/>
      <c r="G17" s="1042"/>
      <c r="H17" s="1009"/>
      <c r="I17" s="577"/>
      <c r="J17" s="576"/>
      <c r="K17" s="1055" t="s">
        <v>7</v>
      </c>
      <c r="L17" s="545"/>
      <c r="M17" s="1041" t="s">
        <v>160</v>
      </c>
      <c r="N17" s="1042"/>
      <c r="O17" s="1009"/>
      <c r="P17" s="545"/>
      <c r="Q17" s="1126" t="s">
        <v>161</v>
      </c>
      <c r="R17" s="1127"/>
      <c r="S17" s="1128"/>
      <c r="T17" s="546"/>
      <c r="U17" s="1009"/>
      <c r="V17" s="111"/>
    </row>
    <row r="18" spans="1:22" s="93" customFormat="1" ht="22.05" customHeight="1" thickBot="1">
      <c r="A18" s="109"/>
      <c r="B18" s="1043"/>
      <c r="C18" s="1044"/>
      <c r="D18" s="1044"/>
      <c r="E18" s="1044"/>
      <c r="F18" s="1044"/>
      <c r="G18" s="1044"/>
      <c r="H18" s="1010"/>
      <c r="I18" s="579"/>
      <c r="J18" s="578"/>
      <c r="K18" s="1056"/>
      <c r="L18" s="547"/>
      <c r="M18" s="1043"/>
      <c r="N18" s="1044"/>
      <c r="O18" s="1010"/>
      <c r="P18" s="547"/>
      <c r="Q18" s="1129"/>
      <c r="R18" s="1130"/>
      <c r="S18" s="1131"/>
      <c r="T18" s="629"/>
      <c r="U18" s="1140"/>
      <c r="V18" s="111"/>
    </row>
    <row r="19" spans="1:22" s="93" customFormat="1" ht="58.2" thickBot="1">
      <c r="B19" s="159" t="s">
        <v>162</v>
      </c>
      <c r="C19" s="160" t="s">
        <v>163</v>
      </c>
      <c r="D19" s="162" t="s">
        <v>164</v>
      </c>
      <c r="E19" s="1033" t="s">
        <v>165</v>
      </c>
      <c r="F19" s="1034"/>
      <c r="G19" s="161" t="s">
        <v>166</v>
      </c>
      <c r="H19" s="162" t="s">
        <v>167</v>
      </c>
      <c r="I19" s="580" t="s">
        <v>795</v>
      </c>
      <c r="J19" s="570"/>
      <c r="K19" s="581" t="s">
        <v>168</v>
      </c>
      <c r="L19" s="570"/>
      <c r="M19" s="581" t="s">
        <v>169</v>
      </c>
      <c r="N19" s="581" t="s">
        <v>170</v>
      </c>
      <c r="O19" s="581" t="s">
        <v>171</v>
      </c>
      <c r="P19" s="570"/>
      <c r="Q19" s="581" t="s">
        <v>172</v>
      </c>
      <c r="R19" s="581" t="s">
        <v>173</v>
      </c>
      <c r="S19" s="581" t="s">
        <v>171</v>
      </c>
      <c r="T19" s="581"/>
      <c r="U19" s="622" t="s">
        <v>174</v>
      </c>
      <c r="V19" s="124"/>
    </row>
    <row r="20" spans="1:22" ht="15" customHeight="1">
      <c r="B20" s="1143">
        <v>1</v>
      </c>
      <c r="C20" s="982" t="s">
        <v>175</v>
      </c>
      <c r="D20" s="170">
        <v>1</v>
      </c>
      <c r="E20" s="984" t="s">
        <v>176</v>
      </c>
      <c r="F20" s="984"/>
      <c r="G20" s="191">
        <f>1300+2000</f>
        <v>3300</v>
      </c>
      <c r="H20" s="549">
        <f>IF(G20=0,"",G20/$D$15)</f>
        <v>550</v>
      </c>
      <c r="I20" s="463" t="e">
        <f>IF(H20="","",(H20/#REF!/#REF!))</f>
        <v>#REF!</v>
      </c>
      <c r="J20" s="593"/>
      <c r="K20" s="582" t="s">
        <v>177</v>
      </c>
      <c r="L20" s="571"/>
      <c r="M20" s="1132">
        <v>7</v>
      </c>
      <c r="N20" s="1125">
        <f>M20</f>
        <v>7</v>
      </c>
      <c r="O20" s="1125">
        <f>M20</f>
        <v>7</v>
      </c>
      <c r="P20" s="571"/>
      <c r="Q20" s="1132">
        <v>1</v>
      </c>
      <c r="R20" s="1125">
        <f>Q20</f>
        <v>1</v>
      </c>
      <c r="S20" s="1125">
        <f>Q20</f>
        <v>1</v>
      </c>
      <c r="T20" s="464"/>
      <c r="U20" s="543"/>
      <c r="V20" s="19"/>
    </row>
    <row r="21" spans="1:22">
      <c r="B21" s="1138"/>
      <c r="C21" s="982"/>
      <c r="D21" s="170">
        <v>2</v>
      </c>
      <c r="E21" s="955" t="s">
        <v>178</v>
      </c>
      <c r="F21" s="955"/>
      <c r="G21" s="191">
        <v>795</v>
      </c>
      <c r="H21" s="549">
        <f t="shared" ref="H21:H29" si="0">IF(G21=0,"",G21/$D$15)</f>
        <v>132.5</v>
      </c>
      <c r="I21" s="464" t="e">
        <f>IF(H21="","",(H21/#REF!/#REF!))</f>
        <v>#REF!</v>
      </c>
      <c r="J21" s="464"/>
      <c r="K21" s="582" t="s">
        <v>177</v>
      </c>
      <c r="L21" s="572"/>
      <c r="M21" s="1132"/>
      <c r="N21" s="1125"/>
      <c r="O21" s="1125"/>
      <c r="P21" s="572"/>
      <c r="Q21" s="1132"/>
      <c r="R21" s="1125"/>
      <c r="S21" s="1125"/>
      <c r="T21" s="464"/>
      <c r="U21" s="543"/>
      <c r="V21" s="19"/>
    </row>
    <row r="22" spans="1:22">
      <c r="B22" s="1138"/>
      <c r="C22" s="982"/>
      <c r="D22" s="170">
        <v>3</v>
      </c>
      <c r="E22" s="955" t="s">
        <v>179</v>
      </c>
      <c r="F22" s="955"/>
      <c r="G22" s="191">
        <f>3864-450+4000-6000-371</f>
        <v>1043</v>
      </c>
      <c r="H22" s="549">
        <f t="shared" si="0"/>
        <v>173.83333333333334</v>
      </c>
      <c r="I22" s="464" t="e">
        <f>IF(H22="","",(H22/#REF!/#REF!))</f>
        <v>#REF!</v>
      </c>
      <c r="J22" s="464"/>
      <c r="K22" s="582" t="s">
        <v>177</v>
      </c>
      <c r="L22" s="572"/>
      <c r="M22" s="1132"/>
      <c r="N22" s="1125"/>
      <c r="O22" s="1125"/>
      <c r="P22" s="572"/>
      <c r="Q22" s="1132"/>
      <c r="R22" s="1125"/>
      <c r="S22" s="1125"/>
      <c r="T22" s="464"/>
      <c r="U22" s="543"/>
      <c r="V22" s="19"/>
    </row>
    <row r="23" spans="1:22">
      <c r="B23" s="1138"/>
      <c r="C23" s="982"/>
      <c r="D23" s="170">
        <v>4</v>
      </c>
      <c r="E23" s="955" t="s">
        <v>180</v>
      </c>
      <c r="F23" s="955"/>
      <c r="G23" s="191">
        <f>(4041+450)/5</f>
        <v>898.2</v>
      </c>
      <c r="H23" s="549">
        <f t="shared" si="0"/>
        <v>149.70000000000002</v>
      </c>
      <c r="I23" s="464" t="e">
        <f>IF(H23="","",(H23/#REF!/#REF!))</f>
        <v>#REF!</v>
      </c>
      <c r="J23" s="464"/>
      <c r="K23" s="582" t="s">
        <v>177</v>
      </c>
      <c r="L23" s="572"/>
      <c r="M23" s="1132"/>
      <c r="N23" s="1125"/>
      <c r="O23" s="1125"/>
      <c r="P23" s="572"/>
      <c r="Q23" s="1132"/>
      <c r="R23" s="1125"/>
      <c r="S23" s="1125"/>
      <c r="T23" s="464"/>
      <c r="U23" s="543"/>
      <c r="V23" s="19"/>
    </row>
    <row r="24" spans="1:22" ht="28.8">
      <c r="B24" s="1138"/>
      <c r="C24" s="982"/>
      <c r="D24" s="170">
        <v>5</v>
      </c>
      <c r="E24" s="955" t="s">
        <v>181</v>
      </c>
      <c r="F24" s="955"/>
      <c r="G24" s="192">
        <f>898+130</f>
        <v>1028</v>
      </c>
      <c r="H24" s="549">
        <f t="shared" si="0"/>
        <v>171.33333333333334</v>
      </c>
      <c r="I24" s="464" t="e">
        <f>IF(H24="","",(H24/#REF!/#REF!))</f>
        <v>#REF!</v>
      </c>
      <c r="J24" s="464"/>
      <c r="K24" s="582" t="s">
        <v>182</v>
      </c>
      <c r="L24" s="572"/>
      <c r="M24" s="1132"/>
      <c r="N24" s="1125"/>
      <c r="O24" s="1125"/>
      <c r="P24" s="572"/>
      <c r="Q24" s="1132"/>
      <c r="R24" s="1125"/>
      <c r="S24" s="1125"/>
      <c r="T24" s="464"/>
      <c r="U24" s="814" t="s">
        <v>183</v>
      </c>
      <c r="V24" s="19"/>
    </row>
    <row r="25" spans="1:22">
      <c r="B25" s="1138"/>
      <c r="C25" s="982"/>
      <c r="D25" s="170"/>
      <c r="E25" s="955"/>
      <c r="F25" s="955"/>
      <c r="G25" s="192"/>
      <c r="H25" s="549" t="str">
        <f t="shared" si="0"/>
        <v/>
      </c>
      <c r="I25" s="464" t="str">
        <f>IF(H25="","",(H25/#REF!/#REF!))</f>
        <v/>
      </c>
      <c r="J25" s="464"/>
      <c r="K25" s="582"/>
      <c r="L25" s="572"/>
      <c r="M25" s="1132"/>
      <c r="N25" s="1125"/>
      <c r="O25" s="1125"/>
      <c r="P25" s="572"/>
      <c r="Q25" s="1132"/>
      <c r="R25" s="1125"/>
      <c r="S25" s="1125"/>
      <c r="T25" s="464"/>
      <c r="U25" s="543"/>
      <c r="V25" s="19"/>
    </row>
    <row r="26" spans="1:22">
      <c r="B26" s="1138"/>
      <c r="C26" s="982"/>
      <c r="D26" s="170"/>
      <c r="E26" s="955"/>
      <c r="F26" s="955"/>
      <c r="G26" s="191"/>
      <c r="H26" s="549" t="str">
        <f t="shared" si="0"/>
        <v/>
      </c>
      <c r="I26" s="464" t="str">
        <f>IF(H26="","",(H26/#REF!/#REF!))</f>
        <v/>
      </c>
      <c r="J26" s="464"/>
      <c r="K26" s="582"/>
      <c r="L26" s="572"/>
      <c r="M26" s="1132"/>
      <c r="N26" s="1125"/>
      <c r="O26" s="1125"/>
      <c r="P26" s="572"/>
      <c r="Q26" s="1132"/>
      <c r="R26" s="1125"/>
      <c r="S26" s="1125"/>
      <c r="T26" s="464"/>
      <c r="U26" s="543"/>
      <c r="V26" s="19"/>
    </row>
    <row r="27" spans="1:22">
      <c r="B27" s="1138"/>
      <c r="C27" s="982"/>
      <c r="D27" s="170"/>
      <c r="E27" s="955"/>
      <c r="F27" s="955"/>
      <c r="G27" s="191"/>
      <c r="H27" s="549" t="str">
        <f t="shared" si="0"/>
        <v/>
      </c>
      <c r="I27" s="464" t="str">
        <f>IF(H27="","",(H27/#REF!/#REF!))</f>
        <v/>
      </c>
      <c r="J27" s="464"/>
      <c r="K27" s="582"/>
      <c r="L27" s="572"/>
      <c r="M27" s="1132"/>
      <c r="N27" s="1125"/>
      <c r="O27" s="1125"/>
      <c r="P27" s="572"/>
      <c r="Q27" s="1132"/>
      <c r="R27" s="1125"/>
      <c r="S27" s="1125"/>
      <c r="T27" s="464"/>
      <c r="U27" s="543"/>
      <c r="V27" s="19"/>
    </row>
    <row r="28" spans="1:22">
      <c r="B28" s="1138"/>
      <c r="C28" s="982"/>
      <c r="D28" s="170"/>
      <c r="E28" s="955"/>
      <c r="F28" s="955"/>
      <c r="G28" s="191"/>
      <c r="H28" s="549" t="str">
        <f t="shared" si="0"/>
        <v/>
      </c>
      <c r="I28" s="464" t="str">
        <f>IF(H28="","",(H28/#REF!/#REF!))</f>
        <v/>
      </c>
      <c r="J28" s="464"/>
      <c r="K28" s="582"/>
      <c r="L28" s="572"/>
      <c r="M28" s="1132"/>
      <c r="N28" s="1125"/>
      <c r="O28" s="1125"/>
      <c r="P28" s="572"/>
      <c r="Q28" s="1132"/>
      <c r="R28" s="1125"/>
      <c r="S28" s="1125"/>
      <c r="T28" s="464"/>
      <c r="U28" s="543"/>
      <c r="V28" s="19"/>
    </row>
    <row r="29" spans="1:22">
      <c r="B29" s="1139"/>
      <c r="C29" s="983"/>
      <c r="D29" s="170"/>
      <c r="E29" s="955"/>
      <c r="F29" s="955"/>
      <c r="G29" s="191"/>
      <c r="H29" s="549" t="str">
        <f t="shared" si="0"/>
        <v/>
      </c>
      <c r="I29" s="464" t="str">
        <f>IF(H29="","",(H29/#REF!/#REF!))</f>
        <v/>
      </c>
      <c r="J29" s="464"/>
      <c r="K29" s="582"/>
      <c r="L29" s="572"/>
      <c r="M29" s="1132"/>
      <c r="N29" s="1125"/>
      <c r="O29" s="1125"/>
      <c r="P29" s="572"/>
      <c r="Q29" s="1132"/>
      <c r="R29" s="1125"/>
      <c r="S29" s="1125"/>
      <c r="T29" s="464"/>
      <c r="U29" s="543"/>
      <c r="V29" s="19"/>
    </row>
    <row r="30" spans="1:22" s="90" customFormat="1">
      <c r="B30" s="241"/>
      <c r="C30" s="78" t="s">
        <v>125</v>
      </c>
      <c r="D30" s="668">
        <f>COUNTA(D20:D29)</f>
        <v>5</v>
      </c>
      <c r="E30" s="953"/>
      <c r="F30" s="954"/>
      <c r="G30" s="669">
        <f>SUM(G20:G29)</f>
        <v>7064.2</v>
      </c>
      <c r="H30" s="670">
        <f>SUM(H20:H29)</f>
        <v>1177.3666666666668</v>
      </c>
      <c r="I30" s="542" t="e">
        <f>SUM(I20:I29)</f>
        <v>#REF!</v>
      </c>
      <c r="J30" s="542"/>
      <c r="K30" s="542"/>
      <c r="L30" s="573"/>
      <c r="M30" s="670">
        <f>SUM(M20:M29)</f>
        <v>7</v>
      </c>
      <c r="N30" s="670">
        <f t="shared" ref="N30:Q30" si="1">SUM(N20:N29)</f>
        <v>7</v>
      </c>
      <c r="O30" s="670">
        <f t="shared" si="1"/>
        <v>7</v>
      </c>
      <c r="P30" s="573"/>
      <c r="Q30" s="670">
        <f t="shared" si="1"/>
        <v>1</v>
      </c>
      <c r="R30" s="670">
        <f t="shared" ref="R30" si="2">SUM(R20:R29)</f>
        <v>1</v>
      </c>
      <c r="S30" s="670">
        <f t="shared" ref="S30" si="3">SUM(S20:S29)</f>
        <v>1</v>
      </c>
      <c r="T30" s="542"/>
      <c r="U30" s="79"/>
      <c r="V30" s="91"/>
    </row>
    <row r="31" spans="1:22" s="93" customFormat="1" ht="15" thickBot="1">
      <c r="B31" s="298"/>
      <c r="C31" s="299"/>
      <c r="D31" s="300"/>
      <c r="E31" s="958"/>
      <c r="F31" s="959"/>
      <c r="G31" s="301"/>
      <c r="H31" s="302" t="str">
        <f>IFERROR(IF(G31/#REF!=0," ",G31/#REF!),"")</f>
        <v/>
      </c>
      <c r="I31" s="303"/>
      <c r="J31" s="303"/>
      <c r="K31" s="583"/>
      <c r="L31" s="574"/>
      <c r="M31" s="583"/>
      <c r="N31" s="583"/>
      <c r="O31" s="583"/>
      <c r="P31" s="574"/>
      <c r="Q31" s="583"/>
      <c r="R31" s="583"/>
      <c r="S31" s="583"/>
      <c r="T31" s="583"/>
      <c r="U31" s="84"/>
      <c r="V31" s="92"/>
    </row>
    <row r="32" spans="1:22" ht="15" customHeight="1">
      <c r="B32" s="1138">
        <v>2</v>
      </c>
      <c r="C32" s="982" t="s">
        <v>184</v>
      </c>
      <c r="D32" s="170">
        <v>6</v>
      </c>
      <c r="E32" s="984" t="s">
        <v>185</v>
      </c>
      <c r="F32" s="984"/>
      <c r="G32" s="191">
        <f>3864-1450</f>
        <v>2414</v>
      </c>
      <c r="H32" s="549">
        <f t="shared" ref="H32:H41" si="4">IF(G32=0,"",G32/$D$15)</f>
        <v>402.33333333333331</v>
      </c>
      <c r="I32" s="463" t="e">
        <f>IF(H32="","",(H32/#REF!/#REF!))</f>
        <v>#REF!</v>
      </c>
      <c r="J32" s="571"/>
      <c r="K32" s="582" t="s">
        <v>186</v>
      </c>
      <c r="L32" s="571"/>
      <c r="M32" s="1132">
        <v>4</v>
      </c>
      <c r="N32" s="1125">
        <f>M32</f>
        <v>4</v>
      </c>
      <c r="O32" s="1125">
        <f>M32</f>
        <v>4</v>
      </c>
      <c r="P32" s="571"/>
      <c r="Q32" s="1132">
        <v>0</v>
      </c>
      <c r="R32" s="1125">
        <f>Q32</f>
        <v>0</v>
      </c>
      <c r="S32" s="1125">
        <f>Q32</f>
        <v>0</v>
      </c>
      <c r="T32" s="464"/>
      <c r="U32" s="543"/>
      <c r="V32" s="19"/>
    </row>
    <row r="33" spans="2:22">
      <c r="B33" s="1138"/>
      <c r="C33" s="982"/>
      <c r="D33" s="170">
        <v>7</v>
      </c>
      <c r="E33" s="955" t="s">
        <v>187</v>
      </c>
      <c r="F33" s="955"/>
      <c r="G33" s="191">
        <v>795</v>
      </c>
      <c r="H33" s="549">
        <f t="shared" si="4"/>
        <v>132.5</v>
      </c>
      <c r="I33" s="464" t="e">
        <f>IF(H33="","",(H33/#REF!/#REF!))</f>
        <v>#REF!</v>
      </c>
      <c r="J33" s="572"/>
      <c r="K33" s="582"/>
      <c r="L33" s="572"/>
      <c r="M33" s="1132"/>
      <c r="N33" s="1125"/>
      <c r="O33" s="1125"/>
      <c r="P33" s="572"/>
      <c r="Q33" s="1132"/>
      <c r="R33" s="1125"/>
      <c r="S33" s="1125"/>
      <c r="T33" s="464"/>
      <c r="U33" s="543"/>
      <c r="V33" s="19"/>
    </row>
    <row r="34" spans="2:22">
      <c r="B34" s="1138"/>
      <c r="C34" s="982"/>
      <c r="D34" s="170">
        <v>8</v>
      </c>
      <c r="E34" s="955" t="s">
        <v>188</v>
      </c>
      <c r="F34" s="955"/>
      <c r="G34" s="191">
        <v>1300</v>
      </c>
      <c r="H34" s="549">
        <f t="shared" si="4"/>
        <v>216.66666666666666</v>
      </c>
      <c r="I34" s="465" t="e">
        <f>IF(H34="","",(H34/#REF!/#REF!))</f>
        <v>#REF!</v>
      </c>
      <c r="J34" s="575"/>
      <c r="K34" s="582"/>
      <c r="L34" s="575"/>
      <c r="M34" s="1132"/>
      <c r="N34" s="1125"/>
      <c r="O34" s="1125"/>
      <c r="P34" s="575"/>
      <c r="Q34" s="1132"/>
      <c r="R34" s="1125"/>
      <c r="S34" s="1125"/>
      <c r="T34" s="464"/>
      <c r="U34" s="543"/>
      <c r="V34" s="19"/>
    </row>
    <row r="35" spans="2:22">
      <c r="B35" s="1138"/>
      <c r="C35" s="982"/>
      <c r="D35" s="170">
        <v>9</v>
      </c>
      <c r="E35" s="955" t="s">
        <v>189</v>
      </c>
      <c r="F35" s="955"/>
      <c r="G35" s="191">
        <f>(4041+450)/5</f>
        <v>898.2</v>
      </c>
      <c r="H35" s="549">
        <f t="shared" si="4"/>
        <v>149.70000000000002</v>
      </c>
      <c r="I35" s="464" t="e">
        <f>IF(H35="","",(H35/#REF!/#REF!))</f>
        <v>#REF!</v>
      </c>
      <c r="J35" s="572"/>
      <c r="K35" s="582"/>
      <c r="L35" s="572"/>
      <c r="M35" s="1132"/>
      <c r="N35" s="1125"/>
      <c r="O35" s="1125"/>
      <c r="P35" s="572"/>
      <c r="Q35" s="1132"/>
      <c r="R35" s="1125"/>
      <c r="S35" s="1125"/>
      <c r="T35" s="464"/>
      <c r="U35" s="543"/>
      <c r="V35" s="19"/>
    </row>
    <row r="36" spans="2:22">
      <c r="B36" s="1138"/>
      <c r="C36" s="982"/>
      <c r="D36" s="170"/>
      <c r="E36" s="955"/>
      <c r="F36" s="955"/>
      <c r="G36" s="192"/>
      <c r="H36" s="549" t="str">
        <f t="shared" si="4"/>
        <v/>
      </c>
      <c r="I36" s="464" t="str">
        <f>IF(H36="","",(H36/#REF!/#REF!))</f>
        <v/>
      </c>
      <c r="J36" s="572"/>
      <c r="K36" s="582"/>
      <c r="L36" s="572"/>
      <c r="M36" s="1132"/>
      <c r="N36" s="1125"/>
      <c r="O36" s="1125"/>
      <c r="P36" s="572"/>
      <c r="Q36" s="1132"/>
      <c r="R36" s="1125"/>
      <c r="S36" s="1125"/>
      <c r="T36" s="464"/>
      <c r="U36" s="543"/>
      <c r="V36" s="19"/>
    </row>
    <row r="37" spans="2:22">
      <c r="B37" s="1138"/>
      <c r="C37" s="982"/>
      <c r="D37" s="170"/>
      <c r="E37" s="955"/>
      <c r="F37" s="955"/>
      <c r="G37" s="192"/>
      <c r="H37" s="549" t="str">
        <f t="shared" si="4"/>
        <v/>
      </c>
      <c r="I37" s="464" t="str">
        <f>IF(H37="","",(H37/#REF!/#REF!))</f>
        <v/>
      </c>
      <c r="J37" s="572"/>
      <c r="K37" s="582"/>
      <c r="L37" s="572"/>
      <c r="M37" s="1132"/>
      <c r="N37" s="1125"/>
      <c r="O37" s="1125"/>
      <c r="P37" s="572"/>
      <c r="Q37" s="1132"/>
      <c r="R37" s="1125"/>
      <c r="S37" s="1125"/>
      <c r="T37" s="464"/>
      <c r="U37" s="543"/>
      <c r="V37" s="19"/>
    </row>
    <row r="38" spans="2:22">
      <c r="B38" s="1138"/>
      <c r="C38" s="982"/>
      <c r="D38" s="170"/>
      <c r="E38" s="955"/>
      <c r="F38" s="955"/>
      <c r="G38" s="192"/>
      <c r="H38" s="549" t="str">
        <f t="shared" si="4"/>
        <v/>
      </c>
      <c r="I38" s="464" t="str">
        <f>IF(H38="","",(H38/#REF!/#REF!))</f>
        <v/>
      </c>
      <c r="J38" s="572"/>
      <c r="K38" s="582"/>
      <c r="L38" s="572"/>
      <c r="M38" s="1132"/>
      <c r="N38" s="1125"/>
      <c r="O38" s="1125"/>
      <c r="P38" s="572"/>
      <c r="Q38" s="1132"/>
      <c r="R38" s="1125"/>
      <c r="S38" s="1125"/>
      <c r="T38" s="464"/>
      <c r="U38" s="543"/>
      <c r="V38" s="19"/>
    </row>
    <row r="39" spans="2:22">
      <c r="B39" s="1138"/>
      <c r="C39" s="982"/>
      <c r="D39" s="170"/>
      <c r="E39" s="955"/>
      <c r="F39" s="955"/>
      <c r="G39" s="192"/>
      <c r="H39" s="549" t="str">
        <f t="shared" si="4"/>
        <v/>
      </c>
      <c r="I39" s="464" t="str">
        <f>IF(H39="","",(H39/#REF!/#REF!))</f>
        <v/>
      </c>
      <c r="J39" s="572"/>
      <c r="K39" s="582"/>
      <c r="L39" s="572"/>
      <c r="M39" s="1132"/>
      <c r="N39" s="1125"/>
      <c r="O39" s="1125"/>
      <c r="P39" s="572"/>
      <c r="Q39" s="1132"/>
      <c r="R39" s="1125"/>
      <c r="S39" s="1125"/>
      <c r="T39" s="464"/>
      <c r="U39" s="543"/>
      <c r="V39" s="19"/>
    </row>
    <row r="40" spans="2:22">
      <c r="B40" s="1138"/>
      <c r="C40" s="982"/>
      <c r="D40" s="170"/>
      <c r="E40" s="955"/>
      <c r="F40" s="955"/>
      <c r="G40" s="192"/>
      <c r="H40" s="549" t="str">
        <f t="shared" si="4"/>
        <v/>
      </c>
      <c r="I40" s="464" t="str">
        <f>IF(H40="","",(H40/#REF!/#REF!))</f>
        <v/>
      </c>
      <c r="J40" s="572"/>
      <c r="K40" s="582"/>
      <c r="L40" s="572"/>
      <c r="M40" s="1132"/>
      <c r="N40" s="1125"/>
      <c r="O40" s="1125"/>
      <c r="P40" s="572"/>
      <c r="Q40" s="1132"/>
      <c r="R40" s="1125"/>
      <c r="S40" s="1125"/>
      <c r="T40" s="464"/>
      <c r="U40" s="543"/>
      <c r="V40" s="19"/>
    </row>
    <row r="41" spans="2:22">
      <c r="B41" s="1139"/>
      <c r="C41" s="983"/>
      <c r="D41" s="170"/>
      <c r="E41" s="955"/>
      <c r="F41" s="955"/>
      <c r="G41" s="192"/>
      <c r="H41" s="549" t="str">
        <f t="shared" si="4"/>
        <v/>
      </c>
      <c r="I41" s="464" t="str">
        <f>IF(H41="","",(H41/#REF!/#REF!))</f>
        <v/>
      </c>
      <c r="J41" s="572"/>
      <c r="K41" s="582"/>
      <c r="L41" s="572"/>
      <c r="M41" s="1132"/>
      <c r="N41" s="1125"/>
      <c r="O41" s="1125"/>
      <c r="P41" s="572"/>
      <c r="Q41" s="1132"/>
      <c r="R41" s="1125"/>
      <c r="S41" s="1125"/>
      <c r="T41" s="464"/>
      <c r="U41" s="543"/>
      <c r="V41" s="19"/>
    </row>
    <row r="42" spans="2:22" s="90" customFormat="1" ht="21">
      <c r="B42" s="550"/>
      <c r="C42" s="78" t="s">
        <v>125</v>
      </c>
      <c r="D42" s="668">
        <f>COUNTA(D32:D41)</f>
        <v>4</v>
      </c>
      <c r="E42" s="953"/>
      <c r="F42" s="954"/>
      <c r="G42" s="669">
        <f>SUM(G32:G41)</f>
        <v>5407.2</v>
      </c>
      <c r="H42" s="670">
        <f>SUM(H32:H41)</f>
        <v>901.19999999999993</v>
      </c>
      <c r="I42" s="542" t="e">
        <f>SUM(I32:I41)</f>
        <v>#REF!</v>
      </c>
      <c r="J42" s="573"/>
      <c r="K42" s="542"/>
      <c r="L42" s="573"/>
      <c r="M42" s="670">
        <f>SUM(M32:M41)</f>
        <v>4</v>
      </c>
      <c r="N42" s="670">
        <f t="shared" ref="N42:Q42" si="5">SUM(N32:N41)</f>
        <v>4</v>
      </c>
      <c r="O42" s="670">
        <f t="shared" si="5"/>
        <v>4</v>
      </c>
      <c r="P42" s="573"/>
      <c r="Q42" s="670">
        <f t="shared" si="5"/>
        <v>0</v>
      </c>
      <c r="R42" s="670">
        <f t="shared" ref="R42" si="6">SUM(R32:R41)</f>
        <v>0</v>
      </c>
      <c r="S42" s="670">
        <f t="shared" ref="S42" si="7">SUM(S32:S41)</f>
        <v>0</v>
      </c>
      <c r="T42" s="542"/>
      <c r="U42" s="79"/>
      <c r="V42" s="91"/>
    </row>
    <row r="43" spans="2:22" s="93" customFormat="1" ht="21.6" thickBot="1">
      <c r="B43" s="551"/>
      <c r="C43" s="299"/>
      <c r="D43" s="300"/>
      <c r="E43" s="958"/>
      <c r="F43" s="959"/>
      <c r="G43" s="301"/>
      <c r="H43" s="302" t="str">
        <f>IFERROR(IF(G43/#REF!=0," ",G43/#REF!),"")</f>
        <v/>
      </c>
      <c r="I43" s="303"/>
      <c r="J43" s="574"/>
      <c r="K43" s="583"/>
      <c r="L43" s="574"/>
      <c r="M43" s="583"/>
      <c r="N43" s="583"/>
      <c r="O43" s="583"/>
      <c r="P43" s="574"/>
      <c r="Q43" s="583"/>
      <c r="R43" s="583"/>
      <c r="S43" s="583"/>
      <c r="T43" s="630"/>
      <c r="U43" s="623"/>
      <c r="V43" s="92"/>
    </row>
    <row r="44" spans="2:22" ht="15" customHeight="1">
      <c r="B44" s="1138">
        <v>3</v>
      </c>
      <c r="C44" s="982" t="s">
        <v>190</v>
      </c>
      <c r="D44" s="170">
        <v>10</v>
      </c>
      <c r="E44" s="984" t="s">
        <v>191</v>
      </c>
      <c r="F44" s="984"/>
      <c r="G44" s="191">
        <v>1300</v>
      </c>
      <c r="H44" s="549">
        <f t="shared" ref="H44:H53" si="8">IF(G44=0,"",G44/$D$15)</f>
        <v>216.66666666666666</v>
      </c>
      <c r="I44" s="463" t="e">
        <f>IF(H44="","",(H44/#REF!/#REF!))</f>
        <v>#REF!</v>
      </c>
      <c r="J44" s="571"/>
      <c r="K44" s="582" t="s">
        <v>186</v>
      </c>
      <c r="L44" s="571"/>
      <c r="M44" s="1132">
        <v>2</v>
      </c>
      <c r="N44" s="1125">
        <f>M44</f>
        <v>2</v>
      </c>
      <c r="O44" s="1125">
        <f>M44</f>
        <v>2</v>
      </c>
      <c r="P44" s="571"/>
      <c r="Q44" s="1132">
        <v>0</v>
      </c>
      <c r="R44" s="1125">
        <f>Q44</f>
        <v>0</v>
      </c>
      <c r="S44" s="1125">
        <f>Q44</f>
        <v>0</v>
      </c>
      <c r="T44" s="464"/>
      <c r="U44" s="543"/>
      <c r="V44" s="19"/>
    </row>
    <row r="45" spans="2:22">
      <c r="B45" s="1138"/>
      <c r="C45" s="982"/>
      <c r="D45" s="170">
        <v>11</v>
      </c>
      <c r="E45" s="955" t="s">
        <v>192</v>
      </c>
      <c r="F45" s="955"/>
      <c r="G45" s="191">
        <f>795+100</f>
        <v>895</v>
      </c>
      <c r="H45" s="549">
        <f t="shared" si="8"/>
        <v>149.16666666666666</v>
      </c>
      <c r="I45" s="464" t="e">
        <f>IF(H45="","",(H45/#REF!/#REF!))</f>
        <v>#REF!</v>
      </c>
      <c r="J45" s="572"/>
      <c r="K45" s="582"/>
      <c r="L45" s="572"/>
      <c r="M45" s="1132"/>
      <c r="N45" s="1125"/>
      <c r="O45" s="1125"/>
      <c r="P45" s="572"/>
      <c r="Q45" s="1132"/>
      <c r="R45" s="1125"/>
      <c r="S45" s="1125"/>
      <c r="T45" s="464"/>
      <c r="U45" s="543"/>
      <c r="V45" s="19"/>
    </row>
    <row r="46" spans="2:22">
      <c r="B46" s="1138"/>
      <c r="C46" s="982"/>
      <c r="D46" s="170"/>
      <c r="E46" s="955"/>
      <c r="F46" s="955"/>
      <c r="G46" s="191"/>
      <c r="H46" s="549" t="str">
        <f t="shared" si="8"/>
        <v/>
      </c>
      <c r="I46" s="465" t="str">
        <f>IF(H46="","",(H46/#REF!/#REF!))</f>
        <v/>
      </c>
      <c r="J46" s="575"/>
      <c r="K46" s="582"/>
      <c r="L46" s="575"/>
      <c r="M46" s="1132"/>
      <c r="N46" s="1125"/>
      <c r="O46" s="1125"/>
      <c r="P46" s="575"/>
      <c r="Q46" s="1132"/>
      <c r="R46" s="1125"/>
      <c r="S46" s="1125"/>
      <c r="T46" s="464"/>
      <c r="U46" s="543"/>
      <c r="V46" s="19"/>
    </row>
    <row r="47" spans="2:22">
      <c r="B47" s="1138"/>
      <c r="C47" s="982"/>
      <c r="D47" s="170"/>
      <c r="E47" s="955"/>
      <c r="F47" s="955"/>
      <c r="G47" s="191"/>
      <c r="H47" s="549" t="str">
        <f t="shared" si="8"/>
        <v/>
      </c>
      <c r="I47" s="464" t="str">
        <f>IF(H47="","",(H47/#REF!/#REF!))</f>
        <v/>
      </c>
      <c r="J47" s="572"/>
      <c r="K47" s="582"/>
      <c r="L47" s="572"/>
      <c r="M47" s="1132"/>
      <c r="N47" s="1125"/>
      <c r="O47" s="1125"/>
      <c r="P47" s="572"/>
      <c r="Q47" s="1132"/>
      <c r="R47" s="1125"/>
      <c r="S47" s="1125"/>
      <c r="T47" s="464"/>
      <c r="U47" s="543"/>
      <c r="V47" s="19"/>
    </row>
    <row r="48" spans="2:22">
      <c r="B48" s="1138"/>
      <c r="C48" s="982"/>
      <c r="D48" s="170"/>
      <c r="E48" s="955"/>
      <c r="F48" s="955"/>
      <c r="G48" s="192"/>
      <c r="H48" s="549" t="str">
        <f t="shared" si="8"/>
        <v/>
      </c>
      <c r="I48" s="464" t="str">
        <f>IF(H48="","",(H48/#REF!/#REF!))</f>
        <v/>
      </c>
      <c r="J48" s="572"/>
      <c r="K48" s="582"/>
      <c r="L48" s="572"/>
      <c r="M48" s="1132"/>
      <c r="N48" s="1125"/>
      <c r="O48" s="1125"/>
      <c r="P48" s="572"/>
      <c r="Q48" s="1132"/>
      <c r="R48" s="1125"/>
      <c r="S48" s="1125"/>
      <c r="T48" s="464"/>
      <c r="U48" s="543"/>
      <c r="V48" s="19"/>
    </row>
    <row r="49" spans="2:22">
      <c r="B49" s="1138"/>
      <c r="C49" s="982"/>
      <c r="D49" s="170"/>
      <c r="E49" s="955"/>
      <c r="F49" s="955"/>
      <c r="G49" s="192"/>
      <c r="H49" s="549" t="str">
        <f t="shared" si="8"/>
        <v/>
      </c>
      <c r="I49" s="464" t="str">
        <f>IF(H49="","",(H49/#REF!/#REF!))</f>
        <v/>
      </c>
      <c r="J49" s="572"/>
      <c r="K49" s="582"/>
      <c r="L49" s="572"/>
      <c r="M49" s="1132"/>
      <c r="N49" s="1125"/>
      <c r="O49" s="1125"/>
      <c r="P49" s="572"/>
      <c r="Q49" s="1132"/>
      <c r="R49" s="1125"/>
      <c r="S49" s="1125"/>
      <c r="T49" s="464"/>
      <c r="U49" s="543"/>
      <c r="V49" s="19"/>
    </row>
    <row r="50" spans="2:22">
      <c r="B50" s="1138"/>
      <c r="C50" s="982"/>
      <c r="D50" s="170"/>
      <c r="E50" s="955"/>
      <c r="F50" s="955"/>
      <c r="G50" s="192"/>
      <c r="H50" s="549" t="str">
        <f t="shared" si="8"/>
        <v/>
      </c>
      <c r="I50" s="464" t="str">
        <f>IF(H50="","",(H50/#REF!/#REF!))</f>
        <v/>
      </c>
      <c r="J50" s="572"/>
      <c r="K50" s="582"/>
      <c r="L50" s="572"/>
      <c r="M50" s="1132"/>
      <c r="N50" s="1125"/>
      <c r="O50" s="1125"/>
      <c r="P50" s="572"/>
      <c r="Q50" s="1132"/>
      <c r="R50" s="1125"/>
      <c r="S50" s="1125"/>
      <c r="T50" s="464"/>
      <c r="U50" s="543"/>
      <c r="V50" s="19"/>
    </row>
    <row r="51" spans="2:22">
      <c r="B51" s="1138"/>
      <c r="C51" s="982"/>
      <c r="D51" s="170"/>
      <c r="E51" s="955"/>
      <c r="F51" s="955"/>
      <c r="G51" s="192"/>
      <c r="H51" s="549" t="str">
        <f t="shared" si="8"/>
        <v/>
      </c>
      <c r="I51" s="464" t="str">
        <f>IF(H51="","",(H51/#REF!/#REF!))</f>
        <v/>
      </c>
      <c r="J51" s="572"/>
      <c r="K51" s="582"/>
      <c r="L51" s="572"/>
      <c r="M51" s="1132"/>
      <c r="N51" s="1125"/>
      <c r="O51" s="1125"/>
      <c r="P51" s="572"/>
      <c r="Q51" s="1132"/>
      <c r="R51" s="1125"/>
      <c r="S51" s="1125"/>
      <c r="T51" s="464"/>
      <c r="U51" s="543"/>
      <c r="V51" s="19"/>
    </row>
    <row r="52" spans="2:22">
      <c r="B52" s="1138"/>
      <c r="C52" s="982"/>
      <c r="D52" s="170"/>
      <c r="E52" s="955"/>
      <c r="F52" s="955"/>
      <c r="G52" s="192"/>
      <c r="H52" s="549" t="str">
        <f t="shared" si="8"/>
        <v/>
      </c>
      <c r="I52" s="464" t="str">
        <f>IF(H52="","",(H52/#REF!/#REF!))</f>
        <v/>
      </c>
      <c r="J52" s="572"/>
      <c r="K52" s="582"/>
      <c r="L52" s="572"/>
      <c r="M52" s="1132"/>
      <c r="N52" s="1125"/>
      <c r="O52" s="1125"/>
      <c r="P52" s="572"/>
      <c r="Q52" s="1132"/>
      <c r="R52" s="1125"/>
      <c r="S52" s="1125"/>
      <c r="T52" s="464"/>
      <c r="U52" s="543"/>
      <c r="V52" s="19"/>
    </row>
    <row r="53" spans="2:22">
      <c r="B53" s="1139"/>
      <c r="C53" s="983"/>
      <c r="D53" s="170"/>
      <c r="E53" s="955"/>
      <c r="F53" s="955"/>
      <c r="G53" s="192"/>
      <c r="H53" s="549" t="str">
        <f t="shared" si="8"/>
        <v/>
      </c>
      <c r="I53" s="464" t="str">
        <f>IF(H53="","",(H53/#REF!/#REF!))</f>
        <v/>
      </c>
      <c r="J53" s="572"/>
      <c r="K53" s="582"/>
      <c r="L53" s="572"/>
      <c r="M53" s="1132"/>
      <c r="N53" s="1125"/>
      <c r="O53" s="1125"/>
      <c r="P53" s="572"/>
      <c r="Q53" s="1132"/>
      <c r="R53" s="1125"/>
      <c r="S53" s="1125"/>
      <c r="T53" s="464"/>
      <c r="U53" s="543"/>
      <c r="V53" s="19"/>
    </row>
    <row r="54" spans="2:22" ht="21">
      <c r="B54" s="550"/>
      <c r="C54" s="78" t="s">
        <v>125</v>
      </c>
      <c r="D54" s="668">
        <f>COUNTA(D44:D53)</f>
        <v>2</v>
      </c>
      <c r="E54" s="953"/>
      <c r="F54" s="954"/>
      <c r="G54" s="669">
        <f>SUM(G44:G53)</f>
        <v>2195</v>
      </c>
      <c r="H54" s="670">
        <f>SUM(H44:H53)</f>
        <v>365.83333333333331</v>
      </c>
      <c r="I54" s="542" t="e">
        <f>SUM(I44:I53)</f>
        <v>#REF!</v>
      </c>
      <c r="J54" s="573"/>
      <c r="K54" s="542"/>
      <c r="L54" s="573"/>
      <c r="M54" s="670">
        <f>SUM(M44:M53)</f>
        <v>2</v>
      </c>
      <c r="N54" s="670">
        <f t="shared" ref="N54:Q54" si="9">SUM(N44:N53)</f>
        <v>2</v>
      </c>
      <c r="O54" s="670">
        <f t="shared" si="9"/>
        <v>2</v>
      </c>
      <c r="P54" s="573"/>
      <c r="Q54" s="670">
        <f t="shared" si="9"/>
        <v>0</v>
      </c>
      <c r="R54" s="670">
        <f t="shared" ref="R54" si="10">SUM(R44:R53)</f>
        <v>0</v>
      </c>
      <c r="S54" s="670">
        <f t="shared" ref="S54" si="11">SUM(S44:S53)</f>
        <v>0</v>
      </c>
      <c r="T54" s="542"/>
      <c r="U54" s="79"/>
      <c r="V54" s="19"/>
    </row>
    <row r="55" spans="2:22" s="100" customFormat="1" ht="21.6" thickBot="1">
      <c r="B55" s="552"/>
      <c r="C55" s="101"/>
      <c r="D55" s="671">
        <f>D30+D42+D54</f>
        <v>11</v>
      </c>
      <c r="E55" s="1136"/>
      <c r="F55" s="1137"/>
      <c r="G55" s="671">
        <f t="shared" ref="G55:I55" si="12">G30+G42+G54</f>
        <v>14666.4</v>
      </c>
      <c r="H55" s="671">
        <f t="shared" si="12"/>
        <v>2444.4</v>
      </c>
      <c r="I55" s="569" t="e">
        <f t="shared" si="12"/>
        <v>#REF!</v>
      </c>
      <c r="J55" s="569"/>
      <c r="K55" s="569"/>
      <c r="L55" s="569"/>
      <c r="M55" s="671">
        <f t="shared" ref="M55:S55" si="13">M30+M42+M54</f>
        <v>13</v>
      </c>
      <c r="N55" s="671">
        <f t="shared" si="13"/>
        <v>13</v>
      </c>
      <c r="O55" s="671">
        <f t="shared" si="13"/>
        <v>13</v>
      </c>
      <c r="P55" s="569"/>
      <c r="Q55" s="671">
        <f t="shared" si="13"/>
        <v>1</v>
      </c>
      <c r="R55" s="671">
        <f t="shared" si="13"/>
        <v>1</v>
      </c>
      <c r="S55" s="671">
        <f t="shared" si="13"/>
        <v>1</v>
      </c>
      <c r="T55" s="569"/>
      <c r="U55" s="569"/>
      <c r="V55" s="103"/>
    </row>
    <row r="234" spans="22:22">
      <c r="V234" s="553"/>
    </row>
    <row r="235" spans="22:22">
      <c r="V235" s="553"/>
    </row>
  </sheetData>
  <mergeCells count="92">
    <mergeCell ref="B11:C11"/>
    <mergeCell ref="D11:E11"/>
    <mergeCell ref="B9:E9"/>
    <mergeCell ref="B10:C10"/>
    <mergeCell ref="D10:E10"/>
    <mergeCell ref="D14:E14"/>
    <mergeCell ref="B13:C13"/>
    <mergeCell ref="D13:E13"/>
    <mergeCell ref="B12:C12"/>
    <mergeCell ref="D12:E12"/>
    <mergeCell ref="U17:U18"/>
    <mergeCell ref="M20:M29"/>
    <mergeCell ref="N20:N29"/>
    <mergeCell ref="O20:O29"/>
    <mergeCell ref="B15:C15"/>
    <mergeCell ref="D15:E15"/>
    <mergeCell ref="Q15:R15"/>
    <mergeCell ref="E26:F26"/>
    <mergeCell ref="E27:F27"/>
    <mergeCell ref="E19:F19"/>
    <mergeCell ref="B20:B29"/>
    <mergeCell ref="C20:C29"/>
    <mergeCell ref="E20:F20"/>
    <mergeCell ref="E28:F28"/>
    <mergeCell ref="E29:F29"/>
    <mergeCell ref="E21:F21"/>
    <mergeCell ref="E22:F22"/>
    <mergeCell ref="E23:F23"/>
    <mergeCell ref="E24:F24"/>
    <mergeCell ref="E25:F25"/>
    <mergeCell ref="E30:F30"/>
    <mergeCell ref="E31:F31"/>
    <mergeCell ref="B32:B41"/>
    <mergeCell ref="C32:C41"/>
    <mergeCell ref="E32:F32"/>
    <mergeCell ref="E39:F39"/>
    <mergeCell ref="E40:F40"/>
    <mergeCell ref="E41:F41"/>
    <mergeCell ref="E53:F53"/>
    <mergeCell ref="E33:F33"/>
    <mergeCell ref="E34:F34"/>
    <mergeCell ref="E35:F35"/>
    <mergeCell ref="E36:F36"/>
    <mergeCell ref="E37:F37"/>
    <mergeCell ref="E38:F38"/>
    <mergeCell ref="E54:F54"/>
    <mergeCell ref="E55:F55"/>
    <mergeCell ref="B17:H18"/>
    <mergeCell ref="E45:F45"/>
    <mergeCell ref="E46:F46"/>
    <mergeCell ref="E47:F47"/>
    <mergeCell ref="E48:F48"/>
    <mergeCell ref="E49:F49"/>
    <mergeCell ref="E50:F50"/>
    <mergeCell ref="E42:F42"/>
    <mergeCell ref="E43:F43"/>
    <mergeCell ref="B44:B53"/>
    <mergeCell ref="C44:C53"/>
    <mergeCell ref="E44:F44"/>
    <mergeCell ref="E51:F51"/>
    <mergeCell ref="E52:F52"/>
    <mergeCell ref="M9:O9"/>
    <mergeCell ref="M11:N11"/>
    <mergeCell ref="M12:N12"/>
    <mergeCell ref="M13:N13"/>
    <mergeCell ref="M14:N14"/>
    <mergeCell ref="M10:N10"/>
    <mergeCell ref="Q14:R14"/>
    <mergeCell ref="M32:M41"/>
    <mergeCell ref="N32:N41"/>
    <mergeCell ref="O32:O41"/>
    <mergeCell ref="M44:M53"/>
    <mergeCell ref="N44:N53"/>
    <mergeCell ref="O44:O53"/>
    <mergeCell ref="M15:N15"/>
    <mergeCell ref="Q44:Q53"/>
    <mergeCell ref="R44:R53"/>
    <mergeCell ref="Q9:S9"/>
    <mergeCell ref="Q10:R10"/>
    <mergeCell ref="Q11:R11"/>
    <mergeCell ref="Q12:R12"/>
    <mergeCell ref="Q13:R13"/>
    <mergeCell ref="S44:S53"/>
    <mergeCell ref="M17:O18"/>
    <mergeCell ref="Q17:S18"/>
    <mergeCell ref="K17:K18"/>
    <mergeCell ref="Q20:Q29"/>
    <mergeCell ref="R20:R29"/>
    <mergeCell ref="S20:S29"/>
    <mergeCell ref="Q32:Q41"/>
    <mergeCell ref="R32:R41"/>
    <mergeCell ref="S32:S41"/>
  </mergeCells>
  <conditionalFormatting sqref="U20:V20 V21:V29">
    <cfRule type="cellIs" dxfId="14" priority="19" operator="equal">
      <formula>"Dificil"</formula>
    </cfRule>
    <cfRule type="cellIs" dxfId="13" priority="20" operator="equal">
      <formula>"Moderado"</formula>
    </cfRule>
    <cfRule type="cellIs" dxfId="12" priority="21" operator="equal">
      <formula>"Facil"</formula>
    </cfRule>
  </conditionalFormatting>
  <conditionalFormatting sqref="V32:V41">
    <cfRule type="cellIs" dxfId="11" priority="16" operator="equal">
      <formula>"Dificil"</formula>
    </cfRule>
    <cfRule type="cellIs" dxfId="10" priority="17" operator="equal">
      <formula>"Moderado"</formula>
    </cfRule>
    <cfRule type="cellIs" dxfId="9" priority="18" operator="equal">
      <formula>"Facil"</formula>
    </cfRule>
  </conditionalFormatting>
  <conditionalFormatting sqref="V44:V54">
    <cfRule type="cellIs" dxfId="8" priority="13" operator="equal">
      <formula>"Dificil"</formula>
    </cfRule>
    <cfRule type="cellIs" dxfId="7" priority="14" operator="equal">
      <formula>"Moderado"</formula>
    </cfRule>
    <cfRule type="cellIs" dxfId="6" priority="15" operator="equal">
      <formula>"Facil"</formula>
    </cfRule>
  </conditionalFormatting>
  <conditionalFormatting sqref="U32">
    <cfRule type="cellIs" dxfId="5" priority="10" operator="equal">
      <formula>"Dificil"</formula>
    </cfRule>
    <cfRule type="cellIs" dxfId="4" priority="11" operator="equal">
      <formula>"Moderado"</formula>
    </cfRule>
    <cfRule type="cellIs" dxfId="3" priority="12" operator="equal">
      <formula>"Facil"</formula>
    </cfRule>
  </conditionalFormatting>
  <conditionalFormatting sqref="U44">
    <cfRule type="cellIs" dxfId="2" priority="7" operator="equal">
      <formula>"Dificil"</formula>
    </cfRule>
    <cfRule type="cellIs" dxfId="1" priority="8" operator="equal">
      <formula>"Moderado"</formula>
    </cfRule>
    <cfRule type="cellIs" dxfId="0" priority="9" operator="equal">
      <formula>"Facil"</formula>
    </cfRule>
  </conditionalFormatting>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'Checking districts'!$A$2:$A$119</xm:f>
          </x14:formula1>
          <xm:sqref>D10:E10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O38"/>
  <sheetViews>
    <sheetView zoomScale="90" workbookViewId="0">
      <selection activeCell="D25" sqref="D25"/>
    </sheetView>
  </sheetViews>
  <sheetFormatPr defaultColWidth="10.796875" defaultRowHeight="15.6"/>
  <cols>
    <col min="1" max="1" width="4.19921875" customWidth="1"/>
    <col min="2" max="2" width="6.5" customWidth="1"/>
    <col min="3" max="3" width="19.296875" customWidth="1"/>
    <col min="4" max="4" width="23" customWidth="1"/>
    <col min="5" max="5" width="20.69921875" customWidth="1"/>
    <col min="6" max="6" width="15.5" customWidth="1"/>
    <col min="7" max="7" width="23.69921875" customWidth="1"/>
    <col min="8" max="8" width="13.8984375" customWidth="1"/>
    <col min="9" max="9" width="16.3984375" customWidth="1"/>
    <col min="10" max="10" width="10.296875" customWidth="1"/>
    <col min="11" max="11" width="13" customWidth="1"/>
    <col min="12" max="12" width="14.5" customWidth="1"/>
    <col min="13" max="14" width="10.296875" customWidth="1"/>
  </cols>
  <sheetData>
    <row r="1" spans="2:15" ht="88.05" customHeight="1" thickBot="1">
      <c r="I1" s="674" t="s">
        <v>193</v>
      </c>
      <c r="J1" s="672" t="s">
        <v>194</v>
      </c>
      <c r="K1" s="672" t="s">
        <v>195</v>
      </c>
      <c r="L1" s="672" t="s">
        <v>196</v>
      </c>
      <c r="M1" s="672" t="s">
        <v>197</v>
      </c>
      <c r="N1" s="673" t="s">
        <v>198</v>
      </c>
      <c r="O1" s="673" t="s">
        <v>199</v>
      </c>
    </row>
    <row r="2" spans="2:15" ht="17.399999999999999">
      <c r="B2" s="554"/>
      <c r="C2" s="594" t="str">
        <f>'Modelo de MP de MSC'!C2</f>
        <v>Ministério da Saúde</v>
      </c>
      <c r="D2" s="556"/>
      <c r="E2" s="556"/>
      <c r="F2" s="556"/>
      <c r="G2" s="557"/>
    </row>
    <row r="3" spans="2:15" ht="17.399999999999999">
      <c r="B3" s="558"/>
      <c r="C3" s="595" t="str">
        <f>'Modelo de MP de MSC'!C3</f>
        <v>Programa Nacional de Controle da Malária de (inserir nome do país)</v>
      </c>
      <c r="D3" s="560"/>
      <c r="E3" s="560"/>
      <c r="F3" s="560"/>
      <c r="G3" s="561"/>
    </row>
    <row r="4" spans="2:15" ht="18" thickBot="1">
      <c r="B4" s="562"/>
      <c r="C4" s="627" t="str">
        <f>'Modelo de MP de MSC'!C4</f>
        <v>Programa:  Campanha de distribuição em massa de MTIs 2020</v>
      </c>
      <c r="D4" s="564"/>
      <c r="E4" s="564"/>
      <c r="F4" s="564"/>
      <c r="G4" s="565"/>
    </row>
    <row r="5" spans="2:15">
      <c r="B5" s="34"/>
      <c r="C5" s="625"/>
      <c r="D5" s="34"/>
      <c r="E5" s="34"/>
      <c r="F5" s="34"/>
      <c r="G5" s="626"/>
    </row>
    <row r="7" spans="2:15" ht="18">
      <c r="B7" s="586" t="s">
        <v>200</v>
      </c>
    </row>
    <row r="8" spans="2:15" ht="49.05" customHeight="1">
      <c r="B8" s="1150" t="s">
        <v>201</v>
      </c>
      <c r="C8" s="1150"/>
      <c r="D8" s="1150"/>
      <c r="E8" s="1150"/>
      <c r="F8" s="1150"/>
      <c r="G8" s="1150"/>
    </row>
    <row r="10" spans="2:15">
      <c r="B10" s="587"/>
      <c r="C10" s="587"/>
      <c r="D10" s="587"/>
      <c r="E10" s="587"/>
      <c r="F10" s="587"/>
      <c r="G10" s="587"/>
    </row>
    <row r="11" spans="2:15" ht="43.2">
      <c r="B11" s="638" t="s">
        <v>202</v>
      </c>
      <c r="C11" s="639" t="s">
        <v>203</v>
      </c>
      <c r="D11" s="639" t="s">
        <v>204</v>
      </c>
      <c r="E11" s="639" t="s">
        <v>205</v>
      </c>
      <c r="F11" s="639" t="s">
        <v>206</v>
      </c>
      <c r="G11" s="639" t="s">
        <v>207</v>
      </c>
    </row>
    <row r="12" spans="2:15">
      <c r="B12" s="146">
        <v>1</v>
      </c>
      <c r="C12" s="618" t="s">
        <v>208</v>
      </c>
      <c r="D12" s="618"/>
      <c r="E12" s="618"/>
      <c r="F12" s="618"/>
      <c r="G12" s="619"/>
    </row>
    <row r="13" spans="2:15">
      <c r="B13" s="146">
        <v>2</v>
      </c>
      <c r="C13" s="618" t="s">
        <v>209</v>
      </c>
      <c r="D13" s="618"/>
      <c r="E13" s="618"/>
      <c r="F13" s="618"/>
      <c r="G13" s="619"/>
    </row>
    <row r="14" spans="2:15">
      <c r="B14" s="146">
        <v>3</v>
      </c>
      <c r="C14" s="618" t="s">
        <v>210</v>
      </c>
      <c r="D14" s="618"/>
      <c r="E14" s="618"/>
      <c r="F14" s="618"/>
      <c r="G14" s="619"/>
    </row>
    <row r="15" spans="2:15">
      <c r="B15" s="146">
        <v>4</v>
      </c>
      <c r="C15" s="618" t="s">
        <v>211</v>
      </c>
      <c r="D15" s="618"/>
      <c r="E15" s="618"/>
      <c r="F15" s="618"/>
      <c r="G15" s="619"/>
    </row>
    <row r="16" spans="2:15">
      <c r="B16" s="146">
        <v>5</v>
      </c>
      <c r="C16" s="618" t="s">
        <v>212</v>
      </c>
      <c r="D16" s="618"/>
      <c r="E16" s="618"/>
      <c r="F16" s="618"/>
      <c r="G16" s="619"/>
    </row>
    <row r="17" spans="2:7">
      <c r="B17" s="146">
        <v>6</v>
      </c>
      <c r="C17" s="618"/>
      <c r="D17" s="618"/>
      <c r="E17" s="618"/>
      <c r="F17" s="618"/>
      <c r="G17" s="619"/>
    </row>
    <row r="18" spans="2:7">
      <c r="B18" s="146">
        <v>7</v>
      </c>
      <c r="C18" s="618"/>
      <c r="D18" s="618"/>
      <c r="E18" s="618"/>
      <c r="F18" s="618"/>
      <c r="G18" s="619"/>
    </row>
    <row r="19" spans="2:7">
      <c r="B19" s="146">
        <v>8</v>
      </c>
      <c r="C19" s="618"/>
      <c r="D19" s="618"/>
      <c r="E19" s="618"/>
      <c r="F19" s="618"/>
      <c r="G19" s="619"/>
    </row>
    <row r="20" spans="2:7">
      <c r="B20" s="146">
        <v>9</v>
      </c>
      <c r="C20" s="618"/>
      <c r="D20" s="618"/>
      <c r="E20" s="618"/>
      <c r="F20" s="618"/>
      <c r="G20" s="619"/>
    </row>
    <row r="21" spans="2:7">
      <c r="B21" s="146">
        <v>10</v>
      </c>
      <c r="C21" s="618"/>
      <c r="D21" s="618"/>
      <c r="E21" s="618"/>
      <c r="F21" s="618"/>
      <c r="G21" s="619"/>
    </row>
    <row r="22" spans="2:7">
      <c r="B22" s="146">
        <v>11</v>
      </c>
      <c r="C22" s="618"/>
      <c r="D22" s="618"/>
      <c r="E22" s="618"/>
      <c r="F22" s="618"/>
      <c r="G22" s="619"/>
    </row>
    <row r="23" spans="2:7">
      <c r="B23" s="146">
        <v>12</v>
      </c>
      <c r="C23" s="618"/>
      <c r="D23" s="618"/>
      <c r="E23" s="618"/>
      <c r="F23" s="618"/>
      <c r="G23" s="619"/>
    </row>
    <row r="24" spans="2:7">
      <c r="B24" s="146">
        <v>13</v>
      </c>
      <c r="C24" s="618"/>
      <c r="D24" s="618"/>
      <c r="E24" s="618"/>
      <c r="F24" s="618"/>
      <c r="G24" s="619"/>
    </row>
    <row r="25" spans="2:7">
      <c r="B25" s="146">
        <v>14</v>
      </c>
      <c r="C25" s="618"/>
      <c r="D25" s="618"/>
      <c r="E25" s="618"/>
      <c r="F25" s="618"/>
      <c r="G25" s="619"/>
    </row>
    <row r="26" spans="2:7">
      <c r="B26" s="146">
        <v>15</v>
      </c>
      <c r="C26" s="618"/>
      <c r="D26" s="618"/>
      <c r="E26" s="618"/>
      <c r="F26" s="618"/>
      <c r="G26" s="619"/>
    </row>
    <row r="27" spans="2:7">
      <c r="B27" s="146">
        <v>16</v>
      </c>
      <c r="C27" s="618"/>
      <c r="D27" s="618"/>
      <c r="E27" s="618"/>
      <c r="F27" s="618"/>
      <c r="G27" s="619"/>
    </row>
    <row r="28" spans="2:7">
      <c r="B28" s="146">
        <v>17</v>
      </c>
      <c r="C28" s="618"/>
      <c r="D28" s="618"/>
      <c r="E28" s="618"/>
      <c r="F28" s="618"/>
      <c r="G28" s="619"/>
    </row>
    <row r="29" spans="2:7">
      <c r="B29" s="146">
        <v>18</v>
      </c>
      <c r="C29" s="618"/>
      <c r="D29" s="618"/>
      <c r="E29" s="618"/>
      <c r="F29" s="618"/>
      <c r="G29" s="619"/>
    </row>
    <row r="30" spans="2:7">
      <c r="B30" s="146">
        <v>19</v>
      </c>
      <c r="C30" s="618"/>
      <c r="D30" s="618"/>
      <c r="E30" s="618"/>
      <c r="F30" s="618"/>
      <c r="G30" s="619"/>
    </row>
    <row r="31" spans="2:7">
      <c r="B31" s="146">
        <v>20</v>
      </c>
      <c r="C31" s="618"/>
      <c r="D31" s="618"/>
      <c r="E31" s="618"/>
      <c r="F31" s="618"/>
      <c r="G31" s="619"/>
    </row>
    <row r="32" spans="2:7">
      <c r="B32" s="146">
        <v>21</v>
      </c>
      <c r="C32" s="618"/>
      <c r="D32" s="618"/>
      <c r="E32" s="618"/>
      <c r="F32" s="618"/>
      <c r="G32" s="619"/>
    </row>
    <row r="33" spans="2:7">
      <c r="B33" s="146">
        <v>22</v>
      </c>
      <c r="C33" s="618"/>
      <c r="D33" s="618"/>
      <c r="E33" s="618"/>
      <c r="F33" s="618"/>
      <c r="G33" s="619"/>
    </row>
    <row r="34" spans="2:7">
      <c r="B34" s="146">
        <v>23</v>
      </c>
      <c r="C34" s="618"/>
      <c r="D34" s="618"/>
      <c r="E34" s="618"/>
      <c r="F34" s="618"/>
      <c r="G34" s="619"/>
    </row>
    <row r="35" spans="2:7">
      <c r="B35" s="146">
        <v>24</v>
      </c>
      <c r="C35" s="618"/>
      <c r="D35" s="618"/>
      <c r="E35" s="618"/>
      <c r="F35" s="618"/>
      <c r="G35" s="619"/>
    </row>
    <row r="36" spans="2:7">
      <c r="B36" s="146">
        <v>25</v>
      </c>
      <c r="C36" s="618"/>
      <c r="D36" s="618"/>
      <c r="E36" s="618"/>
      <c r="F36" s="618"/>
      <c r="G36" s="619"/>
    </row>
    <row r="37" spans="2:7">
      <c r="B37" s="590" t="s">
        <v>213</v>
      </c>
      <c r="C37" s="620">
        <f>COUNTA(C12:C36)</f>
        <v>5</v>
      </c>
      <c r="D37" s="146"/>
      <c r="E37" s="146"/>
      <c r="F37" s="146"/>
      <c r="G37" s="146"/>
    </row>
    <row r="38" spans="2:7">
      <c r="B38" s="146"/>
      <c r="C38" s="146"/>
      <c r="D38" s="146"/>
      <c r="E38" s="146"/>
      <c r="F38" s="146"/>
      <c r="G38" s="146"/>
    </row>
  </sheetData>
  <mergeCells count="1">
    <mergeCell ref="B8:G8"/>
  </mergeCells>
  <dataValidations count="1">
    <dataValidation type="list" allowBlank="1" showInputMessage="1" showErrorMessage="1" sqref="G12:G36" xr:uid="{00000000-0002-0000-0F00-000000000000}">
      <formula1>$J$1:$O$1</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O112"/>
  <sheetViews>
    <sheetView zoomScale="82" workbookViewId="0">
      <selection activeCell="B9" sqref="B9:C9"/>
    </sheetView>
  </sheetViews>
  <sheetFormatPr defaultColWidth="10.796875" defaultRowHeight="15.6"/>
  <cols>
    <col min="2" max="2" width="25.19921875" customWidth="1"/>
    <col min="3" max="3" width="31.296875" customWidth="1"/>
    <col min="4" max="4" width="23" customWidth="1"/>
    <col min="5" max="5" width="15.5" customWidth="1"/>
    <col min="6" max="6" width="23.69921875" customWidth="1"/>
    <col min="7" max="12" width="8.19921875" customWidth="1"/>
  </cols>
  <sheetData>
    <row r="1" spans="2:15" ht="94.2" thickBot="1">
      <c r="H1" s="741" t="s">
        <v>193</v>
      </c>
      <c r="I1" s="742" t="s">
        <v>214</v>
      </c>
      <c r="J1" s="742" t="s">
        <v>215</v>
      </c>
      <c r="K1" s="742" t="s">
        <v>216</v>
      </c>
      <c r="L1" s="742" t="s">
        <v>217</v>
      </c>
      <c r="M1" s="742" t="s">
        <v>218</v>
      </c>
      <c r="N1" s="742" t="s">
        <v>219</v>
      </c>
      <c r="O1" s="742" t="s">
        <v>220</v>
      </c>
    </row>
    <row r="2" spans="2:15" s="584" customFormat="1" ht="28.95" customHeight="1">
      <c r="B2" s="554"/>
      <c r="C2" s="594" t="str">
        <f>Rádio!C2</f>
        <v>Ministério da Saúde</v>
      </c>
      <c r="D2" s="556"/>
      <c r="E2" s="556"/>
      <c r="F2" s="557"/>
    </row>
    <row r="3" spans="2:15" ht="17.399999999999999">
      <c r="B3" s="558"/>
      <c r="C3" s="595" t="str">
        <f>Rádio!C3</f>
        <v>Programa Nacional de Controle da Malária de (inserir nome do país)</v>
      </c>
      <c r="D3" s="560"/>
      <c r="E3" s="560"/>
      <c r="F3" s="561"/>
    </row>
    <row r="4" spans="2:15" ht="17.399999999999999">
      <c r="B4" s="558"/>
      <c r="C4" s="595" t="str">
        <f>Rádio!C4</f>
        <v>Programa:  Campanha de distribuição em massa de MTIs 2020</v>
      </c>
      <c r="D4" s="560"/>
      <c r="E4" s="560"/>
      <c r="F4" s="561"/>
    </row>
    <row r="5" spans="2:15" ht="16.2" thickBot="1">
      <c r="B5" s="562"/>
      <c r="C5" s="563"/>
      <c r="D5" s="564"/>
      <c r="E5" s="564"/>
      <c r="F5" s="565"/>
    </row>
    <row r="6" spans="2:15" ht="16.2" thickBot="1">
      <c r="B6" s="553"/>
      <c r="C6" s="553"/>
      <c r="D6" s="553"/>
      <c r="E6" s="553"/>
      <c r="F6" s="553"/>
    </row>
    <row r="7" spans="2:15" ht="24" thickBot="1">
      <c r="B7" s="566"/>
      <c r="C7" s="591" t="s">
        <v>221</v>
      </c>
      <c r="D7" s="567"/>
      <c r="E7" s="567"/>
      <c r="F7" s="568"/>
    </row>
    <row r="8" spans="2:15">
      <c r="B8" s="585"/>
    </row>
    <row r="9" spans="2:15" ht="33" customHeight="1">
      <c r="B9" s="1154" t="s">
        <v>899</v>
      </c>
      <c r="C9" s="1154"/>
      <c r="D9" s="621">
        <f>'Modelo de MP de MSC'!D11:E11</f>
        <v>3</v>
      </c>
    </row>
    <row r="10" spans="2:15">
      <c r="B10" s="1155" t="s">
        <v>222</v>
      </c>
      <c r="C10" s="1155"/>
      <c r="D10" s="617">
        <f>C28+C40+C52+C64+C76+C88+C100+C112</f>
        <v>15</v>
      </c>
    </row>
    <row r="12" spans="2:15" ht="22.05" customHeight="1">
      <c r="B12" s="586" t="s">
        <v>223</v>
      </c>
    </row>
    <row r="13" spans="2:15" ht="48" customHeight="1">
      <c r="B13" s="1156"/>
      <c r="C13" s="1156"/>
      <c r="D13" s="1156"/>
      <c r="E13" s="1156"/>
      <c r="F13" s="1156"/>
    </row>
    <row r="14" spans="2:15" ht="11.25" customHeight="1"/>
    <row r="15" spans="2:15">
      <c r="B15" s="587"/>
      <c r="C15" s="587"/>
      <c r="D15" s="587"/>
      <c r="E15" s="587"/>
      <c r="F15" s="587"/>
    </row>
    <row r="16" spans="2:15" ht="31.05" customHeight="1">
      <c r="B16" s="588" t="s">
        <v>224</v>
      </c>
      <c r="C16" s="589" t="s">
        <v>203</v>
      </c>
      <c r="D16" s="589" t="s">
        <v>204</v>
      </c>
      <c r="E16" s="589" t="s">
        <v>206</v>
      </c>
      <c r="F16" s="589" t="s">
        <v>207</v>
      </c>
    </row>
    <row r="17" spans="2:6">
      <c r="B17" s="1157" t="s">
        <v>175</v>
      </c>
      <c r="C17" s="618" t="s">
        <v>225</v>
      </c>
      <c r="D17" s="618"/>
      <c r="E17" s="618"/>
      <c r="F17" s="619" t="s">
        <v>214</v>
      </c>
    </row>
    <row r="18" spans="2:6">
      <c r="B18" s="1158"/>
      <c r="C18" s="618" t="s">
        <v>226</v>
      </c>
      <c r="D18" s="618"/>
      <c r="E18" s="618"/>
      <c r="F18" s="619" t="s">
        <v>217</v>
      </c>
    </row>
    <row r="19" spans="2:6">
      <c r="B19" s="1158"/>
      <c r="C19" s="618" t="s">
        <v>227</v>
      </c>
      <c r="D19" s="618"/>
      <c r="E19" s="618"/>
      <c r="F19" s="619" t="s">
        <v>215</v>
      </c>
    </row>
    <row r="20" spans="2:6">
      <c r="B20" s="1158"/>
      <c r="C20" s="618" t="s">
        <v>228</v>
      </c>
      <c r="D20" s="618"/>
      <c r="E20" s="618"/>
      <c r="F20" s="619" t="s">
        <v>216</v>
      </c>
    </row>
    <row r="21" spans="2:6">
      <c r="B21" s="1158"/>
      <c r="C21" s="618" t="s">
        <v>229</v>
      </c>
      <c r="D21" s="618"/>
      <c r="E21" s="618"/>
      <c r="F21" s="619" t="s">
        <v>219</v>
      </c>
    </row>
    <row r="22" spans="2:6">
      <c r="B22" s="1158"/>
      <c r="C22" s="618" t="s">
        <v>230</v>
      </c>
      <c r="D22" s="618"/>
      <c r="E22" s="618"/>
      <c r="F22" s="619" t="s">
        <v>218</v>
      </c>
    </row>
    <row r="23" spans="2:6">
      <c r="B23" s="1158"/>
      <c r="C23" s="618" t="s">
        <v>231</v>
      </c>
      <c r="D23" s="618"/>
      <c r="E23" s="618"/>
      <c r="F23" s="619" t="s">
        <v>220</v>
      </c>
    </row>
    <row r="24" spans="2:6">
      <c r="B24" s="1158"/>
      <c r="C24" s="618"/>
      <c r="D24" s="618"/>
      <c r="E24" s="618"/>
      <c r="F24" s="619"/>
    </row>
    <row r="25" spans="2:6">
      <c r="B25" s="1158"/>
      <c r="C25" s="618"/>
      <c r="D25" s="618"/>
      <c r="E25" s="618"/>
      <c r="F25" s="619"/>
    </row>
    <row r="26" spans="2:6">
      <c r="B26" s="1158"/>
      <c r="C26" s="618"/>
      <c r="D26" s="618"/>
      <c r="E26" s="618"/>
      <c r="F26" s="619"/>
    </row>
    <row r="27" spans="2:6">
      <c r="B27" s="1159"/>
      <c r="C27" s="618"/>
      <c r="D27" s="618"/>
      <c r="E27" s="618"/>
      <c r="F27" s="619"/>
    </row>
    <row r="28" spans="2:6">
      <c r="B28" s="590" t="s">
        <v>213</v>
      </c>
      <c r="C28" s="620">
        <f>COUNTA(C17:C27)</f>
        <v>7</v>
      </c>
      <c r="D28" s="146"/>
      <c r="E28" s="146"/>
      <c r="F28" s="146"/>
    </row>
    <row r="29" spans="2:6">
      <c r="B29" s="1157" t="s">
        <v>184</v>
      </c>
      <c r="C29" s="618" t="s">
        <v>232</v>
      </c>
      <c r="D29" s="618"/>
      <c r="E29" s="618"/>
      <c r="F29" s="619"/>
    </row>
    <row r="30" spans="2:6">
      <c r="B30" s="1158"/>
      <c r="C30" s="618" t="s">
        <v>211</v>
      </c>
      <c r="D30" s="618"/>
      <c r="E30" s="618"/>
      <c r="F30" s="619"/>
    </row>
    <row r="31" spans="2:6">
      <c r="B31" s="1158"/>
      <c r="C31" s="618" t="s">
        <v>233</v>
      </c>
      <c r="D31" s="618"/>
      <c r="E31" s="618"/>
      <c r="F31" s="619"/>
    </row>
    <row r="32" spans="2:6">
      <c r="B32" s="1158"/>
      <c r="C32" s="618" t="s">
        <v>234</v>
      </c>
      <c r="D32" s="618"/>
      <c r="E32" s="618"/>
      <c r="F32" s="619"/>
    </row>
    <row r="33" spans="2:6">
      <c r="B33" s="1158"/>
      <c r="C33" s="618" t="s">
        <v>235</v>
      </c>
      <c r="D33" s="618"/>
      <c r="E33" s="618"/>
      <c r="F33" s="619"/>
    </row>
    <row r="34" spans="2:6">
      <c r="B34" s="1158"/>
      <c r="C34" s="618" t="s">
        <v>236</v>
      </c>
      <c r="D34" s="618"/>
      <c r="E34" s="618"/>
      <c r="F34" s="619"/>
    </row>
    <row r="35" spans="2:6">
      <c r="B35" s="1158"/>
      <c r="C35" s="618"/>
      <c r="D35" s="618"/>
      <c r="E35" s="618"/>
      <c r="F35" s="619"/>
    </row>
    <row r="36" spans="2:6">
      <c r="B36" s="1158"/>
      <c r="C36" s="618"/>
      <c r="D36" s="618"/>
      <c r="E36" s="618"/>
      <c r="F36" s="619"/>
    </row>
    <row r="37" spans="2:6">
      <c r="B37" s="1158"/>
      <c r="C37" s="618"/>
      <c r="D37" s="618"/>
      <c r="E37" s="618"/>
      <c r="F37" s="619"/>
    </row>
    <row r="38" spans="2:6">
      <c r="B38" s="1158"/>
      <c r="C38" s="618"/>
      <c r="D38" s="618"/>
      <c r="E38" s="618"/>
      <c r="F38" s="619"/>
    </row>
    <row r="39" spans="2:6">
      <c r="B39" s="1159"/>
      <c r="C39" s="618"/>
      <c r="D39" s="618"/>
      <c r="E39" s="618"/>
      <c r="F39" s="619"/>
    </row>
    <row r="40" spans="2:6">
      <c r="B40" s="590" t="s">
        <v>213</v>
      </c>
      <c r="C40" s="620">
        <f>COUNTA(C29:C39)</f>
        <v>6</v>
      </c>
      <c r="D40" s="146"/>
      <c r="E40" s="146"/>
      <c r="F40" s="146"/>
    </row>
    <row r="41" spans="2:6">
      <c r="B41" s="1157" t="s">
        <v>190</v>
      </c>
      <c r="C41" s="618" t="s">
        <v>237</v>
      </c>
      <c r="D41" s="618"/>
      <c r="E41" s="618"/>
      <c r="F41" s="619"/>
    </row>
    <row r="42" spans="2:6">
      <c r="B42" s="1158"/>
      <c r="C42" s="618" t="s">
        <v>238</v>
      </c>
      <c r="D42" s="618"/>
      <c r="E42" s="618"/>
      <c r="F42" s="619"/>
    </row>
    <row r="43" spans="2:6">
      <c r="B43" s="1158"/>
      <c r="C43" s="618"/>
      <c r="D43" s="618"/>
      <c r="E43" s="618"/>
      <c r="F43" s="619"/>
    </row>
    <row r="44" spans="2:6">
      <c r="B44" s="1158"/>
      <c r="C44" s="618"/>
      <c r="D44" s="618"/>
      <c r="E44" s="618"/>
      <c r="F44" s="619"/>
    </row>
    <row r="45" spans="2:6">
      <c r="B45" s="1158"/>
      <c r="C45" s="618"/>
      <c r="D45" s="618"/>
      <c r="E45" s="618"/>
      <c r="F45" s="619"/>
    </row>
    <row r="46" spans="2:6">
      <c r="B46" s="1158"/>
      <c r="C46" s="618"/>
      <c r="D46" s="618"/>
      <c r="E46" s="618"/>
      <c r="F46" s="619"/>
    </row>
    <row r="47" spans="2:6">
      <c r="B47" s="1158"/>
      <c r="C47" s="618"/>
      <c r="D47" s="618"/>
      <c r="E47" s="618"/>
      <c r="F47" s="619"/>
    </row>
    <row r="48" spans="2:6">
      <c r="B48" s="1158"/>
      <c r="C48" s="618"/>
      <c r="D48" s="618"/>
      <c r="E48" s="618"/>
      <c r="F48" s="619"/>
    </row>
    <row r="49" spans="2:6">
      <c r="B49" s="1158"/>
      <c r="C49" s="618"/>
      <c r="D49" s="618"/>
      <c r="E49" s="618"/>
      <c r="F49" s="619"/>
    </row>
    <row r="50" spans="2:6">
      <c r="B50" s="1158"/>
      <c r="C50" s="618"/>
      <c r="D50" s="618"/>
      <c r="E50" s="618"/>
      <c r="F50" s="619"/>
    </row>
    <row r="51" spans="2:6">
      <c r="B51" s="1159"/>
      <c r="C51" s="618"/>
      <c r="D51" s="618"/>
      <c r="E51" s="618"/>
      <c r="F51" s="619"/>
    </row>
    <row r="52" spans="2:6">
      <c r="B52" s="590" t="s">
        <v>213</v>
      </c>
      <c r="C52" s="620">
        <f>COUNTA(C41:C51)</f>
        <v>2</v>
      </c>
      <c r="D52" s="146"/>
      <c r="E52" s="146"/>
      <c r="F52" s="146"/>
    </row>
    <row r="53" spans="2:6">
      <c r="B53" s="1151"/>
      <c r="C53" s="618"/>
      <c r="D53" s="618"/>
      <c r="E53" s="618"/>
      <c r="F53" s="619"/>
    </row>
    <row r="54" spans="2:6">
      <c r="B54" s="1152"/>
      <c r="C54" s="618"/>
      <c r="D54" s="618"/>
      <c r="E54" s="618"/>
      <c r="F54" s="619"/>
    </row>
    <row r="55" spans="2:6">
      <c r="B55" s="1152"/>
      <c r="C55" s="618"/>
      <c r="D55" s="618"/>
      <c r="E55" s="618"/>
      <c r="F55" s="619"/>
    </row>
    <row r="56" spans="2:6">
      <c r="B56" s="1152"/>
      <c r="C56" s="618"/>
      <c r="D56" s="618"/>
      <c r="E56" s="618"/>
      <c r="F56" s="619"/>
    </row>
    <row r="57" spans="2:6">
      <c r="B57" s="1152"/>
      <c r="C57" s="618"/>
      <c r="D57" s="618"/>
      <c r="E57" s="618"/>
      <c r="F57" s="619"/>
    </row>
    <row r="58" spans="2:6">
      <c r="B58" s="1152"/>
      <c r="C58" s="618"/>
      <c r="D58" s="618"/>
      <c r="E58" s="618"/>
      <c r="F58" s="619"/>
    </row>
    <row r="59" spans="2:6">
      <c r="B59" s="1152"/>
      <c r="C59" s="618"/>
      <c r="D59" s="618"/>
      <c r="E59" s="618"/>
      <c r="F59" s="619"/>
    </row>
    <row r="60" spans="2:6">
      <c r="B60" s="1152"/>
      <c r="C60" s="618"/>
      <c r="D60" s="618"/>
      <c r="E60" s="618"/>
      <c r="F60" s="619"/>
    </row>
    <row r="61" spans="2:6">
      <c r="B61" s="1152"/>
      <c r="C61" s="618"/>
      <c r="D61" s="618"/>
      <c r="E61" s="618"/>
      <c r="F61" s="619"/>
    </row>
    <row r="62" spans="2:6">
      <c r="B62" s="1152"/>
      <c r="C62" s="618"/>
      <c r="D62" s="618"/>
      <c r="E62" s="618"/>
      <c r="F62" s="619"/>
    </row>
    <row r="63" spans="2:6">
      <c r="B63" s="1153"/>
      <c r="C63" s="618"/>
      <c r="D63" s="618"/>
      <c r="E63" s="618"/>
      <c r="F63" s="619"/>
    </row>
    <row r="64" spans="2:6">
      <c r="B64" s="590" t="s">
        <v>213</v>
      </c>
      <c r="C64" s="620">
        <f>COUNTA(C53:C63)</f>
        <v>0</v>
      </c>
      <c r="D64" s="146"/>
      <c r="E64" s="146"/>
      <c r="F64" s="146"/>
    </row>
    <row r="65" spans="2:6">
      <c r="B65" s="1151"/>
      <c r="C65" s="618"/>
      <c r="D65" s="618"/>
      <c r="E65" s="618"/>
      <c r="F65" s="619"/>
    </row>
    <row r="66" spans="2:6">
      <c r="B66" s="1152"/>
      <c r="C66" s="618"/>
      <c r="D66" s="618"/>
      <c r="E66" s="618"/>
      <c r="F66" s="619"/>
    </row>
    <row r="67" spans="2:6">
      <c r="B67" s="1152"/>
      <c r="C67" s="618"/>
      <c r="D67" s="618"/>
      <c r="E67" s="618"/>
      <c r="F67" s="619"/>
    </row>
    <row r="68" spans="2:6">
      <c r="B68" s="1152"/>
      <c r="C68" s="618"/>
      <c r="D68" s="618"/>
      <c r="E68" s="618"/>
      <c r="F68" s="619"/>
    </row>
    <row r="69" spans="2:6">
      <c r="B69" s="1152"/>
      <c r="C69" s="618"/>
      <c r="D69" s="618"/>
      <c r="E69" s="618"/>
      <c r="F69" s="619"/>
    </row>
    <row r="70" spans="2:6">
      <c r="B70" s="1152"/>
      <c r="C70" s="618"/>
      <c r="D70" s="618"/>
      <c r="E70" s="618"/>
      <c r="F70" s="619"/>
    </row>
    <row r="71" spans="2:6">
      <c r="B71" s="1152"/>
      <c r="C71" s="618"/>
      <c r="D71" s="618"/>
      <c r="E71" s="618"/>
      <c r="F71" s="619"/>
    </row>
    <row r="72" spans="2:6">
      <c r="B72" s="1152"/>
      <c r="C72" s="618"/>
      <c r="D72" s="618"/>
      <c r="E72" s="618"/>
      <c r="F72" s="619"/>
    </row>
    <row r="73" spans="2:6">
      <c r="B73" s="1152"/>
      <c r="C73" s="618"/>
      <c r="D73" s="618"/>
      <c r="E73" s="618"/>
      <c r="F73" s="619"/>
    </row>
    <row r="74" spans="2:6">
      <c r="B74" s="1152"/>
      <c r="C74" s="618"/>
      <c r="D74" s="618"/>
      <c r="E74" s="618"/>
      <c r="F74" s="619"/>
    </row>
    <row r="75" spans="2:6">
      <c r="B75" s="1153"/>
      <c r="C75" s="618"/>
      <c r="D75" s="618"/>
      <c r="E75" s="618"/>
      <c r="F75" s="619"/>
    </row>
    <row r="76" spans="2:6">
      <c r="B76" s="590" t="s">
        <v>213</v>
      </c>
      <c r="C76" s="620">
        <f>COUNTA(C65:C75)</f>
        <v>0</v>
      </c>
      <c r="D76" s="146"/>
      <c r="E76" s="146"/>
      <c r="F76" s="146"/>
    </row>
    <row r="77" spans="2:6">
      <c r="B77" s="1151"/>
      <c r="C77" s="618"/>
      <c r="D77" s="618"/>
      <c r="E77" s="618"/>
      <c r="F77" s="619"/>
    </row>
    <row r="78" spans="2:6">
      <c r="B78" s="1152"/>
      <c r="C78" s="618"/>
      <c r="D78" s="618"/>
      <c r="E78" s="618"/>
      <c r="F78" s="619"/>
    </row>
    <row r="79" spans="2:6">
      <c r="B79" s="1152"/>
      <c r="C79" s="618"/>
      <c r="D79" s="618"/>
      <c r="E79" s="618"/>
      <c r="F79" s="619"/>
    </row>
    <row r="80" spans="2:6">
      <c r="B80" s="1152"/>
      <c r="C80" s="618"/>
      <c r="D80" s="618"/>
      <c r="E80" s="618"/>
      <c r="F80" s="619"/>
    </row>
    <row r="81" spans="2:6">
      <c r="B81" s="1152"/>
      <c r="C81" s="618"/>
      <c r="D81" s="618"/>
      <c r="E81" s="618"/>
      <c r="F81" s="619"/>
    </row>
    <row r="82" spans="2:6">
      <c r="B82" s="1152"/>
      <c r="C82" s="618"/>
      <c r="D82" s="618"/>
      <c r="E82" s="618"/>
      <c r="F82" s="619"/>
    </row>
    <row r="83" spans="2:6">
      <c r="B83" s="1152"/>
      <c r="C83" s="618"/>
      <c r="D83" s="618"/>
      <c r="E83" s="618"/>
      <c r="F83" s="619"/>
    </row>
    <row r="84" spans="2:6">
      <c r="B84" s="1152"/>
      <c r="C84" s="618"/>
      <c r="D84" s="618"/>
      <c r="E84" s="618"/>
      <c r="F84" s="619"/>
    </row>
    <row r="85" spans="2:6">
      <c r="B85" s="1152"/>
      <c r="C85" s="618"/>
      <c r="D85" s="618"/>
      <c r="E85" s="618"/>
      <c r="F85" s="619"/>
    </row>
    <row r="86" spans="2:6">
      <c r="B86" s="1152"/>
      <c r="C86" s="618"/>
      <c r="D86" s="618"/>
      <c r="E86" s="618"/>
      <c r="F86" s="619"/>
    </row>
    <row r="87" spans="2:6">
      <c r="B87" s="1153"/>
      <c r="C87" s="618"/>
      <c r="D87" s="618"/>
      <c r="E87" s="618"/>
      <c r="F87" s="619"/>
    </row>
    <row r="88" spans="2:6">
      <c r="B88" s="590" t="s">
        <v>213</v>
      </c>
      <c r="C88" s="620">
        <f>COUNTA(C77:C87)</f>
        <v>0</v>
      </c>
      <c r="D88" s="146"/>
      <c r="E88" s="146"/>
      <c r="F88" s="146"/>
    </row>
    <row r="89" spans="2:6">
      <c r="B89" s="1151"/>
      <c r="C89" s="618"/>
      <c r="D89" s="618"/>
      <c r="E89" s="618"/>
      <c r="F89" s="619"/>
    </row>
    <row r="90" spans="2:6">
      <c r="B90" s="1152"/>
      <c r="C90" s="618"/>
      <c r="D90" s="618"/>
      <c r="E90" s="618"/>
      <c r="F90" s="619"/>
    </row>
    <row r="91" spans="2:6">
      <c r="B91" s="1152"/>
      <c r="C91" s="618"/>
      <c r="D91" s="618"/>
      <c r="E91" s="618"/>
      <c r="F91" s="619"/>
    </row>
    <row r="92" spans="2:6">
      <c r="B92" s="1152"/>
      <c r="C92" s="618"/>
      <c r="D92" s="618"/>
      <c r="E92" s="618"/>
      <c r="F92" s="619"/>
    </row>
    <row r="93" spans="2:6">
      <c r="B93" s="1152"/>
      <c r="C93" s="618"/>
      <c r="D93" s="618"/>
      <c r="E93" s="618"/>
      <c r="F93" s="619"/>
    </row>
    <row r="94" spans="2:6">
      <c r="B94" s="1152"/>
      <c r="C94" s="618"/>
      <c r="D94" s="618"/>
      <c r="E94" s="618"/>
      <c r="F94" s="619"/>
    </row>
    <row r="95" spans="2:6">
      <c r="B95" s="1152"/>
      <c r="C95" s="618"/>
      <c r="D95" s="618"/>
      <c r="E95" s="618"/>
      <c r="F95" s="619"/>
    </row>
    <row r="96" spans="2:6">
      <c r="B96" s="1152"/>
      <c r="C96" s="618"/>
      <c r="D96" s="618"/>
      <c r="E96" s="618"/>
      <c r="F96" s="619"/>
    </row>
    <row r="97" spans="2:6">
      <c r="B97" s="1152"/>
      <c r="C97" s="618"/>
      <c r="D97" s="618"/>
      <c r="E97" s="618"/>
      <c r="F97" s="619"/>
    </row>
    <row r="98" spans="2:6">
      <c r="B98" s="1152"/>
      <c r="C98" s="618"/>
      <c r="D98" s="618"/>
      <c r="E98" s="618"/>
      <c r="F98" s="619"/>
    </row>
    <row r="99" spans="2:6">
      <c r="B99" s="1153"/>
      <c r="C99" s="618"/>
      <c r="D99" s="618"/>
      <c r="E99" s="618"/>
      <c r="F99" s="619"/>
    </row>
    <row r="100" spans="2:6">
      <c r="B100" s="590" t="s">
        <v>213</v>
      </c>
      <c r="C100" s="620">
        <f>COUNTA(C89:C99)</f>
        <v>0</v>
      </c>
      <c r="D100" s="146"/>
      <c r="E100" s="146"/>
      <c r="F100" s="146"/>
    </row>
    <row r="101" spans="2:6">
      <c r="B101" s="1151"/>
      <c r="C101" s="618"/>
      <c r="D101" s="618"/>
      <c r="E101" s="618"/>
      <c r="F101" s="619"/>
    </row>
    <row r="102" spans="2:6">
      <c r="B102" s="1152"/>
      <c r="C102" s="618"/>
      <c r="D102" s="618"/>
      <c r="E102" s="618"/>
      <c r="F102" s="619"/>
    </row>
    <row r="103" spans="2:6">
      <c r="B103" s="1152"/>
      <c r="C103" s="618"/>
      <c r="D103" s="618"/>
      <c r="E103" s="618"/>
      <c r="F103" s="619"/>
    </row>
    <row r="104" spans="2:6">
      <c r="B104" s="1152"/>
      <c r="C104" s="618"/>
      <c r="D104" s="618"/>
      <c r="E104" s="618"/>
      <c r="F104" s="619"/>
    </row>
    <row r="105" spans="2:6">
      <c r="B105" s="1152"/>
      <c r="C105" s="618"/>
      <c r="D105" s="618"/>
      <c r="E105" s="618"/>
      <c r="F105" s="619"/>
    </row>
    <row r="106" spans="2:6">
      <c r="B106" s="1152"/>
      <c r="C106" s="618"/>
      <c r="D106" s="618"/>
      <c r="E106" s="618"/>
      <c r="F106" s="619"/>
    </row>
    <row r="107" spans="2:6">
      <c r="B107" s="1152"/>
      <c r="C107" s="618"/>
      <c r="D107" s="618"/>
      <c r="E107" s="618"/>
      <c r="F107" s="619"/>
    </row>
    <row r="108" spans="2:6">
      <c r="B108" s="1152"/>
      <c r="C108" s="618"/>
      <c r="D108" s="618"/>
      <c r="E108" s="618"/>
      <c r="F108" s="619"/>
    </row>
    <row r="109" spans="2:6">
      <c r="B109" s="1152"/>
      <c r="C109" s="618"/>
      <c r="D109" s="618"/>
      <c r="E109" s="618"/>
      <c r="F109" s="619"/>
    </row>
    <row r="110" spans="2:6">
      <c r="B110" s="1152"/>
      <c r="C110" s="618"/>
      <c r="D110" s="618"/>
      <c r="E110" s="618"/>
      <c r="F110" s="619"/>
    </row>
    <row r="111" spans="2:6">
      <c r="B111" s="1153"/>
      <c r="C111" s="618"/>
      <c r="D111" s="618"/>
      <c r="E111" s="618"/>
      <c r="F111" s="619"/>
    </row>
    <row r="112" spans="2:6">
      <c r="B112" s="590" t="s">
        <v>213</v>
      </c>
      <c r="C112" s="620">
        <f>COUNTA(C101:C111)</f>
        <v>0</v>
      </c>
      <c r="D112" s="146"/>
      <c r="E112" s="146"/>
      <c r="F112" s="146"/>
    </row>
  </sheetData>
  <mergeCells count="11">
    <mergeCell ref="B89:B99"/>
    <mergeCell ref="B101:B111"/>
    <mergeCell ref="B9:C9"/>
    <mergeCell ref="B10:C10"/>
    <mergeCell ref="B13:F13"/>
    <mergeCell ref="B17:B27"/>
    <mergeCell ref="B29:B39"/>
    <mergeCell ref="B41:B51"/>
    <mergeCell ref="B53:B63"/>
    <mergeCell ref="B65:B75"/>
    <mergeCell ref="B77:B87"/>
  </mergeCells>
  <dataValidations count="1">
    <dataValidation type="list" allowBlank="1" showInputMessage="1" showErrorMessage="1" sqref="F17:F27 F101:F111 F77:F87 F65:F75 F53:F63 F41:F51 F89:F99 F29:F39" xr:uid="{00000000-0002-0000-1000-000000000000}">
      <formula1>$I$1:$O$1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26"/>
  <sheetViews>
    <sheetView topLeftCell="B13" zoomScale="80" workbookViewId="0">
      <selection activeCell="K9" sqref="K9"/>
    </sheetView>
  </sheetViews>
  <sheetFormatPr defaultColWidth="10.796875" defaultRowHeight="15.6"/>
  <cols>
    <col min="2" max="2" width="11.796875" customWidth="1"/>
    <col min="3" max="3" width="28.796875" customWidth="1"/>
    <col min="4" max="4" width="23" customWidth="1"/>
    <col min="5" max="5" width="14.796875" customWidth="1"/>
    <col min="6" max="6" width="15.796875" customWidth="1"/>
    <col min="7" max="7" width="22.796875" customWidth="1"/>
    <col min="8" max="8" width="21.296875" customWidth="1"/>
    <col min="9" max="9" width="4.5" customWidth="1"/>
    <col min="10" max="11" width="15.69921875" customWidth="1"/>
    <col min="12" max="12" width="3.5" customWidth="1"/>
    <col min="13" max="14" width="15.69921875" customWidth="1"/>
    <col min="15" max="15" width="4" customWidth="1"/>
    <col min="16" max="16" width="18.5" customWidth="1"/>
  </cols>
  <sheetData>
    <row r="1" spans="1:16" ht="16.2" thickBot="1"/>
    <row r="2" spans="1:16" s="584" customFormat="1" ht="52.05" customHeight="1">
      <c r="B2" s="554"/>
      <c r="C2" s="594" t="str">
        <f>'Advocacy em nível distrital'!C2</f>
        <v>Ministério da Saúde</v>
      </c>
      <c r="D2" s="556"/>
      <c r="E2" s="556"/>
      <c r="F2" s="557"/>
      <c r="G2" s="607"/>
      <c r="H2" s="608"/>
      <c r="I2" s="608"/>
      <c r="J2" s="608"/>
      <c r="K2" s="608"/>
      <c r="L2" s="608"/>
      <c r="M2" s="608"/>
      <c r="N2" s="608"/>
    </row>
    <row r="3" spans="1:16" ht="17.399999999999999">
      <c r="B3" s="558"/>
      <c r="C3" s="595" t="str">
        <f>'Advocacy em nível distrital'!C3</f>
        <v>Programa Nacional de Controle da Malária de (inserir nome do país)</v>
      </c>
      <c r="D3" s="560"/>
      <c r="E3" s="560"/>
      <c r="F3" s="561"/>
    </row>
    <row r="4" spans="1:16" ht="17.399999999999999">
      <c r="B4" s="558"/>
      <c r="C4" s="595" t="str">
        <f>'Advocacy em nível distrital'!C4</f>
        <v>Programa:  Campanha de distribuição em massa de MTIs 2020</v>
      </c>
      <c r="D4" s="560"/>
      <c r="E4" s="560"/>
      <c r="F4" s="561"/>
    </row>
    <row r="5" spans="1:16" ht="16.2" thickBot="1">
      <c r="B5" s="562"/>
      <c r="C5" s="563"/>
      <c r="D5" s="564"/>
      <c r="E5" s="564"/>
      <c r="F5" s="565"/>
    </row>
    <row r="6" spans="1:16" ht="16.2" thickBot="1">
      <c r="B6" s="553"/>
      <c r="C6" s="553"/>
      <c r="D6" s="553"/>
      <c r="E6" s="553"/>
      <c r="F6" s="553"/>
    </row>
    <row r="7" spans="1:16" ht="24" thickBot="1">
      <c r="B7" s="566"/>
      <c r="C7" s="591" t="s">
        <v>239</v>
      </c>
      <c r="D7" s="567"/>
      <c r="E7" s="567"/>
      <c r="F7" s="568"/>
    </row>
    <row r="8" spans="1:16">
      <c r="B8" s="585"/>
    </row>
    <row r="9" spans="1:16" ht="44.7" customHeight="1">
      <c r="B9" s="1154" t="s">
        <v>899</v>
      </c>
      <c r="C9" s="1154"/>
      <c r="D9" s="621">
        <f>'Modelo de MP de MSC'!D11:E11</f>
        <v>3</v>
      </c>
      <c r="F9" s="1154" t="s">
        <v>240</v>
      </c>
      <c r="G9" s="1154"/>
      <c r="H9" s="620">
        <f>'Informações básicas'!F54</f>
        <v>25</v>
      </c>
    </row>
    <row r="10" spans="1:16" ht="33.75" customHeight="1">
      <c r="B10" s="1154" t="s">
        <v>241</v>
      </c>
      <c r="C10" s="1154"/>
      <c r="D10" s="617">
        <f>C26</f>
        <v>5</v>
      </c>
      <c r="F10" s="1154" t="s">
        <v>242</v>
      </c>
      <c r="G10" s="1154"/>
      <c r="H10" s="620">
        <f>'Informações básicas'!F55</f>
        <v>5</v>
      </c>
    </row>
    <row r="12" spans="1:16" ht="24.6">
      <c r="A12" s="596"/>
      <c r="B12" s="597" t="s">
        <v>243</v>
      </c>
      <c r="C12" s="597"/>
      <c r="D12" s="597"/>
      <c r="E12" s="597"/>
      <c r="F12" s="597"/>
      <c r="G12" s="598"/>
      <c r="H12" s="598"/>
      <c r="K12" s="599"/>
      <c r="L12" s="599"/>
      <c r="N12" s="599"/>
    </row>
    <row r="13" spans="1:16" ht="60.45" customHeight="1">
      <c r="A13" s="596"/>
      <c r="B13" s="1162" t="s">
        <v>244</v>
      </c>
      <c r="C13" s="1162"/>
      <c r="D13" s="1162"/>
      <c r="E13" s="1162"/>
      <c r="F13" s="1162"/>
      <c r="G13" s="1162"/>
      <c r="H13" s="1162"/>
      <c r="I13" s="1162"/>
      <c r="K13" s="599"/>
      <c r="L13" s="599"/>
      <c r="N13" s="599"/>
    </row>
    <row r="14" spans="1:16">
      <c r="A14" s="596"/>
      <c r="B14" s="598"/>
      <c r="C14" s="598"/>
      <c r="D14" s="598"/>
      <c r="E14" s="598"/>
      <c r="F14" s="598"/>
      <c r="G14" s="598"/>
      <c r="H14" s="598"/>
      <c r="K14" s="599"/>
      <c r="L14" s="599"/>
      <c r="N14" s="599"/>
    </row>
    <row r="15" spans="1:16" ht="25.05" customHeight="1">
      <c r="A15" s="596"/>
      <c r="B15" s="600"/>
      <c r="C15" s="600"/>
      <c r="D15" s="600"/>
      <c r="E15" s="600"/>
      <c r="F15" s="600"/>
      <c r="G15" s="598"/>
      <c r="H15" s="598"/>
      <c r="J15" s="1160" t="s">
        <v>245</v>
      </c>
      <c r="K15" s="1161"/>
      <c r="M15" s="1160" t="s">
        <v>246</v>
      </c>
      <c r="N15" s="1161"/>
    </row>
    <row r="16" spans="1:16" s="603" customFormat="1" ht="70.95" customHeight="1">
      <c r="A16" s="601"/>
      <c r="B16" s="602" t="s">
        <v>247</v>
      </c>
      <c r="C16" s="602" t="s">
        <v>248</v>
      </c>
      <c r="D16" s="602" t="s">
        <v>249</v>
      </c>
      <c r="E16" s="602" t="s">
        <v>250</v>
      </c>
      <c r="F16" s="602" t="s">
        <v>251</v>
      </c>
      <c r="G16" s="602" t="s">
        <v>252</v>
      </c>
      <c r="H16" s="602" t="s">
        <v>253</v>
      </c>
      <c r="J16" s="604" t="s">
        <v>254</v>
      </c>
      <c r="K16" s="604" t="s">
        <v>255</v>
      </c>
      <c r="M16" s="604" t="s">
        <v>254</v>
      </c>
      <c r="N16" s="604" t="s">
        <v>256</v>
      </c>
      <c r="P16" s="602" t="s">
        <v>174</v>
      </c>
    </row>
    <row r="17" spans="1:16" ht="34.049999999999997" customHeight="1">
      <c r="A17" s="596"/>
      <c r="B17" s="609"/>
      <c r="C17" s="610" t="s">
        <v>257</v>
      </c>
      <c r="D17" s="610" t="s">
        <v>258</v>
      </c>
      <c r="E17" s="610" t="s">
        <v>259</v>
      </c>
      <c r="F17" s="610">
        <v>50</v>
      </c>
      <c r="G17" s="610" t="s">
        <v>260</v>
      </c>
      <c r="H17" s="610" t="s">
        <v>261</v>
      </c>
      <c r="J17" s="619">
        <v>5000</v>
      </c>
      <c r="K17" s="619">
        <v>1000</v>
      </c>
      <c r="M17" s="619">
        <f>J17*$H$10</f>
        <v>25000</v>
      </c>
      <c r="N17" s="619">
        <f>K17*$H$9</f>
        <v>25000</v>
      </c>
      <c r="P17" s="610"/>
    </row>
    <row r="18" spans="1:16" ht="34.049999999999997" customHeight="1">
      <c r="A18" s="596"/>
      <c r="B18" s="611"/>
      <c r="C18" s="610" t="s">
        <v>262</v>
      </c>
      <c r="D18" s="610" t="s">
        <v>258</v>
      </c>
      <c r="E18" s="610" t="s">
        <v>259</v>
      </c>
      <c r="F18" s="610">
        <v>45</v>
      </c>
      <c r="G18" s="610" t="s">
        <v>260</v>
      </c>
      <c r="H18" s="610" t="s">
        <v>261</v>
      </c>
      <c r="J18" s="619">
        <v>5200</v>
      </c>
      <c r="K18" s="619">
        <v>1200</v>
      </c>
      <c r="M18" s="619">
        <f t="shared" ref="M18:M25" si="0">J18*$H$10</f>
        <v>26000</v>
      </c>
      <c r="N18" s="619">
        <f t="shared" ref="N18:N25" si="1">K18*$H$9</f>
        <v>30000</v>
      </c>
      <c r="P18" s="610"/>
    </row>
    <row r="19" spans="1:16" ht="34.049999999999997" customHeight="1">
      <c r="A19" s="596"/>
      <c r="B19" s="611"/>
      <c r="C19" s="610" t="s">
        <v>263</v>
      </c>
      <c r="D19" s="610" t="s">
        <v>264</v>
      </c>
      <c r="E19" s="610" t="s">
        <v>265</v>
      </c>
      <c r="F19" s="610">
        <v>48</v>
      </c>
      <c r="G19" s="610" t="s">
        <v>260</v>
      </c>
      <c r="H19" s="610" t="s">
        <v>261</v>
      </c>
      <c r="J19" s="619">
        <v>4500</v>
      </c>
      <c r="K19" s="619">
        <v>900</v>
      </c>
      <c r="M19" s="619">
        <f t="shared" si="0"/>
        <v>22500</v>
      </c>
      <c r="N19" s="619">
        <f t="shared" si="1"/>
        <v>22500</v>
      </c>
      <c r="P19" s="610"/>
    </row>
    <row r="20" spans="1:16" ht="54" customHeight="1">
      <c r="A20" s="596"/>
      <c r="B20" s="611"/>
      <c r="C20" s="610" t="s">
        <v>266</v>
      </c>
      <c r="D20" s="610" t="s">
        <v>267</v>
      </c>
      <c r="E20" s="610" t="s">
        <v>268</v>
      </c>
      <c r="F20" s="610">
        <v>4</v>
      </c>
      <c r="G20" s="610"/>
      <c r="H20" s="610" t="s">
        <v>269</v>
      </c>
      <c r="J20" s="619"/>
      <c r="K20" s="619">
        <v>350</v>
      </c>
      <c r="M20" s="619">
        <f t="shared" si="0"/>
        <v>0</v>
      </c>
      <c r="N20" s="619">
        <f t="shared" si="1"/>
        <v>8750</v>
      </c>
      <c r="P20" s="610" t="s">
        <v>270</v>
      </c>
    </row>
    <row r="21" spans="1:16" ht="34.049999999999997" customHeight="1">
      <c r="A21" s="596"/>
      <c r="B21" s="611"/>
      <c r="C21" s="610" t="s">
        <v>271</v>
      </c>
      <c r="D21" s="610" t="s">
        <v>272</v>
      </c>
      <c r="E21" s="610" t="s">
        <v>273</v>
      </c>
      <c r="F21" s="610">
        <v>39</v>
      </c>
      <c r="G21" s="610" t="s">
        <v>274</v>
      </c>
      <c r="H21" s="610" t="s">
        <v>261</v>
      </c>
      <c r="J21" s="619">
        <v>3500</v>
      </c>
      <c r="K21" s="619">
        <v>750</v>
      </c>
      <c r="M21" s="619">
        <f t="shared" si="0"/>
        <v>17500</v>
      </c>
      <c r="N21" s="619">
        <f t="shared" si="1"/>
        <v>18750</v>
      </c>
      <c r="P21" s="610"/>
    </row>
    <row r="22" spans="1:16" ht="34.049999999999997" customHeight="1">
      <c r="A22" s="596"/>
      <c r="B22" s="611"/>
      <c r="C22" s="610"/>
      <c r="D22" s="610"/>
      <c r="E22" s="610"/>
      <c r="F22" s="610"/>
      <c r="G22" s="610"/>
      <c r="H22" s="610"/>
      <c r="J22" s="619"/>
      <c r="K22" s="619"/>
      <c r="M22" s="619">
        <f t="shared" si="0"/>
        <v>0</v>
      </c>
      <c r="N22" s="619">
        <f t="shared" si="1"/>
        <v>0</v>
      </c>
      <c r="P22" s="610"/>
    </row>
    <row r="23" spans="1:16" ht="34.049999999999997" customHeight="1">
      <c r="A23" s="596"/>
      <c r="B23" s="612"/>
      <c r="C23" s="613"/>
      <c r="D23" s="613"/>
      <c r="E23" s="613"/>
      <c r="F23" s="613"/>
      <c r="G23" s="613"/>
      <c r="H23" s="613"/>
      <c r="J23" s="619"/>
      <c r="K23" s="619"/>
      <c r="M23" s="619">
        <f t="shared" si="0"/>
        <v>0</v>
      </c>
      <c r="N23" s="619">
        <f t="shared" si="1"/>
        <v>0</v>
      </c>
      <c r="P23" s="613"/>
    </row>
    <row r="24" spans="1:16" ht="34.049999999999997" customHeight="1">
      <c r="A24" s="146"/>
      <c r="B24" s="614"/>
      <c r="C24" s="615"/>
      <c r="D24" s="615"/>
      <c r="E24" s="615"/>
      <c r="F24" s="615"/>
      <c r="G24" s="615"/>
      <c r="H24" s="615"/>
      <c r="J24" s="619"/>
      <c r="K24" s="619"/>
      <c r="M24" s="619">
        <f t="shared" si="0"/>
        <v>0</v>
      </c>
      <c r="N24" s="619">
        <f t="shared" si="1"/>
        <v>0</v>
      </c>
      <c r="P24" s="615"/>
    </row>
    <row r="25" spans="1:16" ht="34.049999999999997" customHeight="1">
      <c r="A25" s="146"/>
      <c r="B25" s="614"/>
      <c r="C25" s="615"/>
      <c r="D25" s="615"/>
      <c r="E25" s="615"/>
      <c r="F25" s="615"/>
      <c r="G25" s="615"/>
      <c r="H25" s="615"/>
      <c r="J25" s="619"/>
      <c r="K25" s="619"/>
      <c r="M25" s="619">
        <f t="shared" si="0"/>
        <v>0</v>
      </c>
      <c r="N25" s="619">
        <f t="shared" si="1"/>
        <v>0</v>
      </c>
      <c r="P25" s="615"/>
    </row>
    <row r="26" spans="1:16" ht="34.049999999999997" customHeight="1">
      <c r="A26" s="146"/>
      <c r="B26" s="605" t="s">
        <v>275</v>
      </c>
      <c r="C26" s="616">
        <f>COUNTA(C17:C25)</f>
        <v>5</v>
      </c>
      <c r="D26" s="606"/>
      <c r="E26" s="606"/>
      <c r="F26" s="606"/>
      <c r="G26" s="606"/>
      <c r="H26" s="606"/>
      <c r="J26" s="606"/>
      <c r="K26" s="636"/>
      <c r="M26" s="637">
        <f>SUM(M17:M25)</f>
        <v>91000</v>
      </c>
      <c r="N26" s="637">
        <f>SUM(N17:N25)</f>
        <v>105000</v>
      </c>
      <c r="P26" s="606"/>
    </row>
  </sheetData>
  <mergeCells count="7">
    <mergeCell ref="M15:N15"/>
    <mergeCell ref="J15:K15"/>
    <mergeCell ref="B13:I13"/>
    <mergeCell ref="B9:C9"/>
    <mergeCell ref="B10:C10"/>
    <mergeCell ref="F9:G9"/>
    <mergeCell ref="F10:G10"/>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888ED"/>
  </sheetPr>
  <dimension ref="B2:C73"/>
  <sheetViews>
    <sheetView showGridLines="0" topLeftCell="A58" zoomScale="110" zoomScaleNormal="110" zoomScalePageLayoutView="110" workbookViewId="0">
      <selection activeCell="F9" sqref="F8:F9"/>
    </sheetView>
  </sheetViews>
  <sheetFormatPr defaultColWidth="8.296875" defaultRowHeight="15.6"/>
  <cols>
    <col min="1" max="1" width="8.296875" style="495"/>
    <col min="2" max="2" width="51.5" style="496" bestFit="1" customWidth="1"/>
    <col min="3" max="3" width="11.796875" style="496" customWidth="1"/>
    <col min="4" max="16384" width="8.296875" style="495"/>
  </cols>
  <sheetData>
    <row r="2" spans="2:3">
      <c r="B2" s="819"/>
      <c r="C2" s="819"/>
    </row>
    <row r="3" spans="2:3">
      <c r="B3" s="820" t="s">
        <v>701</v>
      </c>
      <c r="C3" s="820"/>
    </row>
    <row r="4" spans="2:3">
      <c r="B4" s="497" t="s">
        <v>702</v>
      </c>
      <c r="C4" s="498" t="s">
        <v>703</v>
      </c>
    </row>
    <row r="5" spans="2:3">
      <c r="B5" s="499" t="s">
        <v>704</v>
      </c>
      <c r="C5" s="500">
        <v>700</v>
      </c>
    </row>
    <row r="6" spans="2:3">
      <c r="B6" s="499" t="s">
        <v>705</v>
      </c>
      <c r="C6" s="500">
        <v>50000</v>
      </c>
    </row>
    <row r="7" spans="2:3">
      <c r="B7" s="499" t="s">
        <v>706</v>
      </c>
      <c r="C7" s="500">
        <v>6000</v>
      </c>
    </row>
    <row r="8" spans="2:3">
      <c r="B8" s="499" t="s">
        <v>707</v>
      </c>
      <c r="C8" s="500">
        <v>120000</v>
      </c>
    </row>
    <row r="9" spans="2:3">
      <c r="B9" s="499" t="s">
        <v>708</v>
      </c>
      <c r="C9" s="500">
        <v>500</v>
      </c>
    </row>
    <row r="10" spans="2:3">
      <c r="B10" s="499" t="s">
        <v>709</v>
      </c>
      <c r="C10" s="500">
        <v>3000</v>
      </c>
    </row>
    <row r="11" spans="2:3">
      <c r="B11" s="499" t="s">
        <v>710</v>
      </c>
      <c r="C11" s="500">
        <v>855</v>
      </c>
    </row>
    <row r="12" spans="2:3">
      <c r="B12" s="499" t="s">
        <v>711</v>
      </c>
      <c r="C12" s="500">
        <v>1250</v>
      </c>
    </row>
    <row r="13" spans="2:3">
      <c r="B13" s="499" t="s">
        <v>712</v>
      </c>
      <c r="C13" s="500">
        <v>1250</v>
      </c>
    </row>
    <row r="14" spans="2:3">
      <c r="B14" s="499" t="s">
        <v>713</v>
      </c>
      <c r="C14" s="500">
        <v>5000</v>
      </c>
    </row>
    <row r="15" spans="2:3">
      <c r="B15" s="499" t="s">
        <v>714</v>
      </c>
      <c r="C15" s="500">
        <v>3000</v>
      </c>
    </row>
    <row r="16" spans="2:3">
      <c r="B16" s="499" t="s">
        <v>715</v>
      </c>
      <c r="C16" s="500">
        <v>1500</v>
      </c>
    </row>
    <row r="17" spans="2:3">
      <c r="B17" s="499" t="s">
        <v>716</v>
      </c>
      <c r="C17" s="500">
        <v>500</v>
      </c>
    </row>
    <row r="18" spans="2:3">
      <c r="B18" s="499" t="s">
        <v>717</v>
      </c>
      <c r="C18" s="500">
        <v>1500</v>
      </c>
    </row>
    <row r="19" spans="2:3">
      <c r="B19" s="499" t="s">
        <v>718</v>
      </c>
      <c r="C19" s="500">
        <v>2500</v>
      </c>
    </row>
    <row r="20" spans="2:3">
      <c r="B20" s="499" t="s">
        <v>719</v>
      </c>
      <c r="C20" s="500">
        <v>5000</v>
      </c>
    </row>
    <row r="21" spans="2:3">
      <c r="B21" s="499" t="s">
        <v>720</v>
      </c>
      <c r="C21" s="500">
        <v>7000</v>
      </c>
    </row>
    <row r="22" spans="2:3">
      <c r="B22" s="499" t="s">
        <v>721</v>
      </c>
      <c r="C22" s="500">
        <v>7000</v>
      </c>
    </row>
    <row r="23" spans="2:3">
      <c r="B23" s="499" t="s">
        <v>722</v>
      </c>
      <c r="C23" s="500">
        <v>20000</v>
      </c>
    </row>
    <row r="24" spans="2:3">
      <c r="B24" s="499" t="s">
        <v>723</v>
      </c>
      <c r="C24" s="500">
        <v>3000</v>
      </c>
    </row>
    <row r="25" spans="2:3">
      <c r="B25" s="499" t="s">
        <v>724</v>
      </c>
      <c r="C25" s="500">
        <v>10000</v>
      </c>
    </row>
    <row r="26" spans="2:3">
      <c r="B26" s="499" t="s">
        <v>725</v>
      </c>
      <c r="C26" s="500">
        <v>3000</v>
      </c>
    </row>
    <row r="27" spans="2:3">
      <c r="B27" s="499" t="s">
        <v>726</v>
      </c>
      <c r="C27" s="500">
        <v>20000</v>
      </c>
    </row>
    <row r="28" spans="2:3">
      <c r="B28" s="499" t="s">
        <v>727</v>
      </c>
      <c r="C28" s="500">
        <v>3000</v>
      </c>
    </row>
    <row r="29" spans="2:3">
      <c r="B29" s="499" t="s">
        <v>728</v>
      </c>
      <c r="C29" s="500">
        <v>3000</v>
      </c>
    </row>
    <row r="30" spans="2:3">
      <c r="B30" s="499" t="s">
        <v>729</v>
      </c>
      <c r="C30" s="500">
        <v>3600</v>
      </c>
    </row>
    <row r="31" spans="2:3">
      <c r="B31" s="499" t="s">
        <v>730</v>
      </c>
      <c r="C31" s="500">
        <v>15000</v>
      </c>
    </row>
    <row r="32" spans="2:3">
      <c r="B32" s="499" t="s">
        <v>731</v>
      </c>
      <c r="C32" s="500">
        <v>15000</v>
      </c>
    </row>
    <row r="33" spans="2:3">
      <c r="B33" s="499" t="s">
        <v>732</v>
      </c>
      <c r="C33" s="500">
        <v>20000</v>
      </c>
    </row>
    <row r="34" spans="2:3">
      <c r="B34" s="499" t="s">
        <v>733</v>
      </c>
      <c r="C34" s="500">
        <v>10000</v>
      </c>
    </row>
    <row r="35" spans="2:3">
      <c r="B35" s="499" t="s">
        <v>734</v>
      </c>
      <c r="C35" s="500">
        <v>100000</v>
      </c>
    </row>
    <row r="36" spans="2:3">
      <c r="B36" s="499" t="s">
        <v>735</v>
      </c>
      <c r="C36" s="500">
        <v>50000</v>
      </c>
    </row>
    <row r="37" spans="2:3">
      <c r="B37" s="499" t="s">
        <v>736</v>
      </c>
      <c r="C37" s="500">
        <v>30000</v>
      </c>
    </row>
    <row r="38" spans="2:3">
      <c r="B38" s="499" t="s">
        <v>737</v>
      </c>
      <c r="C38" s="500">
        <v>15000</v>
      </c>
    </row>
    <row r="39" spans="2:3">
      <c r="B39" s="499" t="s">
        <v>738</v>
      </c>
      <c r="C39" s="500">
        <v>60000</v>
      </c>
    </row>
    <row r="40" spans="2:3">
      <c r="B40" s="499" t="s">
        <v>739</v>
      </c>
      <c r="C40" s="500">
        <v>70000</v>
      </c>
    </row>
    <row r="41" spans="2:3">
      <c r="B41" s="499" t="s">
        <v>740</v>
      </c>
      <c r="C41" s="500">
        <v>25000</v>
      </c>
    </row>
    <row r="42" spans="2:3">
      <c r="B42" s="499" t="s">
        <v>741</v>
      </c>
      <c r="C42" s="500">
        <v>20000</v>
      </c>
    </row>
    <row r="43" spans="2:3">
      <c r="B43" s="499" t="s">
        <v>742</v>
      </c>
      <c r="C43" s="500">
        <v>500</v>
      </c>
    </row>
    <row r="44" spans="2:3">
      <c r="B44" s="499" t="s">
        <v>743</v>
      </c>
      <c r="C44" s="500">
        <v>25000</v>
      </c>
    </row>
    <row r="45" spans="2:3">
      <c r="B45" s="499" t="s">
        <v>744</v>
      </c>
      <c r="C45" s="500">
        <v>2500</v>
      </c>
    </row>
    <row r="46" spans="2:3">
      <c r="B46" s="499" t="s">
        <v>745</v>
      </c>
      <c r="C46" s="500">
        <v>2000</v>
      </c>
    </row>
    <row r="47" spans="2:3">
      <c r="B47" s="499" t="s">
        <v>746</v>
      </c>
      <c r="C47" s="500">
        <v>5000</v>
      </c>
    </row>
    <row r="48" spans="2:3">
      <c r="B48" s="499" t="s">
        <v>747</v>
      </c>
      <c r="C48" s="500">
        <v>2000</v>
      </c>
    </row>
    <row r="49" spans="2:3">
      <c r="B49" s="499" t="s">
        <v>748</v>
      </c>
      <c r="C49" s="500">
        <v>5000</v>
      </c>
    </row>
    <row r="50" spans="2:3">
      <c r="B50" s="499" t="s">
        <v>749</v>
      </c>
      <c r="C50" s="500">
        <v>2000</v>
      </c>
    </row>
    <row r="51" spans="2:3">
      <c r="B51" s="499" t="s">
        <v>750</v>
      </c>
      <c r="C51" s="500">
        <v>5000</v>
      </c>
    </row>
    <row r="52" spans="2:3">
      <c r="B52" s="499" t="s">
        <v>751</v>
      </c>
      <c r="C52" s="500">
        <v>0</v>
      </c>
    </row>
    <row r="53" spans="2:3">
      <c r="B53" s="499" t="s">
        <v>752</v>
      </c>
      <c r="C53" s="500">
        <v>10000</v>
      </c>
    </row>
    <row r="54" spans="2:3">
      <c r="B54" s="499" t="s">
        <v>753</v>
      </c>
      <c r="C54" s="500">
        <v>10000</v>
      </c>
    </row>
    <row r="55" spans="2:3">
      <c r="B55" s="499" t="s">
        <v>754</v>
      </c>
      <c r="C55" s="500">
        <v>18000</v>
      </c>
    </row>
    <row r="56" spans="2:3">
      <c r="B56" s="499" t="s">
        <v>755</v>
      </c>
      <c r="C56" s="500">
        <v>15000</v>
      </c>
    </row>
    <row r="57" spans="2:3">
      <c r="B57" s="499" t="s">
        <v>756</v>
      </c>
      <c r="C57" s="500">
        <v>10000</v>
      </c>
    </row>
    <row r="58" spans="2:3">
      <c r="B58" s="499" t="s">
        <v>757</v>
      </c>
      <c r="C58" s="500">
        <v>5000</v>
      </c>
    </row>
    <row r="59" spans="2:3">
      <c r="B59" s="499" t="s">
        <v>758</v>
      </c>
      <c r="C59" s="500">
        <v>7000</v>
      </c>
    </row>
    <row r="60" spans="2:3">
      <c r="B60" s="499" t="s">
        <v>759</v>
      </c>
      <c r="C60" s="500">
        <v>5000</v>
      </c>
    </row>
    <row r="61" spans="2:3">
      <c r="B61" s="499" t="s">
        <v>760</v>
      </c>
      <c r="C61" s="500">
        <v>5000</v>
      </c>
    </row>
    <row r="62" spans="2:3">
      <c r="B62" s="499" t="s">
        <v>761</v>
      </c>
      <c r="C62" s="500">
        <v>3000</v>
      </c>
    </row>
    <row r="63" spans="2:3">
      <c r="B63" s="499" t="s">
        <v>762</v>
      </c>
      <c r="C63" s="500">
        <v>3000</v>
      </c>
    </row>
    <row r="64" spans="2:3">
      <c r="B64" s="499" t="s">
        <v>763</v>
      </c>
      <c r="C64" s="500">
        <v>100</v>
      </c>
    </row>
    <row r="65" spans="2:3">
      <c r="B65" s="499" t="s">
        <v>764</v>
      </c>
      <c r="C65" s="500">
        <v>20</v>
      </c>
    </row>
    <row r="66" spans="2:3">
      <c r="B66" s="499" t="s">
        <v>765</v>
      </c>
      <c r="C66" s="500">
        <v>4500</v>
      </c>
    </row>
    <row r="67" spans="2:3">
      <c r="B67" s="499" t="s">
        <v>766</v>
      </c>
      <c r="C67" s="500">
        <v>500</v>
      </c>
    </row>
    <row r="68" spans="2:3">
      <c r="B68" s="499" t="s">
        <v>767</v>
      </c>
      <c r="C68" s="500">
        <v>2500</v>
      </c>
    </row>
    <row r="69" spans="2:3">
      <c r="B69" s="499" t="s">
        <v>768</v>
      </c>
      <c r="C69" s="500">
        <v>750</v>
      </c>
    </row>
    <row r="70" spans="2:3">
      <c r="B70" s="499" t="s">
        <v>769</v>
      </c>
      <c r="C70" s="500">
        <v>100</v>
      </c>
    </row>
    <row r="71" spans="2:3">
      <c r="B71" s="499" t="s">
        <v>770</v>
      </c>
      <c r="C71" s="500">
        <v>3500</v>
      </c>
    </row>
    <row r="72" spans="2:3">
      <c r="B72" s="499" t="s">
        <v>771</v>
      </c>
      <c r="C72" s="500">
        <v>150000</v>
      </c>
    </row>
    <row r="73" spans="2:3">
      <c r="B73" s="501"/>
      <c r="C73" s="501"/>
    </row>
  </sheetData>
  <mergeCells count="2">
    <mergeCell ref="B2:C2"/>
    <mergeCell ref="B3:C3"/>
  </mergeCells>
  <pageMargins left="0.75" right="0.75" top="1" bottom="1" header="0.5" footer="0.5"/>
  <pageSetup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557"/>
  <sheetViews>
    <sheetView showGridLines="0" topLeftCell="A13" zoomScale="75" zoomScaleNormal="75" zoomScalePageLayoutView="75" workbookViewId="0">
      <selection activeCell="F10" sqref="F10:G10"/>
    </sheetView>
  </sheetViews>
  <sheetFormatPr defaultColWidth="9" defaultRowHeight="14.4"/>
  <cols>
    <col min="1" max="1" width="5.796875" style="32" customWidth="1"/>
    <col min="2" max="2" width="5.5" style="32" customWidth="1"/>
    <col min="3" max="3" width="26" style="32" customWidth="1"/>
    <col min="4" max="4" width="14" style="32" customWidth="1"/>
    <col min="5" max="5" width="26" style="32" customWidth="1"/>
    <col min="6" max="6" width="13" style="32" customWidth="1"/>
    <col min="7" max="8" width="16" style="32" customWidth="1"/>
    <col min="9" max="9" width="22.296875" style="32" customWidth="1"/>
    <col min="10" max="10" width="15.796875" style="32" customWidth="1"/>
    <col min="11" max="11" width="12.296875" style="33" customWidth="1"/>
    <col min="12" max="12" width="14" style="33" hidden="1" customWidth="1"/>
    <col min="13" max="13" width="12" style="33" customWidth="1"/>
    <col min="14" max="14" width="16.69921875" style="33" customWidth="1"/>
    <col min="15" max="15" width="13.5" style="33" customWidth="1"/>
    <col min="16" max="16" width="14.5" style="33" hidden="1" customWidth="1"/>
    <col min="17" max="18" width="17" style="33" hidden="1" customWidth="1"/>
    <col min="19" max="19" width="13.5" style="32" customWidth="1"/>
    <col min="20" max="20" width="35.5" style="32" customWidth="1"/>
    <col min="21" max="21" width="30.796875" style="32" customWidth="1"/>
    <col min="22" max="22" width="15.296875" style="34" customWidth="1"/>
    <col min="23" max="46" width="9" style="32" customWidth="1"/>
    <col min="47" max="16384" width="9" style="32"/>
  </cols>
  <sheetData>
    <row r="1" spans="2:22" ht="20.25" customHeight="1">
      <c r="I1" s="55" t="s">
        <v>276</v>
      </c>
      <c r="K1" s="32"/>
      <c r="L1" s="55" t="s">
        <v>276</v>
      </c>
      <c r="M1" s="55"/>
      <c r="N1" s="31"/>
      <c r="O1" s="32"/>
      <c r="V1" s="32"/>
    </row>
    <row r="2" spans="2:22" ht="18.75" customHeight="1">
      <c r="I2" s="55" t="s">
        <v>277</v>
      </c>
      <c r="K2" s="32"/>
      <c r="L2" s="56" t="s">
        <v>277</v>
      </c>
      <c r="M2" s="56"/>
      <c r="N2" s="31"/>
      <c r="O2" s="32"/>
      <c r="V2" s="32"/>
    </row>
    <row r="3" spans="2:22" ht="19.5" customHeight="1">
      <c r="I3" s="55" t="s">
        <v>278</v>
      </c>
      <c r="K3" s="32"/>
      <c r="L3" s="56" t="s">
        <v>278</v>
      </c>
      <c r="M3" s="56"/>
      <c r="N3" s="31"/>
      <c r="O3" s="32"/>
    </row>
    <row r="4" spans="2:22">
      <c r="K4" s="32"/>
      <c r="L4" s="32"/>
      <c r="M4" s="32"/>
      <c r="N4" s="32"/>
      <c r="O4" s="32"/>
    </row>
    <row r="5" spans="2:22" ht="23.4">
      <c r="E5" s="36"/>
      <c r="F5" s="36"/>
      <c r="I5" s="154" t="s">
        <v>279</v>
      </c>
      <c r="J5" s="36"/>
      <c r="K5" s="32"/>
      <c r="L5" s="35" t="s">
        <v>279</v>
      </c>
      <c r="M5" s="35"/>
      <c r="N5" s="32"/>
      <c r="O5" s="31"/>
    </row>
    <row r="6" spans="2:22" ht="23.4">
      <c r="E6" s="36"/>
      <c r="F6" s="36"/>
      <c r="I6" s="88"/>
      <c r="J6" s="36"/>
      <c r="K6" s="32"/>
      <c r="L6" s="35"/>
      <c r="M6" s="35"/>
      <c r="N6" s="32"/>
      <c r="O6" s="31"/>
    </row>
    <row r="7" spans="2:22" ht="24" thickBot="1">
      <c r="B7" s="833" t="s">
        <v>280</v>
      </c>
      <c r="C7" s="833"/>
      <c r="D7" s="833"/>
      <c r="E7" s="36"/>
      <c r="F7" s="36"/>
      <c r="I7" s="88"/>
      <c r="J7" s="36"/>
      <c r="K7" s="32"/>
      <c r="L7" s="35"/>
      <c r="M7" s="35"/>
      <c r="N7" s="32"/>
      <c r="O7" s="31"/>
    </row>
    <row r="8" spans="2:22" ht="24" thickBot="1">
      <c r="B8" s="824" t="s">
        <v>281</v>
      </c>
      <c r="C8" s="825"/>
      <c r="D8" s="358" t="e">
        <f>#REF!</f>
        <v>#REF!</v>
      </c>
      <c r="E8" s="36"/>
      <c r="F8" s="36"/>
      <c r="G8" s="181"/>
      <c r="H8" s="182"/>
      <c r="I8" s="17"/>
      <c r="J8" s="183"/>
      <c r="K8" s="182"/>
      <c r="L8" s="35"/>
      <c r="M8" s="35"/>
      <c r="N8" s="32"/>
      <c r="O8" s="31"/>
    </row>
    <row r="9" spans="2:22" ht="24" thickBot="1">
      <c r="B9" s="824" t="s">
        <v>283</v>
      </c>
      <c r="C9" s="825"/>
      <c r="D9" s="168"/>
      <c r="E9" s="36"/>
      <c r="F9" s="36"/>
      <c r="G9" s="181"/>
      <c r="H9" s="182"/>
      <c r="I9" s="17"/>
      <c r="J9" s="183"/>
      <c r="K9" s="182"/>
      <c r="L9" s="35"/>
      <c r="M9" s="35"/>
      <c r="N9" s="32"/>
      <c r="O9" s="31"/>
    </row>
    <row r="10" spans="2:22" ht="24" thickBot="1">
      <c r="B10" s="824" t="s">
        <v>284</v>
      </c>
      <c r="C10" s="825" t="s">
        <v>285</v>
      </c>
      <c r="D10" s="169"/>
      <c r="E10" s="36"/>
      <c r="F10" s="36"/>
      <c r="G10" s="181"/>
      <c r="H10" s="182"/>
      <c r="I10" s="17"/>
      <c r="J10" s="183"/>
      <c r="K10" s="182"/>
      <c r="L10" s="35"/>
      <c r="M10" s="35"/>
      <c r="N10" s="32"/>
      <c r="O10" s="31"/>
    </row>
    <row r="11" spans="2:22" ht="24.75" customHeight="1" thickBot="1">
      <c r="B11" s="824" t="s">
        <v>286</v>
      </c>
      <c r="C11" s="825"/>
      <c r="D11" s="186">
        <f>F1377</f>
        <v>10000.200000000001</v>
      </c>
      <c r="E11" s="36"/>
      <c r="F11" s="36"/>
      <c r="G11" s="183"/>
      <c r="H11" s="183"/>
      <c r="I11" s="17"/>
      <c r="J11" s="17"/>
      <c r="K11" s="184"/>
    </row>
    <row r="12" spans="2:22" ht="18.600000000000001" thickBot="1">
      <c r="B12" s="156" t="s">
        <v>287</v>
      </c>
      <c r="C12" s="157"/>
      <c r="D12" s="186" t="e">
        <f>G1377</f>
        <v>#REF!</v>
      </c>
      <c r="E12" s="39"/>
      <c r="G12" s="182"/>
      <c r="H12" s="182"/>
      <c r="I12" s="182"/>
      <c r="J12" s="182"/>
      <c r="K12" s="184"/>
      <c r="L12" s="27"/>
      <c r="M12" s="27"/>
    </row>
    <row r="13" spans="2:22" ht="21.6" thickBot="1">
      <c r="B13" s="156" t="s">
        <v>288</v>
      </c>
      <c r="C13" s="157"/>
      <c r="D13" s="186" t="e">
        <f>H1377</f>
        <v>#REF!</v>
      </c>
      <c r="E13" s="39"/>
      <c r="F13" s="373" t="s">
        <v>448</v>
      </c>
      <c r="G13" s="373"/>
      <c r="H13" s="373"/>
      <c r="I13" s="373"/>
      <c r="J13" s="373"/>
      <c r="K13" s="373"/>
      <c r="L13" s="373"/>
      <c r="M13" s="373"/>
      <c r="N13" s="373"/>
      <c r="O13" s="373"/>
      <c r="P13" s="374"/>
      <c r="Q13" s="374"/>
      <c r="R13" s="374"/>
      <c r="S13" s="372"/>
      <c r="T13" s="372"/>
    </row>
    <row r="14" spans="2:22" ht="18.600000000000001" thickBot="1">
      <c r="B14" s="824" t="s">
        <v>289</v>
      </c>
      <c r="C14" s="825"/>
      <c r="D14" s="186">
        <f>I1377</f>
        <v>0</v>
      </c>
      <c r="E14" s="10"/>
      <c r="F14" s="189"/>
      <c r="G14" s="190"/>
      <c r="H14" s="189"/>
      <c r="L14" s="27"/>
      <c r="M14" s="27"/>
    </row>
    <row r="15" spans="2:22" ht="21.6" thickBot="1">
      <c r="B15" s="826" t="s">
        <v>290</v>
      </c>
      <c r="C15" s="827"/>
      <c r="D15" s="187" t="e">
        <f>J1377</f>
        <v>#VALUE!</v>
      </c>
      <c r="E15" s="10"/>
      <c r="F15" s="378" t="s">
        <v>449</v>
      </c>
      <c r="G15" s="370"/>
      <c r="H15" s="371"/>
      <c r="I15" s="375"/>
      <c r="J15" s="376"/>
      <c r="K15" s="377"/>
      <c r="L15" s="377"/>
      <c r="M15" s="377"/>
      <c r="N15" s="374"/>
      <c r="O15" s="374"/>
      <c r="P15" s="374"/>
      <c r="Q15" s="374"/>
      <c r="R15" s="374"/>
      <c r="S15" s="372"/>
    </row>
    <row r="16" spans="2:22" s="148" customFormat="1" ht="18.600000000000001" thickBot="1">
      <c r="B16" s="149"/>
      <c r="C16" s="150"/>
      <c r="D16" s="151"/>
      <c r="E16" s="10"/>
      <c r="F16" s="41"/>
      <c r="G16" s="10"/>
      <c r="H16" s="10"/>
      <c r="I16" s="11"/>
      <c r="J16" s="13"/>
      <c r="K16" s="27"/>
      <c r="L16" s="27"/>
      <c r="M16" s="27"/>
      <c r="N16" s="33"/>
      <c r="O16" s="33"/>
      <c r="P16" s="33"/>
      <c r="Q16" s="33"/>
      <c r="R16" s="33"/>
      <c r="V16" s="34"/>
    </row>
    <row r="17" spans="1:22" s="93" customFormat="1" ht="60.75" customHeight="1" thickBot="1">
      <c r="A17" s="109"/>
      <c r="B17" s="849" t="s">
        <v>291</v>
      </c>
      <c r="C17" s="850"/>
      <c r="D17" s="850"/>
      <c r="E17" s="850"/>
      <c r="F17" s="850"/>
      <c r="G17" s="850"/>
      <c r="H17" s="850"/>
      <c r="I17" s="850"/>
      <c r="J17" s="850"/>
      <c r="K17" s="849" t="s">
        <v>397</v>
      </c>
      <c r="L17" s="850"/>
      <c r="M17" s="850"/>
      <c r="N17" s="850"/>
      <c r="O17" s="850"/>
      <c r="P17" s="850"/>
      <c r="Q17" s="850"/>
      <c r="R17" s="853"/>
      <c r="S17" s="851" t="s">
        <v>450</v>
      </c>
      <c r="T17" s="852"/>
      <c r="U17" s="158"/>
      <c r="V17" s="111"/>
    </row>
    <row r="18" spans="1:22" s="93" customFormat="1" ht="84.75" customHeight="1" thickBot="1">
      <c r="B18" s="159" t="s">
        <v>296</v>
      </c>
      <c r="C18" s="160" t="s">
        <v>451</v>
      </c>
      <c r="D18" s="161" t="s">
        <v>298</v>
      </c>
      <c r="E18" s="162" t="s">
        <v>299</v>
      </c>
      <c r="F18" s="161" t="s">
        <v>300</v>
      </c>
      <c r="G18" s="162" t="s">
        <v>301</v>
      </c>
      <c r="H18" s="162" t="s">
        <v>452</v>
      </c>
      <c r="I18" s="162" t="s">
        <v>407</v>
      </c>
      <c r="J18" s="163" t="s">
        <v>453</v>
      </c>
      <c r="K18" s="164" t="s">
        <v>454</v>
      </c>
      <c r="L18" s="164" t="s">
        <v>410</v>
      </c>
      <c r="M18" s="164" t="s">
        <v>313</v>
      </c>
      <c r="N18" s="163" t="s">
        <v>455</v>
      </c>
      <c r="O18" s="163" t="s">
        <v>314</v>
      </c>
      <c r="P18" s="163" t="s">
        <v>413</v>
      </c>
      <c r="Q18" s="163" t="s">
        <v>414</v>
      </c>
      <c r="R18" s="163" t="s">
        <v>415</v>
      </c>
      <c r="S18" s="165" t="s">
        <v>456</v>
      </c>
      <c r="T18" s="166" t="s">
        <v>457</v>
      </c>
      <c r="U18" s="167" t="s">
        <v>333</v>
      </c>
      <c r="V18" s="124"/>
    </row>
    <row r="19" spans="1:22">
      <c r="B19" s="823">
        <v>1</v>
      </c>
      <c r="C19" s="841"/>
      <c r="D19" s="170"/>
      <c r="E19" s="171"/>
      <c r="F19" s="191">
        <v>1300</v>
      </c>
      <c r="G19" s="178" t="e">
        <f>F19/#REF!</f>
        <v>#REF!</v>
      </c>
      <c r="H19" s="179"/>
      <c r="I19" s="843" t="str">
        <f>IFERROR(ROUND(IF(F29/#REF!=0,"",F29/#REF!),0),"")</f>
        <v/>
      </c>
      <c r="J19" s="846" t="e">
        <f>I19/50</f>
        <v>#VALUE!</v>
      </c>
      <c r="K19" s="173" t="str">
        <f>IFERROR(J29*#REF!/2,"")</f>
        <v/>
      </c>
      <c r="L19" s="174" t="s">
        <v>458</v>
      </c>
      <c r="M19" s="175"/>
      <c r="N19" s="173" t="str">
        <f>IFERROR(M29*#REF!/2,"")</f>
        <v/>
      </c>
      <c r="O19" s="173" t="str">
        <f>IFERROR(N29*#REF!/2,"")</f>
        <v/>
      </c>
      <c r="P19" s="834" t="str">
        <f>IFERROR(ROUND(IF(OR($L19="Shazoor",$L22="Shazoor",$L24="Shazoor",$L26="Shazoor"),$J29/#REF!,""),1),"NA")</f>
        <v>NA</v>
      </c>
      <c r="Q19" s="834" t="str">
        <f>IFERROR(ROUND(IF(OR($L19="Suzuki",$L22="Suzuki",$L24="Suzuki",$L26="Suzuki"),$J29/#REF!,""),2),"NA")</f>
        <v>NA</v>
      </c>
      <c r="R19" s="830"/>
      <c r="S19" s="837" t="e">
        <f>H29</f>
        <v>#REF!</v>
      </c>
      <c r="T19" s="839" t="e">
        <f>S19/20</f>
        <v>#REF!</v>
      </c>
      <c r="U19" s="176"/>
      <c r="V19" s="19"/>
    </row>
    <row r="20" spans="1:22">
      <c r="B20" s="823"/>
      <c r="C20" s="841"/>
      <c r="D20" s="170"/>
      <c r="E20" s="172"/>
      <c r="F20" s="191">
        <v>795</v>
      </c>
      <c r="G20" s="178" t="e">
        <f>F20/#REF!</f>
        <v>#REF!</v>
      </c>
      <c r="H20" s="179"/>
      <c r="I20" s="844"/>
      <c r="J20" s="847"/>
      <c r="K20" s="173"/>
      <c r="L20" s="174"/>
      <c r="M20" s="175"/>
      <c r="N20" s="173"/>
      <c r="O20" s="173"/>
      <c r="P20" s="835"/>
      <c r="Q20" s="835"/>
      <c r="R20" s="831"/>
      <c r="S20" s="837"/>
      <c r="T20" s="839"/>
      <c r="U20" s="177"/>
      <c r="V20" s="19"/>
    </row>
    <row r="21" spans="1:22">
      <c r="B21" s="823"/>
      <c r="C21" s="841"/>
      <c r="D21" s="170"/>
      <c r="E21" s="172"/>
      <c r="F21" s="191">
        <f>3864-450</f>
        <v>3414</v>
      </c>
      <c r="G21" s="178" t="e">
        <f>F21/#REF!</f>
        <v>#REF!</v>
      </c>
      <c r="H21" s="180"/>
      <c r="I21" s="844"/>
      <c r="J21" s="847"/>
      <c r="K21" s="173"/>
      <c r="L21" s="174"/>
      <c r="M21" s="175"/>
      <c r="N21" s="173"/>
      <c r="O21" s="173"/>
      <c r="P21" s="835"/>
      <c r="Q21" s="835"/>
      <c r="R21" s="831"/>
      <c r="S21" s="837"/>
      <c r="T21" s="839"/>
      <c r="U21" s="177"/>
      <c r="V21" s="19"/>
    </row>
    <row r="22" spans="1:22">
      <c r="B22" s="823"/>
      <c r="C22" s="841"/>
      <c r="D22" s="170"/>
      <c r="E22" s="172"/>
      <c r="F22" s="191">
        <f>(4041+450)/5</f>
        <v>898.2</v>
      </c>
      <c r="G22" s="178" t="e">
        <f>F22/#REF!</f>
        <v>#REF!</v>
      </c>
      <c r="H22" s="179"/>
      <c r="I22" s="844"/>
      <c r="J22" s="847"/>
      <c r="K22" s="173"/>
      <c r="L22" s="174" t="s">
        <v>436</v>
      </c>
      <c r="M22" s="175"/>
      <c r="N22" s="173"/>
      <c r="O22" s="173"/>
      <c r="P22" s="835"/>
      <c r="Q22" s="835"/>
      <c r="R22" s="831"/>
      <c r="S22" s="837"/>
      <c r="T22" s="839"/>
      <c r="U22" s="177"/>
      <c r="V22" s="19"/>
    </row>
    <row r="23" spans="1:22">
      <c r="B23" s="823"/>
      <c r="C23" s="841"/>
      <c r="D23" s="170"/>
      <c r="E23" s="172"/>
      <c r="F23" s="192">
        <f>898+130</f>
        <v>1028</v>
      </c>
      <c r="G23" s="178" t="e">
        <f>F23/#REF!</f>
        <v>#REF!</v>
      </c>
      <c r="H23" s="179"/>
      <c r="I23" s="844"/>
      <c r="J23" s="847"/>
      <c r="K23" s="173"/>
      <c r="L23" s="174"/>
      <c r="M23" s="175"/>
      <c r="N23" s="173"/>
      <c r="O23" s="173"/>
      <c r="P23" s="835"/>
      <c r="Q23" s="835"/>
      <c r="R23" s="831"/>
      <c r="S23" s="837"/>
      <c r="T23" s="839"/>
      <c r="U23" s="177"/>
      <c r="V23" s="19"/>
    </row>
    <row r="24" spans="1:22">
      <c r="B24" s="823"/>
      <c r="C24" s="841"/>
      <c r="D24" s="170"/>
      <c r="E24" s="172"/>
      <c r="F24" s="192">
        <f>898-110</f>
        <v>788</v>
      </c>
      <c r="G24" s="178" t="e">
        <f>F24/#REF!</f>
        <v>#REF!</v>
      </c>
      <c r="H24" s="179"/>
      <c r="I24" s="844"/>
      <c r="J24" s="847"/>
      <c r="K24" s="173"/>
      <c r="L24" s="174" t="s">
        <v>459</v>
      </c>
      <c r="M24" s="175"/>
      <c r="N24" s="173"/>
      <c r="O24" s="173"/>
      <c r="P24" s="835"/>
      <c r="Q24" s="835"/>
      <c r="R24" s="831"/>
      <c r="S24" s="837"/>
      <c r="T24" s="839"/>
      <c r="U24" s="177"/>
      <c r="V24" s="19"/>
    </row>
    <row r="25" spans="1:22">
      <c r="B25" s="823"/>
      <c r="C25" s="841"/>
      <c r="D25" s="170"/>
      <c r="E25" s="172"/>
      <c r="F25" s="192">
        <f>898-20</f>
        <v>878</v>
      </c>
      <c r="G25" s="178" t="e">
        <f>F25/#REF!</f>
        <v>#REF!</v>
      </c>
      <c r="H25" s="235"/>
      <c r="I25" s="844"/>
      <c r="J25" s="847"/>
      <c r="K25" s="173"/>
      <c r="L25" s="174"/>
      <c r="M25" s="175"/>
      <c r="N25" s="173"/>
      <c r="O25" s="173"/>
      <c r="P25" s="835"/>
      <c r="Q25" s="835"/>
      <c r="R25" s="831"/>
      <c r="S25" s="837"/>
      <c r="T25" s="839"/>
      <c r="U25" s="177"/>
      <c r="V25" s="19"/>
    </row>
    <row r="26" spans="1:22">
      <c r="B26" s="823"/>
      <c r="C26" s="841"/>
      <c r="D26" s="170"/>
      <c r="E26" s="172"/>
      <c r="F26" s="192">
        <f>(898/2)-150</f>
        <v>299</v>
      </c>
      <c r="G26" s="178" t="e">
        <f>F26/#REF!</f>
        <v>#REF!</v>
      </c>
      <c r="H26" s="179"/>
      <c r="I26" s="844"/>
      <c r="J26" s="847"/>
      <c r="K26" s="173"/>
      <c r="L26" s="174" t="s">
        <v>460</v>
      </c>
      <c r="M26" s="175"/>
      <c r="N26" s="173"/>
      <c r="O26" s="173"/>
      <c r="P26" s="835"/>
      <c r="Q26" s="835"/>
      <c r="R26" s="831"/>
      <c r="S26" s="837"/>
      <c r="T26" s="839"/>
      <c r="U26" s="177"/>
      <c r="V26" s="19"/>
    </row>
    <row r="27" spans="1:22">
      <c r="B27" s="823"/>
      <c r="C27" s="841"/>
      <c r="D27" s="170"/>
      <c r="E27" s="172"/>
      <c r="F27" s="192">
        <v>600</v>
      </c>
      <c r="G27" s="178" t="e">
        <f>F27/#REF!</f>
        <v>#REF!</v>
      </c>
      <c r="H27" s="179"/>
      <c r="I27" s="844"/>
      <c r="J27" s="847"/>
      <c r="K27" s="173"/>
      <c r="L27" s="174"/>
      <c r="M27" s="175"/>
      <c r="N27" s="173"/>
      <c r="O27" s="173"/>
      <c r="P27" s="835"/>
      <c r="Q27" s="835"/>
      <c r="R27" s="831"/>
      <c r="S27" s="837"/>
      <c r="T27" s="839"/>
      <c r="U27" s="177"/>
      <c r="V27" s="19"/>
    </row>
    <row r="28" spans="1:22">
      <c r="B28" s="822"/>
      <c r="C28" s="842"/>
      <c r="D28" s="170"/>
      <c r="E28" s="172"/>
      <c r="F28" s="282"/>
      <c r="G28" s="178" t="e">
        <f>F28/#REF!</f>
        <v>#REF!</v>
      </c>
      <c r="H28" s="178"/>
      <c r="I28" s="845"/>
      <c r="J28" s="848"/>
      <c r="K28" s="173"/>
      <c r="L28" s="174"/>
      <c r="M28" s="175"/>
      <c r="N28" s="173"/>
      <c r="O28" s="173"/>
      <c r="P28" s="836"/>
      <c r="Q28" s="836"/>
      <c r="R28" s="832"/>
      <c r="S28" s="838"/>
      <c r="T28" s="840"/>
      <c r="U28" s="177"/>
      <c r="V28" s="19"/>
    </row>
    <row r="29" spans="1:22" s="90" customFormat="1" ht="16.5" customHeight="1">
      <c r="B29" s="821"/>
      <c r="C29" s="78" t="s">
        <v>348</v>
      </c>
      <c r="D29" s="78">
        <f>COUNTA(D19:D28)</f>
        <v>0</v>
      </c>
      <c r="E29" s="78"/>
      <c r="F29" s="69">
        <f>SUM(F19:F28)</f>
        <v>10000.200000000001</v>
      </c>
      <c r="G29" s="69" t="e">
        <f>SUM(G19:G28)</f>
        <v>#REF!</v>
      </c>
      <c r="H29" s="188" t="e">
        <f>(G29/200)</f>
        <v>#REF!</v>
      </c>
      <c r="I29" s="70">
        <f>SUM(I19:I28)</f>
        <v>0</v>
      </c>
      <c r="J29" s="71" t="e">
        <f>SUM(J19:J28)</f>
        <v>#VALUE!</v>
      </c>
      <c r="K29" s="71"/>
      <c r="L29" s="71"/>
      <c r="M29" s="71"/>
      <c r="N29" s="74"/>
      <c r="O29" s="74"/>
      <c r="P29" s="74">
        <f t="shared" ref="P29:T29" si="0">SUM(P19:P28)</f>
        <v>0</v>
      </c>
      <c r="Q29" s="74">
        <f>SUM(Q19:Q28)</f>
        <v>0</v>
      </c>
      <c r="R29" s="71"/>
      <c r="S29" s="71" t="e">
        <f>SUM(S19:S28)</f>
        <v>#REF!</v>
      </c>
      <c r="T29" s="71" t="e">
        <f t="shared" si="0"/>
        <v>#REF!</v>
      </c>
      <c r="U29" s="81"/>
      <c r="V29" s="91"/>
    </row>
    <row r="30" spans="1:22" s="93" customFormat="1" ht="15" thickBot="1">
      <c r="B30" s="822"/>
      <c r="C30" s="82"/>
      <c r="D30" s="83"/>
      <c r="E30" s="84"/>
      <c r="F30" s="84"/>
      <c r="G30" s="28" t="str">
        <f>IFERROR(IF(F30/#REF!=0," ",F30/#REF!),"")</f>
        <v/>
      </c>
      <c r="H30" s="28"/>
      <c r="I30" s="72"/>
      <c r="J30" s="73"/>
      <c r="K30" s="73"/>
      <c r="L30" s="73"/>
      <c r="M30" s="73"/>
      <c r="N30" s="73"/>
      <c r="O30" s="73"/>
      <c r="P30" s="73"/>
      <c r="Q30" s="73"/>
      <c r="R30" s="73"/>
      <c r="S30" s="73"/>
      <c r="T30" s="73"/>
      <c r="U30" s="87"/>
      <c r="V30" s="92"/>
    </row>
    <row r="31" spans="1:22">
      <c r="B31" s="823">
        <f>B19+1</f>
        <v>2</v>
      </c>
      <c r="C31" s="828"/>
      <c r="D31" s="25"/>
      <c r="E31" s="24"/>
      <c r="F31" s="30"/>
      <c r="G31" s="144" t="e">
        <f>F31/#REF!</f>
        <v>#REF!</v>
      </c>
      <c r="H31" s="147"/>
      <c r="I31" s="862" t="str">
        <f>IFERROR(ROUND(IF(F41/#REF!=0,"",F41/#REF!),0),"")</f>
        <v/>
      </c>
      <c r="J31" s="859" t="str">
        <f>IFERROR(I41/#REF!,"")</f>
        <v/>
      </c>
      <c r="K31" s="155" t="str">
        <f>IFERROR(J41*#REF!/2,"")</f>
        <v/>
      </c>
      <c r="L31" s="854"/>
      <c r="M31" s="145"/>
      <c r="N31" s="155" t="str">
        <f>IFERROR(M41*#REF!/2,"")</f>
        <v/>
      </c>
      <c r="O31" s="155" t="str">
        <f>IFERROR(N41*#REF!/2,"")</f>
        <v/>
      </c>
      <c r="P31" s="834" t="str">
        <f>IFERROR(ROUND(IF(OR($L31="Shazoor",$L34="Shazoor",$L36="Shazoor",$L38="Shazoor"),$J41/#REF!,""),1),"NA")</f>
        <v>NA</v>
      </c>
      <c r="Q31" s="834" t="str">
        <f>IFERROR(ROUND(IF(OR($L31="Suzuki",$L34="Suzuki",$L36="Suzuki",$L38="Suzuki"),$J41/#REF!,""),1),"NA")</f>
        <v>NA</v>
      </c>
      <c r="R31" s="830"/>
      <c r="S31" s="855" t="e">
        <f>H41</f>
        <v>#REF!</v>
      </c>
      <c r="T31" s="857" t="e">
        <f>S31/20</f>
        <v>#REF!</v>
      </c>
      <c r="U31" s="44"/>
      <c r="V31" s="19"/>
    </row>
    <row r="32" spans="1:22">
      <c r="B32" s="823"/>
      <c r="C32" s="828"/>
      <c r="D32" s="25"/>
      <c r="E32" s="30"/>
      <c r="F32" s="30"/>
      <c r="G32" s="144" t="e">
        <f>F32/#REF!</f>
        <v>#REF!</v>
      </c>
      <c r="H32" s="147"/>
      <c r="I32" s="863"/>
      <c r="J32" s="860"/>
      <c r="K32" s="155"/>
      <c r="L32" s="828"/>
      <c r="M32" s="145"/>
      <c r="N32" s="155"/>
      <c r="O32" s="155"/>
      <c r="P32" s="835"/>
      <c r="Q32" s="835"/>
      <c r="R32" s="831"/>
      <c r="S32" s="855"/>
      <c r="T32" s="857"/>
      <c r="U32" s="46"/>
      <c r="V32" s="19"/>
    </row>
    <row r="33" spans="2:22">
      <c r="B33" s="823"/>
      <c r="C33" s="828"/>
      <c r="D33" s="25"/>
      <c r="E33" s="30"/>
      <c r="F33" s="30"/>
      <c r="G33" s="144" t="e">
        <f>F33/#REF!</f>
        <v>#REF!</v>
      </c>
      <c r="H33" s="147"/>
      <c r="I33" s="863"/>
      <c r="J33" s="860"/>
      <c r="K33" s="155"/>
      <c r="L33" s="829"/>
      <c r="M33" s="145"/>
      <c r="N33" s="155"/>
      <c r="O33" s="155"/>
      <c r="P33" s="835"/>
      <c r="Q33" s="835"/>
      <c r="R33" s="831"/>
      <c r="S33" s="855"/>
      <c r="T33" s="857"/>
      <c r="U33" s="46"/>
      <c r="V33" s="19"/>
    </row>
    <row r="34" spans="2:22">
      <c r="B34" s="823"/>
      <c r="C34" s="828"/>
      <c r="D34" s="25"/>
      <c r="E34" s="30"/>
      <c r="F34" s="30"/>
      <c r="G34" s="144" t="e">
        <f>F34/#REF!</f>
        <v>#REF!</v>
      </c>
      <c r="H34" s="147"/>
      <c r="I34" s="863"/>
      <c r="J34" s="860"/>
      <c r="K34" s="155"/>
      <c r="L34" s="854"/>
      <c r="M34" s="145"/>
      <c r="N34" s="155"/>
      <c r="O34" s="155"/>
      <c r="P34" s="835"/>
      <c r="Q34" s="835"/>
      <c r="R34" s="831"/>
      <c r="S34" s="855"/>
      <c r="T34" s="857"/>
      <c r="U34" s="46"/>
      <c r="V34" s="19"/>
    </row>
    <row r="35" spans="2:22">
      <c r="B35" s="823"/>
      <c r="C35" s="828"/>
      <c r="D35" s="25"/>
      <c r="E35" s="30"/>
      <c r="F35" s="22"/>
      <c r="G35" s="144" t="e">
        <f>F35/#REF!</f>
        <v>#REF!</v>
      </c>
      <c r="H35" s="147"/>
      <c r="I35" s="863"/>
      <c r="J35" s="860"/>
      <c r="K35" s="155"/>
      <c r="L35" s="829"/>
      <c r="M35" s="145"/>
      <c r="N35" s="155"/>
      <c r="O35" s="155"/>
      <c r="P35" s="835"/>
      <c r="Q35" s="835"/>
      <c r="R35" s="831"/>
      <c r="S35" s="855"/>
      <c r="T35" s="857"/>
      <c r="U35" s="46"/>
      <c r="V35" s="19"/>
    </row>
    <row r="36" spans="2:22">
      <c r="B36" s="823"/>
      <c r="C36" s="828"/>
      <c r="D36" s="25"/>
      <c r="E36" s="30"/>
      <c r="F36" s="22"/>
      <c r="G36" s="144" t="e">
        <f>F36/#REF!</f>
        <v>#REF!</v>
      </c>
      <c r="H36" s="147"/>
      <c r="I36" s="863"/>
      <c r="J36" s="860"/>
      <c r="K36" s="155"/>
      <c r="L36" s="854"/>
      <c r="M36" s="145"/>
      <c r="N36" s="155"/>
      <c r="O36" s="155"/>
      <c r="P36" s="835"/>
      <c r="Q36" s="835"/>
      <c r="R36" s="831"/>
      <c r="S36" s="855"/>
      <c r="T36" s="857"/>
      <c r="U36" s="46"/>
      <c r="V36" s="19"/>
    </row>
    <row r="37" spans="2:22">
      <c r="B37" s="823"/>
      <c r="C37" s="828"/>
      <c r="D37" s="25"/>
      <c r="E37" s="30"/>
      <c r="F37" s="22"/>
      <c r="G37" s="144" t="e">
        <f>F37/#REF!</f>
        <v>#REF!</v>
      </c>
      <c r="H37" s="147"/>
      <c r="I37" s="863"/>
      <c r="J37" s="860"/>
      <c r="K37" s="155"/>
      <c r="L37" s="829"/>
      <c r="M37" s="145"/>
      <c r="N37" s="155"/>
      <c r="O37" s="155"/>
      <c r="P37" s="835"/>
      <c r="Q37" s="835"/>
      <c r="R37" s="831"/>
      <c r="S37" s="855"/>
      <c r="T37" s="857"/>
      <c r="U37" s="46"/>
      <c r="V37" s="19"/>
    </row>
    <row r="38" spans="2:22">
      <c r="B38" s="823"/>
      <c r="C38" s="828"/>
      <c r="D38" s="25"/>
      <c r="E38" s="30"/>
      <c r="F38" s="22"/>
      <c r="G38" s="144" t="e">
        <f>F38/#REF!</f>
        <v>#REF!</v>
      </c>
      <c r="H38" s="147"/>
      <c r="I38" s="863"/>
      <c r="J38" s="860"/>
      <c r="K38" s="155"/>
      <c r="L38" s="854"/>
      <c r="M38" s="145"/>
      <c r="N38" s="155"/>
      <c r="O38" s="155"/>
      <c r="P38" s="835"/>
      <c r="Q38" s="835"/>
      <c r="R38" s="831"/>
      <c r="S38" s="855"/>
      <c r="T38" s="857"/>
      <c r="U38" s="46"/>
      <c r="V38" s="19"/>
    </row>
    <row r="39" spans="2:22">
      <c r="B39" s="823"/>
      <c r="C39" s="828"/>
      <c r="D39" s="25"/>
      <c r="E39" s="30"/>
      <c r="F39" s="22"/>
      <c r="G39" s="144" t="e">
        <f>F39/#REF!</f>
        <v>#REF!</v>
      </c>
      <c r="H39" s="147"/>
      <c r="I39" s="863"/>
      <c r="J39" s="860"/>
      <c r="K39" s="155"/>
      <c r="L39" s="828"/>
      <c r="M39" s="145"/>
      <c r="N39" s="155"/>
      <c r="O39" s="155"/>
      <c r="P39" s="835"/>
      <c r="Q39" s="835"/>
      <c r="R39" s="831"/>
      <c r="S39" s="855"/>
      <c r="T39" s="857"/>
      <c r="U39" s="46"/>
      <c r="V39" s="19"/>
    </row>
    <row r="40" spans="2:22">
      <c r="B40" s="822"/>
      <c r="C40" s="829"/>
      <c r="D40" s="25"/>
      <c r="E40" s="30"/>
      <c r="F40" s="22"/>
      <c r="G40" s="144" t="e">
        <f>F40/#REF!</f>
        <v>#REF!</v>
      </c>
      <c r="H40" s="7"/>
      <c r="I40" s="864"/>
      <c r="J40" s="861"/>
      <c r="K40" s="155"/>
      <c r="L40" s="829"/>
      <c r="M40" s="145"/>
      <c r="N40" s="155"/>
      <c r="O40" s="155"/>
      <c r="P40" s="836"/>
      <c r="Q40" s="836"/>
      <c r="R40" s="832"/>
      <c r="S40" s="856"/>
      <c r="T40" s="858"/>
      <c r="U40" s="46"/>
      <c r="V40" s="19"/>
    </row>
    <row r="41" spans="2:22" s="90" customFormat="1" ht="16.5" customHeight="1">
      <c r="B41" s="821"/>
      <c r="C41" s="78" t="s">
        <v>348</v>
      </c>
      <c r="D41" s="78">
        <f>COUNTA(D31:D40)</f>
        <v>0</v>
      </c>
      <c r="E41" s="78"/>
      <c r="F41" s="69">
        <f>SUM(F31:F40)</f>
        <v>0</v>
      </c>
      <c r="G41" s="69" t="e">
        <f>SUM(G31:G40)</f>
        <v>#REF!</v>
      </c>
      <c r="H41" s="69" t="e">
        <f>G41/200</f>
        <v>#REF!</v>
      </c>
      <c r="I41" s="70">
        <f>SUM(I31:I40)</f>
        <v>0</v>
      </c>
      <c r="J41" s="71">
        <f>SUM(J31:J40)</f>
        <v>0</v>
      </c>
      <c r="K41" s="71"/>
      <c r="L41" s="71"/>
      <c r="M41" s="71"/>
      <c r="N41" s="74"/>
      <c r="O41" s="74"/>
      <c r="P41" s="74">
        <f t="shared" ref="P41" si="1">SUM(P31:P40)</f>
        <v>0</v>
      </c>
      <c r="Q41" s="74">
        <f>SUM(Q31:Q40)</f>
        <v>0</v>
      </c>
      <c r="R41" s="71"/>
      <c r="S41" s="71" t="e">
        <f>SUM(S31:S40)</f>
        <v>#REF!</v>
      </c>
      <c r="T41" s="71" t="e">
        <f t="shared" ref="T41" si="2">SUM(T31:T40)</f>
        <v>#REF!</v>
      </c>
      <c r="U41" s="81"/>
      <c r="V41" s="91"/>
    </row>
    <row r="42" spans="2:22" s="93" customFormat="1" ht="15" thickBot="1">
      <c r="B42" s="822"/>
      <c r="C42" s="82"/>
      <c r="D42" s="83"/>
      <c r="E42" s="84"/>
      <c r="F42" s="84"/>
      <c r="G42" s="28" t="str">
        <f>IFERROR(IF(F42/#REF!=0," ",F42/#REF!),"")</f>
        <v/>
      </c>
      <c r="H42" s="28"/>
      <c r="I42" s="72"/>
      <c r="J42" s="73"/>
      <c r="K42" s="73"/>
      <c r="L42" s="73"/>
      <c r="M42" s="73"/>
      <c r="N42" s="73"/>
      <c r="O42" s="73"/>
      <c r="P42" s="73"/>
      <c r="Q42" s="73"/>
      <c r="R42" s="73"/>
      <c r="S42" s="73"/>
      <c r="T42" s="73"/>
      <c r="U42" s="87"/>
      <c r="V42" s="92"/>
    </row>
    <row r="43" spans="2:22">
      <c r="B43" s="823">
        <f>B31+1</f>
        <v>3</v>
      </c>
      <c r="C43" s="828"/>
      <c r="D43" s="25"/>
      <c r="E43" s="24"/>
      <c r="F43" s="30"/>
      <c r="G43" s="144" t="e">
        <f>F43/#REF!</f>
        <v>#REF!</v>
      </c>
      <c r="H43" s="147"/>
      <c r="I43" s="862" t="str">
        <f>IFERROR(ROUND(IF(F53/#REF!=0,"",F53/#REF!),0),"")</f>
        <v/>
      </c>
      <c r="J43" s="859" t="str">
        <f>IFERROR(I53/#REF!,"")</f>
        <v/>
      </c>
      <c r="K43" s="155" t="str">
        <f>IFERROR(J53*#REF!/2,"")</f>
        <v/>
      </c>
      <c r="L43" s="854"/>
      <c r="M43" s="145"/>
      <c r="N43" s="155" t="str">
        <f>IFERROR(M53*#REF!/2,"")</f>
        <v/>
      </c>
      <c r="O43" s="155" t="str">
        <f>IFERROR(N53*#REF!/2,"")</f>
        <v/>
      </c>
      <c r="P43" s="834" t="str">
        <f>IFERROR(ROUND(IF(OR($L43="Shazoor",$L46="Shazoor",$L48="Shazoor",$L50="Shazoor"),$J53/#REF!,""),1),"NA")</f>
        <v>NA</v>
      </c>
      <c r="Q43" s="834" t="str">
        <f>IFERROR(ROUND(IF(OR($L43="Suzuki",$L46="Suzuki",$L48="Suzuki",$L50="Suzuki"),$J53/#REF!,""),1),"NA")</f>
        <v>NA</v>
      </c>
      <c r="R43" s="830"/>
      <c r="S43" s="855" t="e">
        <f>H53</f>
        <v>#REF!</v>
      </c>
      <c r="T43" s="857" t="e">
        <f>S43/20</f>
        <v>#REF!</v>
      </c>
      <c r="U43" s="44"/>
      <c r="V43" s="19"/>
    </row>
    <row r="44" spans="2:22">
      <c r="B44" s="823"/>
      <c r="C44" s="828"/>
      <c r="D44" s="25"/>
      <c r="E44" s="30"/>
      <c r="F44" s="30"/>
      <c r="G44" s="144" t="e">
        <f>F44/#REF!</f>
        <v>#REF!</v>
      </c>
      <c r="H44" s="147"/>
      <c r="I44" s="863"/>
      <c r="J44" s="860"/>
      <c r="K44" s="155"/>
      <c r="L44" s="828"/>
      <c r="M44" s="145"/>
      <c r="N44" s="155"/>
      <c r="O44" s="155"/>
      <c r="P44" s="835"/>
      <c r="Q44" s="835"/>
      <c r="R44" s="831"/>
      <c r="S44" s="855"/>
      <c r="T44" s="857"/>
      <c r="U44" s="46"/>
      <c r="V44" s="19"/>
    </row>
    <row r="45" spans="2:22">
      <c r="B45" s="823"/>
      <c r="C45" s="828"/>
      <c r="D45" s="25"/>
      <c r="E45" s="30"/>
      <c r="F45" s="30"/>
      <c r="G45" s="144" t="e">
        <f>F45/#REF!</f>
        <v>#REF!</v>
      </c>
      <c r="H45" s="147"/>
      <c r="I45" s="863"/>
      <c r="J45" s="860"/>
      <c r="K45" s="155"/>
      <c r="L45" s="829"/>
      <c r="M45" s="145"/>
      <c r="N45" s="155"/>
      <c r="O45" s="155"/>
      <c r="P45" s="835"/>
      <c r="Q45" s="835"/>
      <c r="R45" s="831"/>
      <c r="S45" s="855"/>
      <c r="T45" s="857"/>
      <c r="U45" s="46"/>
      <c r="V45" s="19"/>
    </row>
    <row r="46" spans="2:22">
      <c r="B46" s="823"/>
      <c r="C46" s="828"/>
      <c r="D46" s="25"/>
      <c r="E46" s="30"/>
      <c r="F46" s="30"/>
      <c r="G46" s="144" t="e">
        <f>F46/#REF!</f>
        <v>#REF!</v>
      </c>
      <c r="H46" s="147"/>
      <c r="I46" s="863"/>
      <c r="J46" s="860"/>
      <c r="K46" s="155"/>
      <c r="L46" s="854"/>
      <c r="M46" s="145"/>
      <c r="N46" s="155"/>
      <c r="O46" s="155"/>
      <c r="P46" s="835"/>
      <c r="Q46" s="835"/>
      <c r="R46" s="831"/>
      <c r="S46" s="855"/>
      <c r="T46" s="857"/>
      <c r="U46" s="46"/>
      <c r="V46" s="19"/>
    </row>
    <row r="47" spans="2:22">
      <c r="B47" s="823"/>
      <c r="C47" s="828"/>
      <c r="D47" s="25"/>
      <c r="E47" s="30"/>
      <c r="F47" s="30"/>
      <c r="G47" s="144" t="e">
        <f>F47/#REF!</f>
        <v>#REF!</v>
      </c>
      <c r="H47" s="147"/>
      <c r="I47" s="863"/>
      <c r="J47" s="860"/>
      <c r="K47" s="155"/>
      <c r="L47" s="829"/>
      <c r="M47" s="145"/>
      <c r="N47" s="155"/>
      <c r="O47" s="155"/>
      <c r="P47" s="835"/>
      <c r="Q47" s="835"/>
      <c r="R47" s="831"/>
      <c r="S47" s="855"/>
      <c r="T47" s="857"/>
      <c r="U47" s="46"/>
      <c r="V47" s="19"/>
    </row>
    <row r="48" spans="2:22">
      <c r="B48" s="823"/>
      <c r="C48" s="828"/>
      <c r="D48" s="25"/>
      <c r="E48" s="30"/>
      <c r="F48" s="30"/>
      <c r="G48" s="144" t="e">
        <f>F48/#REF!</f>
        <v>#REF!</v>
      </c>
      <c r="H48" s="147"/>
      <c r="I48" s="863"/>
      <c r="J48" s="860"/>
      <c r="K48" s="155"/>
      <c r="L48" s="854"/>
      <c r="M48" s="145"/>
      <c r="N48" s="155"/>
      <c r="O48" s="155"/>
      <c r="P48" s="835"/>
      <c r="Q48" s="835"/>
      <c r="R48" s="831"/>
      <c r="S48" s="855"/>
      <c r="T48" s="857"/>
      <c r="U48" s="46"/>
      <c r="V48" s="19"/>
    </row>
    <row r="49" spans="2:22">
      <c r="B49" s="823"/>
      <c r="C49" s="828"/>
      <c r="D49" s="25"/>
      <c r="E49" s="30"/>
      <c r="F49" s="30"/>
      <c r="G49" s="144" t="e">
        <f>F49/#REF!</f>
        <v>#REF!</v>
      </c>
      <c r="H49" s="147"/>
      <c r="I49" s="863"/>
      <c r="J49" s="860"/>
      <c r="K49" s="155"/>
      <c r="L49" s="829"/>
      <c r="M49" s="145"/>
      <c r="N49" s="155"/>
      <c r="O49" s="155"/>
      <c r="P49" s="835"/>
      <c r="Q49" s="835"/>
      <c r="R49" s="831"/>
      <c r="S49" s="855"/>
      <c r="T49" s="857"/>
      <c r="U49" s="46"/>
      <c r="V49" s="19"/>
    </row>
    <row r="50" spans="2:22">
      <c r="B50" s="823"/>
      <c r="C50" s="828"/>
      <c r="D50" s="25"/>
      <c r="E50" s="30"/>
      <c r="F50" s="30"/>
      <c r="G50" s="144" t="e">
        <f>F50/#REF!</f>
        <v>#REF!</v>
      </c>
      <c r="H50" s="147"/>
      <c r="I50" s="863"/>
      <c r="J50" s="860"/>
      <c r="K50" s="155"/>
      <c r="L50" s="854"/>
      <c r="M50" s="145"/>
      <c r="N50" s="155"/>
      <c r="O50" s="155"/>
      <c r="P50" s="835"/>
      <c r="Q50" s="835"/>
      <c r="R50" s="831"/>
      <c r="S50" s="855"/>
      <c r="T50" s="857"/>
      <c r="U50" s="46"/>
      <c r="V50" s="19"/>
    </row>
    <row r="51" spans="2:22">
      <c r="B51" s="823"/>
      <c r="C51" s="828"/>
      <c r="D51" s="25"/>
      <c r="E51" s="30"/>
      <c r="F51" s="30"/>
      <c r="G51" s="144" t="e">
        <f>F51/#REF!</f>
        <v>#REF!</v>
      </c>
      <c r="H51" s="147"/>
      <c r="I51" s="863"/>
      <c r="J51" s="860"/>
      <c r="K51" s="155"/>
      <c r="L51" s="828"/>
      <c r="M51" s="145"/>
      <c r="N51" s="155"/>
      <c r="O51" s="155"/>
      <c r="P51" s="835"/>
      <c r="Q51" s="835"/>
      <c r="R51" s="831"/>
      <c r="S51" s="855"/>
      <c r="T51" s="857"/>
      <c r="U51" s="46"/>
      <c r="V51" s="19"/>
    </row>
    <row r="52" spans="2:22">
      <c r="B52" s="822"/>
      <c r="C52" s="829"/>
      <c r="D52" s="25"/>
      <c r="E52" s="30"/>
      <c r="F52" s="30"/>
      <c r="G52" s="144" t="e">
        <f>F52/#REF!</f>
        <v>#REF!</v>
      </c>
      <c r="H52" s="7"/>
      <c r="I52" s="864"/>
      <c r="J52" s="861"/>
      <c r="K52" s="155"/>
      <c r="L52" s="829"/>
      <c r="M52" s="145"/>
      <c r="N52" s="155"/>
      <c r="O52" s="155"/>
      <c r="P52" s="836"/>
      <c r="Q52" s="836"/>
      <c r="R52" s="832"/>
      <c r="S52" s="856"/>
      <c r="T52" s="858"/>
      <c r="U52" s="46"/>
      <c r="V52" s="19"/>
    </row>
    <row r="53" spans="2:22" s="90" customFormat="1" ht="16.5" customHeight="1">
      <c r="B53" s="821"/>
      <c r="C53" s="78" t="s">
        <v>348</v>
      </c>
      <c r="D53" s="78">
        <f>COUNTA(D43:D52)</f>
        <v>0</v>
      </c>
      <c r="E53" s="78"/>
      <c r="F53" s="69">
        <f>SUM(F43:F52)</f>
        <v>0</v>
      </c>
      <c r="G53" s="69" t="e">
        <f>SUM(G43:G52)</f>
        <v>#REF!</v>
      </c>
      <c r="H53" s="69" t="e">
        <f>G53/200</f>
        <v>#REF!</v>
      </c>
      <c r="I53" s="70">
        <f>SUM(I43:I52)</f>
        <v>0</v>
      </c>
      <c r="J53" s="71">
        <f>SUM(J43:J52)</f>
        <v>0</v>
      </c>
      <c r="K53" s="71"/>
      <c r="L53" s="71"/>
      <c r="M53" s="71"/>
      <c r="N53" s="74"/>
      <c r="O53" s="74"/>
      <c r="P53" s="74">
        <f t="shared" ref="P53" si="3">SUM(P43:P52)</f>
        <v>0</v>
      </c>
      <c r="Q53" s="74">
        <f>SUM(Q43:Q52)</f>
        <v>0</v>
      </c>
      <c r="R53" s="71"/>
      <c r="S53" s="71" t="e">
        <f>SUM(S43:S52)</f>
        <v>#REF!</v>
      </c>
      <c r="T53" s="71" t="e">
        <f t="shared" ref="T53" si="4">SUM(T43:T52)</f>
        <v>#REF!</v>
      </c>
      <c r="U53" s="81"/>
      <c r="V53" s="91"/>
    </row>
    <row r="54" spans="2:22" s="93" customFormat="1" ht="15" thickBot="1">
      <c r="B54" s="822"/>
      <c r="C54" s="82"/>
      <c r="D54" s="83"/>
      <c r="E54" s="84"/>
      <c r="F54" s="84"/>
      <c r="G54" s="28" t="str">
        <f>IFERROR(IF(F54/#REF!=0," ",F54/#REF!),"")</f>
        <v/>
      </c>
      <c r="H54" s="28"/>
      <c r="I54" s="72"/>
      <c r="J54" s="73"/>
      <c r="K54" s="73"/>
      <c r="L54" s="73"/>
      <c r="M54" s="73"/>
      <c r="N54" s="73"/>
      <c r="O54" s="73"/>
      <c r="P54" s="73"/>
      <c r="Q54" s="73"/>
      <c r="R54" s="73"/>
      <c r="S54" s="73"/>
      <c r="T54" s="73"/>
      <c r="U54" s="87"/>
      <c r="V54" s="92"/>
    </row>
    <row r="55" spans="2:22">
      <c r="B55" s="823">
        <f>B43+1</f>
        <v>4</v>
      </c>
      <c r="C55" s="828"/>
      <c r="D55" s="25"/>
      <c r="E55" s="24"/>
      <c r="F55" s="30"/>
      <c r="G55" s="144" t="e">
        <f>F55/#REF!</f>
        <v>#REF!</v>
      </c>
      <c r="H55" s="147"/>
      <c r="I55" s="862" t="str">
        <f>IFERROR(ROUND(IF(F65/#REF!=0,"",F65/#REF!),0),"")</f>
        <v/>
      </c>
      <c r="J55" s="859" t="str">
        <f>IFERROR(I65/#REF!,"")</f>
        <v/>
      </c>
      <c r="K55" s="155" t="str">
        <f>IFERROR(J65*#REF!/2,"")</f>
        <v/>
      </c>
      <c r="L55" s="854"/>
      <c r="M55" s="145"/>
      <c r="N55" s="155" t="str">
        <f>IFERROR(M65*#REF!/2,"")</f>
        <v/>
      </c>
      <c r="O55" s="155" t="str">
        <f>IFERROR(N65*#REF!/2,"")</f>
        <v/>
      </c>
      <c r="P55" s="834" t="str">
        <f>IFERROR(ROUND(IF(OR($L55="Shazoor",$L58="Shazoor",$L60="Shazoor",$L62="Shazoor"),$J65/#REF!,""),1),"NA")</f>
        <v>NA</v>
      </c>
      <c r="Q55" s="834" t="str">
        <f>IFERROR(ROUND(IF(OR($L55="Suzuki",$L58="Suzuki",$L60="Suzuki",$L62="Suzuki"),$J65/#REF!,""),1),"NA")</f>
        <v>NA</v>
      </c>
      <c r="R55" s="830"/>
      <c r="S55" s="855" t="e">
        <f>H65</f>
        <v>#REF!</v>
      </c>
      <c r="T55" s="857" t="e">
        <f>S55/20</f>
        <v>#REF!</v>
      </c>
      <c r="U55" s="44"/>
      <c r="V55" s="19"/>
    </row>
    <row r="56" spans="2:22">
      <c r="B56" s="823"/>
      <c r="C56" s="828"/>
      <c r="D56" s="25"/>
      <c r="E56" s="30"/>
      <c r="F56" s="30"/>
      <c r="G56" s="144" t="e">
        <f>F56/#REF!</f>
        <v>#REF!</v>
      </c>
      <c r="H56" s="147"/>
      <c r="I56" s="863"/>
      <c r="J56" s="860"/>
      <c r="K56" s="155"/>
      <c r="L56" s="828"/>
      <c r="M56" s="145"/>
      <c r="N56" s="155"/>
      <c r="O56" s="155"/>
      <c r="P56" s="835"/>
      <c r="Q56" s="835"/>
      <c r="R56" s="831"/>
      <c r="S56" s="855"/>
      <c r="T56" s="857"/>
      <c r="U56" s="46"/>
      <c r="V56" s="19"/>
    </row>
    <row r="57" spans="2:22">
      <c r="B57" s="823"/>
      <c r="C57" s="828"/>
      <c r="D57" s="25"/>
      <c r="E57" s="30"/>
      <c r="F57" s="30"/>
      <c r="G57" s="144" t="e">
        <f>F57/#REF!</f>
        <v>#REF!</v>
      </c>
      <c r="H57" s="147"/>
      <c r="I57" s="863"/>
      <c r="J57" s="860"/>
      <c r="K57" s="155"/>
      <c r="L57" s="829"/>
      <c r="M57" s="145"/>
      <c r="N57" s="155"/>
      <c r="O57" s="155"/>
      <c r="P57" s="835"/>
      <c r="Q57" s="835"/>
      <c r="R57" s="831"/>
      <c r="S57" s="855"/>
      <c r="T57" s="857"/>
      <c r="U57" s="46"/>
      <c r="V57" s="19"/>
    </row>
    <row r="58" spans="2:22">
      <c r="B58" s="823"/>
      <c r="C58" s="828"/>
      <c r="D58" s="25"/>
      <c r="E58" s="30"/>
      <c r="F58" s="30"/>
      <c r="G58" s="144" t="e">
        <f>F58/#REF!</f>
        <v>#REF!</v>
      </c>
      <c r="H58" s="147"/>
      <c r="I58" s="863"/>
      <c r="J58" s="860"/>
      <c r="K58" s="155"/>
      <c r="L58" s="854"/>
      <c r="M58" s="145"/>
      <c r="N58" s="155"/>
      <c r="O58" s="155"/>
      <c r="P58" s="835"/>
      <c r="Q58" s="835"/>
      <c r="R58" s="831"/>
      <c r="S58" s="855"/>
      <c r="T58" s="857"/>
      <c r="U58" s="46"/>
      <c r="V58" s="19"/>
    </row>
    <row r="59" spans="2:22">
      <c r="B59" s="823"/>
      <c r="C59" s="828"/>
      <c r="D59" s="25"/>
      <c r="E59" s="30"/>
      <c r="F59" s="30"/>
      <c r="G59" s="144" t="e">
        <f>F59/#REF!</f>
        <v>#REF!</v>
      </c>
      <c r="H59" s="147"/>
      <c r="I59" s="863"/>
      <c r="J59" s="860"/>
      <c r="K59" s="155"/>
      <c r="L59" s="829"/>
      <c r="M59" s="145"/>
      <c r="N59" s="155"/>
      <c r="O59" s="155"/>
      <c r="P59" s="835"/>
      <c r="Q59" s="835"/>
      <c r="R59" s="831"/>
      <c r="S59" s="855"/>
      <c r="T59" s="857"/>
      <c r="U59" s="46"/>
      <c r="V59" s="19"/>
    </row>
    <row r="60" spans="2:22">
      <c r="B60" s="823"/>
      <c r="C60" s="828"/>
      <c r="D60" s="25"/>
      <c r="E60" s="30"/>
      <c r="F60" s="30"/>
      <c r="G60" s="144" t="e">
        <f>F60/#REF!</f>
        <v>#REF!</v>
      </c>
      <c r="H60" s="147"/>
      <c r="I60" s="863"/>
      <c r="J60" s="860"/>
      <c r="K60" s="155"/>
      <c r="L60" s="854"/>
      <c r="M60" s="145"/>
      <c r="N60" s="155"/>
      <c r="O60" s="155"/>
      <c r="P60" s="835"/>
      <c r="Q60" s="835"/>
      <c r="R60" s="831"/>
      <c r="S60" s="855"/>
      <c r="T60" s="857"/>
      <c r="U60" s="46"/>
      <c r="V60" s="19"/>
    </row>
    <row r="61" spans="2:22">
      <c r="B61" s="823"/>
      <c r="C61" s="828"/>
      <c r="D61" s="25"/>
      <c r="E61" s="30"/>
      <c r="F61" s="30"/>
      <c r="G61" s="144" t="e">
        <f>F61/#REF!</f>
        <v>#REF!</v>
      </c>
      <c r="H61" s="147"/>
      <c r="I61" s="863"/>
      <c r="J61" s="860"/>
      <c r="K61" s="155"/>
      <c r="L61" s="829"/>
      <c r="M61" s="145"/>
      <c r="N61" s="155"/>
      <c r="O61" s="155"/>
      <c r="P61" s="835"/>
      <c r="Q61" s="835"/>
      <c r="R61" s="831"/>
      <c r="S61" s="855"/>
      <c r="T61" s="857"/>
      <c r="U61" s="46"/>
      <c r="V61" s="19"/>
    </row>
    <row r="62" spans="2:22">
      <c r="B62" s="823"/>
      <c r="C62" s="828"/>
      <c r="D62" s="25"/>
      <c r="E62" s="30"/>
      <c r="F62" s="30"/>
      <c r="G62" s="144" t="e">
        <f>F62/#REF!</f>
        <v>#REF!</v>
      </c>
      <c r="H62" s="147"/>
      <c r="I62" s="863"/>
      <c r="J62" s="860"/>
      <c r="K62" s="155"/>
      <c r="L62" s="854"/>
      <c r="M62" s="145"/>
      <c r="N62" s="155"/>
      <c r="O62" s="155"/>
      <c r="P62" s="835"/>
      <c r="Q62" s="835"/>
      <c r="R62" s="831"/>
      <c r="S62" s="855"/>
      <c r="T62" s="857"/>
      <c r="U62" s="46"/>
      <c r="V62" s="19"/>
    </row>
    <row r="63" spans="2:22">
      <c r="B63" s="823"/>
      <c r="C63" s="828"/>
      <c r="D63" s="25"/>
      <c r="E63" s="30"/>
      <c r="F63" s="30"/>
      <c r="G63" s="144" t="e">
        <f>F63/#REF!</f>
        <v>#REF!</v>
      </c>
      <c r="H63" s="147"/>
      <c r="I63" s="863"/>
      <c r="J63" s="860"/>
      <c r="K63" s="155"/>
      <c r="L63" s="828"/>
      <c r="M63" s="145"/>
      <c r="N63" s="155"/>
      <c r="O63" s="155"/>
      <c r="P63" s="835"/>
      <c r="Q63" s="835"/>
      <c r="R63" s="831"/>
      <c r="S63" s="855"/>
      <c r="T63" s="857"/>
      <c r="U63" s="46"/>
      <c r="V63" s="19"/>
    </row>
    <row r="64" spans="2:22">
      <c r="B64" s="822"/>
      <c r="C64" s="829"/>
      <c r="D64" s="25"/>
      <c r="E64" s="30"/>
      <c r="F64" s="30"/>
      <c r="G64" s="144" t="e">
        <f>F64/#REF!</f>
        <v>#REF!</v>
      </c>
      <c r="H64" s="7"/>
      <c r="I64" s="864"/>
      <c r="J64" s="861"/>
      <c r="K64" s="155"/>
      <c r="L64" s="829"/>
      <c r="M64" s="145"/>
      <c r="N64" s="155"/>
      <c r="O64" s="155"/>
      <c r="P64" s="836"/>
      <c r="Q64" s="836"/>
      <c r="R64" s="832"/>
      <c r="S64" s="856"/>
      <c r="T64" s="858"/>
      <c r="U64" s="46"/>
      <c r="V64" s="19"/>
    </row>
    <row r="65" spans="2:22" s="90" customFormat="1" ht="16.5" customHeight="1">
      <c r="B65" s="821"/>
      <c r="C65" s="78" t="s">
        <v>348</v>
      </c>
      <c r="D65" s="78">
        <f>COUNTA(D55:D64)</f>
        <v>0</v>
      </c>
      <c r="E65" s="78"/>
      <c r="F65" s="69">
        <f>SUM(F55:F64)</f>
        <v>0</v>
      </c>
      <c r="G65" s="69" t="e">
        <f>SUM(G55:G64)</f>
        <v>#REF!</v>
      </c>
      <c r="H65" s="69" t="e">
        <f>G65/200</f>
        <v>#REF!</v>
      </c>
      <c r="I65" s="70">
        <f>SUM(I55:I64)</f>
        <v>0</v>
      </c>
      <c r="J65" s="71">
        <f>SUM(J55:J64)</f>
        <v>0</v>
      </c>
      <c r="K65" s="71"/>
      <c r="L65" s="71"/>
      <c r="M65" s="71"/>
      <c r="N65" s="74"/>
      <c r="O65" s="74"/>
      <c r="P65" s="74">
        <f t="shared" ref="P65" si="5">SUM(P55:P64)</f>
        <v>0</v>
      </c>
      <c r="Q65" s="74">
        <f>SUM(Q55:Q64)</f>
        <v>0</v>
      </c>
      <c r="R65" s="71"/>
      <c r="S65" s="71" t="e">
        <f>SUM(S55:S64)</f>
        <v>#REF!</v>
      </c>
      <c r="T65" s="71" t="e">
        <f t="shared" ref="T65" si="6">SUM(T55:T64)</f>
        <v>#REF!</v>
      </c>
      <c r="U65" s="81"/>
      <c r="V65" s="91"/>
    </row>
    <row r="66" spans="2:22" s="93" customFormat="1" ht="15" thickBot="1">
      <c r="B66" s="822"/>
      <c r="C66" s="82"/>
      <c r="D66" s="83"/>
      <c r="E66" s="84"/>
      <c r="F66" s="84"/>
      <c r="G66" s="28" t="str">
        <f>IFERROR(IF(F66/#REF!=0," ",F66/#REF!),"")</f>
        <v/>
      </c>
      <c r="H66" s="28"/>
      <c r="I66" s="72"/>
      <c r="J66" s="73"/>
      <c r="K66" s="73"/>
      <c r="L66" s="73"/>
      <c r="M66" s="73"/>
      <c r="N66" s="73"/>
      <c r="O66" s="73"/>
      <c r="P66" s="73"/>
      <c r="Q66" s="73"/>
      <c r="R66" s="73"/>
      <c r="S66" s="73"/>
      <c r="T66" s="73"/>
      <c r="U66" s="87"/>
      <c r="V66" s="92"/>
    </row>
    <row r="67" spans="2:22">
      <c r="B67" s="823">
        <f>B55+1</f>
        <v>5</v>
      </c>
      <c r="C67" s="828"/>
      <c r="D67" s="25"/>
      <c r="E67" s="24"/>
      <c r="F67" s="30"/>
      <c r="G67" s="144" t="e">
        <f>F67/#REF!</f>
        <v>#REF!</v>
      </c>
      <c r="H67" s="147"/>
      <c r="I67" s="862" t="str">
        <f>IFERROR(ROUND(IF(F77/#REF!=0,"",F77/#REF!),0),"")</f>
        <v/>
      </c>
      <c r="J67" s="859" t="str">
        <f>IFERROR(I77/#REF!,"")</f>
        <v/>
      </c>
      <c r="K67" s="155" t="str">
        <f>IFERROR(J77*#REF!/2,"")</f>
        <v/>
      </c>
      <c r="L67" s="854"/>
      <c r="M67" s="145"/>
      <c r="N67" s="155" t="str">
        <f>IFERROR(M77*#REF!/2,"")</f>
        <v/>
      </c>
      <c r="O67" s="155" t="str">
        <f>IFERROR(N77*#REF!/2,"")</f>
        <v/>
      </c>
      <c r="P67" s="834" t="str">
        <f>IFERROR(ROUND(IF(OR($L67="Shazoor",$L70="Shazoor",$L72="Shazoor",$L74="Shazoor"),$J77/#REF!,""),1),"NA")</f>
        <v>NA</v>
      </c>
      <c r="Q67" s="834" t="str">
        <f>IFERROR(ROUND(IF(OR($L67="Suzuki",$L70="Suzuki",$L72="Suzuki",$L74="Suzuki"),$J77/#REF!,""),1),"NA")</f>
        <v>NA</v>
      </c>
      <c r="R67" s="830"/>
      <c r="S67" s="855" t="e">
        <f>H77</f>
        <v>#REF!</v>
      </c>
      <c r="T67" s="857" t="e">
        <f>S67/20</f>
        <v>#REF!</v>
      </c>
      <c r="U67" s="44"/>
      <c r="V67" s="19"/>
    </row>
    <row r="68" spans="2:22">
      <c r="B68" s="823"/>
      <c r="C68" s="828"/>
      <c r="D68" s="25"/>
      <c r="E68" s="30"/>
      <c r="F68" s="30"/>
      <c r="G68" s="144" t="e">
        <f>F68/#REF!</f>
        <v>#REF!</v>
      </c>
      <c r="H68" s="147"/>
      <c r="I68" s="863"/>
      <c r="J68" s="860"/>
      <c r="K68" s="155"/>
      <c r="L68" s="828"/>
      <c r="M68" s="145"/>
      <c r="N68" s="155"/>
      <c r="O68" s="155"/>
      <c r="P68" s="835"/>
      <c r="Q68" s="835"/>
      <c r="R68" s="831"/>
      <c r="S68" s="855"/>
      <c r="T68" s="857"/>
      <c r="U68" s="46"/>
      <c r="V68" s="19"/>
    </row>
    <row r="69" spans="2:22">
      <c r="B69" s="823"/>
      <c r="C69" s="828"/>
      <c r="D69" s="25"/>
      <c r="E69" s="30"/>
      <c r="F69" s="30"/>
      <c r="G69" s="144" t="e">
        <f>F69/#REF!</f>
        <v>#REF!</v>
      </c>
      <c r="H69" s="147"/>
      <c r="I69" s="863"/>
      <c r="J69" s="860"/>
      <c r="K69" s="155"/>
      <c r="L69" s="829"/>
      <c r="M69" s="145"/>
      <c r="N69" s="155"/>
      <c r="O69" s="155"/>
      <c r="P69" s="835"/>
      <c r="Q69" s="835"/>
      <c r="R69" s="831"/>
      <c r="S69" s="855"/>
      <c r="T69" s="857"/>
      <c r="U69" s="46"/>
      <c r="V69" s="19"/>
    </row>
    <row r="70" spans="2:22">
      <c r="B70" s="823"/>
      <c r="C70" s="828"/>
      <c r="D70" s="25"/>
      <c r="E70" s="30"/>
      <c r="F70" s="30"/>
      <c r="G70" s="144" t="e">
        <f>F70/#REF!</f>
        <v>#REF!</v>
      </c>
      <c r="H70" s="147"/>
      <c r="I70" s="863"/>
      <c r="J70" s="860"/>
      <c r="K70" s="155"/>
      <c r="L70" s="854"/>
      <c r="M70" s="145"/>
      <c r="N70" s="155"/>
      <c r="O70" s="155"/>
      <c r="P70" s="835"/>
      <c r="Q70" s="835"/>
      <c r="R70" s="831"/>
      <c r="S70" s="855"/>
      <c r="T70" s="857"/>
      <c r="U70" s="46"/>
      <c r="V70" s="19"/>
    </row>
    <row r="71" spans="2:22">
      <c r="B71" s="823"/>
      <c r="C71" s="828"/>
      <c r="D71" s="25"/>
      <c r="E71" s="30"/>
      <c r="F71" s="22"/>
      <c r="G71" s="144" t="e">
        <f>F71/#REF!</f>
        <v>#REF!</v>
      </c>
      <c r="H71" s="147"/>
      <c r="I71" s="863"/>
      <c r="J71" s="860"/>
      <c r="K71" s="155"/>
      <c r="L71" s="829"/>
      <c r="M71" s="145"/>
      <c r="N71" s="155"/>
      <c r="O71" s="155"/>
      <c r="P71" s="835"/>
      <c r="Q71" s="835"/>
      <c r="R71" s="831"/>
      <c r="S71" s="855"/>
      <c r="T71" s="857"/>
      <c r="U71" s="46"/>
      <c r="V71" s="19"/>
    </row>
    <row r="72" spans="2:22">
      <c r="B72" s="823"/>
      <c r="C72" s="828"/>
      <c r="D72" s="25"/>
      <c r="E72" s="30"/>
      <c r="F72" s="22"/>
      <c r="G72" s="144" t="e">
        <f>F72/#REF!</f>
        <v>#REF!</v>
      </c>
      <c r="H72" s="147"/>
      <c r="I72" s="863"/>
      <c r="J72" s="860"/>
      <c r="K72" s="155"/>
      <c r="L72" s="854"/>
      <c r="M72" s="145"/>
      <c r="N72" s="155"/>
      <c r="O72" s="155"/>
      <c r="P72" s="835"/>
      <c r="Q72" s="835"/>
      <c r="R72" s="831"/>
      <c r="S72" s="855"/>
      <c r="T72" s="857"/>
      <c r="U72" s="46"/>
      <c r="V72" s="19"/>
    </row>
    <row r="73" spans="2:22">
      <c r="B73" s="823"/>
      <c r="C73" s="828"/>
      <c r="D73" s="25"/>
      <c r="E73" s="30"/>
      <c r="F73" s="22"/>
      <c r="G73" s="144" t="e">
        <f>F73/#REF!</f>
        <v>#REF!</v>
      </c>
      <c r="H73" s="147"/>
      <c r="I73" s="863"/>
      <c r="J73" s="860"/>
      <c r="K73" s="155"/>
      <c r="L73" s="829"/>
      <c r="M73" s="145"/>
      <c r="N73" s="155"/>
      <c r="O73" s="155"/>
      <c r="P73" s="835"/>
      <c r="Q73" s="835"/>
      <c r="R73" s="831"/>
      <c r="S73" s="855"/>
      <c r="T73" s="857"/>
      <c r="U73" s="46"/>
      <c r="V73" s="19"/>
    </row>
    <row r="74" spans="2:22">
      <c r="B74" s="823"/>
      <c r="C74" s="828"/>
      <c r="D74" s="25"/>
      <c r="E74" s="30"/>
      <c r="F74" s="22"/>
      <c r="G74" s="144" t="e">
        <f>F74/#REF!</f>
        <v>#REF!</v>
      </c>
      <c r="H74" s="147"/>
      <c r="I74" s="863"/>
      <c r="J74" s="860"/>
      <c r="K74" s="155"/>
      <c r="L74" s="854"/>
      <c r="M74" s="145"/>
      <c r="N74" s="155"/>
      <c r="O74" s="155"/>
      <c r="P74" s="835"/>
      <c r="Q74" s="835"/>
      <c r="R74" s="831"/>
      <c r="S74" s="855"/>
      <c r="T74" s="857"/>
      <c r="U74" s="46"/>
      <c r="V74" s="19"/>
    </row>
    <row r="75" spans="2:22">
      <c r="B75" s="823"/>
      <c r="C75" s="828"/>
      <c r="D75" s="25"/>
      <c r="E75" s="30"/>
      <c r="F75" s="22"/>
      <c r="G75" s="144" t="e">
        <f>F75/#REF!</f>
        <v>#REF!</v>
      </c>
      <c r="H75" s="147"/>
      <c r="I75" s="863"/>
      <c r="J75" s="860"/>
      <c r="K75" s="155"/>
      <c r="L75" s="828"/>
      <c r="M75" s="145"/>
      <c r="N75" s="155"/>
      <c r="O75" s="155"/>
      <c r="P75" s="835"/>
      <c r="Q75" s="835"/>
      <c r="R75" s="831"/>
      <c r="S75" s="855"/>
      <c r="T75" s="857"/>
      <c r="U75" s="46"/>
      <c r="V75" s="19"/>
    </row>
    <row r="76" spans="2:22">
      <c r="B76" s="822"/>
      <c r="C76" s="829"/>
      <c r="D76" s="25"/>
      <c r="E76" s="30"/>
      <c r="F76" s="22"/>
      <c r="G76" s="144" t="e">
        <f>F76/#REF!</f>
        <v>#REF!</v>
      </c>
      <c r="H76" s="7"/>
      <c r="I76" s="864"/>
      <c r="J76" s="861"/>
      <c r="K76" s="155"/>
      <c r="L76" s="829"/>
      <c r="M76" s="145"/>
      <c r="N76" s="155"/>
      <c r="O76" s="155"/>
      <c r="P76" s="836"/>
      <c r="Q76" s="836"/>
      <c r="R76" s="832"/>
      <c r="S76" s="856"/>
      <c r="T76" s="858"/>
      <c r="U76" s="46"/>
      <c r="V76" s="19"/>
    </row>
    <row r="77" spans="2:22" s="90" customFormat="1" ht="16.5" customHeight="1">
      <c r="B77" s="821"/>
      <c r="C77" s="78" t="s">
        <v>348</v>
      </c>
      <c r="D77" s="78">
        <f>COUNTA(D67:D76)</f>
        <v>0</v>
      </c>
      <c r="E77" s="78"/>
      <c r="F77" s="69">
        <f>SUM(F67:F76)</f>
        <v>0</v>
      </c>
      <c r="G77" s="69" t="e">
        <f>SUM(G67:G76)</f>
        <v>#REF!</v>
      </c>
      <c r="H77" s="69" t="e">
        <f>G77/200</f>
        <v>#REF!</v>
      </c>
      <c r="I77" s="70">
        <f>SUM(I67:I76)</f>
        <v>0</v>
      </c>
      <c r="J77" s="71">
        <f>SUM(J67:J76)</f>
        <v>0</v>
      </c>
      <c r="K77" s="71"/>
      <c r="L77" s="71"/>
      <c r="M77" s="71"/>
      <c r="N77" s="74"/>
      <c r="O77" s="74"/>
      <c r="P77" s="74">
        <f t="shared" ref="P77" si="7">SUM(P67:P76)</f>
        <v>0</v>
      </c>
      <c r="Q77" s="74">
        <f>SUM(Q67:Q76)</f>
        <v>0</v>
      </c>
      <c r="R77" s="71"/>
      <c r="S77" s="71" t="e">
        <f>SUM(S67:S76)</f>
        <v>#REF!</v>
      </c>
      <c r="T77" s="71" t="e">
        <f t="shared" ref="T77" si="8">SUM(T67:T76)</f>
        <v>#REF!</v>
      </c>
      <c r="U77" s="81"/>
      <c r="V77" s="91"/>
    </row>
    <row r="78" spans="2:22" s="93" customFormat="1" ht="15" thickBot="1">
      <c r="B78" s="822"/>
      <c r="C78" s="82"/>
      <c r="D78" s="83"/>
      <c r="E78" s="84"/>
      <c r="F78" s="84"/>
      <c r="G78" s="28" t="str">
        <f>IFERROR(IF(F78/#REF!=0," ",F78/#REF!),"")</f>
        <v/>
      </c>
      <c r="H78" s="28"/>
      <c r="I78" s="72"/>
      <c r="J78" s="73"/>
      <c r="K78" s="73"/>
      <c r="L78" s="73"/>
      <c r="M78" s="73"/>
      <c r="N78" s="73"/>
      <c r="O78" s="73"/>
      <c r="P78" s="73"/>
      <c r="Q78" s="73"/>
      <c r="R78" s="73"/>
      <c r="S78" s="73"/>
      <c r="T78" s="73"/>
      <c r="U78" s="87"/>
      <c r="V78" s="92"/>
    </row>
    <row r="79" spans="2:22">
      <c r="B79" s="823">
        <f>B67+1</f>
        <v>6</v>
      </c>
      <c r="C79" s="828"/>
      <c r="D79" s="25"/>
      <c r="E79" s="24"/>
      <c r="F79" s="30"/>
      <c r="G79" s="144" t="e">
        <f>F79/#REF!</f>
        <v>#REF!</v>
      </c>
      <c r="H79" s="147"/>
      <c r="I79" s="862" t="str">
        <f>IFERROR(ROUND(IF(F89/#REF!=0,"",F89/#REF!),0),"")</f>
        <v/>
      </c>
      <c r="J79" s="859" t="str">
        <f>IFERROR(I89/#REF!,"")</f>
        <v/>
      </c>
      <c r="K79" s="155" t="str">
        <f>IFERROR(J89*#REF!/2,"")</f>
        <v/>
      </c>
      <c r="L79" s="854"/>
      <c r="M79" s="145"/>
      <c r="N79" s="155" t="str">
        <f>IFERROR(M89*#REF!/2,"")</f>
        <v/>
      </c>
      <c r="O79" s="155" t="str">
        <f>IFERROR(N89*#REF!/2,"")</f>
        <v/>
      </c>
      <c r="P79" s="834" t="str">
        <f>IFERROR(ROUND(IF(OR($L79="Shazoor",$L82="Shazoor",$L84="Shazoor",$L86="Shazoor"),$J89/#REF!,""),1),"NA")</f>
        <v>NA</v>
      </c>
      <c r="Q79" s="834" t="str">
        <f>IFERROR(ROUND(IF(OR($L79="Suzuki",$L82="Suzuki",$L84="Suzuki",$L86="Suzuki"),$J89/#REF!,""),1),"NA")</f>
        <v>NA</v>
      </c>
      <c r="R79" s="830"/>
      <c r="S79" s="855" t="e">
        <f>H89</f>
        <v>#REF!</v>
      </c>
      <c r="T79" s="857" t="e">
        <f>S79/20</f>
        <v>#REF!</v>
      </c>
      <c r="U79" s="44"/>
      <c r="V79" s="19"/>
    </row>
    <row r="80" spans="2:22">
      <c r="B80" s="823"/>
      <c r="C80" s="828"/>
      <c r="D80" s="25"/>
      <c r="E80" s="30"/>
      <c r="F80" s="30"/>
      <c r="G80" s="144" t="e">
        <f>F80/#REF!</f>
        <v>#REF!</v>
      </c>
      <c r="H80" s="147"/>
      <c r="I80" s="863"/>
      <c r="J80" s="860"/>
      <c r="K80" s="155"/>
      <c r="L80" s="828"/>
      <c r="M80" s="145"/>
      <c r="N80" s="155"/>
      <c r="O80" s="155"/>
      <c r="P80" s="835"/>
      <c r="Q80" s="835"/>
      <c r="R80" s="831"/>
      <c r="S80" s="855"/>
      <c r="T80" s="857"/>
      <c r="U80" s="46"/>
      <c r="V80" s="19"/>
    </row>
    <row r="81" spans="2:22">
      <c r="B81" s="823"/>
      <c r="C81" s="828"/>
      <c r="D81" s="25"/>
      <c r="E81" s="30"/>
      <c r="F81" s="30"/>
      <c r="G81" s="144" t="e">
        <f>F81/#REF!</f>
        <v>#REF!</v>
      </c>
      <c r="H81" s="147"/>
      <c r="I81" s="863"/>
      <c r="J81" s="860"/>
      <c r="K81" s="155"/>
      <c r="L81" s="829"/>
      <c r="M81" s="145"/>
      <c r="N81" s="155"/>
      <c r="O81" s="155"/>
      <c r="P81" s="835"/>
      <c r="Q81" s="835"/>
      <c r="R81" s="831"/>
      <c r="S81" s="855"/>
      <c r="T81" s="857"/>
      <c r="U81" s="46"/>
      <c r="V81" s="19"/>
    </row>
    <row r="82" spans="2:22">
      <c r="B82" s="823"/>
      <c r="C82" s="828"/>
      <c r="D82" s="25"/>
      <c r="E82" s="30"/>
      <c r="F82" s="30"/>
      <c r="G82" s="144" t="e">
        <f>F82/#REF!</f>
        <v>#REF!</v>
      </c>
      <c r="H82" s="147"/>
      <c r="I82" s="863"/>
      <c r="J82" s="860"/>
      <c r="K82" s="155"/>
      <c r="L82" s="854"/>
      <c r="M82" s="145"/>
      <c r="N82" s="155"/>
      <c r="O82" s="155"/>
      <c r="P82" s="835"/>
      <c r="Q82" s="835"/>
      <c r="R82" s="831"/>
      <c r="S82" s="855"/>
      <c r="T82" s="857"/>
      <c r="U82" s="46"/>
      <c r="V82" s="19"/>
    </row>
    <row r="83" spans="2:22">
      <c r="B83" s="823"/>
      <c r="C83" s="828"/>
      <c r="D83" s="25"/>
      <c r="E83" s="30"/>
      <c r="F83" s="22"/>
      <c r="G83" s="144" t="e">
        <f>F83/#REF!</f>
        <v>#REF!</v>
      </c>
      <c r="H83" s="147"/>
      <c r="I83" s="863"/>
      <c r="J83" s="860"/>
      <c r="K83" s="155"/>
      <c r="L83" s="829"/>
      <c r="M83" s="145"/>
      <c r="N83" s="155"/>
      <c r="O83" s="155"/>
      <c r="P83" s="835"/>
      <c r="Q83" s="835"/>
      <c r="R83" s="831"/>
      <c r="S83" s="855"/>
      <c r="T83" s="857"/>
      <c r="U83" s="46"/>
      <c r="V83" s="19"/>
    </row>
    <row r="84" spans="2:22">
      <c r="B84" s="823"/>
      <c r="C84" s="828"/>
      <c r="D84" s="25"/>
      <c r="E84" s="30"/>
      <c r="F84" s="22"/>
      <c r="G84" s="144" t="e">
        <f>F84/#REF!</f>
        <v>#REF!</v>
      </c>
      <c r="H84" s="147"/>
      <c r="I84" s="863"/>
      <c r="J84" s="860"/>
      <c r="K84" s="155"/>
      <c r="L84" s="854"/>
      <c r="M84" s="145"/>
      <c r="N84" s="155"/>
      <c r="O84" s="155"/>
      <c r="P84" s="835"/>
      <c r="Q84" s="835"/>
      <c r="R84" s="831"/>
      <c r="S84" s="855"/>
      <c r="T84" s="857"/>
      <c r="U84" s="46"/>
      <c r="V84" s="19"/>
    </row>
    <row r="85" spans="2:22">
      <c r="B85" s="823"/>
      <c r="C85" s="828"/>
      <c r="D85" s="25"/>
      <c r="E85" s="30"/>
      <c r="F85" s="22"/>
      <c r="G85" s="144" t="e">
        <f>F85/#REF!</f>
        <v>#REF!</v>
      </c>
      <c r="H85" s="147"/>
      <c r="I85" s="863"/>
      <c r="J85" s="860"/>
      <c r="K85" s="155"/>
      <c r="L85" s="829"/>
      <c r="M85" s="145"/>
      <c r="N85" s="155"/>
      <c r="O85" s="155"/>
      <c r="P85" s="835"/>
      <c r="Q85" s="835"/>
      <c r="R85" s="831"/>
      <c r="S85" s="855"/>
      <c r="T85" s="857"/>
      <c r="U85" s="46"/>
      <c r="V85" s="125"/>
    </row>
    <row r="86" spans="2:22">
      <c r="B86" s="823"/>
      <c r="C86" s="828"/>
      <c r="D86" s="25"/>
      <c r="E86" s="30"/>
      <c r="F86" s="22"/>
      <c r="G86" s="144" t="e">
        <f>F86/#REF!</f>
        <v>#REF!</v>
      </c>
      <c r="H86" s="147"/>
      <c r="I86" s="863"/>
      <c r="J86" s="860"/>
      <c r="K86" s="155"/>
      <c r="L86" s="854"/>
      <c r="M86" s="145"/>
      <c r="N86" s="155"/>
      <c r="O86" s="155"/>
      <c r="P86" s="835"/>
      <c r="Q86" s="835"/>
      <c r="R86" s="831"/>
      <c r="S86" s="855"/>
      <c r="T86" s="857"/>
      <c r="U86" s="46"/>
      <c r="V86" s="126"/>
    </row>
    <row r="87" spans="2:22">
      <c r="B87" s="823"/>
      <c r="C87" s="828"/>
      <c r="D87" s="25"/>
      <c r="E87" s="30"/>
      <c r="F87" s="22"/>
      <c r="G87" s="144" t="e">
        <f>F87/#REF!</f>
        <v>#REF!</v>
      </c>
      <c r="H87" s="147"/>
      <c r="I87" s="863"/>
      <c r="J87" s="860"/>
      <c r="K87" s="155"/>
      <c r="L87" s="828"/>
      <c r="M87" s="145"/>
      <c r="N87" s="155"/>
      <c r="O87" s="155"/>
      <c r="P87" s="835"/>
      <c r="Q87" s="835"/>
      <c r="R87" s="831"/>
      <c r="S87" s="855"/>
      <c r="T87" s="857"/>
      <c r="U87" s="46"/>
      <c r="V87" s="19"/>
    </row>
    <row r="88" spans="2:22">
      <c r="B88" s="822"/>
      <c r="C88" s="829"/>
      <c r="D88" s="25"/>
      <c r="E88" s="30"/>
      <c r="F88" s="22"/>
      <c r="G88" s="144" t="e">
        <f>F88/#REF!</f>
        <v>#REF!</v>
      </c>
      <c r="H88" s="7"/>
      <c r="I88" s="864"/>
      <c r="J88" s="861"/>
      <c r="K88" s="155"/>
      <c r="L88" s="829"/>
      <c r="M88" s="145"/>
      <c r="N88" s="155"/>
      <c r="O88" s="155"/>
      <c r="P88" s="836"/>
      <c r="Q88" s="836"/>
      <c r="R88" s="832"/>
      <c r="S88" s="856"/>
      <c r="T88" s="858"/>
      <c r="U88" s="46"/>
      <c r="V88" s="19"/>
    </row>
    <row r="89" spans="2:22" s="90" customFormat="1" ht="16.5" customHeight="1">
      <c r="B89" s="821"/>
      <c r="C89" s="78" t="s">
        <v>348</v>
      </c>
      <c r="D89" s="78">
        <f>COUNTA(D79:D88)</f>
        <v>0</v>
      </c>
      <c r="E89" s="78"/>
      <c r="F89" s="69">
        <f>SUM(F79:F88)</f>
        <v>0</v>
      </c>
      <c r="G89" s="69" t="e">
        <f>SUM(G79:G88)</f>
        <v>#REF!</v>
      </c>
      <c r="H89" s="69" t="e">
        <f>G89/200</f>
        <v>#REF!</v>
      </c>
      <c r="I89" s="70">
        <f>SUM(I79:I88)</f>
        <v>0</v>
      </c>
      <c r="J89" s="71">
        <f>SUM(J79:J88)</f>
        <v>0</v>
      </c>
      <c r="K89" s="71"/>
      <c r="L89" s="71"/>
      <c r="M89" s="71"/>
      <c r="N89" s="74"/>
      <c r="O89" s="74"/>
      <c r="P89" s="74">
        <f t="shared" ref="P89" si="9">SUM(P79:P88)</f>
        <v>0</v>
      </c>
      <c r="Q89" s="74">
        <f>SUM(Q79:Q88)</f>
        <v>0</v>
      </c>
      <c r="R89" s="71"/>
      <c r="S89" s="71" t="e">
        <f>SUM(S79:S88)</f>
        <v>#REF!</v>
      </c>
      <c r="T89" s="71" t="e">
        <f t="shared" ref="T89" si="10">SUM(T79:T88)</f>
        <v>#REF!</v>
      </c>
      <c r="U89" s="81"/>
      <c r="V89" s="91"/>
    </row>
    <row r="90" spans="2:22" s="93" customFormat="1" ht="15" thickBot="1">
      <c r="B90" s="822"/>
      <c r="C90" s="82"/>
      <c r="D90" s="83"/>
      <c r="E90" s="84"/>
      <c r="F90" s="84"/>
      <c r="G90" s="28" t="str">
        <f>IFERROR(IF(F90/#REF!=0," ",F90/#REF!),"")</f>
        <v/>
      </c>
      <c r="H90" s="28"/>
      <c r="I90" s="72"/>
      <c r="J90" s="73"/>
      <c r="K90" s="73"/>
      <c r="L90" s="73"/>
      <c r="M90" s="73"/>
      <c r="N90" s="73"/>
      <c r="O90" s="73"/>
      <c r="P90" s="73"/>
      <c r="Q90" s="73"/>
      <c r="R90" s="73"/>
      <c r="S90" s="73"/>
      <c r="T90" s="73"/>
      <c r="U90" s="87"/>
      <c r="V90" s="92"/>
    </row>
    <row r="91" spans="2:22">
      <c r="B91" s="823">
        <f>B79+1</f>
        <v>7</v>
      </c>
      <c r="C91" s="828"/>
      <c r="D91" s="25"/>
      <c r="E91" s="24"/>
      <c r="F91" s="30"/>
      <c r="G91" s="144" t="e">
        <f>F91/#REF!</f>
        <v>#REF!</v>
      </c>
      <c r="H91" s="147"/>
      <c r="I91" s="862" t="str">
        <f>IFERROR(ROUND(IF(F101/#REF!=0,"",F101/#REF!),0),"")</f>
        <v/>
      </c>
      <c r="J91" s="859" t="str">
        <f>IFERROR(I101/#REF!,"")</f>
        <v/>
      </c>
      <c r="K91" s="155" t="str">
        <f>IFERROR(J101*#REF!/2,"")</f>
        <v/>
      </c>
      <c r="L91" s="854"/>
      <c r="M91" s="145"/>
      <c r="N91" s="155" t="str">
        <f>IFERROR(M101*#REF!/2,"")</f>
        <v/>
      </c>
      <c r="O91" s="155" t="str">
        <f>IFERROR(N101*#REF!/2,"")</f>
        <v/>
      </c>
      <c r="P91" s="834" t="str">
        <f>IFERROR(ROUND(IF(OR($L91="Shazoor",$L94="Shazoor",$L96="Shazoor",$L98="Shazoor"),$J101/#REF!,""),1),"NA")</f>
        <v>NA</v>
      </c>
      <c r="Q91" s="834" t="str">
        <f>IFERROR(ROUND(IF(OR($L91="Suzuki",$L94="Suzuki",$L96="Suzuki",$L98="Suzuki"),$J101/#REF!,""),1),"NA")</f>
        <v>NA</v>
      </c>
      <c r="R91" s="830"/>
      <c r="S91" s="855" t="e">
        <f>H101</f>
        <v>#REF!</v>
      </c>
      <c r="T91" s="857" t="e">
        <f>S91/20</f>
        <v>#REF!</v>
      </c>
      <c r="U91" s="44"/>
      <c r="V91" s="19"/>
    </row>
    <row r="92" spans="2:22">
      <c r="B92" s="823"/>
      <c r="C92" s="828"/>
      <c r="D92" s="25"/>
      <c r="E92" s="30"/>
      <c r="F92" s="30"/>
      <c r="G92" s="144" t="e">
        <f>F92/#REF!</f>
        <v>#REF!</v>
      </c>
      <c r="H92" s="147"/>
      <c r="I92" s="863"/>
      <c r="J92" s="860"/>
      <c r="K92" s="155"/>
      <c r="L92" s="828"/>
      <c r="M92" s="145"/>
      <c r="N92" s="155"/>
      <c r="O92" s="155"/>
      <c r="P92" s="835"/>
      <c r="Q92" s="835"/>
      <c r="R92" s="831"/>
      <c r="S92" s="855"/>
      <c r="T92" s="857"/>
      <c r="U92" s="46"/>
      <c r="V92" s="19"/>
    </row>
    <row r="93" spans="2:22">
      <c r="B93" s="823"/>
      <c r="C93" s="828"/>
      <c r="D93" s="25"/>
      <c r="E93" s="30"/>
      <c r="F93" s="30"/>
      <c r="G93" s="144" t="e">
        <f>F93/#REF!</f>
        <v>#REF!</v>
      </c>
      <c r="H93" s="147"/>
      <c r="I93" s="863"/>
      <c r="J93" s="860"/>
      <c r="K93" s="155"/>
      <c r="L93" s="829"/>
      <c r="M93" s="145"/>
      <c r="N93" s="155"/>
      <c r="O93" s="155"/>
      <c r="P93" s="835"/>
      <c r="Q93" s="835"/>
      <c r="R93" s="831"/>
      <c r="S93" s="855"/>
      <c r="T93" s="857"/>
      <c r="U93" s="46"/>
      <c r="V93" s="19"/>
    </row>
    <row r="94" spans="2:22">
      <c r="B94" s="823"/>
      <c r="C94" s="828"/>
      <c r="D94" s="25"/>
      <c r="E94" s="30"/>
      <c r="F94" s="30"/>
      <c r="G94" s="144" t="e">
        <f>F94/#REF!</f>
        <v>#REF!</v>
      </c>
      <c r="H94" s="147"/>
      <c r="I94" s="863"/>
      <c r="J94" s="860"/>
      <c r="K94" s="155"/>
      <c r="L94" s="854"/>
      <c r="M94" s="145"/>
      <c r="N94" s="155"/>
      <c r="O94" s="155"/>
      <c r="P94" s="835"/>
      <c r="Q94" s="835"/>
      <c r="R94" s="831"/>
      <c r="S94" s="855"/>
      <c r="T94" s="857"/>
      <c r="U94" s="46"/>
      <c r="V94" s="19"/>
    </row>
    <row r="95" spans="2:22">
      <c r="B95" s="823"/>
      <c r="C95" s="828"/>
      <c r="D95" s="25"/>
      <c r="E95" s="30"/>
      <c r="F95" s="22"/>
      <c r="G95" s="144" t="e">
        <f>F95/#REF!</f>
        <v>#REF!</v>
      </c>
      <c r="H95" s="147"/>
      <c r="I95" s="863"/>
      <c r="J95" s="860"/>
      <c r="K95" s="155"/>
      <c r="L95" s="829"/>
      <c r="M95" s="145"/>
      <c r="N95" s="155"/>
      <c r="O95" s="155"/>
      <c r="P95" s="835"/>
      <c r="Q95" s="835"/>
      <c r="R95" s="831"/>
      <c r="S95" s="855"/>
      <c r="T95" s="857"/>
      <c r="U95" s="46"/>
      <c r="V95" s="19"/>
    </row>
    <row r="96" spans="2:22">
      <c r="B96" s="823"/>
      <c r="C96" s="828"/>
      <c r="D96" s="25"/>
      <c r="E96" s="30"/>
      <c r="F96" s="22"/>
      <c r="G96" s="144" t="e">
        <f>F96/#REF!</f>
        <v>#REF!</v>
      </c>
      <c r="H96" s="147"/>
      <c r="I96" s="863"/>
      <c r="J96" s="860"/>
      <c r="K96" s="155"/>
      <c r="L96" s="854"/>
      <c r="M96" s="145"/>
      <c r="N96" s="155"/>
      <c r="O96" s="155"/>
      <c r="P96" s="835"/>
      <c r="Q96" s="835"/>
      <c r="R96" s="831"/>
      <c r="S96" s="855"/>
      <c r="T96" s="857"/>
      <c r="U96" s="46"/>
      <c r="V96" s="19"/>
    </row>
    <row r="97" spans="2:22">
      <c r="B97" s="823"/>
      <c r="C97" s="828"/>
      <c r="D97" s="25"/>
      <c r="E97" s="30"/>
      <c r="F97" s="22"/>
      <c r="G97" s="144" t="e">
        <f>F97/#REF!</f>
        <v>#REF!</v>
      </c>
      <c r="H97" s="147"/>
      <c r="I97" s="863"/>
      <c r="J97" s="860"/>
      <c r="K97" s="155"/>
      <c r="L97" s="829"/>
      <c r="M97" s="145"/>
      <c r="N97" s="155"/>
      <c r="O97" s="155"/>
      <c r="P97" s="835"/>
      <c r="Q97" s="835"/>
      <c r="R97" s="831"/>
      <c r="S97" s="855"/>
      <c r="T97" s="857"/>
      <c r="U97" s="46"/>
      <c r="V97" s="19"/>
    </row>
    <row r="98" spans="2:22">
      <c r="B98" s="823"/>
      <c r="C98" s="828"/>
      <c r="D98" s="25"/>
      <c r="E98" s="30"/>
      <c r="F98" s="22"/>
      <c r="G98" s="144" t="e">
        <f>F98/#REF!</f>
        <v>#REF!</v>
      </c>
      <c r="H98" s="147"/>
      <c r="I98" s="863"/>
      <c r="J98" s="860"/>
      <c r="K98" s="155"/>
      <c r="L98" s="854"/>
      <c r="M98" s="145"/>
      <c r="N98" s="155"/>
      <c r="O98" s="155"/>
      <c r="P98" s="835"/>
      <c r="Q98" s="835"/>
      <c r="R98" s="831"/>
      <c r="S98" s="855"/>
      <c r="T98" s="857"/>
      <c r="U98" s="46"/>
      <c r="V98" s="19"/>
    </row>
    <row r="99" spans="2:22">
      <c r="B99" s="823"/>
      <c r="C99" s="828"/>
      <c r="D99" s="25"/>
      <c r="E99" s="30"/>
      <c r="F99" s="22"/>
      <c r="G99" s="144" t="e">
        <f>F99/#REF!</f>
        <v>#REF!</v>
      </c>
      <c r="H99" s="147"/>
      <c r="I99" s="863"/>
      <c r="J99" s="860"/>
      <c r="K99" s="155"/>
      <c r="L99" s="828"/>
      <c r="M99" s="145"/>
      <c r="N99" s="155"/>
      <c r="O99" s="155"/>
      <c r="P99" s="835"/>
      <c r="Q99" s="835"/>
      <c r="R99" s="831"/>
      <c r="S99" s="855"/>
      <c r="T99" s="857"/>
      <c r="U99" s="46"/>
      <c r="V99" s="19"/>
    </row>
    <row r="100" spans="2:22">
      <c r="B100" s="822"/>
      <c r="C100" s="829"/>
      <c r="D100" s="25"/>
      <c r="E100" s="30"/>
      <c r="F100" s="22"/>
      <c r="G100" s="144" t="e">
        <f>F100/#REF!</f>
        <v>#REF!</v>
      </c>
      <c r="H100" s="7"/>
      <c r="I100" s="864"/>
      <c r="J100" s="861"/>
      <c r="K100" s="155"/>
      <c r="L100" s="829"/>
      <c r="M100" s="145"/>
      <c r="N100" s="155"/>
      <c r="O100" s="155"/>
      <c r="P100" s="836"/>
      <c r="Q100" s="836"/>
      <c r="R100" s="832"/>
      <c r="S100" s="856"/>
      <c r="T100" s="858"/>
      <c r="U100" s="46"/>
      <c r="V100" s="19"/>
    </row>
    <row r="101" spans="2:22" s="90" customFormat="1" ht="16.5" customHeight="1">
      <c r="B101" s="821"/>
      <c r="C101" s="78" t="s">
        <v>348</v>
      </c>
      <c r="D101" s="78">
        <f>COUNTA(D91:D100)</f>
        <v>0</v>
      </c>
      <c r="E101" s="78"/>
      <c r="F101" s="69">
        <f>SUM(F91:F100)</f>
        <v>0</v>
      </c>
      <c r="G101" s="69" t="e">
        <f>SUM(G91:G100)</f>
        <v>#REF!</v>
      </c>
      <c r="H101" s="69" t="e">
        <f>G101/200</f>
        <v>#REF!</v>
      </c>
      <c r="I101" s="70">
        <f>SUM(I91:I100)</f>
        <v>0</v>
      </c>
      <c r="J101" s="71">
        <f>SUM(J91:J100)</f>
        <v>0</v>
      </c>
      <c r="K101" s="71">
        <f>SUM(K91:K100)</f>
        <v>0</v>
      </c>
      <c r="L101" s="71"/>
      <c r="M101" s="71"/>
      <c r="N101" s="74"/>
      <c r="O101" s="74"/>
      <c r="P101" s="74">
        <f t="shared" ref="P101" si="11">SUM(P91:P100)</f>
        <v>0</v>
      </c>
      <c r="Q101" s="74">
        <f>SUM(Q91:Q100)</f>
        <v>0</v>
      </c>
      <c r="R101" s="71"/>
      <c r="S101" s="71" t="e">
        <f>SUM(S91:S100)</f>
        <v>#REF!</v>
      </c>
      <c r="T101" s="71" t="e">
        <f t="shared" ref="T101" si="12">SUM(T91:T100)</f>
        <v>#REF!</v>
      </c>
      <c r="U101" s="81"/>
      <c r="V101" s="91"/>
    </row>
    <row r="102" spans="2:22" s="93" customFormat="1" ht="15" thickBot="1">
      <c r="B102" s="822"/>
      <c r="C102" s="82"/>
      <c r="D102" s="83"/>
      <c r="E102" s="84"/>
      <c r="F102" s="84"/>
      <c r="G102" s="28" t="str">
        <f>IFERROR(IF(F102/#REF!=0," ",F102/#REF!),"")</f>
        <v/>
      </c>
      <c r="H102" s="28"/>
      <c r="I102" s="72"/>
      <c r="J102" s="73"/>
      <c r="K102" s="73"/>
      <c r="L102" s="73"/>
      <c r="M102" s="73"/>
      <c r="N102" s="73"/>
      <c r="O102" s="73"/>
      <c r="P102" s="73"/>
      <c r="Q102" s="73"/>
      <c r="R102" s="73"/>
      <c r="S102" s="73"/>
      <c r="T102" s="73"/>
      <c r="U102" s="87"/>
      <c r="V102" s="92"/>
    </row>
    <row r="103" spans="2:22">
      <c r="B103" s="823">
        <f>B91+1</f>
        <v>8</v>
      </c>
      <c r="C103" s="828"/>
      <c r="D103" s="25"/>
      <c r="E103" s="24"/>
      <c r="F103" s="30"/>
      <c r="G103" s="144" t="e">
        <f>F103/#REF!</f>
        <v>#REF!</v>
      </c>
      <c r="H103" s="147"/>
      <c r="I103" s="862" t="str">
        <f>IFERROR(ROUND(IF(F113/#REF!=0,"",F113/#REF!),0),"")</f>
        <v/>
      </c>
      <c r="J103" s="859" t="str">
        <f>IFERROR(I113/#REF!,"")</f>
        <v/>
      </c>
      <c r="K103" s="155" t="str">
        <f>IFERROR(J113*#REF!/2,"")</f>
        <v/>
      </c>
      <c r="L103" s="854"/>
      <c r="M103" s="145"/>
      <c r="N103" s="155" t="str">
        <f>IFERROR(M113*#REF!/2,"")</f>
        <v/>
      </c>
      <c r="O103" s="155" t="str">
        <f>IFERROR(N113*#REF!/2,"")</f>
        <v/>
      </c>
      <c r="P103" s="834" t="str">
        <f>IFERROR(ROUND(IF(OR($L103="Shazoor",$L106="Shazoor",$L108="Shazoor",$L110="Shazoor"),$J113/#REF!,""),1),"NA")</f>
        <v>NA</v>
      </c>
      <c r="Q103" s="834" t="str">
        <f>IFERROR(ROUND(IF(OR($L103="Suzuki",$L106="Suzuki",$L108="Suzuki",$L110="Suzuki"),$J113/#REF!,""),1),"NA")</f>
        <v>NA</v>
      </c>
      <c r="R103" s="830"/>
      <c r="S103" s="855" t="e">
        <f>H113</f>
        <v>#REF!</v>
      </c>
      <c r="T103" s="857" t="e">
        <f>S103/20</f>
        <v>#REF!</v>
      </c>
      <c r="U103" s="44"/>
      <c r="V103" s="19"/>
    </row>
    <row r="104" spans="2:22">
      <c r="B104" s="823"/>
      <c r="C104" s="828"/>
      <c r="D104" s="25"/>
      <c r="E104" s="30"/>
      <c r="F104" s="30"/>
      <c r="G104" s="144" t="e">
        <f>F104/#REF!</f>
        <v>#REF!</v>
      </c>
      <c r="H104" s="147"/>
      <c r="I104" s="863"/>
      <c r="J104" s="860"/>
      <c r="K104" s="155"/>
      <c r="L104" s="828"/>
      <c r="M104" s="145"/>
      <c r="N104" s="155"/>
      <c r="O104" s="155"/>
      <c r="P104" s="835"/>
      <c r="Q104" s="835"/>
      <c r="R104" s="831"/>
      <c r="S104" s="855"/>
      <c r="T104" s="857"/>
      <c r="U104" s="46"/>
      <c r="V104" s="19"/>
    </row>
    <row r="105" spans="2:22">
      <c r="B105" s="823"/>
      <c r="C105" s="828"/>
      <c r="D105" s="25"/>
      <c r="E105" s="30"/>
      <c r="F105" s="30"/>
      <c r="G105" s="144" t="e">
        <f>F105/#REF!</f>
        <v>#REF!</v>
      </c>
      <c r="H105" s="147"/>
      <c r="I105" s="863"/>
      <c r="J105" s="860"/>
      <c r="K105" s="155"/>
      <c r="L105" s="829"/>
      <c r="M105" s="145"/>
      <c r="N105" s="155"/>
      <c r="O105" s="155"/>
      <c r="P105" s="835"/>
      <c r="Q105" s="835"/>
      <c r="R105" s="831"/>
      <c r="S105" s="855"/>
      <c r="T105" s="857"/>
      <c r="U105" s="46"/>
      <c r="V105" s="19"/>
    </row>
    <row r="106" spans="2:22">
      <c r="B106" s="823"/>
      <c r="C106" s="828"/>
      <c r="D106" s="25"/>
      <c r="E106" s="30"/>
      <c r="F106" s="30"/>
      <c r="G106" s="144" t="e">
        <f>F106/#REF!</f>
        <v>#REF!</v>
      </c>
      <c r="H106" s="147"/>
      <c r="I106" s="863"/>
      <c r="J106" s="860"/>
      <c r="K106" s="155"/>
      <c r="L106" s="854"/>
      <c r="M106" s="145"/>
      <c r="N106" s="155"/>
      <c r="O106" s="155"/>
      <c r="P106" s="835"/>
      <c r="Q106" s="835"/>
      <c r="R106" s="831"/>
      <c r="S106" s="855"/>
      <c r="T106" s="857"/>
      <c r="U106" s="46"/>
      <c r="V106" s="19"/>
    </row>
    <row r="107" spans="2:22">
      <c r="B107" s="823"/>
      <c r="C107" s="828"/>
      <c r="D107" s="25"/>
      <c r="E107" s="30"/>
      <c r="F107" s="22"/>
      <c r="G107" s="144" t="e">
        <f>F107/#REF!</f>
        <v>#REF!</v>
      </c>
      <c r="H107" s="147"/>
      <c r="I107" s="863"/>
      <c r="J107" s="860"/>
      <c r="K107" s="155"/>
      <c r="L107" s="829"/>
      <c r="M107" s="145"/>
      <c r="N107" s="155"/>
      <c r="O107" s="155"/>
      <c r="P107" s="835"/>
      <c r="Q107" s="835"/>
      <c r="R107" s="831"/>
      <c r="S107" s="855"/>
      <c r="T107" s="857"/>
      <c r="U107" s="46"/>
      <c r="V107" s="19"/>
    </row>
    <row r="108" spans="2:22">
      <c r="B108" s="823"/>
      <c r="C108" s="828"/>
      <c r="D108" s="25"/>
      <c r="E108" s="30"/>
      <c r="F108" s="22"/>
      <c r="G108" s="144" t="e">
        <f>F108/#REF!</f>
        <v>#REF!</v>
      </c>
      <c r="H108" s="147"/>
      <c r="I108" s="863"/>
      <c r="J108" s="860"/>
      <c r="K108" s="155"/>
      <c r="L108" s="854"/>
      <c r="M108" s="145"/>
      <c r="N108" s="155"/>
      <c r="O108" s="155"/>
      <c r="P108" s="835"/>
      <c r="Q108" s="835"/>
      <c r="R108" s="831"/>
      <c r="S108" s="855"/>
      <c r="T108" s="857"/>
      <c r="U108" s="46"/>
      <c r="V108" s="19"/>
    </row>
    <row r="109" spans="2:22">
      <c r="B109" s="823"/>
      <c r="C109" s="828"/>
      <c r="D109" s="25"/>
      <c r="E109" s="30"/>
      <c r="F109" s="22"/>
      <c r="G109" s="144" t="e">
        <f>F109/#REF!</f>
        <v>#REF!</v>
      </c>
      <c r="H109" s="147"/>
      <c r="I109" s="863"/>
      <c r="J109" s="860"/>
      <c r="K109" s="155"/>
      <c r="L109" s="829"/>
      <c r="M109" s="145"/>
      <c r="N109" s="155"/>
      <c r="O109" s="155"/>
      <c r="P109" s="835"/>
      <c r="Q109" s="835"/>
      <c r="R109" s="831"/>
      <c r="S109" s="855"/>
      <c r="T109" s="857"/>
      <c r="U109" s="46"/>
      <c r="V109" s="19"/>
    </row>
    <row r="110" spans="2:22">
      <c r="B110" s="823"/>
      <c r="C110" s="828"/>
      <c r="D110" s="25"/>
      <c r="E110" s="30"/>
      <c r="F110" s="22"/>
      <c r="G110" s="144" t="e">
        <f>F110/#REF!</f>
        <v>#REF!</v>
      </c>
      <c r="H110" s="147"/>
      <c r="I110" s="863"/>
      <c r="J110" s="860"/>
      <c r="K110" s="155"/>
      <c r="L110" s="854"/>
      <c r="M110" s="145"/>
      <c r="N110" s="155"/>
      <c r="O110" s="155"/>
      <c r="P110" s="835"/>
      <c r="Q110" s="835"/>
      <c r="R110" s="831"/>
      <c r="S110" s="855"/>
      <c r="T110" s="857"/>
      <c r="U110" s="46"/>
      <c r="V110" s="19"/>
    </row>
    <row r="111" spans="2:22">
      <c r="B111" s="823"/>
      <c r="C111" s="828"/>
      <c r="D111" s="25"/>
      <c r="E111" s="30"/>
      <c r="F111" s="22"/>
      <c r="G111" s="144" t="e">
        <f>F111/#REF!</f>
        <v>#REF!</v>
      </c>
      <c r="H111" s="147"/>
      <c r="I111" s="863"/>
      <c r="J111" s="860"/>
      <c r="K111" s="155"/>
      <c r="L111" s="828"/>
      <c r="M111" s="145"/>
      <c r="N111" s="155"/>
      <c r="O111" s="155"/>
      <c r="P111" s="835"/>
      <c r="Q111" s="835"/>
      <c r="R111" s="831"/>
      <c r="S111" s="855"/>
      <c r="T111" s="857"/>
      <c r="U111" s="46"/>
      <c r="V111" s="19"/>
    </row>
    <row r="112" spans="2:22">
      <c r="B112" s="822"/>
      <c r="C112" s="829"/>
      <c r="D112" s="25"/>
      <c r="E112" s="30"/>
      <c r="F112" s="22"/>
      <c r="G112" s="144" t="e">
        <f>F112/#REF!</f>
        <v>#REF!</v>
      </c>
      <c r="H112" s="7"/>
      <c r="I112" s="864"/>
      <c r="J112" s="861"/>
      <c r="K112" s="155"/>
      <c r="L112" s="829"/>
      <c r="M112" s="145"/>
      <c r="N112" s="155"/>
      <c r="O112" s="155"/>
      <c r="P112" s="836"/>
      <c r="Q112" s="836"/>
      <c r="R112" s="832"/>
      <c r="S112" s="856"/>
      <c r="T112" s="858"/>
      <c r="U112" s="46"/>
      <c r="V112" s="19"/>
    </row>
    <row r="113" spans="2:22" s="90" customFormat="1" ht="16.5" customHeight="1">
      <c r="B113" s="821"/>
      <c r="C113" s="78" t="s">
        <v>348</v>
      </c>
      <c r="D113" s="78">
        <f>COUNTA(D103:D112)</f>
        <v>0</v>
      </c>
      <c r="E113" s="78"/>
      <c r="F113" s="69">
        <f>SUM(F103:F112)</f>
        <v>0</v>
      </c>
      <c r="G113" s="69" t="e">
        <f>SUM(G103:G112)</f>
        <v>#REF!</v>
      </c>
      <c r="H113" s="69" t="e">
        <f>G113/200</f>
        <v>#REF!</v>
      </c>
      <c r="I113" s="70">
        <f>SUM(I103:I112)</f>
        <v>0</v>
      </c>
      <c r="J113" s="71">
        <f>SUM(J103:J112)</f>
        <v>0</v>
      </c>
      <c r="K113" s="71"/>
      <c r="L113" s="71"/>
      <c r="M113" s="71"/>
      <c r="N113" s="74"/>
      <c r="O113" s="74"/>
      <c r="P113" s="74">
        <f t="shared" ref="P113" si="13">SUM(P103:P112)</f>
        <v>0</v>
      </c>
      <c r="Q113" s="74">
        <f>SUM(Q103:Q112)</f>
        <v>0</v>
      </c>
      <c r="R113" s="71"/>
      <c r="S113" s="71" t="e">
        <f>SUM(S103:S112)</f>
        <v>#REF!</v>
      </c>
      <c r="T113" s="71" t="e">
        <f t="shared" ref="T113" si="14">SUM(T103:T112)</f>
        <v>#REF!</v>
      </c>
      <c r="U113" s="81"/>
      <c r="V113" s="91"/>
    </row>
    <row r="114" spans="2:22" s="93" customFormat="1" ht="15" thickBot="1">
      <c r="B114" s="822"/>
      <c r="C114" s="82"/>
      <c r="D114" s="83"/>
      <c r="E114" s="84"/>
      <c r="F114" s="84"/>
      <c r="G114" s="28" t="str">
        <f>IFERROR(IF(F114/#REF!=0," ",F114/#REF!),"")</f>
        <v/>
      </c>
      <c r="H114" s="28"/>
      <c r="I114" s="72"/>
      <c r="J114" s="73"/>
      <c r="K114" s="73"/>
      <c r="L114" s="73"/>
      <c r="M114" s="73"/>
      <c r="N114" s="73"/>
      <c r="O114" s="73"/>
      <c r="P114" s="73"/>
      <c r="Q114" s="73"/>
      <c r="R114" s="73"/>
      <c r="S114" s="73"/>
      <c r="T114" s="73"/>
      <c r="U114" s="87"/>
      <c r="V114" s="92"/>
    </row>
    <row r="115" spans="2:22">
      <c r="B115" s="823">
        <f>B103+1</f>
        <v>9</v>
      </c>
      <c r="C115" s="828"/>
      <c r="D115" s="25"/>
      <c r="E115" s="24"/>
      <c r="F115" s="30"/>
      <c r="G115" s="144" t="e">
        <f>F115/#REF!</f>
        <v>#REF!</v>
      </c>
      <c r="H115" s="147"/>
      <c r="I115" s="862" t="str">
        <f>IFERROR(ROUND(IF(F125/#REF!=0,"",F125/#REF!),0),"")</f>
        <v/>
      </c>
      <c r="J115" s="859" t="str">
        <f>IFERROR(I125/#REF!,"")</f>
        <v/>
      </c>
      <c r="K115" s="155" t="str">
        <f>IFERROR(J125*#REF!/2,"")</f>
        <v/>
      </c>
      <c r="L115" s="854"/>
      <c r="M115" s="145"/>
      <c r="N115" s="155" t="str">
        <f>IFERROR(M125*#REF!/2,"")</f>
        <v/>
      </c>
      <c r="O115" s="155" t="str">
        <f>IFERROR(N125*#REF!/2,"")</f>
        <v/>
      </c>
      <c r="P115" s="834" t="str">
        <f>IFERROR(ROUND(IF(OR($L115="Shazoor",$L118="Shazoor",$L120="Shazoor",$L122="Shazoor"),$J125/#REF!,""),1),"NA")</f>
        <v>NA</v>
      </c>
      <c r="Q115" s="834" t="str">
        <f>IFERROR(ROUND(IF(OR($L115="Suzuki",$L118="Suzuki",$L120="Suzuki",$L122="Suzuki"),$J125/#REF!,""),1),"NA")</f>
        <v>NA</v>
      </c>
      <c r="R115" s="830"/>
      <c r="S115" s="855" t="e">
        <f>H125</f>
        <v>#REF!</v>
      </c>
      <c r="T115" s="857" t="e">
        <f>S115/20</f>
        <v>#REF!</v>
      </c>
      <c r="U115" s="44"/>
      <c r="V115" s="19"/>
    </row>
    <row r="116" spans="2:22">
      <c r="B116" s="823"/>
      <c r="C116" s="828"/>
      <c r="D116" s="25"/>
      <c r="E116" s="30"/>
      <c r="F116" s="30"/>
      <c r="G116" s="144" t="e">
        <f>F116/#REF!</f>
        <v>#REF!</v>
      </c>
      <c r="H116" s="147"/>
      <c r="I116" s="863"/>
      <c r="J116" s="860"/>
      <c r="K116" s="155"/>
      <c r="L116" s="828"/>
      <c r="M116" s="145"/>
      <c r="N116" s="155"/>
      <c r="O116" s="155"/>
      <c r="P116" s="835"/>
      <c r="Q116" s="835"/>
      <c r="R116" s="831"/>
      <c r="S116" s="855"/>
      <c r="T116" s="857"/>
      <c r="U116" s="46"/>
      <c r="V116" s="19"/>
    </row>
    <row r="117" spans="2:22">
      <c r="B117" s="823"/>
      <c r="C117" s="828"/>
      <c r="D117" s="25"/>
      <c r="E117" s="30"/>
      <c r="F117" s="30"/>
      <c r="G117" s="144" t="e">
        <f>F117/#REF!</f>
        <v>#REF!</v>
      </c>
      <c r="H117" s="147"/>
      <c r="I117" s="863"/>
      <c r="J117" s="860"/>
      <c r="K117" s="155"/>
      <c r="L117" s="829"/>
      <c r="M117" s="145"/>
      <c r="N117" s="155"/>
      <c r="O117" s="155"/>
      <c r="P117" s="835"/>
      <c r="Q117" s="835"/>
      <c r="R117" s="831"/>
      <c r="S117" s="855"/>
      <c r="T117" s="857"/>
      <c r="U117" s="46"/>
      <c r="V117" s="19"/>
    </row>
    <row r="118" spans="2:22">
      <c r="B118" s="823"/>
      <c r="C118" s="828"/>
      <c r="D118" s="25"/>
      <c r="E118" s="30"/>
      <c r="F118" s="30"/>
      <c r="G118" s="144" t="e">
        <f>F118/#REF!</f>
        <v>#REF!</v>
      </c>
      <c r="H118" s="147"/>
      <c r="I118" s="863"/>
      <c r="J118" s="860"/>
      <c r="K118" s="155"/>
      <c r="L118" s="854"/>
      <c r="M118" s="145"/>
      <c r="N118" s="155"/>
      <c r="O118" s="155"/>
      <c r="P118" s="835"/>
      <c r="Q118" s="835"/>
      <c r="R118" s="831"/>
      <c r="S118" s="855"/>
      <c r="T118" s="857"/>
      <c r="U118" s="46"/>
      <c r="V118" s="19"/>
    </row>
    <row r="119" spans="2:22">
      <c r="B119" s="823"/>
      <c r="C119" s="828"/>
      <c r="D119" s="25"/>
      <c r="E119" s="30"/>
      <c r="F119" s="22"/>
      <c r="G119" s="144" t="e">
        <f>F119/#REF!</f>
        <v>#REF!</v>
      </c>
      <c r="H119" s="147"/>
      <c r="I119" s="863"/>
      <c r="J119" s="860"/>
      <c r="K119" s="155"/>
      <c r="L119" s="829"/>
      <c r="M119" s="145"/>
      <c r="N119" s="155"/>
      <c r="O119" s="155"/>
      <c r="P119" s="835"/>
      <c r="Q119" s="835"/>
      <c r="R119" s="831"/>
      <c r="S119" s="855"/>
      <c r="T119" s="857"/>
      <c r="U119" s="46"/>
      <c r="V119" s="19"/>
    </row>
    <row r="120" spans="2:22">
      <c r="B120" s="823"/>
      <c r="C120" s="828"/>
      <c r="D120" s="25"/>
      <c r="E120" s="30"/>
      <c r="F120" s="22"/>
      <c r="G120" s="144" t="e">
        <f>F120/#REF!</f>
        <v>#REF!</v>
      </c>
      <c r="H120" s="147"/>
      <c r="I120" s="863"/>
      <c r="J120" s="860"/>
      <c r="K120" s="155"/>
      <c r="L120" s="854"/>
      <c r="M120" s="145"/>
      <c r="N120" s="155"/>
      <c r="O120" s="155"/>
      <c r="P120" s="835"/>
      <c r="Q120" s="835"/>
      <c r="R120" s="831"/>
      <c r="S120" s="855"/>
      <c r="T120" s="857"/>
      <c r="U120" s="46"/>
      <c r="V120" s="19"/>
    </row>
    <row r="121" spans="2:22">
      <c r="B121" s="823"/>
      <c r="C121" s="828"/>
      <c r="D121" s="25"/>
      <c r="E121" s="30"/>
      <c r="F121" s="22"/>
      <c r="G121" s="144" t="e">
        <f>F121/#REF!</f>
        <v>#REF!</v>
      </c>
      <c r="H121" s="147"/>
      <c r="I121" s="863"/>
      <c r="J121" s="860"/>
      <c r="K121" s="155"/>
      <c r="L121" s="829"/>
      <c r="M121" s="145"/>
      <c r="N121" s="155"/>
      <c r="O121" s="155"/>
      <c r="P121" s="835"/>
      <c r="Q121" s="835"/>
      <c r="R121" s="831"/>
      <c r="S121" s="855"/>
      <c r="T121" s="857"/>
      <c r="U121" s="46"/>
      <c r="V121" s="19"/>
    </row>
    <row r="122" spans="2:22">
      <c r="B122" s="823"/>
      <c r="C122" s="828"/>
      <c r="D122" s="25"/>
      <c r="E122" s="30"/>
      <c r="F122" s="22"/>
      <c r="G122" s="144" t="e">
        <f>F122/#REF!</f>
        <v>#REF!</v>
      </c>
      <c r="H122" s="147"/>
      <c r="I122" s="863"/>
      <c r="J122" s="860"/>
      <c r="K122" s="155"/>
      <c r="L122" s="854"/>
      <c r="M122" s="145"/>
      <c r="N122" s="155"/>
      <c r="O122" s="155"/>
      <c r="P122" s="835"/>
      <c r="Q122" s="835"/>
      <c r="R122" s="831"/>
      <c r="S122" s="855"/>
      <c r="T122" s="857"/>
      <c r="U122" s="46"/>
      <c r="V122" s="19"/>
    </row>
    <row r="123" spans="2:22">
      <c r="B123" s="823"/>
      <c r="C123" s="828"/>
      <c r="D123" s="25"/>
      <c r="E123" s="30"/>
      <c r="F123" s="22"/>
      <c r="G123" s="144" t="e">
        <f>F123/#REF!</f>
        <v>#REF!</v>
      </c>
      <c r="H123" s="147"/>
      <c r="I123" s="863"/>
      <c r="J123" s="860"/>
      <c r="K123" s="155"/>
      <c r="L123" s="828"/>
      <c r="M123" s="145"/>
      <c r="N123" s="155"/>
      <c r="O123" s="155"/>
      <c r="P123" s="835"/>
      <c r="Q123" s="835"/>
      <c r="R123" s="831"/>
      <c r="S123" s="855"/>
      <c r="T123" s="857"/>
      <c r="U123" s="46"/>
      <c r="V123" s="19"/>
    </row>
    <row r="124" spans="2:22">
      <c r="B124" s="822"/>
      <c r="C124" s="829"/>
      <c r="D124" s="25"/>
      <c r="E124" s="30"/>
      <c r="F124" s="22"/>
      <c r="G124" s="144" t="e">
        <f>F124/#REF!</f>
        <v>#REF!</v>
      </c>
      <c r="H124" s="7"/>
      <c r="I124" s="864"/>
      <c r="J124" s="861"/>
      <c r="K124" s="155"/>
      <c r="L124" s="829"/>
      <c r="M124" s="145"/>
      <c r="N124" s="155"/>
      <c r="O124" s="155"/>
      <c r="P124" s="836"/>
      <c r="Q124" s="836"/>
      <c r="R124" s="832"/>
      <c r="S124" s="856"/>
      <c r="T124" s="858"/>
      <c r="U124" s="46"/>
      <c r="V124" s="19"/>
    </row>
    <row r="125" spans="2:22" s="90" customFormat="1" ht="16.5" customHeight="1">
      <c r="B125" s="821"/>
      <c r="C125" s="78" t="s">
        <v>348</v>
      </c>
      <c r="D125" s="78">
        <f>COUNTA(D115:D124)</f>
        <v>0</v>
      </c>
      <c r="E125" s="78"/>
      <c r="F125" s="69">
        <f>SUM(F115:F124)</f>
        <v>0</v>
      </c>
      <c r="G125" s="69" t="e">
        <f>SUM(G115:G124)</f>
        <v>#REF!</v>
      </c>
      <c r="H125" s="69" t="e">
        <f>G125/200</f>
        <v>#REF!</v>
      </c>
      <c r="I125" s="70">
        <f>SUM(I115:I124)</f>
        <v>0</v>
      </c>
      <c r="J125" s="71">
        <f>SUM(J115:J124)</f>
        <v>0</v>
      </c>
      <c r="K125" s="71"/>
      <c r="L125" s="71"/>
      <c r="M125" s="71"/>
      <c r="N125" s="74"/>
      <c r="O125" s="74"/>
      <c r="P125" s="74">
        <f t="shared" ref="P125" si="15">SUM(P115:P124)</f>
        <v>0</v>
      </c>
      <c r="Q125" s="74">
        <f>SUM(Q115:Q124)</f>
        <v>0</v>
      </c>
      <c r="R125" s="71"/>
      <c r="S125" s="71" t="e">
        <f>SUM(S115:S124)</f>
        <v>#REF!</v>
      </c>
      <c r="T125" s="71" t="e">
        <f t="shared" ref="T125" si="16">SUM(T115:T124)</f>
        <v>#REF!</v>
      </c>
      <c r="U125" s="81"/>
      <c r="V125" s="91"/>
    </row>
    <row r="126" spans="2:22" s="93" customFormat="1" ht="15" thickBot="1">
      <c r="B126" s="822"/>
      <c r="C126" s="82"/>
      <c r="D126" s="83"/>
      <c r="E126" s="84"/>
      <c r="F126" s="84"/>
      <c r="G126" s="28" t="str">
        <f>IFERROR(IF(F126/#REF!=0," ",F126/#REF!),"")</f>
        <v/>
      </c>
      <c r="H126" s="28"/>
      <c r="I126" s="72"/>
      <c r="J126" s="73"/>
      <c r="K126" s="73"/>
      <c r="L126" s="73"/>
      <c r="M126" s="73"/>
      <c r="N126" s="73"/>
      <c r="O126" s="73"/>
      <c r="P126" s="73"/>
      <c r="Q126" s="73"/>
      <c r="R126" s="73"/>
      <c r="S126" s="73"/>
      <c r="T126" s="73"/>
      <c r="U126" s="87"/>
      <c r="V126" s="92"/>
    </row>
    <row r="127" spans="2:22">
      <c r="B127" s="823">
        <f>B115+1</f>
        <v>10</v>
      </c>
      <c r="C127" s="828"/>
      <c r="D127" s="25"/>
      <c r="E127" s="24"/>
      <c r="F127" s="30"/>
      <c r="G127" s="144" t="e">
        <f>F127/#REF!</f>
        <v>#REF!</v>
      </c>
      <c r="H127" s="147"/>
      <c r="I127" s="862" t="str">
        <f>IFERROR(ROUND(IF(F137/#REF!=0,"",F137/#REF!),0),"")</f>
        <v/>
      </c>
      <c r="J127" s="859" t="str">
        <f>IFERROR(I137/#REF!,"")</f>
        <v/>
      </c>
      <c r="K127" s="155" t="str">
        <f>IFERROR(J137*#REF!/2,"")</f>
        <v/>
      </c>
      <c r="L127" s="854"/>
      <c r="M127" s="145"/>
      <c r="N127" s="155" t="str">
        <f>IFERROR(M137*#REF!/2,"")</f>
        <v/>
      </c>
      <c r="O127" s="155" t="str">
        <f>IFERROR(N137*#REF!/2,"")</f>
        <v/>
      </c>
      <c r="P127" s="834" t="str">
        <f>IFERROR(ROUND(IF(OR($L127="Shazoor",$L130="Shazoor",$L132="Shazoor",$L134="Shazoor"),$J137/#REF!,""),1),"NA")</f>
        <v>NA</v>
      </c>
      <c r="Q127" s="834" t="str">
        <f>IFERROR(ROUND(IF(OR($L127="Suzuki",$L130="Suzuki",$L132="Suzuki",$L134="Suzuki"),$J137/#REF!,""),1),"NA")</f>
        <v>NA</v>
      </c>
      <c r="R127" s="830"/>
      <c r="S127" s="855" t="e">
        <f>H137</f>
        <v>#REF!</v>
      </c>
      <c r="T127" s="857" t="e">
        <f>S127/20</f>
        <v>#REF!</v>
      </c>
      <c r="U127" s="44"/>
      <c r="V127" s="19"/>
    </row>
    <row r="128" spans="2:22">
      <c r="B128" s="823"/>
      <c r="C128" s="828"/>
      <c r="D128" s="25"/>
      <c r="E128" s="30"/>
      <c r="F128" s="30"/>
      <c r="G128" s="144" t="e">
        <f>F128/#REF!</f>
        <v>#REF!</v>
      </c>
      <c r="H128" s="147"/>
      <c r="I128" s="863"/>
      <c r="J128" s="860"/>
      <c r="K128" s="155"/>
      <c r="L128" s="828"/>
      <c r="M128" s="145"/>
      <c r="N128" s="155"/>
      <c r="O128" s="155"/>
      <c r="P128" s="835"/>
      <c r="Q128" s="835"/>
      <c r="R128" s="831"/>
      <c r="S128" s="855"/>
      <c r="T128" s="857"/>
      <c r="U128" s="46"/>
      <c r="V128" s="19"/>
    </row>
    <row r="129" spans="2:22">
      <c r="B129" s="823"/>
      <c r="C129" s="828"/>
      <c r="D129" s="25"/>
      <c r="E129" s="30"/>
      <c r="F129" s="30"/>
      <c r="G129" s="144" t="e">
        <f>F129/#REF!</f>
        <v>#REF!</v>
      </c>
      <c r="H129" s="147"/>
      <c r="I129" s="863"/>
      <c r="J129" s="860"/>
      <c r="K129" s="155"/>
      <c r="L129" s="829"/>
      <c r="M129" s="145"/>
      <c r="N129" s="155"/>
      <c r="O129" s="155"/>
      <c r="P129" s="835"/>
      <c r="Q129" s="835"/>
      <c r="R129" s="831"/>
      <c r="S129" s="855"/>
      <c r="T129" s="857"/>
      <c r="U129" s="46"/>
      <c r="V129" s="19"/>
    </row>
    <row r="130" spans="2:22">
      <c r="B130" s="823"/>
      <c r="C130" s="828"/>
      <c r="D130" s="25"/>
      <c r="E130" s="30"/>
      <c r="F130" s="30"/>
      <c r="G130" s="144" t="e">
        <f>F130/#REF!</f>
        <v>#REF!</v>
      </c>
      <c r="H130" s="147"/>
      <c r="I130" s="863"/>
      <c r="J130" s="860"/>
      <c r="K130" s="155"/>
      <c r="L130" s="854"/>
      <c r="M130" s="145"/>
      <c r="N130" s="155"/>
      <c r="O130" s="155"/>
      <c r="P130" s="835"/>
      <c r="Q130" s="835"/>
      <c r="R130" s="831"/>
      <c r="S130" s="855"/>
      <c r="T130" s="857"/>
      <c r="U130" s="46"/>
      <c r="V130" s="19"/>
    </row>
    <row r="131" spans="2:22">
      <c r="B131" s="823"/>
      <c r="C131" s="828"/>
      <c r="D131" s="25"/>
      <c r="E131" s="30"/>
      <c r="F131" s="22"/>
      <c r="G131" s="144" t="e">
        <f>F131/#REF!</f>
        <v>#REF!</v>
      </c>
      <c r="H131" s="147"/>
      <c r="I131" s="863"/>
      <c r="J131" s="860"/>
      <c r="K131" s="155"/>
      <c r="L131" s="829"/>
      <c r="M131" s="145"/>
      <c r="N131" s="155"/>
      <c r="O131" s="155"/>
      <c r="P131" s="835"/>
      <c r="Q131" s="835"/>
      <c r="R131" s="831"/>
      <c r="S131" s="855"/>
      <c r="T131" s="857"/>
      <c r="U131" s="46"/>
      <c r="V131" s="19"/>
    </row>
    <row r="132" spans="2:22">
      <c r="B132" s="823"/>
      <c r="C132" s="828"/>
      <c r="D132" s="25"/>
      <c r="E132" s="30"/>
      <c r="F132" s="22"/>
      <c r="G132" s="144" t="e">
        <f>F132/#REF!</f>
        <v>#REF!</v>
      </c>
      <c r="H132" s="147"/>
      <c r="I132" s="863"/>
      <c r="J132" s="860"/>
      <c r="K132" s="155"/>
      <c r="L132" s="854"/>
      <c r="M132" s="145"/>
      <c r="N132" s="155"/>
      <c r="O132" s="155"/>
      <c r="P132" s="835"/>
      <c r="Q132" s="835"/>
      <c r="R132" s="831"/>
      <c r="S132" s="855"/>
      <c r="T132" s="857"/>
      <c r="U132" s="46"/>
      <c r="V132" s="19"/>
    </row>
    <row r="133" spans="2:22">
      <c r="B133" s="823"/>
      <c r="C133" s="828"/>
      <c r="D133" s="25"/>
      <c r="E133" s="30"/>
      <c r="F133" s="22"/>
      <c r="G133" s="144" t="e">
        <f>F133/#REF!</f>
        <v>#REF!</v>
      </c>
      <c r="H133" s="147"/>
      <c r="I133" s="863"/>
      <c r="J133" s="860"/>
      <c r="K133" s="155"/>
      <c r="L133" s="829"/>
      <c r="M133" s="145"/>
      <c r="N133" s="155"/>
      <c r="O133" s="155"/>
      <c r="P133" s="835"/>
      <c r="Q133" s="835"/>
      <c r="R133" s="831"/>
      <c r="S133" s="855"/>
      <c r="T133" s="857"/>
      <c r="U133" s="46"/>
      <c r="V133" s="19"/>
    </row>
    <row r="134" spans="2:22">
      <c r="B134" s="823"/>
      <c r="C134" s="828"/>
      <c r="D134" s="25"/>
      <c r="E134" s="30"/>
      <c r="F134" s="22"/>
      <c r="G134" s="144" t="e">
        <f>F134/#REF!</f>
        <v>#REF!</v>
      </c>
      <c r="H134" s="147"/>
      <c r="I134" s="863"/>
      <c r="J134" s="860"/>
      <c r="K134" s="155"/>
      <c r="L134" s="854"/>
      <c r="M134" s="145"/>
      <c r="N134" s="155"/>
      <c r="O134" s="155"/>
      <c r="P134" s="835"/>
      <c r="Q134" s="835"/>
      <c r="R134" s="831"/>
      <c r="S134" s="855"/>
      <c r="T134" s="857"/>
      <c r="U134" s="46"/>
      <c r="V134" s="19"/>
    </row>
    <row r="135" spans="2:22">
      <c r="B135" s="823"/>
      <c r="C135" s="828"/>
      <c r="D135" s="25"/>
      <c r="E135" s="30"/>
      <c r="F135" s="22"/>
      <c r="G135" s="144" t="e">
        <f>F135/#REF!</f>
        <v>#REF!</v>
      </c>
      <c r="H135" s="147"/>
      <c r="I135" s="863"/>
      <c r="J135" s="860"/>
      <c r="K135" s="155"/>
      <c r="L135" s="828"/>
      <c r="M135" s="145"/>
      <c r="N135" s="155"/>
      <c r="O135" s="155"/>
      <c r="P135" s="835"/>
      <c r="Q135" s="835"/>
      <c r="R135" s="831"/>
      <c r="S135" s="855"/>
      <c r="T135" s="857"/>
      <c r="U135" s="46"/>
      <c r="V135" s="19"/>
    </row>
    <row r="136" spans="2:22">
      <c r="B136" s="822"/>
      <c r="C136" s="829"/>
      <c r="D136" s="25"/>
      <c r="E136" s="30"/>
      <c r="F136" s="22"/>
      <c r="G136" s="144" t="e">
        <f>F136/#REF!</f>
        <v>#REF!</v>
      </c>
      <c r="H136" s="7"/>
      <c r="I136" s="864"/>
      <c r="J136" s="861"/>
      <c r="K136" s="155"/>
      <c r="L136" s="829"/>
      <c r="M136" s="145"/>
      <c r="N136" s="155"/>
      <c r="O136" s="155"/>
      <c r="P136" s="836"/>
      <c r="Q136" s="836"/>
      <c r="R136" s="832"/>
      <c r="S136" s="856"/>
      <c r="T136" s="858"/>
      <c r="U136" s="46"/>
      <c r="V136" s="19"/>
    </row>
    <row r="137" spans="2:22" s="90" customFormat="1" ht="16.5" customHeight="1">
      <c r="B137" s="821"/>
      <c r="C137" s="78" t="s">
        <v>348</v>
      </c>
      <c r="D137" s="78">
        <f>COUNTA(D127:D136)</f>
        <v>0</v>
      </c>
      <c r="E137" s="78"/>
      <c r="F137" s="69">
        <f>SUM(F127:F136)</f>
        <v>0</v>
      </c>
      <c r="G137" s="69" t="e">
        <f>SUM(G127:G136)</f>
        <v>#REF!</v>
      </c>
      <c r="H137" s="69" t="e">
        <f>G137/200</f>
        <v>#REF!</v>
      </c>
      <c r="I137" s="70">
        <f>SUM(I127:I136)</f>
        <v>0</v>
      </c>
      <c r="J137" s="71">
        <f>SUM(J127:J136)</f>
        <v>0</v>
      </c>
      <c r="K137" s="71"/>
      <c r="L137" s="71"/>
      <c r="M137" s="71"/>
      <c r="N137" s="74"/>
      <c r="O137" s="74"/>
      <c r="P137" s="74">
        <f t="shared" ref="P137" si="17">SUM(P127:P136)</f>
        <v>0</v>
      </c>
      <c r="Q137" s="74">
        <f>SUM(Q127:Q136)</f>
        <v>0</v>
      </c>
      <c r="R137" s="71"/>
      <c r="S137" s="71" t="e">
        <f>SUM(S127:S136)</f>
        <v>#REF!</v>
      </c>
      <c r="T137" s="71" t="e">
        <f t="shared" ref="T137" si="18">SUM(T127:T136)</f>
        <v>#REF!</v>
      </c>
      <c r="U137" s="81"/>
      <c r="V137" s="91"/>
    </row>
    <row r="138" spans="2:22" s="93" customFormat="1" ht="15" thickBot="1">
      <c r="B138" s="822"/>
      <c r="C138" s="82"/>
      <c r="D138" s="83"/>
      <c r="E138" s="84"/>
      <c r="F138" s="84"/>
      <c r="G138" s="28" t="str">
        <f>IFERROR(IF(F138/#REF!=0," ",F138/#REF!),"")</f>
        <v/>
      </c>
      <c r="H138" s="28"/>
      <c r="I138" s="72"/>
      <c r="J138" s="73"/>
      <c r="K138" s="73"/>
      <c r="L138" s="73"/>
      <c r="M138" s="73"/>
      <c r="N138" s="73"/>
      <c r="O138" s="73"/>
      <c r="P138" s="73"/>
      <c r="Q138" s="73"/>
      <c r="R138" s="73"/>
      <c r="S138" s="73"/>
      <c r="T138" s="73"/>
      <c r="U138" s="87"/>
      <c r="V138" s="92"/>
    </row>
    <row r="139" spans="2:22">
      <c r="B139" s="823">
        <f>B127+1</f>
        <v>11</v>
      </c>
      <c r="C139" s="828"/>
      <c r="D139" s="25"/>
      <c r="E139" s="24"/>
      <c r="F139" s="30"/>
      <c r="G139" s="144" t="e">
        <f>F139/#REF!</f>
        <v>#REF!</v>
      </c>
      <c r="H139" s="147"/>
      <c r="I139" s="862" t="str">
        <f>IFERROR(ROUND(IF(F149/#REF!=0,"",F149/#REF!),0),"")</f>
        <v/>
      </c>
      <c r="J139" s="859" t="str">
        <f>IFERROR(I149/#REF!,"")</f>
        <v/>
      </c>
      <c r="K139" s="155" t="str">
        <f>IFERROR(J149*#REF!/2,"")</f>
        <v/>
      </c>
      <c r="L139" s="854"/>
      <c r="M139" s="145"/>
      <c r="N139" s="155" t="str">
        <f>IFERROR(M149*#REF!/2,"")</f>
        <v/>
      </c>
      <c r="O139" s="155" t="str">
        <f>IFERROR(N149*#REF!/2,"")</f>
        <v/>
      </c>
      <c r="P139" s="834" t="str">
        <f>IFERROR(ROUND(IF(OR($L139="Shazoor",$L142="Shazoor",$L144="Shazoor",$L146="Shazoor"),$J149/#REF!,""),1),"NA")</f>
        <v>NA</v>
      </c>
      <c r="Q139" s="834" t="str">
        <f>IFERROR(ROUND(IF(OR($L139="Suzuki",$L142="Suzuki",$L144="Suzuki",$L146="Suzuki"),$J149/#REF!,""),1),"NA")</f>
        <v>NA</v>
      </c>
      <c r="R139" s="830"/>
      <c r="S139" s="855" t="e">
        <f>H149</f>
        <v>#REF!</v>
      </c>
      <c r="T139" s="857" t="e">
        <f>S139/20</f>
        <v>#REF!</v>
      </c>
      <c r="U139" s="44"/>
      <c r="V139" s="19"/>
    </row>
    <row r="140" spans="2:22">
      <c r="B140" s="823"/>
      <c r="C140" s="828"/>
      <c r="D140" s="25"/>
      <c r="E140" s="30"/>
      <c r="F140" s="30"/>
      <c r="G140" s="144" t="e">
        <f>F140/#REF!</f>
        <v>#REF!</v>
      </c>
      <c r="H140" s="147"/>
      <c r="I140" s="863"/>
      <c r="J140" s="860"/>
      <c r="K140" s="155"/>
      <c r="L140" s="828"/>
      <c r="M140" s="145"/>
      <c r="N140" s="155"/>
      <c r="O140" s="155"/>
      <c r="P140" s="835"/>
      <c r="Q140" s="835"/>
      <c r="R140" s="831"/>
      <c r="S140" s="855"/>
      <c r="T140" s="857"/>
      <c r="U140" s="46"/>
      <c r="V140" s="19"/>
    </row>
    <row r="141" spans="2:22">
      <c r="B141" s="823"/>
      <c r="C141" s="828"/>
      <c r="D141" s="25"/>
      <c r="E141" s="30"/>
      <c r="F141" s="30"/>
      <c r="G141" s="144" t="e">
        <f>F141/#REF!</f>
        <v>#REF!</v>
      </c>
      <c r="H141" s="147"/>
      <c r="I141" s="863"/>
      <c r="J141" s="860"/>
      <c r="K141" s="155"/>
      <c r="L141" s="829"/>
      <c r="M141" s="145"/>
      <c r="N141" s="155"/>
      <c r="O141" s="155"/>
      <c r="P141" s="835"/>
      <c r="Q141" s="835"/>
      <c r="R141" s="831"/>
      <c r="S141" s="855"/>
      <c r="T141" s="857"/>
      <c r="U141" s="46"/>
      <c r="V141" s="19"/>
    </row>
    <row r="142" spans="2:22">
      <c r="B142" s="823"/>
      <c r="C142" s="828"/>
      <c r="D142" s="25"/>
      <c r="E142" s="30"/>
      <c r="F142" s="30"/>
      <c r="G142" s="144" t="e">
        <f>F142/#REF!</f>
        <v>#REF!</v>
      </c>
      <c r="H142" s="147"/>
      <c r="I142" s="863"/>
      <c r="J142" s="860"/>
      <c r="K142" s="155"/>
      <c r="L142" s="854"/>
      <c r="M142" s="145"/>
      <c r="N142" s="155"/>
      <c r="O142" s="155"/>
      <c r="P142" s="835"/>
      <c r="Q142" s="835"/>
      <c r="R142" s="831"/>
      <c r="S142" s="855"/>
      <c r="T142" s="857"/>
      <c r="U142" s="46"/>
      <c r="V142" s="19"/>
    </row>
    <row r="143" spans="2:22">
      <c r="B143" s="823"/>
      <c r="C143" s="828"/>
      <c r="D143" s="25"/>
      <c r="E143" s="30"/>
      <c r="F143" s="22"/>
      <c r="G143" s="144" t="e">
        <f>F143/#REF!</f>
        <v>#REF!</v>
      </c>
      <c r="H143" s="147"/>
      <c r="I143" s="863"/>
      <c r="J143" s="860"/>
      <c r="K143" s="155"/>
      <c r="L143" s="829"/>
      <c r="M143" s="145"/>
      <c r="N143" s="155"/>
      <c r="O143" s="155"/>
      <c r="P143" s="835"/>
      <c r="Q143" s="835"/>
      <c r="R143" s="831"/>
      <c r="S143" s="855"/>
      <c r="T143" s="857"/>
      <c r="U143" s="46"/>
      <c r="V143" s="19"/>
    </row>
    <row r="144" spans="2:22">
      <c r="B144" s="823"/>
      <c r="C144" s="828"/>
      <c r="D144" s="25"/>
      <c r="E144" s="30"/>
      <c r="F144" s="22"/>
      <c r="G144" s="144" t="e">
        <f>F144/#REF!</f>
        <v>#REF!</v>
      </c>
      <c r="H144" s="147"/>
      <c r="I144" s="863"/>
      <c r="J144" s="860"/>
      <c r="K144" s="155"/>
      <c r="L144" s="854"/>
      <c r="M144" s="145"/>
      <c r="N144" s="155"/>
      <c r="O144" s="155"/>
      <c r="P144" s="835"/>
      <c r="Q144" s="835"/>
      <c r="R144" s="831"/>
      <c r="S144" s="855"/>
      <c r="T144" s="857"/>
      <c r="U144" s="46"/>
      <c r="V144" s="19"/>
    </row>
    <row r="145" spans="2:22">
      <c r="B145" s="823"/>
      <c r="C145" s="828"/>
      <c r="D145" s="25"/>
      <c r="E145" s="30"/>
      <c r="F145" s="22"/>
      <c r="G145" s="144" t="e">
        <f>F145/#REF!</f>
        <v>#REF!</v>
      </c>
      <c r="H145" s="147"/>
      <c r="I145" s="863"/>
      <c r="J145" s="860"/>
      <c r="K145" s="155"/>
      <c r="L145" s="829"/>
      <c r="M145" s="145"/>
      <c r="N145" s="155"/>
      <c r="O145" s="155"/>
      <c r="P145" s="835"/>
      <c r="Q145" s="835"/>
      <c r="R145" s="831"/>
      <c r="S145" s="855"/>
      <c r="T145" s="857"/>
      <c r="U145" s="46"/>
      <c r="V145" s="19"/>
    </row>
    <row r="146" spans="2:22">
      <c r="B146" s="823"/>
      <c r="C146" s="828"/>
      <c r="D146" s="25"/>
      <c r="E146" s="30"/>
      <c r="F146" s="22"/>
      <c r="G146" s="144" t="e">
        <f>F146/#REF!</f>
        <v>#REF!</v>
      </c>
      <c r="H146" s="147"/>
      <c r="I146" s="863"/>
      <c r="J146" s="860"/>
      <c r="K146" s="155"/>
      <c r="L146" s="854"/>
      <c r="M146" s="145"/>
      <c r="N146" s="155"/>
      <c r="O146" s="155"/>
      <c r="P146" s="835"/>
      <c r="Q146" s="835"/>
      <c r="R146" s="831"/>
      <c r="S146" s="855"/>
      <c r="T146" s="857"/>
      <c r="U146" s="46"/>
      <c r="V146" s="19"/>
    </row>
    <row r="147" spans="2:22">
      <c r="B147" s="823"/>
      <c r="C147" s="828"/>
      <c r="D147" s="25"/>
      <c r="E147" s="30"/>
      <c r="F147" s="22"/>
      <c r="G147" s="144" t="e">
        <f>F147/#REF!</f>
        <v>#REF!</v>
      </c>
      <c r="H147" s="147"/>
      <c r="I147" s="863"/>
      <c r="J147" s="860"/>
      <c r="K147" s="155"/>
      <c r="L147" s="828"/>
      <c r="M147" s="145"/>
      <c r="N147" s="155"/>
      <c r="O147" s="155"/>
      <c r="P147" s="835"/>
      <c r="Q147" s="835"/>
      <c r="R147" s="831"/>
      <c r="S147" s="855"/>
      <c r="T147" s="857"/>
      <c r="U147" s="46"/>
      <c r="V147" s="19"/>
    </row>
    <row r="148" spans="2:22">
      <c r="B148" s="822"/>
      <c r="C148" s="829"/>
      <c r="D148" s="25"/>
      <c r="E148" s="30"/>
      <c r="F148" s="22"/>
      <c r="G148" s="144" t="e">
        <f>F148/#REF!</f>
        <v>#REF!</v>
      </c>
      <c r="H148" s="7"/>
      <c r="I148" s="864"/>
      <c r="J148" s="861"/>
      <c r="K148" s="155"/>
      <c r="L148" s="829"/>
      <c r="M148" s="145"/>
      <c r="N148" s="155"/>
      <c r="O148" s="155"/>
      <c r="P148" s="836"/>
      <c r="Q148" s="836"/>
      <c r="R148" s="832"/>
      <c r="S148" s="856"/>
      <c r="T148" s="858"/>
      <c r="U148" s="46"/>
      <c r="V148" s="19"/>
    </row>
    <row r="149" spans="2:22" s="90" customFormat="1" ht="16.5" customHeight="1">
      <c r="B149" s="821"/>
      <c r="C149" s="78" t="s">
        <v>348</v>
      </c>
      <c r="D149" s="78">
        <f>COUNTA(D139:D148)</f>
        <v>0</v>
      </c>
      <c r="E149" s="78"/>
      <c r="F149" s="69">
        <f>SUM(F139:F148)</f>
        <v>0</v>
      </c>
      <c r="G149" s="69" t="e">
        <f>SUM(G139:G148)</f>
        <v>#REF!</v>
      </c>
      <c r="H149" s="69" t="e">
        <f>G149/200</f>
        <v>#REF!</v>
      </c>
      <c r="I149" s="70">
        <f>SUM(I139:I148)</f>
        <v>0</v>
      </c>
      <c r="J149" s="71">
        <f>SUM(J139:J148)</f>
        <v>0</v>
      </c>
      <c r="K149" s="71"/>
      <c r="L149" s="71"/>
      <c r="M149" s="71"/>
      <c r="N149" s="74"/>
      <c r="O149" s="74"/>
      <c r="P149" s="74">
        <f t="shared" ref="P149" si="19">SUM(P139:P148)</f>
        <v>0</v>
      </c>
      <c r="Q149" s="74">
        <f>SUM(Q139:Q148)</f>
        <v>0</v>
      </c>
      <c r="R149" s="71"/>
      <c r="S149" s="71" t="e">
        <f>SUM(S139:S148)</f>
        <v>#REF!</v>
      </c>
      <c r="T149" s="71" t="e">
        <f t="shared" ref="T149" si="20">SUM(T139:T148)</f>
        <v>#REF!</v>
      </c>
      <c r="U149" s="81"/>
      <c r="V149" s="91"/>
    </row>
    <row r="150" spans="2:22" s="93" customFormat="1" ht="15" thickBot="1">
      <c r="B150" s="822"/>
      <c r="C150" s="82"/>
      <c r="D150" s="83"/>
      <c r="E150" s="84"/>
      <c r="F150" s="84"/>
      <c r="G150" s="28" t="str">
        <f>IFERROR(IF(F150/#REF!=0," ",F150/#REF!),"")</f>
        <v/>
      </c>
      <c r="H150" s="28"/>
      <c r="I150" s="72"/>
      <c r="J150" s="73"/>
      <c r="K150" s="73"/>
      <c r="L150" s="73"/>
      <c r="M150" s="73"/>
      <c r="N150" s="73"/>
      <c r="O150" s="73"/>
      <c r="P150" s="73"/>
      <c r="Q150" s="73"/>
      <c r="R150" s="73"/>
      <c r="S150" s="73"/>
      <c r="T150" s="73"/>
      <c r="U150" s="87"/>
      <c r="V150" s="92"/>
    </row>
    <row r="151" spans="2:22">
      <c r="B151" s="823">
        <f>B139+1</f>
        <v>12</v>
      </c>
      <c r="C151" s="828"/>
      <c r="D151" s="25"/>
      <c r="E151" s="24"/>
      <c r="F151" s="30"/>
      <c r="G151" s="144" t="e">
        <f>F151/#REF!</f>
        <v>#REF!</v>
      </c>
      <c r="H151" s="147"/>
      <c r="I151" s="862" t="str">
        <f>IFERROR(ROUND(IF(F161/#REF!=0,"",F161/#REF!),0),"")</f>
        <v/>
      </c>
      <c r="J151" s="859" t="str">
        <f>IFERROR(I161/#REF!,"")</f>
        <v/>
      </c>
      <c r="K151" s="155" t="str">
        <f>IFERROR(J161*#REF!/2,"")</f>
        <v/>
      </c>
      <c r="L151" s="854"/>
      <c r="M151" s="145"/>
      <c r="N151" s="155" t="str">
        <f>IFERROR(M161*#REF!/2,"")</f>
        <v/>
      </c>
      <c r="O151" s="155" t="str">
        <f>IFERROR(N161*#REF!/2,"")</f>
        <v/>
      </c>
      <c r="P151" s="834" t="str">
        <f>IFERROR(ROUND(IF(OR($L151="Shazoor",$L154="Shazoor",$L156="Shazoor",$L158="Shazoor"),$J161/#REF!,""),1),"NA")</f>
        <v>NA</v>
      </c>
      <c r="Q151" s="834" t="str">
        <f>IFERROR(ROUND(IF(OR($L151="Suzuki",$L154="Suzuki",$L156="Suzuki",$L158="Suzuki"),$J161/#REF!,""),1),"NA")</f>
        <v>NA</v>
      </c>
      <c r="R151" s="830"/>
      <c r="S151" s="855" t="e">
        <f>H161</f>
        <v>#REF!</v>
      </c>
      <c r="T151" s="857" t="e">
        <f>S151/20</f>
        <v>#REF!</v>
      </c>
      <c r="U151" s="44"/>
      <c r="V151" s="19"/>
    </row>
    <row r="152" spans="2:22">
      <c r="B152" s="823"/>
      <c r="C152" s="828"/>
      <c r="D152" s="25"/>
      <c r="E152" s="30"/>
      <c r="F152" s="30"/>
      <c r="G152" s="144" t="e">
        <f>F152/#REF!</f>
        <v>#REF!</v>
      </c>
      <c r="H152" s="147"/>
      <c r="I152" s="863"/>
      <c r="J152" s="860"/>
      <c r="K152" s="155"/>
      <c r="L152" s="828"/>
      <c r="M152" s="145"/>
      <c r="N152" s="155"/>
      <c r="O152" s="155"/>
      <c r="P152" s="835"/>
      <c r="Q152" s="835"/>
      <c r="R152" s="831"/>
      <c r="S152" s="855"/>
      <c r="T152" s="857"/>
      <c r="U152" s="46"/>
      <c r="V152" s="19"/>
    </row>
    <row r="153" spans="2:22">
      <c r="B153" s="823"/>
      <c r="C153" s="828"/>
      <c r="D153" s="25"/>
      <c r="E153" s="30"/>
      <c r="F153" s="30"/>
      <c r="G153" s="144" t="e">
        <f>F153/#REF!</f>
        <v>#REF!</v>
      </c>
      <c r="H153" s="147"/>
      <c r="I153" s="863"/>
      <c r="J153" s="860"/>
      <c r="K153" s="155"/>
      <c r="L153" s="829"/>
      <c r="M153" s="145"/>
      <c r="N153" s="155"/>
      <c r="O153" s="155"/>
      <c r="P153" s="835"/>
      <c r="Q153" s="835"/>
      <c r="R153" s="831"/>
      <c r="S153" s="855"/>
      <c r="T153" s="857"/>
      <c r="U153" s="46"/>
      <c r="V153" s="19"/>
    </row>
    <row r="154" spans="2:22">
      <c r="B154" s="823"/>
      <c r="C154" s="828"/>
      <c r="D154" s="25"/>
      <c r="E154" s="30"/>
      <c r="F154" s="30"/>
      <c r="G154" s="144" t="e">
        <f>F154/#REF!</f>
        <v>#REF!</v>
      </c>
      <c r="H154" s="147"/>
      <c r="I154" s="863"/>
      <c r="J154" s="860"/>
      <c r="K154" s="155"/>
      <c r="L154" s="854"/>
      <c r="M154" s="145"/>
      <c r="N154" s="155"/>
      <c r="O154" s="155"/>
      <c r="P154" s="835"/>
      <c r="Q154" s="835"/>
      <c r="R154" s="831"/>
      <c r="S154" s="855"/>
      <c r="T154" s="857"/>
      <c r="U154" s="46"/>
      <c r="V154" s="19"/>
    </row>
    <row r="155" spans="2:22">
      <c r="B155" s="823"/>
      <c r="C155" s="828"/>
      <c r="D155" s="25"/>
      <c r="E155" s="30"/>
      <c r="F155" s="22"/>
      <c r="G155" s="144" t="e">
        <f>F155/#REF!</f>
        <v>#REF!</v>
      </c>
      <c r="H155" s="147"/>
      <c r="I155" s="863"/>
      <c r="J155" s="860"/>
      <c r="K155" s="155"/>
      <c r="L155" s="829"/>
      <c r="M155" s="145"/>
      <c r="N155" s="155"/>
      <c r="O155" s="155"/>
      <c r="P155" s="835"/>
      <c r="Q155" s="835"/>
      <c r="R155" s="831"/>
      <c r="S155" s="855"/>
      <c r="T155" s="857"/>
      <c r="U155" s="46"/>
      <c r="V155" s="19"/>
    </row>
    <row r="156" spans="2:22">
      <c r="B156" s="823"/>
      <c r="C156" s="828"/>
      <c r="D156" s="25"/>
      <c r="E156" s="30"/>
      <c r="F156" s="22"/>
      <c r="G156" s="144" t="e">
        <f>F156/#REF!</f>
        <v>#REF!</v>
      </c>
      <c r="H156" s="147"/>
      <c r="I156" s="863"/>
      <c r="J156" s="860"/>
      <c r="K156" s="155"/>
      <c r="L156" s="854"/>
      <c r="M156" s="145"/>
      <c r="N156" s="155"/>
      <c r="O156" s="155"/>
      <c r="P156" s="835"/>
      <c r="Q156" s="835"/>
      <c r="R156" s="831"/>
      <c r="S156" s="855"/>
      <c r="T156" s="857"/>
      <c r="U156" s="46"/>
      <c r="V156" s="19"/>
    </row>
    <row r="157" spans="2:22">
      <c r="B157" s="823"/>
      <c r="C157" s="828"/>
      <c r="D157" s="25"/>
      <c r="E157" s="30"/>
      <c r="F157" s="22"/>
      <c r="G157" s="144" t="e">
        <f>F157/#REF!</f>
        <v>#REF!</v>
      </c>
      <c r="H157" s="147"/>
      <c r="I157" s="863"/>
      <c r="J157" s="860"/>
      <c r="K157" s="155"/>
      <c r="L157" s="829"/>
      <c r="M157" s="145"/>
      <c r="N157" s="155"/>
      <c r="O157" s="155"/>
      <c r="P157" s="835"/>
      <c r="Q157" s="835"/>
      <c r="R157" s="831"/>
      <c r="S157" s="855"/>
      <c r="T157" s="857"/>
      <c r="U157" s="46"/>
      <c r="V157" s="19"/>
    </row>
    <row r="158" spans="2:22">
      <c r="B158" s="823"/>
      <c r="C158" s="828"/>
      <c r="D158" s="25"/>
      <c r="E158" s="30"/>
      <c r="F158" s="22"/>
      <c r="G158" s="144" t="e">
        <f>F158/#REF!</f>
        <v>#REF!</v>
      </c>
      <c r="H158" s="147"/>
      <c r="I158" s="863"/>
      <c r="J158" s="860"/>
      <c r="K158" s="155"/>
      <c r="L158" s="854"/>
      <c r="M158" s="145"/>
      <c r="N158" s="155"/>
      <c r="O158" s="155"/>
      <c r="P158" s="835"/>
      <c r="Q158" s="835"/>
      <c r="R158" s="831"/>
      <c r="S158" s="855"/>
      <c r="T158" s="857"/>
      <c r="U158" s="46"/>
      <c r="V158" s="19"/>
    </row>
    <row r="159" spans="2:22">
      <c r="B159" s="823"/>
      <c r="C159" s="828"/>
      <c r="D159" s="25"/>
      <c r="E159" s="30"/>
      <c r="F159" s="22"/>
      <c r="G159" s="144" t="e">
        <f>F159/#REF!</f>
        <v>#REF!</v>
      </c>
      <c r="H159" s="147"/>
      <c r="I159" s="863"/>
      <c r="J159" s="860"/>
      <c r="K159" s="155"/>
      <c r="L159" s="828"/>
      <c r="M159" s="145"/>
      <c r="N159" s="155"/>
      <c r="O159" s="155"/>
      <c r="P159" s="835"/>
      <c r="Q159" s="835"/>
      <c r="R159" s="831"/>
      <c r="S159" s="855"/>
      <c r="T159" s="857"/>
      <c r="U159" s="46"/>
      <c r="V159" s="19"/>
    </row>
    <row r="160" spans="2:22">
      <c r="B160" s="822"/>
      <c r="C160" s="829"/>
      <c r="D160" s="25"/>
      <c r="E160" s="30"/>
      <c r="F160" s="22"/>
      <c r="G160" s="144" t="e">
        <f>F160/#REF!</f>
        <v>#REF!</v>
      </c>
      <c r="H160" s="7"/>
      <c r="I160" s="864"/>
      <c r="J160" s="861"/>
      <c r="K160" s="155"/>
      <c r="L160" s="829"/>
      <c r="M160" s="145"/>
      <c r="N160" s="155"/>
      <c r="O160" s="155"/>
      <c r="P160" s="836"/>
      <c r="Q160" s="836"/>
      <c r="R160" s="832"/>
      <c r="S160" s="856"/>
      <c r="T160" s="858"/>
      <c r="U160" s="46"/>
      <c r="V160" s="19"/>
    </row>
    <row r="161" spans="2:22" s="90" customFormat="1" ht="16.5" customHeight="1">
      <c r="B161" s="821"/>
      <c r="C161" s="78" t="s">
        <v>348</v>
      </c>
      <c r="D161" s="78">
        <f>COUNTA(D151:D160)</f>
        <v>0</v>
      </c>
      <c r="E161" s="78"/>
      <c r="F161" s="69">
        <f>SUM(F151:F160)</f>
        <v>0</v>
      </c>
      <c r="G161" s="69" t="e">
        <f>SUM(G151:G160)</f>
        <v>#REF!</v>
      </c>
      <c r="H161" s="69" t="e">
        <f>G161/200</f>
        <v>#REF!</v>
      </c>
      <c r="I161" s="70">
        <f>SUM(I151:I160)</f>
        <v>0</v>
      </c>
      <c r="J161" s="71">
        <f>SUM(J151:J160)</f>
        <v>0</v>
      </c>
      <c r="K161" s="71"/>
      <c r="L161" s="71"/>
      <c r="M161" s="71"/>
      <c r="N161" s="74"/>
      <c r="O161" s="74"/>
      <c r="P161" s="74">
        <f t="shared" ref="P161" si="21">SUM(P151:P160)</f>
        <v>0</v>
      </c>
      <c r="Q161" s="74">
        <f>SUM(Q151:Q160)</f>
        <v>0</v>
      </c>
      <c r="R161" s="71"/>
      <c r="S161" s="71" t="e">
        <f>SUM(S151:S160)</f>
        <v>#REF!</v>
      </c>
      <c r="T161" s="71" t="e">
        <f t="shared" ref="T161" si="22">SUM(T151:T160)</f>
        <v>#REF!</v>
      </c>
      <c r="U161" s="81"/>
      <c r="V161" s="91"/>
    </row>
    <row r="162" spans="2:22" s="93" customFormat="1" ht="15" thickBot="1">
      <c r="B162" s="822"/>
      <c r="C162" s="82"/>
      <c r="D162" s="83"/>
      <c r="E162" s="84"/>
      <c r="F162" s="84"/>
      <c r="G162" s="28" t="str">
        <f>IFERROR(IF(F162/#REF!=0," ",F162/#REF!),"")</f>
        <v/>
      </c>
      <c r="H162" s="28"/>
      <c r="I162" s="72"/>
      <c r="J162" s="73"/>
      <c r="K162" s="73"/>
      <c r="L162" s="73"/>
      <c r="M162" s="73"/>
      <c r="N162" s="73"/>
      <c r="O162" s="73"/>
      <c r="P162" s="73"/>
      <c r="Q162" s="73"/>
      <c r="R162" s="73"/>
      <c r="S162" s="73"/>
      <c r="T162" s="73"/>
      <c r="U162" s="87"/>
      <c r="V162" s="92"/>
    </row>
    <row r="163" spans="2:22">
      <c r="B163" s="823">
        <f>B151+1</f>
        <v>13</v>
      </c>
      <c r="C163" s="828"/>
      <c r="D163" s="25"/>
      <c r="E163" s="24"/>
      <c r="F163" s="30"/>
      <c r="G163" s="144" t="e">
        <f>F163/#REF!</f>
        <v>#REF!</v>
      </c>
      <c r="H163" s="147"/>
      <c r="I163" s="862" t="str">
        <f>IFERROR(ROUND(IF(F173/#REF!=0,"",F173/#REF!),0),"")</f>
        <v/>
      </c>
      <c r="J163" s="859" t="str">
        <f>IFERROR(I173/#REF!,"")</f>
        <v/>
      </c>
      <c r="K163" s="155" t="str">
        <f>IFERROR(J173*#REF!/2,"")</f>
        <v/>
      </c>
      <c r="L163" s="854"/>
      <c r="M163" s="145"/>
      <c r="N163" s="155" t="str">
        <f>IFERROR(M173*#REF!/2,"")</f>
        <v/>
      </c>
      <c r="O163" s="155" t="str">
        <f>IFERROR(N173*#REF!/2,"")</f>
        <v/>
      </c>
      <c r="P163" s="834" t="str">
        <f>IFERROR(ROUND(IF(OR($L163="Shazoor",$L166="Shazoor",$L168="Shazoor",$L170="Shazoor"),$J173/#REF!,""),1),"NA")</f>
        <v>NA</v>
      </c>
      <c r="Q163" s="834" t="str">
        <f>IFERROR(ROUND(IF(OR($L163="Suzuki",$L166="Suzuki",$L168="Suzuki",$L170="Suzuki"),$J173/#REF!,""),1),"NA")</f>
        <v>NA</v>
      </c>
      <c r="R163" s="830"/>
      <c r="S163" s="855" t="e">
        <f>H173</f>
        <v>#REF!</v>
      </c>
      <c r="T163" s="857" t="e">
        <f>S163/20</f>
        <v>#REF!</v>
      </c>
      <c r="U163" s="44"/>
      <c r="V163" s="19"/>
    </row>
    <row r="164" spans="2:22">
      <c r="B164" s="823"/>
      <c r="C164" s="828"/>
      <c r="D164" s="25"/>
      <c r="E164" s="30"/>
      <c r="F164" s="30"/>
      <c r="G164" s="144" t="e">
        <f>F164/#REF!</f>
        <v>#REF!</v>
      </c>
      <c r="H164" s="147"/>
      <c r="I164" s="863"/>
      <c r="J164" s="860"/>
      <c r="K164" s="155"/>
      <c r="L164" s="828"/>
      <c r="M164" s="145"/>
      <c r="N164" s="155"/>
      <c r="O164" s="155"/>
      <c r="P164" s="835"/>
      <c r="Q164" s="835"/>
      <c r="R164" s="831"/>
      <c r="S164" s="855"/>
      <c r="T164" s="857"/>
      <c r="U164" s="46"/>
      <c r="V164" s="19"/>
    </row>
    <row r="165" spans="2:22">
      <c r="B165" s="823"/>
      <c r="C165" s="828"/>
      <c r="D165" s="25"/>
      <c r="E165" s="30"/>
      <c r="F165" s="30"/>
      <c r="G165" s="144" t="e">
        <f>F165/#REF!</f>
        <v>#REF!</v>
      </c>
      <c r="H165" s="147"/>
      <c r="I165" s="863"/>
      <c r="J165" s="860"/>
      <c r="K165" s="155"/>
      <c r="L165" s="829"/>
      <c r="M165" s="145"/>
      <c r="N165" s="155"/>
      <c r="O165" s="155"/>
      <c r="P165" s="835"/>
      <c r="Q165" s="835"/>
      <c r="R165" s="831"/>
      <c r="S165" s="855"/>
      <c r="T165" s="857"/>
      <c r="U165" s="46"/>
      <c r="V165" s="19"/>
    </row>
    <row r="166" spans="2:22">
      <c r="B166" s="823"/>
      <c r="C166" s="828"/>
      <c r="D166" s="25"/>
      <c r="E166" s="30"/>
      <c r="F166" s="30"/>
      <c r="G166" s="144" t="e">
        <f>F166/#REF!</f>
        <v>#REF!</v>
      </c>
      <c r="H166" s="147"/>
      <c r="I166" s="863"/>
      <c r="J166" s="860"/>
      <c r="K166" s="155"/>
      <c r="L166" s="854"/>
      <c r="M166" s="145"/>
      <c r="N166" s="155"/>
      <c r="O166" s="155"/>
      <c r="P166" s="835"/>
      <c r="Q166" s="835"/>
      <c r="R166" s="831"/>
      <c r="S166" s="855"/>
      <c r="T166" s="857"/>
      <c r="U166" s="46"/>
      <c r="V166" s="19"/>
    </row>
    <row r="167" spans="2:22">
      <c r="B167" s="823"/>
      <c r="C167" s="828"/>
      <c r="D167" s="25"/>
      <c r="E167" s="30"/>
      <c r="F167" s="22"/>
      <c r="G167" s="144" t="e">
        <f>F167/#REF!</f>
        <v>#REF!</v>
      </c>
      <c r="H167" s="147"/>
      <c r="I167" s="863"/>
      <c r="J167" s="860"/>
      <c r="K167" s="155"/>
      <c r="L167" s="829"/>
      <c r="M167" s="145"/>
      <c r="N167" s="155"/>
      <c r="O167" s="155"/>
      <c r="P167" s="835"/>
      <c r="Q167" s="835"/>
      <c r="R167" s="831"/>
      <c r="S167" s="855"/>
      <c r="T167" s="857"/>
      <c r="U167" s="46"/>
      <c r="V167" s="19"/>
    </row>
    <row r="168" spans="2:22">
      <c r="B168" s="823"/>
      <c r="C168" s="828"/>
      <c r="D168" s="25"/>
      <c r="E168" s="30"/>
      <c r="F168" s="22"/>
      <c r="G168" s="144" t="e">
        <f>F168/#REF!</f>
        <v>#REF!</v>
      </c>
      <c r="H168" s="147"/>
      <c r="I168" s="863"/>
      <c r="J168" s="860"/>
      <c r="K168" s="155"/>
      <c r="L168" s="854"/>
      <c r="M168" s="145"/>
      <c r="N168" s="155"/>
      <c r="O168" s="155"/>
      <c r="P168" s="835"/>
      <c r="Q168" s="835"/>
      <c r="R168" s="831"/>
      <c r="S168" s="855"/>
      <c r="T168" s="857"/>
      <c r="U168" s="46"/>
      <c r="V168" s="19"/>
    </row>
    <row r="169" spans="2:22">
      <c r="B169" s="823"/>
      <c r="C169" s="828"/>
      <c r="D169" s="25"/>
      <c r="E169" s="30"/>
      <c r="F169" s="22"/>
      <c r="G169" s="144" t="e">
        <f>F169/#REF!</f>
        <v>#REF!</v>
      </c>
      <c r="H169" s="147"/>
      <c r="I169" s="863"/>
      <c r="J169" s="860"/>
      <c r="K169" s="155"/>
      <c r="L169" s="829"/>
      <c r="M169" s="145"/>
      <c r="N169" s="155"/>
      <c r="O169" s="155"/>
      <c r="P169" s="835"/>
      <c r="Q169" s="835"/>
      <c r="R169" s="831"/>
      <c r="S169" s="855"/>
      <c r="T169" s="857"/>
      <c r="U169" s="46"/>
      <c r="V169" s="19"/>
    </row>
    <row r="170" spans="2:22">
      <c r="B170" s="823"/>
      <c r="C170" s="828"/>
      <c r="D170" s="25"/>
      <c r="E170" s="30"/>
      <c r="F170" s="22"/>
      <c r="G170" s="144" t="e">
        <f>F170/#REF!</f>
        <v>#REF!</v>
      </c>
      <c r="H170" s="147"/>
      <c r="I170" s="863"/>
      <c r="J170" s="860"/>
      <c r="K170" s="155"/>
      <c r="L170" s="854"/>
      <c r="M170" s="145"/>
      <c r="N170" s="155"/>
      <c r="O170" s="155"/>
      <c r="P170" s="835"/>
      <c r="Q170" s="835"/>
      <c r="R170" s="831"/>
      <c r="S170" s="855"/>
      <c r="T170" s="857"/>
      <c r="U170" s="46"/>
      <c r="V170" s="19"/>
    </row>
    <row r="171" spans="2:22">
      <c r="B171" s="823"/>
      <c r="C171" s="828"/>
      <c r="D171" s="25"/>
      <c r="E171" s="30"/>
      <c r="F171" s="22"/>
      <c r="G171" s="144" t="e">
        <f>F171/#REF!</f>
        <v>#REF!</v>
      </c>
      <c r="H171" s="147"/>
      <c r="I171" s="863"/>
      <c r="J171" s="860"/>
      <c r="K171" s="155"/>
      <c r="L171" s="828"/>
      <c r="M171" s="145"/>
      <c r="N171" s="155"/>
      <c r="O171" s="155"/>
      <c r="P171" s="835"/>
      <c r="Q171" s="835"/>
      <c r="R171" s="831"/>
      <c r="S171" s="855"/>
      <c r="T171" s="857"/>
      <c r="U171" s="46"/>
      <c r="V171" s="19"/>
    </row>
    <row r="172" spans="2:22">
      <c r="B172" s="822"/>
      <c r="C172" s="829"/>
      <c r="D172" s="25"/>
      <c r="E172" s="30"/>
      <c r="F172" s="22"/>
      <c r="G172" s="144" t="e">
        <f>F172/#REF!</f>
        <v>#REF!</v>
      </c>
      <c r="H172" s="7"/>
      <c r="I172" s="864"/>
      <c r="J172" s="861"/>
      <c r="K172" s="155"/>
      <c r="L172" s="829"/>
      <c r="M172" s="145"/>
      <c r="N172" s="155"/>
      <c r="O172" s="155"/>
      <c r="P172" s="836"/>
      <c r="Q172" s="836"/>
      <c r="R172" s="832"/>
      <c r="S172" s="856"/>
      <c r="T172" s="858"/>
      <c r="U172" s="46"/>
      <c r="V172" s="19"/>
    </row>
    <row r="173" spans="2:22" s="90" customFormat="1" ht="16.5" customHeight="1">
      <c r="B173" s="821"/>
      <c r="C173" s="78" t="s">
        <v>348</v>
      </c>
      <c r="D173" s="78">
        <f>COUNTA(D163:D172)</f>
        <v>0</v>
      </c>
      <c r="E173" s="78"/>
      <c r="F173" s="69">
        <f>SUM(F163:F172)</f>
        <v>0</v>
      </c>
      <c r="G173" s="69" t="e">
        <f>SUM(G163:G172)</f>
        <v>#REF!</v>
      </c>
      <c r="H173" s="69" t="e">
        <f>G173/200</f>
        <v>#REF!</v>
      </c>
      <c r="I173" s="70">
        <f>SUM(I163:I172)</f>
        <v>0</v>
      </c>
      <c r="J173" s="71">
        <f>SUM(J163:J172)</f>
        <v>0</v>
      </c>
      <c r="K173" s="71"/>
      <c r="L173" s="71"/>
      <c r="M173" s="71"/>
      <c r="N173" s="74"/>
      <c r="O173" s="74"/>
      <c r="P173" s="74">
        <f t="shared" ref="P173" si="23">SUM(P163:P172)</f>
        <v>0</v>
      </c>
      <c r="Q173" s="74">
        <f>SUM(Q163:Q172)</f>
        <v>0</v>
      </c>
      <c r="R173" s="71"/>
      <c r="S173" s="71" t="e">
        <f>SUM(S163:S172)</f>
        <v>#REF!</v>
      </c>
      <c r="T173" s="71" t="e">
        <f t="shared" ref="T173" si="24">SUM(T163:T172)</f>
        <v>#REF!</v>
      </c>
      <c r="U173" s="81"/>
      <c r="V173" s="91"/>
    </row>
    <row r="174" spans="2:22" s="93" customFormat="1" ht="15" thickBot="1">
      <c r="B174" s="822"/>
      <c r="C174" s="82"/>
      <c r="D174" s="83"/>
      <c r="E174" s="84"/>
      <c r="F174" s="84"/>
      <c r="G174" s="28" t="str">
        <f>IFERROR(IF(F174/#REF!=0," ",F174/#REF!),"")</f>
        <v/>
      </c>
      <c r="H174" s="28"/>
      <c r="I174" s="72"/>
      <c r="J174" s="73"/>
      <c r="K174" s="73"/>
      <c r="L174" s="73"/>
      <c r="M174" s="73"/>
      <c r="N174" s="73"/>
      <c r="O174" s="73"/>
      <c r="P174" s="73"/>
      <c r="Q174" s="73"/>
      <c r="R174" s="73"/>
      <c r="S174" s="73"/>
      <c r="T174" s="73"/>
      <c r="U174" s="87"/>
      <c r="V174" s="92"/>
    </row>
    <row r="175" spans="2:22">
      <c r="B175" s="823">
        <f>B163+1</f>
        <v>14</v>
      </c>
      <c r="C175" s="828"/>
      <c r="D175" s="25"/>
      <c r="E175" s="24"/>
      <c r="F175" s="30"/>
      <c r="G175" s="144" t="e">
        <f>F175/#REF!</f>
        <v>#REF!</v>
      </c>
      <c r="H175" s="147"/>
      <c r="I175" s="862" t="str">
        <f>IFERROR(ROUND(IF(F185/#REF!=0,"",F185/#REF!),0),"")</f>
        <v/>
      </c>
      <c r="J175" s="859" t="str">
        <f>IFERROR(I185/#REF!,"")</f>
        <v/>
      </c>
      <c r="K175" s="155" t="str">
        <f>IFERROR(J185*#REF!/2,"")</f>
        <v/>
      </c>
      <c r="L175" s="854"/>
      <c r="M175" s="145"/>
      <c r="N175" s="155" t="str">
        <f>IFERROR(M185*#REF!/2,"")</f>
        <v/>
      </c>
      <c r="O175" s="155" t="str">
        <f>IFERROR(N185*#REF!/2,"")</f>
        <v/>
      </c>
      <c r="P175" s="834" t="str">
        <f>IFERROR(ROUND(IF(OR($L175="Shazoor",$L178="Shazoor",$L180="Shazoor",$L182="Shazoor"),$J185/#REF!,""),1),"NA")</f>
        <v>NA</v>
      </c>
      <c r="Q175" s="834" t="str">
        <f>IFERROR(ROUND(IF(OR($L175="Suzuki",$L178="Suzuki",$L180="Suzuki",$L182="Suzuki"),$J185/#REF!,""),1),"NA")</f>
        <v>NA</v>
      </c>
      <c r="R175" s="830"/>
      <c r="S175" s="855" t="e">
        <f>H185</f>
        <v>#REF!</v>
      </c>
      <c r="T175" s="857" t="e">
        <f>S175/20</f>
        <v>#REF!</v>
      </c>
      <c r="U175" s="44"/>
      <c r="V175" s="19"/>
    </row>
    <row r="176" spans="2:22">
      <c r="B176" s="823"/>
      <c r="C176" s="828"/>
      <c r="D176" s="25"/>
      <c r="E176" s="30"/>
      <c r="F176" s="30"/>
      <c r="G176" s="144" t="e">
        <f>F176/#REF!</f>
        <v>#REF!</v>
      </c>
      <c r="H176" s="147"/>
      <c r="I176" s="863"/>
      <c r="J176" s="860"/>
      <c r="K176" s="155"/>
      <c r="L176" s="828"/>
      <c r="M176" s="145"/>
      <c r="N176" s="155"/>
      <c r="O176" s="155"/>
      <c r="P176" s="835"/>
      <c r="Q176" s="835"/>
      <c r="R176" s="831"/>
      <c r="S176" s="855"/>
      <c r="T176" s="857"/>
      <c r="U176" s="46"/>
      <c r="V176" s="19"/>
    </row>
    <row r="177" spans="2:22">
      <c r="B177" s="823"/>
      <c r="C177" s="828"/>
      <c r="D177" s="25"/>
      <c r="E177" s="30"/>
      <c r="F177" s="30"/>
      <c r="G177" s="144" t="e">
        <f>F177/#REF!</f>
        <v>#REF!</v>
      </c>
      <c r="H177" s="147"/>
      <c r="I177" s="863"/>
      <c r="J177" s="860"/>
      <c r="K177" s="155"/>
      <c r="L177" s="829"/>
      <c r="M177" s="145"/>
      <c r="N177" s="155"/>
      <c r="O177" s="155"/>
      <c r="P177" s="835"/>
      <c r="Q177" s="835"/>
      <c r="R177" s="831"/>
      <c r="S177" s="855"/>
      <c r="T177" s="857"/>
      <c r="U177" s="46"/>
      <c r="V177" s="19"/>
    </row>
    <row r="178" spans="2:22">
      <c r="B178" s="823"/>
      <c r="C178" s="828"/>
      <c r="D178" s="25"/>
      <c r="E178" s="30"/>
      <c r="F178" s="30"/>
      <c r="G178" s="144" t="e">
        <f>F178/#REF!</f>
        <v>#REF!</v>
      </c>
      <c r="H178" s="147"/>
      <c r="I178" s="863"/>
      <c r="J178" s="860"/>
      <c r="K178" s="155"/>
      <c r="L178" s="854"/>
      <c r="M178" s="145"/>
      <c r="N178" s="155"/>
      <c r="O178" s="155"/>
      <c r="P178" s="835"/>
      <c r="Q178" s="835"/>
      <c r="R178" s="831"/>
      <c r="S178" s="855"/>
      <c r="T178" s="857"/>
      <c r="U178" s="46"/>
      <c r="V178" s="19"/>
    </row>
    <row r="179" spans="2:22">
      <c r="B179" s="823"/>
      <c r="C179" s="828"/>
      <c r="D179" s="25"/>
      <c r="E179" s="30"/>
      <c r="F179" s="22"/>
      <c r="G179" s="144" t="e">
        <f>F179/#REF!</f>
        <v>#REF!</v>
      </c>
      <c r="H179" s="147"/>
      <c r="I179" s="863"/>
      <c r="J179" s="860"/>
      <c r="K179" s="155"/>
      <c r="L179" s="829"/>
      <c r="M179" s="145"/>
      <c r="N179" s="155"/>
      <c r="O179" s="155"/>
      <c r="P179" s="835"/>
      <c r="Q179" s="835"/>
      <c r="R179" s="831"/>
      <c r="S179" s="855"/>
      <c r="T179" s="857"/>
      <c r="U179" s="46"/>
      <c r="V179" s="19"/>
    </row>
    <row r="180" spans="2:22">
      <c r="B180" s="823"/>
      <c r="C180" s="828"/>
      <c r="D180" s="25"/>
      <c r="E180" s="30"/>
      <c r="F180" s="22"/>
      <c r="G180" s="144" t="e">
        <f>F180/#REF!</f>
        <v>#REF!</v>
      </c>
      <c r="H180" s="147"/>
      <c r="I180" s="863"/>
      <c r="J180" s="860"/>
      <c r="K180" s="155"/>
      <c r="L180" s="854"/>
      <c r="M180" s="145"/>
      <c r="N180" s="155"/>
      <c r="O180" s="155"/>
      <c r="P180" s="835"/>
      <c r="Q180" s="835"/>
      <c r="R180" s="831"/>
      <c r="S180" s="855"/>
      <c r="T180" s="857"/>
      <c r="U180" s="46"/>
      <c r="V180" s="19"/>
    </row>
    <row r="181" spans="2:22">
      <c r="B181" s="823"/>
      <c r="C181" s="828"/>
      <c r="D181" s="25"/>
      <c r="E181" s="30"/>
      <c r="F181" s="22"/>
      <c r="G181" s="144" t="e">
        <f>F181/#REF!</f>
        <v>#REF!</v>
      </c>
      <c r="H181" s="147"/>
      <c r="I181" s="863"/>
      <c r="J181" s="860"/>
      <c r="K181" s="155"/>
      <c r="L181" s="829"/>
      <c r="M181" s="145"/>
      <c r="N181" s="155"/>
      <c r="O181" s="155"/>
      <c r="P181" s="835"/>
      <c r="Q181" s="835"/>
      <c r="R181" s="831"/>
      <c r="S181" s="855"/>
      <c r="T181" s="857"/>
      <c r="U181" s="46"/>
      <c r="V181" s="19"/>
    </row>
    <row r="182" spans="2:22">
      <c r="B182" s="823"/>
      <c r="C182" s="828"/>
      <c r="D182" s="25"/>
      <c r="E182" s="30"/>
      <c r="F182" s="22"/>
      <c r="G182" s="144" t="e">
        <f>F182/#REF!</f>
        <v>#REF!</v>
      </c>
      <c r="H182" s="147"/>
      <c r="I182" s="863"/>
      <c r="J182" s="860"/>
      <c r="K182" s="155"/>
      <c r="L182" s="854"/>
      <c r="M182" s="145"/>
      <c r="N182" s="155"/>
      <c r="O182" s="155"/>
      <c r="P182" s="835"/>
      <c r="Q182" s="835"/>
      <c r="R182" s="831"/>
      <c r="S182" s="855"/>
      <c r="T182" s="857"/>
      <c r="U182" s="46"/>
      <c r="V182" s="19"/>
    </row>
    <row r="183" spans="2:22">
      <c r="B183" s="823"/>
      <c r="C183" s="828"/>
      <c r="D183" s="25"/>
      <c r="E183" s="30"/>
      <c r="F183" s="22"/>
      <c r="G183" s="144" t="e">
        <f>F183/#REF!</f>
        <v>#REF!</v>
      </c>
      <c r="H183" s="147"/>
      <c r="I183" s="863"/>
      <c r="J183" s="860"/>
      <c r="K183" s="155"/>
      <c r="L183" s="828"/>
      <c r="M183" s="145"/>
      <c r="N183" s="155"/>
      <c r="O183" s="155"/>
      <c r="P183" s="835"/>
      <c r="Q183" s="835"/>
      <c r="R183" s="831"/>
      <c r="S183" s="855"/>
      <c r="T183" s="857"/>
      <c r="U183" s="46"/>
      <c r="V183" s="19"/>
    </row>
    <row r="184" spans="2:22">
      <c r="B184" s="822"/>
      <c r="C184" s="829"/>
      <c r="D184" s="25"/>
      <c r="E184" s="30"/>
      <c r="F184" s="22"/>
      <c r="G184" s="144" t="e">
        <f>F184/#REF!</f>
        <v>#REF!</v>
      </c>
      <c r="H184" s="7"/>
      <c r="I184" s="864"/>
      <c r="J184" s="861"/>
      <c r="K184" s="155"/>
      <c r="L184" s="829"/>
      <c r="M184" s="145"/>
      <c r="N184" s="155"/>
      <c r="O184" s="155"/>
      <c r="P184" s="836"/>
      <c r="Q184" s="836"/>
      <c r="R184" s="832"/>
      <c r="S184" s="856"/>
      <c r="T184" s="858"/>
      <c r="U184" s="46"/>
      <c r="V184" s="19"/>
    </row>
    <row r="185" spans="2:22" s="90" customFormat="1" ht="16.5" customHeight="1">
      <c r="B185" s="821"/>
      <c r="C185" s="78" t="s">
        <v>348</v>
      </c>
      <c r="D185" s="78">
        <f>COUNTA(D175:D184)</f>
        <v>0</v>
      </c>
      <c r="E185" s="78"/>
      <c r="F185" s="69">
        <f>SUM(F175:F184)</f>
        <v>0</v>
      </c>
      <c r="G185" s="69" t="e">
        <f>SUM(G175:G184)</f>
        <v>#REF!</v>
      </c>
      <c r="H185" s="69" t="e">
        <f>G185/200</f>
        <v>#REF!</v>
      </c>
      <c r="I185" s="70">
        <f>SUM(I175:I184)</f>
        <v>0</v>
      </c>
      <c r="J185" s="71">
        <f>SUM(J175:J184)</f>
        <v>0</v>
      </c>
      <c r="K185" s="71"/>
      <c r="L185" s="71"/>
      <c r="M185" s="71"/>
      <c r="N185" s="74"/>
      <c r="O185" s="74"/>
      <c r="P185" s="74">
        <f t="shared" ref="P185" si="25">SUM(P175:P184)</f>
        <v>0</v>
      </c>
      <c r="Q185" s="74">
        <f>SUM(Q175:Q184)</f>
        <v>0</v>
      </c>
      <c r="R185" s="71"/>
      <c r="S185" s="71" t="e">
        <f>SUM(S175:S184)</f>
        <v>#REF!</v>
      </c>
      <c r="T185" s="71" t="e">
        <f t="shared" ref="T185" si="26">SUM(T175:T184)</f>
        <v>#REF!</v>
      </c>
      <c r="U185" s="81"/>
    </row>
    <row r="186" spans="2:22" s="93" customFormat="1" ht="15" thickBot="1">
      <c r="B186" s="822"/>
      <c r="C186" s="82"/>
      <c r="D186" s="83"/>
      <c r="E186" s="84"/>
      <c r="F186" s="84"/>
      <c r="G186" s="28" t="str">
        <f>IFERROR(IF(F186/#REF!=0," ",F186/#REF!),"")</f>
        <v/>
      </c>
      <c r="H186" s="28"/>
      <c r="I186" s="72"/>
      <c r="J186" s="73"/>
      <c r="K186" s="73"/>
      <c r="L186" s="73"/>
      <c r="M186" s="73"/>
      <c r="N186" s="73"/>
      <c r="O186" s="73"/>
      <c r="P186" s="73"/>
      <c r="Q186" s="73"/>
      <c r="R186" s="73"/>
      <c r="S186" s="73"/>
      <c r="T186" s="73"/>
      <c r="U186" s="87"/>
    </row>
    <row r="187" spans="2:22">
      <c r="B187" s="823">
        <f>B175+1</f>
        <v>15</v>
      </c>
      <c r="C187" s="828"/>
      <c r="D187" s="25"/>
      <c r="E187" s="24"/>
      <c r="F187" s="30"/>
      <c r="G187" s="144" t="e">
        <f>F187/#REF!</f>
        <v>#REF!</v>
      </c>
      <c r="H187" s="147"/>
      <c r="I187" s="862" t="str">
        <f>IFERROR(ROUND(IF(F197/#REF!=0,"",F197/#REF!),0),"")</f>
        <v/>
      </c>
      <c r="J187" s="859" t="str">
        <f>IFERROR(I197/#REF!,"")</f>
        <v/>
      </c>
      <c r="K187" s="155" t="str">
        <f>IFERROR(J197*#REF!/2,"")</f>
        <v/>
      </c>
      <c r="L187" s="854"/>
      <c r="M187" s="145"/>
      <c r="N187" s="155" t="str">
        <f>IFERROR(M197*#REF!/2,"")</f>
        <v/>
      </c>
      <c r="O187" s="155" t="str">
        <f>IFERROR(N197*#REF!/2,"")</f>
        <v/>
      </c>
      <c r="P187" s="834" t="str">
        <f>IFERROR(ROUND(IF(OR($L187="Shazoor",$L190="Shazoor",$L192="Shazoor",$L194="Shazoor"),$J197/#REF!,""),1),"NA")</f>
        <v>NA</v>
      </c>
      <c r="Q187" s="834" t="str">
        <f>IFERROR(ROUND(IF(OR($L187="Suzuki",$L190="Suzuki",$L192="Suzuki",$L194="Suzuki"),$J197/#REF!,""),1),"NA")</f>
        <v>NA</v>
      </c>
      <c r="R187" s="830"/>
      <c r="S187" s="855" t="e">
        <f>H197</f>
        <v>#REF!</v>
      </c>
      <c r="T187" s="857" t="e">
        <f>S187/20</f>
        <v>#REF!</v>
      </c>
      <c r="U187" s="44"/>
      <c r="V187" s="19"/>
    </row>
    <row r="188" spans="2:22">
      <c r="B188" s="823"/>
      <c r="C188" s="828"/>
      <c r="D188" s="25"/>
      <c r="E188" s="30"/>
      <c r="F188" s="30"/>
      <c r="G188" s="144" t="e">
        <f>F188/#REF!</f>
        <v>#REF!</v>
      </c>
      <c r="H188" s="147"/>
      <c r="I188" s="863"/>
      <c r="J188" s="860"/>
      <c r="K188" s="155"/>
      <c r="L188" s="828"/>
      <c r="M188" s="145"/>
      <c r="N188" s="155"/>
      <c r="O188" s="155"/>
      <c r="P188" s="835"/>
      <c r="Q188" s="835"/>
      <c r="R188" s="831"/>
      <c r="S188" s="855"/>
      <c r="T188" s="857"/>
      <c r="U188" s="46"/>
      <c r="V188" s="19"/>
    </row>
    <row r="189" spans="2:22">
      <c r="B189" s="823"/>
      <c r="C189" s="828"/>
      <c r="D189" s="25"/>
      <c r="E189" s="30"/>
      <c r="F189" s="30"/>
      <c r="G189" s="144" t="e">
        <f>F189/#REF!</f>
        <v>#REF!</v>
      </c>
      <c r="H189" s="147"/>
      <c r="I189" s="863"/>
      <c r="J189" s="860"/>
      <c r="K189" s="155"/>
      <c r="L189" s="829"/>
      <c r="M189" s="145"/>
      <c r="N189" s="155"/>
      <c r="O189" s="155"/>
      <c r="P189" s="835"/>
      <c r="Q189" s="835"/>
      <c r="R189" s="831"/>
      <c r="S189" s="855"/>
      <c r="T189" s="857"/>
      <c r="U189" s="46"/>
      <c r="V189" s="19"/>
    </row>
    <row r="190" spans="2:22">
      <c r="B190" s="823"/>
      <c r="C190" s="828"/>
      <c r="D190" s="25"/>
      <c r="E190" s="30"/>
      <c r="F190" s="30"/>
      <c r="G190" s="144" t="e">
        <f>F190/#REF!</f>
        <v>#REF!</v>
      </c>
      <c r="H190" s="147"/>
      <c r="I190" s="863"/>
      <c r="J190" s="860"/>
      <c r="K190" s="155"/>
      <c r="L190" s="854"/>
      <c r="M190" s="145"/>
      <c r="N190" s="155"/>
      <c r="O190" s="155"/>
      <c r="P190" s="835"/>
      <c r="Q190" s="835"/>
      <c r="R190" s="831"/>
      <c r="S190" s="855"/>
      <c r="T190" s="857"/>
      <c r="U190" s="46"/>
      <c r="V190" s="19"/>
    </row>
    <row r="191" spans="2:22">
      <c r="B191" s="823"/>
      <c r="C191" s="828"/>
      <c r="D191" s="25"/>
      <c r="E191" s="30"/>
      <c r="F191" s="22"/>
      <c r="G191" s="144" t="e">
        <f>F191/#REF!</f>
        <v>#REF!</v>
      </c>
      <c r="H191" s="147"/>
      <c r="I191" s="863"/>
      <c r="J191" s="860"/>
      <c r="K191" s="155"/>
      <c r="L191" s="829"/>
      <c r="M191" s="145"/>
      <c r="N191" s="155"/>
      <c r="O191" s="155"/>
      <c r="P191" s="835"/>
      <c r="Q191" s="835"/>
      <c r="R191" s="831"/>
      <c r="S191" s="855"/>
      <c r="T191" s="857"/>
      <c r="U191" s="46"/>
      <c r="V191" s="19"/>
    </row>
    <row r="192" spans="2:22">
      <c r="B192" s="823"/>
      <c r="C192" s="828"/>
      <c r="D192" s="25"/>
      <c r="E192" s="30"/>
      <c r="F192" s="22"/>
      <c r="G192" s="144" t="e">
        <f>F192/#REF!</f>
        <v>#REF!</v>
      </c>
      <c r="H192" s="147"/>
      <c r="I192" s="863"/>
      <c r="J192" s="860"/>
      <c r="K192" s="155"/>
      <c r="L192" s="854"/>
      <c r="M192" s="145"/>
      <c r="N192" s="155"/>
      <c r="O192" s="155"/>
      <c r="P192" s="835"/>
      <c r="Q192" s="835"/>
      <c r="R192" s="831"/>
      <c r="S192" s="855"/>
      <c r="T192" s="857"/>
      <c r="U192" s="46"/>
      <c r="V192" s="19"/>
    </row>
    <row r="193" spans="2:22">
      <c r="B193" s="823"/>
      <c r="C193" s="828"/>
      <c r="D193" s="25"/>
      <c r="E193" s="30"/>
      <c r="F193" s="22"/>
      <c r="G193" s="144" t="e">
        <f>F193/#REF!</f>
        <v>#REF!</v>
      </c>
      <c r="H193" s="147"/>
      <c r="I193" s="863"/>
      <c r="J193" s="860"/>
      <c r="K193" s="155"/>
      <c r="L193" s="829"/>
      <c r="M193" s="145"/>
      <c r="N193" s="155"/>
      <c r="O193" s="155"/>
      <c r="P193" s="835"/>
      <c r="Q193" s="835"/>
      <c r="R193" s="831"/>
      <c r="S193" s="855"/>
      <c r="T193" s="857"/>
      <c r="U193" s="46"/>
      <c r="V193" s="19"/>
    </row>
    <row r="194" spans="2:22">
      <c r="B194" s="823"/>
      <c r="C194" s="828"/>
      <c r="D194" s="25"/>
      <c r="E194" s="30"/>
      <c r="F194" s="22"/>
      <c r="G194" s="144" t="e">
        <f>F194/#REF!</f>
        <v>#REF!</v>
      </c>
      <c r="H194" s="147"/>
      <c r="I194" s="863"/>
      <c r="J194" s="860"/>
      <c r="K194" s="155"/>
      <c r="L194" s="854"/>
      <c r="M194" s="145"/>
      <c r="N194" s="155"/>
      <c r="O194" s="155"/>
      <c r="P194" s="835"/>
      <c r="Q194" s="835"/>
      <c r="R194" s="831"/>
      <c r="S194" s="855"/>
      <c r="T194" s="857"/>
      <c r="U194" s="46"/>
      <c r="V194" s="19"/>
    </row>
    <row r="195" spans="2:22">
      <c r="B195" s="823"/>
      <c r="C195" s="828"/>
      <c r="D195" s="25"/>
      <c r="E195" s="30"/>
      <c r="F195" s="22"/>
      <c r="G195" s="144" t="e">
        <f>F195/#REF!</f>
        <v>#REF!</v>
      </c>
      <c r="H195" s="147"/>
      <c r="I195" s="863"/>
      <c r="J195" s="860"/>
      <c r="K195" s="155"/>
      <c r="L195" s="828"/>
      <c r="M195" s="145"/>
      <c r="N195" s="155"/>
      <c r="O195" s="155"/>
      <c r="P195" s="835"/>
      <c r="Q195" s="835"/>
      <c r="R195" s="831"/>
      <c r="S195" s="855"/>
      <c r="T195" s="857"/>
      <c r="U195" s="46"/>
      <c r="V195" s="19"/>
    </row>
    <row r="196" spans="2:22">
      <c r="B196" s="822"/>
      <c r="C196" s="829"/>
      <c r="D196" s="25"/>
      <c r="E196" s="30"/>
      <c r="F196" s="22"/>
      <c r="G196" s="144" t="e">
        <f>F196/#REF!</f>
        <v>#REF!</v>
      </c>
      <c r="H196" s="7"/>
      <c r="I196" s="864"/>
      <c r="J196" s="861"/>
      <c r="K196" s="155"/>
      <c r="L196" s="829"/>
      <c r="M196" s="145"/>
      <c r="N196" s="155"/>
      <c r="O196" s="155"/>
      <c r="P196" s="836"/>
      <c r="Q196" s="836"/>
      <c r="R196" s="832"/>
      <c r="S196" s="856"/>
      <c r="T196" s="858"/>
      <c r="U196" s="46"/>
      <c r="V196" s="19"/>
    </row>
    <row r="197" spans="2:22" s="90" customFormat="1" ht="16.5" customHeight="1">
      <c r="B197" s="821"/>
      <c r="C197" s="78" t="s">
        <v>348</v>
      </c>
      <c r="D197" s="78">
        <f>COUNTA(D187:D196)</f>
        <v>0</v>
      </c>
      <c r="E197" s="78"/>
      <c r="F197" s="69">
        <f>SUM(F187:F196)</f>
        <v>0</v>
      </c>
      <c r="G197" s="69" t="e">
        <f>SUM(G187:G196)</f>
        <v>#REF!</v>
      </c>
      <c r="H197" s="69" t="e">
        <f>G197/200</f>
        <v>#REF!</v>
      </c>
      <c r="I197" s="70">
        <f>SUM(I187:I196)</f>
        <v>0</v>
      </c>
      <c r="J197" s="71">
        <f>SUM(J187:J196)</f>
        <v>0</v>
      </c>
      <c r="K197" s="71"/>
      <c r="L197" s="71"/>
      <c r="M197" s="71"/>
      <c r="N197" s="74"/>
      <c r="O197" s="74"/>
      <c r="P197" s="74">
        <f t="shared" ref="P197" si="27">SUM(P187:P196)</f>
        <v>0</v>
      </c>
      <c r="Q197" s="74">
        <f>SUM(Q187:Q196)</f>
        <v>0</v>
      </c>
      <c r="R197" s="71"/>
      <c r="S197" s="71" t="e">
        <f>SUM(S187:S196)</f>
        <v>#REF!</v>
      </c>
      <c r="T197" s="71" t="e">
        <f t="shared" ref="T197" si="28">SUM(T187:T196)</f>
        <v>#REF!</v>
      </c>
      <c r="U197" s="81"/>
      <c r="V197" s="91"/>
    </row>
    <row r="198" spans="2:22" s="93" customFormat="1" ht="15" thickBot="1">
      <c r="B198" s="822"/>
      <c r="C198" s="82"/>
      <c r="D198" s="83"/>
      <c r="E198" s="84"/>
      <c r="F198" s="84"/>
      <c r="G198" s="28" t="str">
        <f>IFERROR(IF(F198/#REF!=0," ",F198/#REF!),"")</f>
        <v/>
      </c>
      <c r="H198" s="28"/>
      <c r="I198" s="72"/>
      <c r="J198" s="73"/>
      <c r="K198" s="73"/>
      <c r="L198" s="73"/>
      <c r="M198" s="73"/>
      <c r="N198" s="73"/>
      <c r="O198" s="73"/>
      <c r="P198" s="73"/>
      <c r="Q198" s="73"/>
      <c r="R198" s="73"/>
      <c r="S198" s="73"/>
      <c r="T198" s="73"/>
      <c r="U198" s="87"/>
      <c r="V198" s="92"/>
    </row>
    <row r="199" spans="2:22">
      <c r="B199" s="823">
        <f>B187+1</f>
        <v>16</v>
      </c>
      <c r="C199" s="828"/>
      <c r="D199" s="25"/>
      <c r="E199" s="24"/>
      <c r="F199" s="30"/>
      <c r="G199" s="144" t="e">
        <f>F199/#REF!</f>
        <v>#REF!</v>
      </c>
      <c r="H199" s="147"/>
      <c r="I199" s="862" t="str">
        <f>IFERROR(ROUND(IF(F209/#REF!=0,"",F209/#REF!),0),"")</f>
        <v/>
      </c>
      <c r="J199" s="859" t="str">
        <f>IFERROR(I209/#REF!,"")</f>
        <v/>
      </c>
      <c r="K199" s="155" t="str">
        <f>IFERROR(J209*#REF!/2,"")</f>
        <v/>
      </c>
      <c r="L199" s="854"/>
      <c r="M199" s="145"/>
      <c r="N199" s="155" t="str">
        <f>IFERROR(M209*#REF!/2,"")</f>
        <v/>
      </c>
      <c r="O199" s="155" t="str">
        <f>IFERROR(N209*#REF!/2,"")</f>
        <v/>
      </c>
      <c r="P199" s="834" t="str">
        <f>IFERROR(ROUND(IF(OR($L199="Shazoor",$L202="Shazoor",$L204="Shazoor",$L206="Shazoor"),$J209/#REF!,""),1),"NA")</f>
        <v>NA</v>
      </c>
      <c r="Q199" s="834" t="str">
        <f>IFERROR(ROUND(IF(OR($L199="Suzuki",$L202="Suzuki",$L204="Suzuki",$L206="Suzuki"),$J209/#REF!,""),1),"NA")</f>
        <v>NA</v>
      </c>
      <c r="R199" s="830"/>
      <c r="S199" s="855" t="e">
        <f>H209</f>
        <v>#REF!</v>
      </c>
      <c r="T199" s="857" t="e">
        <f>S199/20</f>
        <v>#REF!</v>
      </c>
      <c r="U199" s="44"/>
      <c r="V199" s="19"/>
    </row>
    <row r="200" spans="2:22">
      <c r="B200" s="823"/>
      <c r="C200" s="828"/>
      <c r="D200" s="25"/>
      <c r="E200" s="30"/>
      <c r="F200" s="30"/>
      <c r="G200" s="144" t="e">
        <f>F200/#REF!</f>
        <v>#REF!</v>
      </c>
      <c r="H200" s="147"/>
      <c r="I200" s="863"/>
      <c r="J200" s="860"/>
      <c r="K200" s="155"/>
      <c r="L200" s="828"/>
      <c r="M200" s="145"/>
      <c r="N200" s="155"/>
      <c r="O200" s="155"/>
      <c r="P200" s="835"/>
      <c r="Q200" s="835"/>
      <c r="R200" s="831"/>
      <c r="S200" s="855"/>
      <c r="T200" s="857"/>
      <c r="U200" s="46"/>
      <c r="V200" s="19"/>
    </row>
    <row r="201" spans="2:22">
      <c r="B201" s="823"/>
      <c r="C201" s="828"/>
      <c r="D201" s="25"/>
      <c r="E201" s="30"/>
      <c r="F201" s="30"/>
      <c r="G201" s="144" t="e">
        <f>F201/#REF!</f>
        <v>#REF!</v>
      </c>
      <c r="H201" s="147"/>
      <c r="I201" s="863"/>
      <c r="J201" s="860"/>
      <c r="K201" s="155"/>
      <c r="L201" s="829"/>
      <c r="M201" s="145"/>
      <c r="N201" s="155"/>
      <c r="O201" s="155"/>
      <c r="P201" s="835"/>
      <c r="Q201" s="835"/>
      <c r="R201" s="831"/>
      <c r="S201" s="855"/>
      <c r="T201" s="857"/>
      <c r="U201" s="46"/>
      <c r="V201" s="19"/>
    </row>
    <row r="202" spans="2:22">
      <c r="B202" s="823"/>
      <c r="C202" s="828"/>
      <c r="D202" s="25"/>
      <c r="E202" s="30"/>
      <c r="F202" s="30"/>
      <c r="G202" s="144" t="e">
        <f>F202/#REF!</f>
        <v>#REF!</v>
      </c>
      <c r="H202" s="147"/>
      <c r="I202" s="863"/>
      <c r="J202" s="860"/>
      <c r="K202" s="155"/>
      <c r="L202" s="854"/>
      <c r="M202" s="145"/>
      <c r="N202" s="155"/>
      <c r="O202" s="155"/>
      <c r="P202" s="835"/>
      <c r="Q202" s="835"/>
      <c r="R202" s="831"/>
      <c r="S202" s="855"/>
      <c r="T202" s="857"/>
      <c r="U202" s="46"/>
      <c r="V202" s="19"/>
    </row>
    <row r="203" spans="2:22">
      <c r="B203" s="823"/>
      <c r="C203" s="828"/>
      <c r="D203" s="25"/>
      <c r="E203" s="30"/>
      <c r="F203" s="22"/>
      <c r="G203" s="144" t="e">
        <f>F203/#REF!</f>
        <v>#REF!</v>
      </c>
      <c r="H203" s="147"/>
      <c r="I203" s="863"/>
      <c r="J203" s="860"/>
      <c r="K203" s="155"/>
      <c r="L203" s="829"/>
      <c r="M203" s="145"/>
      <c r="N203" s="155"/>
      <c r="O203" s="155"/>
      <c r="P203" s="835"/>
      <c r="Q203" s="835"/>
      <c r="R203" s="831"/>
      <c r="S203" s="855"/>
      <c r="T203" s="857"/>
      <c r="U203" s="46"/>
      <c r="V203" s="19"/>
    </row>
    <row r="204" spans="2:22">
      <c r="B204" s="823"/>
      <c r="C204" s="828"/>
      <c r="D204" s="25"/>
      <c r="E204" s="30"/>
      <c r="F204" s="22"/>
      <c r="G204" s="144" t="e">
        <f>F204/#REF!</f>
        <v>#REF!</v>
      </c>
      <c r="H204" s="147"/>
      <c r="I204" s="863"/>
      <c r="J204" s="860"/>
      <c r="K204" s="155"/>
      <c r="L204" s="854"/>
      <c r="M204" s="145"/>
      <c r="N204" s="155"/>
      <c r="O204" s="155"/>
      <c r="P204" s="835"/>
      <c r="Q204" s="835"/>
      <c r="R204" s="831"/>
      <c r="S204" s="855"/>
      <c r="T204" s="857"/>
      <c r="U204" s="46"/>
      <c r="V204" s="19"/>
    </row>
    <row r="205" spans="2:22">
      <c r="B205" s="823"/>
      <c r="C205" s="828"/>
      <c r="D205" s="25"/>
      <c r="E205" s="30"/>
      <c r="F205" s="22"/>
      <c r="G205" s="144" t="e">
        <f>F205/#REF!</f>
        <v>#REF!</v>
      </c>
      <c r="H205" s="147"/>
      <c r="I205" s="863"/>
      <c r="J205" s="860"/>
      <c r="K205" s="155"/>
      <c r="L205" s="829"/>
      <c r="M205" s="145"/>
      <c r="N205" s="155"/>
      <c r="O205" s="155"/>
      <c r="P205" s="835"/>
      <c r="Q205" s="835"/>
      <c r="R205" s="831"/>
      <c r="S205" s="855"/>
      <c r="T205" s="857"/>
      <c r="U205" s="46"/>
      <c r="V205" s="19"/>
    </row>
    <row r="206" spans="2:22">
      <c r="B206" s="823"/>
      <c r="C206" s="828"/>
      <c r="D206" s="25"/>
      <c r="E206" s="30"/>
      <c r="F206" s="22"/>
      <c r="G206" s="144" t="e">
        <f>F206/#REF!</f>
        <v>#REF!</v>
      </c>
      <c r="H206" s="147"/>
      <c r="I206" s="863"/>
      <c r="J206" s="860"/>
      <c r="K206" s="155"/>
      <c r="L206" s="854"/>
      <c r="M206" s="145"/>
      <c r="N206" s="155"/>
      <c r="O206" s="155"/>
      <c r="P206" s="835"/>
      <c r="Q206" s="835"/>
      <c r="R206" s="831"/>
      <c r="S206" s="855"/>
      <c r="T206" s="857"/>
      <c r="U206" s="46"/>
      <c r="V206" s="19"/>
    </row>
    <row r="207" spans="2:22">
      <c r="B207" s="823"/>
      <c r="C207" s="828"/>
      <c r="D207" s="25"/>
      <c r="E207" s="30"/>
      <c r="F207" s="22"/>
      <c r="G207" s="144" t="e">
        <f>F207/#REF!</f>
        <v>#REF!</v>
      </c>
      <c r="H207" s="147"/>
      <c r="I207" s="863"/>
      <c r="J207" s="860"/>
      <c r="K207" s="155"/>
      <c r="L207" s="828"/>
      <c r="M207" s="145"/>
      <c r="N207" s="155"/>
      <c r="O207" s="155"/>
      <c r="P207" s="835"/>
      <c r="Q207" s="835"/>
      <c r="R207" s="831"/>
      <c r="S207" s="855"/>
      <c r="T207" s="857"/>
      <c r="U207" s="46"/>
      <c r="V207" s="19"/>
    </row>
    <row r="208" spans="2:22">
      <c r="B208" s="822"/>
      <c r="C208" s="829"/>
      <c r="D208" s="25"/>
      <c r="E208" s="30"/>
      <c r="F208" s="22"/>
      <c r="G208" s="144" t="e">
        <f>F208/#REF!</f>
        <v>#REF!</v>
      </c>
      <c r="H208" s="7"/>
      <c r="I208" s="864"/>
      <c r="J208" s="861"/>
      <c r="K208" s="155"/>
      <c r="L208" s="829"/>
      <c r="M208" s="145"/>
      <c r="N208" s="155"/>
      <c r="O208" s="155"/>
      <c r="P208" s="836"/>
      <c r="Q208" s="836"/>
      <c r="R208" s="832"/>
      <c r="S208" s="856"/>
      <c r="T208" s="858"/>
      <c r="U208" s="46"/>
      <c r="V208" s="19"/>
    </row>
    <row r="209" spans="2:22" s="90" customFormat="1" ht="16.5" customHeight="1">
      <c r="B209" s="821"/>
      <c r="C209" s="78" t="s">
        <v>348</v>
      </c>
      <c r="D209" s="78">
        <f>COUNTA(D199:D208)</f>
        <v>0</v>
      </c>
      <c r="E209" s="78"/>
      <c r="F209" s="69">
        <f>SUM(F199:F208)</f>
        <v>0</v>
      </c>
      <c r="G209" s="69" t="e">
        <f>SUM(G199:G208)</f>
        <v>#REF!</v>
      </c>
      <c r="H209" s="69" t="e">
        <f>G209/200</f>
        <v>#REF!</v>
      </c>
      <c r="I209" s="70">
        <f>SUM(I199:I208)</f>
        <v>0</v>
      </c>
      <c r="J209" s="71">
        <f>SUM(J199:J208)</f>
        <v>0</v>
      </c>
      <c r="K209" s="71"/>
      <c r="L209" s="71"/>
      <c r="M209" s="71"/>
      <c r="N209" s="74"/>
      <c r="O209" s="74"/>
      <c r="P209" s="74">
        <f t="shared" ref="P209" si="29">SUM(P199:P208)</f>
        <v>0</v>
      </c>
      <c r="Q209" s="74">
        <f>SUM(Q199:Q208)</f>
        <v>0</v>
      </c>
      <c r="R209" s="71"/>
      <c r="S209" s="71" t="e">
        <f>SUM(S199:S208)</f>
        <v>#REF!</v>
      </c>
      <c r="T209" s="71" t="e">
        <f t="shared" ref="T209" si="30">SUM(T199:T208)</f>
        <v>#REF!</v>
      </c>
      <c r="U209" s="81"/>
      <c r="V209" s="91"/>
    </row>
    <row r="210" spans="2:22" s="93" customFormat="1" ht="15" thickBot="1">
      <c r="B210" s="822"/>
      <c r="C210" s="82"/>
      <c r="D210" s="83"/>
      <c r="E210" s="84"/>
      <c r="F210" s="84"/>
      <c r="G210" s="28" t="str">
        <f>IFERROR(IF(F210/#REF!=0," ",F210/#REF!),"")</f>
        <v/>
      </c>
      <c r="H210" s="28"/>
      <c r="I210" s="72"/>
      <c r="J210" s="73"/>
      <c r="K210" s="73"/>
      <c r="L210" s="73"/>
      <c r="M210" s="73"/>
      <c r="N210" s="73"/>
      <c r="O210" s="73"/>
      <c r="P210" s="73"/>
      <c r="Q210" s="73"/>
      <c r="R210" s="73"/>
      <c r="S210" s="73"/>
      <c r="T210" s="73"/>
      <c r="U210" s="87"/>
      <c r="V210" s="92"/>
    </row>
    <row r="211" spans="2:22">
      <c r="B211" s="823">
        <f>B199+1</f>
        <v>17</v>
      </c>
      <c r="C211" s="828"/>
      <c r="D211" s="25"/>
      <c r="E211" s="24"/>
      <c r="F211" s="30"/>
      <c r="G211" s="144" t="e">
        <f>F211/#REF!</f>
        <v>#REF!</v>
      </c>
      <c r="H211" s="147"/>
      <c r="I211" s="862" t="str">
        <f>IFERROR(ROUND(IF(F221/#REF!=0,"",F221/#REF!),0),"")</f>
        <v/>
      </c>
      <c r="J211" s="859" t="str">
        <f>IFERROR(I221/#REF!,"")</f>
        <v/>
      </c>
      <c r="K211" s="155" t="str">
        <f>IFERROR(J221*#REF!/2,"")</f>
        <v/>
      </c>
      <c r="L211" s="854"/>
      <c r="M211" s="145"/>
      <c r="N211" s="155" t="str">
        <f>IFERROR(M221*#REF!/2,"")</f>
        <v/>
      </c>
      <c r="O211" s="155" t="str">
        <f>IFERROR(N221*#REF!/2,"")</f>
        <v/>
      </c>
      <c r="P211" s="834" t="str">
        <f>IFERROR(ROUND(IF(OR($L211="Shazoor",$L214="Shazoor",$L216="Shazoor",$L218="Shazoor"),$J221/#REF!,""),1),"NA")</f>
        <v>NA</v>
      </c>
      <c r="Q211" s="834" t="str">
        <f>IFERROR(ROUND(IF(OR($L211="Suzuki",$L214="Suzuki",$L216="Suzuki",$L218="Suzuki"),$J221/#REF!,""),1),"NA")</f>
        <v>NA</v>
      </c>
      <c r="R211" s="830"/>
      <c r="S211" s="855" t="e">
        <f>H221</f>
        <v>#REF!</v>
      </c>
      <c r="T211" s="857" t="e">
        <f>S211/20</f>
        <v>#REF!</v>
      </c>
      <c r="U211" s="44"/>
      <c r="V211" s="19"/>
    </row>
    <row r="212" spans="2:22">
      <c r="B212" s="823"/>
      <c r="C212" s="828"/>
      <c r="D212" s="25"/>
      <c r="E212" s="30"/>
      <c r="F212" s="30"/>
      <c r="G212" s="144" t="e">
        <f>F212/#REF!</f>
        <v>#REF!</v>
      </c>
      <c r="H212" s="147"/>
      <c r="I212" s="863"/>
      <c r="J212" s="860"/>
      <c r="K212" s="155"/>
      <c r="L212" s="828"/>
      <c r="M212" s="145"/>
      <c r="N212" s="155"/>
      <c r="O212" s="155"/>
      <c r="P212" s="835"/>
      <c r="Q212" s="835"/>
      <c r="R212" s="831"/>
      <c r="S212" s="855"/>
      <c r="T212" s="857"/>
      <c r="U212" s="46"/>
      <c r="V212" s="19"/>
    </row>
    <row r="213" spans="2:22">
      <c r="B213" s="823"/>
      <c r="C213" s="828"/>
      <c r="D213" s="25"/>
      <c r="E213" s="30"/>
      <c r="F213" s="30"/>
      <c r="G213" s="144" t="e">
        <f>F213/#REF!</f>
        <v>#REF!</v>
      </c>
      <c r="H213" s="147"/>
      <c r="I213" s="863"/>
      <c r="J213" s="860"/>
      <c r="K213" s="155"/>
      <c r="L213" s="829"/>
      <c r="M213" s="145"/>
      <c r="N213" s="155"/>
      <c r="O213" s="155"/>
      <c r="P213" s="835"/>
      <c r="Q213" s="835"/>
      <c r="R213" s="831"/>
      <c r="S213" s="855"/>
      <c r="T213" s="857"/>
      <c r="U213" s="46"/>
      <c r="V213" s="19"/>
    </row>
    <row r="214" spans="2:22">
      <c r="B214" s="823"/>
      <c r="C214" s="828"/>
      <c r="D214" s="25"/>
      <c r="E214" s="30"/>
      <c r="F214" s="30"/>
      <c r="G214" s="144" t="e">
        <f>F214/#REF!</f>
        <v>#REF!</v>
      </c>
      <c r="H214" s="147"/>
      <c r="I214" s="863"/>
      <c r="J214" s="860"/>
      <c r="K214" s="155"/>
      <c r="L214" s="854"/>
      <c r="M214" s="145"/>
      <c r="N214" s="155"/>
      <c r="O214" s="155"/>
      <c r="P214" s="835"/>
      <c r="Q214" s="835"/>
      <c r="R214" s="831"/>
      <c r="S214" s="855"/>
      <c r="T214" s="857"/>
      <c r="U214" s="46"/>
      <c r="V214" s="19"/>
    </row>
    <row r="215" spans="2:22">
      <c r="B215" s="823"/>
      <c r="C215" s="828"/>
      <c r="D215" s="25"/>
      <c r="E215" s="30"/>
      <c r="F215" s="22"/>
      <c r="G215" s="144" t="e">
        <f>F215/#REF!</f>
        <v>#REF!</v>
      </c>
      <c r="H215" s="147"/>
      <c r="I215" s="863"/>
      <c r="J215" s="860"/>
      <c r="K215" s="155"/>
      <c r="L215" s="829"/>
      <c r="M215" s="145"/>
      <c r="N215" s="155"/>
      <c r="O215" s="155"/>
      <c r="P215" s="835"/>
      <c r="Q215" s="835"/>
      <c r="R215" s="831"/>
      <c r="S215" s="855"/>
      <c r="T215" s="857"/>
      <c r="U215" s="46"/>
      <c r="V215" s="19"/>
    </row>
    <row r="216" spans="2:22">
      <c r="B216" s="823"/>
      <c r="C216" s="828"/>
      <c r="D216" s="25"/>
      <c r="E216" s="30"/>
      <c r="F216" s="22"/>
      <c r="G216" s="144" t="e">
        <f>F216/#REF!</f>
        <v>#REF!</v>
      </c>
      <c r="H216" s="147"/>
      <c r="I216" s="863"/>
      <c r="J216" s="860"/>
      <c r="K216" s="155"/>
      <c r="L216" s="854"/>
      <c r="M216" s="145"/>
      <c r="N216" s="155"/>
      <c r="O216" s="155"/>
      <c r="P216" s="835"/>
      <c r="Q216" s="835"/>
      <c r="R216" s="831"/>
      <c r="S216" s="855"/>
      <c r="T216" s="857"/>
      <c r="U216" s="46"/>
      <c r="V216" s="19"/>
    </row>
    <row r="217" spans="2:22">
      <c r="B217" s="823"/>
      <c r="C217" s="828"/>
      <c r="D217" s="25"/>
      <c r="E217" s="30"/>
      <c r="F217" s="22"/>
      <c r="G217" s="144" t="e">
        <f>F217/#REF!</f>
        <v>#REF!</v>
      </c>
      <c r="H217" s="147"/>
      <c r="I217" s="863"/>
      <c r="J217" s="860"/>
      <c r="K217" s="155"/>
      <c r="L217" s="829"/>
      <c r="M217" s="145"/>
      <c r="N217" s="155"/>
      <c r="O217" s="155"/>
      <c r="P217" s="835"/>
      <c r="Q217" s="835"/>
      <c r="R217" s="831"/>
      <c r="S217" s="855"/>
      <c r="T217" s="857"/>
      <c r="U217" s="46"/>
      <c r="V217" s="19"/>
    </row>
    <row r="218" spans="2:22">
      <c r="B218" s="823"/>
      <c r="C218" s="828"/>
      <c r="D218" s="25"/>
      <c r="E218" s="30"/>
      <c r="F218" s="22"/>
      <c r="G218" s="144" t="e">
        <f>F218/#REF!</f>
        <v>#REF!</v>
      </c>
      <c r="H218" s="147"/>
      <c r="I218" s="863"/>
      <c r="J218" s="860"/>
      <c r="K218" s="155"/>
      <c r="L218" s="854"/>
      <c r="M218" s="145"/>
      <c r="N218" s="155"/>
      <c r="O218" s="155"/>
      <c r="P218" s="835"/>
      <c r="Q218" s="835"/>
      <c r="R218" s="831"/>
      <c r="S218" s="855"/>
      <c r="T218" s="857"/>
      <c r="U218" s="46"/>
      <c r="V218" s="19"/>
    </row>
    <row r="219" spans="2:22">
      <c r="B219" s="823"/>
      <c r="C219" s="828"/>
      <c r="D219" s="25"/>
      <c r="E219" s="30"/>
      <c r="F219" s="22"/>
      <c r="G219" s="144" t="e">
        <f>F219/#REF!</f>
        <v>#REF!</v>
      </c>
      <c r="H219" s="147"/>
      <c r="I219" s="863"/>
      <c r="J219" s="860"/>
      <c r="K219" s="155"/>
      <c r="L219" s="828"/>
      <c r="M219" s="145"/>
      <c r="N219" s="155"/>
      <c r="O219" s="155"/>
      <c r="P219" s="835"/>
      <c r="Q219" s="835"/>
      <c r="R219" s="831"/>
      <c r="S219" s="855"/>
      <c r="T219" s="857"/>
      <c r="U219" s="46"/>
      <c r="V219" s="19"/>
    </row>
    <row r="220" spans="2:22">
      <c r="B220" s="822"/>
      <c r="C220" s="829"/>
      <c r="D220" s="25"/>
      <c r="E220" s="30"/>
      <c r="F220" s="22"/>
      <c r="G220" s="144" t="e">
        <f>F220/#REF!</f>
        <v>#REF!</v>
      </c>
      <c r="H220" s="7"/>
      <c r="I220" s="864"/>
      <c r="J220" s="861"/>
      <c r="K220" s="155"/>
      <c r="L220" s="829"/>
      <c r="M220" s="145"/>
      <c r="N220" s="155"/>
      <c r="O220" s="155"/>
      <c r="P220" s="836"/>
      <c r="Q220" s="836"/>
      <c r="R220" s="832"/>
      <c r="S220" s="856"/>
      <c r="T220" s="858"/>
      <c r="U220" s="46"/>
      <c r="V220" s="19"/>
    </row>
    <row r="221" spans="2:22" s="90" customFormat="1" ht="16.5" customHeight="1">
      <c r="B221" s="821"/>
      <c r="C221" s="78" t="s">
        <v>348</v>
      </c>
      <c r="D221" s="78">
        <f>COUNTA(D211:D220)</f>
        <v>0</v>
      </c>
      <c r="E221" s="78"/>
      <c r="F221" s="69">
        <f>SUM(F211:F220)</f>
        <v>0</v>
      </c>
      <c r="G221" s="69" t="e">
        <f>SUM(G211:G220)</f>
        <v>#REF!</v>
      </c>
      <c r="H221" s="69" t="e">
        <f>G221/200</f>
        <v>#REF!</v>
      </c>
      <c r="I221" s="70">
        <f>SUM(I211:I220)</f>
        <v>0</v>
      </c>
      <c r="J221" s="71">
        <f>SUM(J211:J220)</f>
        <v>0</v>
      </c>
      <c r="K221" s="71"/>
      <c r="L221" s="71"/>
      <c r="M221" s="71"/>
      <c r="N221" s="74"/>
      <c r="O221" s="74"/>
      <c r="P221" s="74">
        <f t="shared" ref="P221" si="31">SUM(P211:P220)</f>
        <v>0</v>
      </c>
      <c r="Q221" s="74">
        <f>SUM(Q211:Q220)</f>
        <v>0</v>
      </c>
      <c r="R221" s="71"/>
      <c r="S221" s="71" t="e">
        <f>SUM(S211:S220)</f>
        <v>#REF!</v>
      </c>
      <c r="T221" s="71" t="e">
        <f t="shared" ref="T221" si="32">SUM(T211:T220)</f>
        <v>#REF!</v>
      </c>
      <c r="U221" s="81"/>
      <c r="V221" s="91"/>
    </row>
    <row r="222" spans="2:22" s="93" customFormat="1" ht="15" thickBot="1">
      <c r="B222" s="822"/>
      <c r="C222" s="82"/>
      <c r="D222" s="83"/>
      <c r="E222" s="84"/>
      <c r="F222" s="84"/>
      <c r="G222" s="28" t="str">
        <f>IFERROR(IF(F222/#REF!=0," ",F222/#REF!),"")</f>
        <v/>
      </c>
      <c r="H222" s="28"/>
      <c r="I222" s="72"/>
      <c r="J222" s="73"/>
      <c r="K222" s="73"/>
      <c r="L222" s="73"/>
      <c r="M222" s="73"/>
      <c r="N222" s="73"/>
      <c r="O222" s="73"/>
      <c r="P222" s="73"/>
      <c r="Q222" s="73"/>
      <c r="R222" s="73"/>
      <c r="S222" s="73"/>
      <c r="T222" s="73"/>
      <c r="U222" s="87"/>
      <c r="V222" s="92"/>
    </row>
    <row r="223" spans="2:22">
      <c r="B223" s="823">
        <f>B211+1</f>
        <v>18</v>
      </c>
      <c r="C223" s="828"/>
      <c r="D223" s="25"/>
      <c r="E223" s="24"/>
      <c r="F223" s="30"/>
      <c r="G223" s="144" t="e">
        <f>F223/#REF!</f>
        <v>#REF!</v>
      </c>
      <c r="H223" s="147"/>
      <c r="I223" s="862" t="str">
        <f>IFERROR(ROUND(IF(F233/#REF!=0,"",F233/#REF!),0),"")</f>
        <v/>
      </c>
      <c r="J223" s="859" t="str">
        <f>IFERROR(I233/#REF!,"")</f>
        <v/>
      </c>
      <c r="K223" s="155" t="str">
        <f>IFERROR(J233*#REF!/2,"")</f>
        <v/>
      </c>
      <c r="L223" s="854"/>
      <c r="M223" s="145"/>
      <c r="N223" s="155" t="str">
        <f>IFERROR(M233*#REF!/2,"")</f>
        <v/>
      </c>
      <c r="O223" s="155" t="str">
        <f>IFERROR(N233*#REF!/2,"")</f>
        <v/>
      </c>
      <c r="P223" s="834" t="str">
        <f>IFERROR(ROUND(IF(OR($L223="Shazoor",$L226="Shazoor",$L228="Shazoor",$L230="Shazoor"),$J233/#REF!,""),1),"NA")</f>
        <v>NA</v>
      </c>
      <c r="Q223" s="834" t="str">
        <f>IFERROR(ROUND(IF(OR($L223="Suzuki",$L226="Suzuki",$L228="Suzuki",$L230="Suzuki"),$J233/#REF!,""),1),"NA")</f>
        <v>NA</v>
      </c>
      <c r="R223" s="830"/>
      <c r="S223" s="855" t="e">
        <f>H233</f>
        <v>#REF!</v>
      </c>
      <c r="T223" s="857" t="e">
        <f>S223/20</f>
        <v>#REF!</v>
      </c>
      <c r="U223" s="44"/>
      <c r="V223" s="19"/>
    </row>
    <row r="224" spans="2:22">
      <c r="B224" s="823"/>
      <c r="C224" s="828"/>
      <c r="D224" s="25"/>
      <c r="E224" s="30"/>
      <c r="F224" s="30"/>
      <c r="G224" s="144" t="e">
        <f>F224/#REF!</f>
        <v>#REF!</v>
      </c>
      <c r="H224" s="147"/>
      <c r="I224" s="863"/>
      <c r="J224" s="860"/>
      <c r="K224" s="155"/>
      <c r="L224" s="828"/>
      <c r="M224" s="145"/>
      <c r="N224" s="155"/>
      <c r="O224" s="155"/>
      <c r="P224" s="835"/>
      <c r="Q224" s="835"/>
      <c r="R224" s="831"/>
      <c r="S224" s="855"/>
      <c r="T224" s="857"/>
      <c r="U224" s="46"/>
      <c r="V224" s="19"/>
    </row>
    <row r="225" spans="2:22">
      <c r="B225" s="823"/>
      <c r="C225" s="828"/>
      <c r="D225" s="25"/>
      <c r="E225" s="30"/>
      <c r="F225" s="30"/>
      <c r="G225" s="144" t="e">
        <f>F225/#REF!</f>
        <v>#REF!</v>
      </c>
      <c r="H225" s="147"/>
      <c r="I225" s="863"/>
      <c r="J225" s="860"/>
      <c r="K225" s="155"/>
      <c r="L225" s="829"/>
      <c r="M225" s="145"/>
      <c r="N225" s="155"/>
      <c r="O225" s="155"/>
      <c r="P225" s="835"/>
      <c r="Q225" s="835"/>
      <c r="R225" s="831"/>
      <c r="S225" s="855"/>
      <c r="T225" s="857"/>
      <c r="U225" s="46"/>
      <c r="V225" s="19"/>
    </row>
    <row r="226" spans="2:22">
      <c r="B226" s="823"/>
      <c r="C226" s="828"/>
      <c r="D226" s="25"/>
      <c r="E226" s="30"/>
      <c r="F226" s="30"/>
      <c r="G226" s="144" t="e">
        <f>F226/#REF!</f>
        <v>#REF!</v>
      </c>
      <c r="H226" s="147"/>
      <c r="I226" s="863"/>
      <c r="J226" s="860"/>
      <c r="K226" s="155"/>
      <c r="L226" s="854"/>
      <c r="M226" s="145"/>
      <c r="N226" s="155"/>
      <c r="O226" s="155"/>
      <c r="P226" s="835"/>
      <c r="Q226" s="835"/>
      <c r="R226" s="831"/>
      <c r="S226" s="855"/>
      <c r="T226" s="857"/>
      <c r="U226" s="46"/>
      <c r="V226" s="19"/>
    </row>
    <row r="227" spans="2:22">
      <c r="B227" s="823"/>
      <c r="C227" s="828"/>
      <c r="D227" s="25"/>
      <c r="E227" s="30"/>
      <c r="F227" s="22"/>
      <c r="G227" s="144" t="e">
        <f>F227/#REF!</f>
        <v>#REF!</v>
      </c>
      <c r="H227" s="147"/>
      <c r="I227" s="863"/>
      <c r="J227" s="860"/>
      <c r="K227" s="155"/>
      <c r="L227" s="829"/>
      <c r="M227" s="145"/>
      <c r="N227" s="155"/>
      <c r="O227" s="155"/>
      <c r="P227" s="835"/>
      <c r="Q227" s="835"/>
      <c r="R227" s="831"/>
      <c r="S227" s="855"/>
      <c r="T227" s="857"/>
      <c r="U227" s="46"/>
      <c r="V227" s="19"/>
    </row>
    <row r="228" spans="2:22">
      <c r="B228" s="823"/>
      <c r="C228" s="828"/>
      <c r="D228" s="25"/>
      <c r="E228" s="30"/>
      <c r="F228" s="22"/>
      <c r="G228" s="144" t="e">
        <f>F228/#REF!</f>
        <v>#REF!</v>
      </c>
      <c r="H228" s="147"/>
      <c r="I228" s="863"/>
      <c r="J228" s="860"/>
      <c r="K228" s="155"/>
      <c r="L228" s="854"/>
      <c r="M228" s="145"/>
      <c r="N228" s="155"/>
      <c r="O228" s="155"/>
      <c r="P228" s="835"/>
      <c r="Q228" s="835"/>
      <c r="R228" s="831"/>
      <c r="S228" s="855"/>
      <c r="T228" s="857"/>
      <c r="U228" s="46"/>
      <c r="V228" s="19"/>
    </row>
    <row r="229" spans="2:22">
      <c r="B229" s="823"/>
      <c r="C229" s="828"/>
      <c r="D229" s="25"/>
      <c r="E229" s="30"/>
      <c r="F229" s="22"/>
      <c r="G229" s="144" t="e">
        <f>F229/#REF!</f>
        <v>#REF!</v>
      </c>
      <c r="H229" s="147"/>
      <c r="I229" s="863"/>
      <c r="J229" s="860"/>
      <c r="K229" s="155"/>
      <c r="L229" s="829"/>
      <c r="M229" s="145"/>
      <c r="N229" s="155"/>
      <c r="O229" s="155"/>
      <c r="P229" s="835"/>
      <c r="Q229" s="835"/>
      <c r="R229" s="831"/>
      <c r="S229" s="855"/>
      <c r="T229" s="857"/>
      <c r="U229" s="46"/>
      <c r="V229" s="19"/>
    </row>
    <row r="230" spans="2:22">
      <c r="B230" s="823"/>
      <c r="C230" s="828"/>
      <c r="D230" s="25"/>
      <c r="E230" s="30"/>
      <c r="F230" s="22"/>
      <c r="G230" s="144" t="e">
        <f>F230/#REF!</f>
        <v>#REF!</v>
      </c>
      <c r="H230" s="147"/>
      <c r="I230" s="863"/>
      <c r="J230" s="860"/>
      <c r="K230" s="155"/>
      <c r="L230" s="854"/>
      <c r="M230" s="145"/>
      <c r="N230" s="155"/>
      <c r="O230" s="155"/>
      <c r="P230" s="835"/>
      <c r="Q230" s="835"/>
      <c r="R230" s="831"/>
      <c r="S230" s="855"/>
      <c r="T230" s="857"/>
      <c r="U230" s="46"/>
      <c r="V230" s="19"/>
    </row>
    <row r="231" spans="2:22">
      <c r="B231" s="823"/>
      <c r="C231" s="828"/>
      <c r="D231" s="25"/>
      <c r="E231" s="30"/>
      <c r="F231" s="22"/>
      <c r="G231" s="144" t="e">
        <f>F231/#REF!</f>
        <v>#REF!</v>
      </c>
      <c r="H231" s="147"/>
      <c r="I231" s="863"/>
      <c r="J231" s="860"/>
      <c r="K231" s="155"/>
      <c r="L231" s="828"/>
      <c r="M231" s="145"/>
      <c r="N231" s="155"/>
      <c r="O231" s="155"/>
      <c r="P231" s="835"/>
      <c r="Q231" s="835"/>
      <c r="R231" s="831"/>
      <c r="S231" s="855"/>
      <c r="T231" s="857"/>
      <c r="U231" s="46"/>
      <c r="V231" s="19"/>
    </row>
    <row r="232" spans="2:22">
      <c r="B232" s="822"/>
      <c r="C232" s="829"/>
      <c r="D232" s="25"/>
      <c r="E232" s="30"/>
      <c r="F232" s="22"/>
      <c r="G232" s="144" t="e">
        <f>F232/#REF!</f>
        <v>#REF!</v>
      </c>
      <c r="H232" s="7"/>
      <c r="I232" s="864"/>
      <c r="J232" s="861"/>
      <c r="K232" s="155"/>
      <c r="L232" s="829"/>
      <c r="M232" s="145"/>
      <c r="N232" s="155"/>
      <c r="O232" s="155"/>
      <c r="P232" s="836"/>
      <c r="Q232" s="836"/>
      <c r="R232" s="832"/>
      <c r="S232" s="856"/>
      <c r="T232" s="858"/>
      <c r="U232" s="46"/>
      <c r="V232" s="19"/>
    </row>
    <row r="233" spans="2:22" s="90" customFormat="1" ht="16.5" customHeight="1">
      <c r="B233" s="821"/>
      <c r="C233" s="78" t="s">
        <v>348</v>
      </c>
      <c r="D233" s="78">
        <f>COUNTA(D223:D232)</f>
        <v>0</v>
      </c>
      <c r="E233" s="78"/>
      <c r="F233" s="69">
        <f>SUM(F223:F232)</f>
        <v>0</v>
      </c>
      <c r="G233" s="69" t="e">
        <f>SUM(G223:G232)</f>
        <v>#REF!</v>
      </c>
      <c r="H233" s="69" t="e">
        <f>G233/200</f>
        <v>#REF!</v>
      </c>
      <c r="I233" s="70">
        <f>SUM(I223:I232)</f>
        <v>0</v>
      </c>
      <c r="J233" s="71">
        <f>SUM(J223:J232)</f>
        <v>0</v>
      </c>
      <c r="K233" s="71"/>
      <c r="L233" s="71"/>
      <c r="M233" s="71"/>
      <c r="N233" s="74"/>
      <c r="O233" s="74"/>
      <c r="P233" s="74">
        <f t="shared" ref="P233" si="33">SUM(P223:P232)</f>
        <v>0</v>
      </c>
      <c r="Q233" s="74">
        <f>SUM(Q223:Q232)</f>
        <v>0</v>
      </c>
      <c r="R233" s="71"/>
      <c r="S233" s="71" t="e">
        <f>SUM(S223:S232)</f>
        <v>#REF!</v>
      </c>
      <c r="T233" s="71" t="e">
        <f t="shared" ref="T233" si="34">SUM(T223:T232)</f>
        <v>#REF!</v>
      </c>
      <c r="U233" s="81"/>
      <c r="V233" s="91"/>
    </row>
    <row r="234" spans="2:22" s="93" customFormat="1" ht="15" thickBot="1">
      <c r="B234" s="822"/>
      <c r="C234" s="82"/>
      <c r="D234" s="83"/>
      <c r="E234" s="84"/>
      <c r="F234" s="84"/>
      <c r="G234" s="28" t="str">
        <f>IFERROR(IF(F234/#REF!=0," ",F234/#REF!),"")</f>
        <v/>
      </c>
      <c r="H234" s="28"/>
      <c r="I234" s="72"/>
      <c r="J234" s="73"/>
      <c r="K234" s="73"/>
      <c r="L234" s="73"/>
      <c r="M234" s="73"/>
      <c r="N234" s="73"/>
      <c r="O234" s="73"/>
      <c r="P234" s="73"/>
      <c r="Q234" s="73"/>
      <c r="R234" s="73"/>
      <c r="S234" s="73"/>
      <c r="T234" s="73"/>
      <c r="U234" s="87"/>
      <c r="V234" s="92"/>
    </row>
    <row r="235" spans="2:22">
      <c r="B235" s="823">
        <f>B223+1</f>
        <v>19</v>
      </c>
      <c r="C235" s="828"/>
      <c r="D235" s="25"/>
      <c r="E235" s="24"/>
      <c r="F235" s="30"/>
      <c r="G235" s="144" t="e">
        <f>F235/#REF!</f>
        <v>#REF!</v>
      </c>
      <c r="H235" s="147"/>
      <c r="I235" s="862" t="str">
        <f>IFERROR(ROUND(IF(F245/#REF!=0,"",F245/#REF!),0),"")</f>
        <v/>
      </c>
      <c r="J235" s="859" t="str">
        <f>IFERROR(I245/#REF!,"")</f>
        <v/>
      </c>
      <c r="K235" s="155" t="str">
        <f>IFERROR(J245*#REF!/2,"")</f>
        <v/>
      </c>
      <c r="L235" s="854"/>
      <c r="M235" s="145"/>
      <c r="N235" s="155" t="str">
        <f>IFERROR(M245*#REF!/2,"")</f>
        <v/>
      </c>
      <c r="O235" s="155" t="str">
        <f>IFERROR(N245*#REF!/2,"")</f>
        <v/>
      </c>
      <c r="P235" s="834" t="str">
        <f>IFERROR(ROUND(IF(OR($L235="Shazoor",$L238="Shazoor",$L240="Shazoor",$L242="Shazoor"),$J245/#REF!,""),1),"NA")</f>
        <v>NA</v>
      </c>
      <c r="Q235" s="834" t="str">
        <f>IFERROR(ROUND(IF(OR($L235="Suzuki",$L238="Suzuki",$L240="Suzuki",$L242="Suzuki"),$J245/#REF!,""),1),"NA")</f>
        <v>NA</v>
      </c>
      <c r="R235" s="830"/>
      <c r="S235" s="855" t="e">
        <f>H245</f>
        <v>#REF!</v>
      </c>
      <c r="T235" s="857" t="e">
        <f>S235/20</f>
        <v>#REF!</v>
      </c>
      <c r="U235" s="44"/>
      <c r="V235" s="19"/>
    </row>
    <row r="236" spans="2:22">
      <c r="B236" s="823"/>
      <c r="C236" s="828"/>
      <c r="D236" s="25"/>
      <c r="E236" s="30"/>
      <c r="F236" s="30"/>
      <c r="G236" s="144" t="e">
        <f>F236/#REF!</f>
        <v>#REF!</v>
      </c>
      <c r="H236" s="147"/>
      <c r="I236" s="863"/>
      <c r="J236" s="860"/>
      <c r="K236" s="155"/>
      <c r="L236" s="828"/>
      <c r="M236" s="145"/>
      <c r="N236" s="155"/>
      <c r="O236" s="155"/>
      <c r="P236" s="835"/>
      <c r="Q236" s="835"/>
      <c r="R236" s="831"/>
      <c r="S236" s="855"/>
      <c r="T236" s="857"/>
      <c r="U236" s="46"/>
      <c r="V236" s="19"/>
    </row>
    <row r="237" spans="2:22">
      <c r="B237" s="823"/>
      <c r="C237" s="828"/>
      <c r="D237" s="25"/>
      <c r="E237" s="30"/>
      <c r="F237" s="30"/>
      <c r="G237" s="144" t="e">
        <f>F237/#REF!</f>
        <v>#REF!</v>
      </c>
      <c r="H237" s="147"/>
      <c r="I237" s="863"/>
      <c r="J237" s="860"/>
      <c r="K237" s="155"/>
      <c r="L237" s="829"/>
      <c r="M237" s="145"/>
      <c r="N237" s="155"/>
      <c r="O237" s="155"/>
      <c r="P237" s="835"/>
      <c r="Q237" s="835"/>
      <c r="R237" s="831"/>
      <c r="S237" s="855"/>
      <c r="T237" s="857"/>
      <c r="U237" s="46"/>
      <c r="V237" s="19"/>
    </row>
    <row r="238" spans="2:22">
      <c r="B238" s="823"/>
      <c r="C238" s="828"/>
      <c r="D238" s="25"/>
      <c r="E238" s="30"/>
      <c r="F238" s="30"/>
      <c r="G238" s="144" t="e">
        <f>F238/#REF!</f>
        <v>#REF!</v>
      </c>
      <c r="H238" s="147"/>
      <c r="I238" s="863"/>
      <c r="J238" s="860"/>
      <c r="K238" s="155"/>
      <c r="L238" s="854"/>
      <c r="M238" s="145"/>
      <c r="N238" s="155"/>
      <c r="O238" s="155"/>
      <c r="P238" s="835"/>
      <c r="Q238" s="835"/>
      <c r="R238" s="831"/>
      <c r="S238" s="855"/>
      <c r="T238" s="857"/>
      <c r="U238" s="46"/>
      <c r="V238" s="19"/>
    </row>
    <row r="239" spans="2:22">
      <c r="B239" s="823"/>
      <c r="C239" s="828"/>
      <c r="D239" s="25"/>
      <c r="E239" s="30"/>
      <c r="F239" s="22"/>
      <c r="G239" s="144" t="e">
        <f>F239/#REF!</f>
        <v>#REF!</v>
      </c>
      <c r="H239" s="147"/>
      <c r="I239" s="863"/>
      <c r="J239" s="860"/>
      <c r="K239" s="155"/>
      <c r="L239" s="829"/>
      <c r="M239" s="145"/>
      <c r="N239" s="155"/>
      <c r="O239" s="155"/>
      <c r="P239" s="835"/>
      <c r="Q239" s="835"/>
      <c r="R239" s="831"/>
      <c r="S239" s="855"/>
      <c r="T239" s="857"/>
      <c r="U239" s="46"/>
      <c r="V239" s="19"/>
    </row>
    <row r="240" spans="2:22">
      <c r="B240" s="823"/>
      <c r="C240" s="828"/>
      <c r="D240" s="25"/>
      <c r="E240" s="30"/>
      <c r="F240" s="22"/>
      <c r="G240" s="144" t="e">
        <f>F240/#REF!</f>
        <v>#REF!</v>
      </c>
      <c r="H240" s="147"/>
      <c r="I240" s="863"/>
      <c r="J240" s="860"/>
      <c r="K240" s="155"/>
      <c r="L240" s="854"/>
      <c r="M240" s="145"/>
      <c r="N240" s="155"/>
      <c r="O240" s="155"/>
      <c r="P240" s="835"/>
      <c r="Q240" s="835"/>
      <c r="R240" s="831"/>
      <c r="S240" s="855"/>
      <c r="T240" s="857"/>
      <c r="U240" s="46"/>
      <c r="V240" s="19"/>
    </row>
    <row r="241" spans="2:22">
      <c r="B241" s="823"/>
      <c r="C241" s="828"/>
      <c r="D241" s="25"/>
      <c r="E241" s="30"/>
      <c r="F241" s="22"/>
      <c r="G241" s="144" t="e">
        <f>F241/#REF!</f>
        <v>#REF!</v>
      </c>
      <c r="H241" s="147"/>
      <c r="I241" s="863"/>
      <c r="J241" s="860"/>
      <c r="K241" s="155"/>
      <c r="L241" s="829"/>
      <c r="M241" s="145"/>
      <c r="N241" s="155"/>
      <c r="O241" s="155"/>
      <c r="P241" s="835"/>
      <c r="Q241" s="835"/>
      <c r="R241" s="831"/>
      <c r="S241" s="855"/>
      <c r="T241" s="857"/>
      <c r="U241" s="46"/>
      <c r="V241" s="19"/>
    </row>
    <row r="242" spans="2:22">
      <c r="B242" s="823"/>
      <c r="C242" s="828"/>
      <c r="D242" s="25"/>
      <c r="E242" s="30"/>
      <c r="F242" s="22"/>
      <c r="G242" s="144" t="e">
        <f>F242/#REF!</f>
        <v>#REF!</v>
      </c>
      <c r="H242" s="147"/>
      <c r="I242" s="863"/>
      <c r="J242" s="860"/>
      <c r="K242" s="155"/>
      <c r="L242" s="854"/>
      <c r="M242" s="145"/>
      <c r="N242" s="155"/>
      <c r="O242" s="155"/>
      <c r="P242" s="835"/>
      <c r="Q242" s="835"/>
      <c r="R242" s="831"/>
      <c r="S242" s="855"/>
      <c r="T242" s="857"/>
      <c r="U242" s="46"/>
      <c r="V242" s="19"/>
    </row>
    <row r="243" spans="2:22">
      <c r="B243" s="823"/>
      <c r="C243" s="828"/>
      <c r="D243" s="25"/>
      <c r="E243" s="30"/>
      <c r="F243" s="22"/>
      <c r="G243" s="144" t="e">
        <f>F243/#REF!</f>
        <v>#REF!</v>
      </c>
      <c r="H243" s="147"/>
      <c r="I243" s="863"/>
      <c r="J243" s="860"/>
      <c r="K243" s="155"/>
      <c r="L243" s="828"/>
      <c r="M243" s="145"/>
      <c r="N243" s="155"/>
      <c r="O243" s="155"/>
      <c r="P243" s="835"/>
      <c r="Q243" s="835"/>
      <c r="R243" s="831"/>
      <c r="S243" s="855"/>
      <c r="T243" s="857"/>
      <c r="U243" s="46"/>
      <c r="V243" s="19"/>
    </row>
    <row r="244" spans="2:22">
      <c r="B244" s="822"/>
      <c r="C244" s="829"/>
      <c r="D244" s="25"/>
      <c r="E244" s="30"/>
      <c r="F244" s="22"/>
      <c r="G244" s="144" t="e">
        <f>F244/#REF!</f>
        <v>#REF!</v>
      </c>
      <c r="H244" s="7"/>
      <c r="I244" s="864"/>
      <c r="J244" s="861"/>
      <c r="K244" s="155"/>
      <c r="L244" s="829"/>
      <c r="M244" s="145"/>
      <c r="N244" s="155"/>
      <c r="O244" s="155"/>
      <c r="P244" s="836"/>
      <c r="Q244" s="836"/>
      <c r="R244" s="832"/>
      <c r="S244" s="856"/>
      <c r="T244" s="858"/>
      <c r="U244" s="46"/>
      <c r="V244" s="19"/>
    </row>
    <row r="245" spans="2:22" s="90" customFormat="1" ht="16.5" customHeight="1">
      <c r="B245" s="821"/>
      <c r="C245" s="78" t="s">
        <v>348</v>
      </c>
      <c r="D245" s="78">
        <f>COUNTA(D235:D244)</f>
        <v>0</v>
      </c>
      <c r="E245" s="78"/>
      <c r="F245" s="69">
        <f>SUM(F235:F244)</f>
        <v>0</v>
      </c>
      <c r="G245" s="69" t="e">
        <f>SUM(G235:G244)</f>
        <v>#REF!</v>
      </c>
      <c r="H245" s="69" t="e">
        <f>G245/200</f>
        <v>#REF!</v>
      </c>
      <c r="I245" s="70">
        <f>SUM(I235:I244)</f>
        <v>0</v>
      </c>
      <c r="J245" s="71">
        <f>SUM(J235:J244)</f>
        <v>0</v>
      </c>
      <c r="K245" s="71"/>
      <c r="L245" s="71"/>
      <c r="M245" s="71"/>
      <c r="N245" s="74"/>
      <c r="O245" s="74"/>
      <c r="P245" s="74">
        <f t="shared" ref="P245" si="35">SUM(P235:P244)</f>
        <v>0</v>
      </c>
      <c r="Q245" s="74">
        <f>SUM(Q235:Q244)</f>
        <v>0</v>
      </c>
      <c r="R245" s="71"/>
      <c r="S245" s="71" t="e">
        <f>SUM(S235:S244)</f>
        <v>#REF!</v>
      </c>
      <c r="T245" s="71" t="e">
        <f t="shared" ref="T245" si="36">SUM(T235:T244)</f>
        <v>#REF!</v>
      </c>
      <c r="U245" s="81"/>
      <c r="V245" s="91"/>
    </row>
    <row r="246" spans="2:22" s="93" customFormat="1" ht="15" thickBot="1">
      <c r="B246" s="822"/>
      <c r="C246" s="82"/>
      <c r="D246" s="83"/>
      <c r="E246" s="84"/>
      <c r="F246" s="84"/>
      <c r="G246" s="28" t="str">
        <f>IFERROR(IF(F246/#REF!=0," ",F246/#REF!),"")</f>
        <v/>
      </c>
      <c r="H246" s="28"/>
      <c r="I246" s="72"/>
      <c r="J246" s="73"/>
      <c r="K246" s="73"/>
      <c r="L246" s="73"/>
      <c r="M246" s="73"/>
      <c r="N246" s="73"/>
      <c r="O246" s="73"/>
      <c r="P246" s="73"/>
      <c r="Q246" s="73"/>
      <c r="R246" s="73"/>
      <c r="S246" s="73"/>
      <c r="T246" s="73"/>
      <c r="U246" s="87"/>
      <c r="V246" s="92"/>
    </row>
    <row r="247" spans="2:22">
      <c r="B247" s="823">
        <f>B235+1</f>
        <v>20</v>
      </c>
      <c r="C247" s="828"/>
      <c r="D247" s="25"/>
      <c r="E247" s="24"/>
      <c r="F247" s="30"/>
      <c r="G247" s="144" t="e">
        <f>F247/#REF!</f>
        <v>#REF!</v>
      </c>
      <c r="H247" s="147"/>
      <c r="I247" s="862" t="str">
        <f>IFERROR(ROUND(IF(F257/#REF!=0,"",F257/#REF!),0),"")</f>
        <v/>
      </c>
      <c r="J247" s="859" t="str">
        <f>IFERROR(I257/#REF!,"")</f>
        <v/>
      </c>
      <c r="K247" s="155" t="str">
        <f>IFERROR(J257*#REF!/2,"")</f>
        <v/>
      </c>
      <c r="L247" s="854"/>
      <c r="M247" s="145"/>
      <c r="N247" s="155" t="str">
        <f>IFERROR(M257*#REF!/2,"")</f>
        <v/>
      </c>
      <c r="O247" s="155" t="str">
        <f>IFERROR(N257*#REF!/2,"")</f>
        <v/>
      </c>
      <c r="P247" s="834" t="str">
        <f>IFERROR(ROUND(IF(OR($L247="Shazoor",$L250="Shazoor",$L252="Shazoor",$L254="Shazoor"),$J257/#REF!,""),1),"NA")</f>
        <v>NA</v>
      </c>
      <c r="Q247" s="834" t="str">
        <f>IFERROR(ROUND(IF(OR($L247="Suzuki",$L250="Suzuki",$L252="Suzuki",$L254="Suzuki"),$J257/#REF!,""),1),"NA")</f>
        <v>NA</v>
      </c>
      <c r="R247" s="830"/>
      <c r="S247" s="855" t="e">
        <f>H257</f>
        <v>#REF!</v>
      </c>
      <c r="T247" s="857" t="e">
        <f>S247/20</f>
        <v>#REF!</v>
      </c>
      <c r="U247" s="44"/>
      <c r="V247" s="19"/>
    </row>
    <row r="248" spans="2:22">
      <c r="B248" s="823"/>
      <c r="C248" s="828"/>
      <c r="D248" s="25"/>
      <c r="E248" s="30"/>
      <c r="F248" s="30"/>
      <c r="G248" s="144" t="e">
        <f>F248/#REF!</f>
        <v>#REF!</v>
      </c>
      <c r="H248" s="147"/>
      <c r="I248" s="863"/>
      <c r="J248" s="860"/>
      <c r="K248" s="155"/>
      <c r="L248" s="828"/>
      <c r="M248" s="145"/>
      <c r="N248" s="155"/>
      <c r="O248" s="155"/>
      <c r="P248" s="835"/>
      <c r="Q248" s="835"/>
      <c r="R248" s="831"/>
      <c r="S248" s="855"/>
      <c r="T248" s="857"/>
      <c r="U248" s="46"/>
      <c r="V248" s="19"/>
    </row>
    <row r="249" spans="2:22">
      <c r="B249" s="823"/>
      <c r="C249" s="828"/>
      <c r="D249" s="25"/>
      <c r="E249" s="30"/>
      <c r="F249" s="30"/>
      <c r="G249" s="144" t="e">
        <f>F249/#REF!</f>
        <v>#REF!</v>
      </c>
      <c r="H249" s="147"/>
      <c r="I249" s="863"/>
      <c r="J249" s="860"/>
      <c r="K249" s="155"/>
      <c r="L249" s="829"/>
      <c r="M249" s="145"/>
      <c r="N249" s="155"/>
      <c r="O249" s="155"/>
      <c r="P249" s="835"/>
      <c r="Q249" s="835"/>
      <c r="R249" s="831"/>
      <c r="S249" s="855"/>
      <c r="T249" s="857"/>
      <c r="U249" s="46"/>
      <c r="V249" s="19"/>
    </row>
    <row r="250" spans="2:22">
      <c r="B250" s="823"/>
      <c r="C250" s="828"/>
      <c r="D250" s="25"/>
      <c r="E250" s="30"/>
      <c r="F250" s="30"/>
      <c r="G250" s="144" t="e">
        <f>F250/#REF!</f>
        <v>#REF!</v>
      </c>
      <c r="H250" s="147"/>
      <c r="I250" s="863"/>
      <c r="J250" s="860"/>
      <c r="K250" s="155"/>
      <c r="L250" s="854"/>
      <c r="M250" s="145"/>
      <c r="N250" s="155"/>
      <c r="O250" s="155"/>
      <c r="P250" s="835"/>
      <c r="Q250" s="835"/>
      <c r="R250" s="831"/>
      <c r="S250" s="855"/>
      <c r="T250" s="857"/>
      <c r="U250" s="46"/>
      <c r="V250" s="19"/>
    </row>
    <row r="251" spans="2:22">
      <c r="B251" s="823"/>
      <c r="C251" s="828"/>
      <c r="D251" s="25"/>
      <c r="E251" s="30"/>
      <c r="F251" s="22"/>
      <c r="G251" s="144" t="e">
        <f>F251/#REF!</f>
        <v>#REF!</v>
      </c>
      <c r="H251" s="147"/>
      <c r="I251" s="863"/>
      <c r="J251" s="860"/>
      <c r="K251" s="155"/>
      <c r="L251" s="829"/>
      <c r="M251" s="145"/>
      <c r="N251" s="155"/>
      <c r="O251" s="155"/>
      <c r="P251" s="835"/>
      <c r="Q251" s="835"/>
      <c r="R251" s="831"/>
      <c r="S251" s="855"/>
      <c r="T251" s="857"/>
      <c r="U251" s="46"/>
      <c r="V251" s="19"/>
    </row>
    <row r="252" spans="2:22">
      <c r="B252" s="823"/>
      <c r="C252" s="828"/>
      <c r="D252" s="25"/>
      <c r="E252" s="30"/>
      <c r="F252" s="22"/>
      <c r="G252" s="144" t="e">
        <f>F252/#REF!</f>
        <v>#REF!</v>
      </c>
      <c r="H252" s="147"/>
      <c r="I252" s="863"/>
      <c r="J252" s="860"/>
      <c r="K252" s="155"/>
      <c r="L252" s="854"/>
      <c r="M252" s="145"/>
      <c r="N252" s="155"/>
      <c r="O252" s="155"/>
      <c r="P252" s="835"/>
      <c r="Q252" s="835"/>
      <c r="R252" s="831"/>
      <c r="S252" s="855"/>
      <c r="T252" s="857"/>
      <c r="U252" s="46"/>
      <c r="V252" s="19"/>
    </row>
    <row r="253" spans="2:22">
      <c r="B253" s="823"/>
      <c r="C253" s="828"/>
      <c r="D253" s="25"/>
      <c r="E253" s="30"/>
      <c r="F253" s="22"/>
      <c r="G253" s="144" t="e">
        <f>F253/#REF!</f>
        <v>#REF!</v>
      </c>
      <c r="H253" s="147"/>
      <c r="I253" s="863"/>
      <c r="J253" s="860"/>
      <c r="K253" s="155"/>
      <c r="L253" s="829"/>
      <c r="M253" s="145"/>
      <c r="N253" s="155"/>
      <c r="O253" s="155"/>
      <c r="P253" s="835"/>
      <c r="Q253" s="835"/>
      <c r="R253" s="831"/>
      <c r="S253" s="855"/>
      <c r="T253" s="857"/>
      <c r="U253" s="46"/>
      <c r="V253" s="19"/>
    </row>
    <row r="254" spans="2:22">
      <c r="B254" s="823"/>
      <c r="C254" s="828"/>
      <c r="D254" s="25"/>
      <c r="E254" s="30"/>
      <c r="F254" s="22"/>
      <c r="G254" s="144" t="e">
        <f>F254/#REF!</f>
        <v>#REF!</v>
      </c>
      <c r="H254" s="147"/>
      <c r="I254" s="863"/>
      <c r="J254" s="860"/>
      <c r="K254" s="155"/>
      <c r="L254" s="854"/>
      <c r="M254" s="145"/>
      <c r="N254" s="155"/>
      <c r="O254" s="155"/>
      <c r="P254" s="835"/>
      <c r="Q254" s="835"/>
      <c r="R254" s="831"/>
      <c r="S254" s="855"/>
      <c r="T254" s="857"/>
      <c r="U254" s="46"/>
      <c r="V254" s="19"/>
    </row>
    <row r="255" spans="2:22">
      <c r="B255" s="823"/>
      <c r="C255" s="828"/>
      <c r="D255" s="25"/>
      <c r="E255" s="30"/>
      <c r="F255" s="22"/>
      <c r="G255" s="144" t="e">
        <f>F255/#REF!</f>
        <v>#REF!</v>
      </c>
      <c r="H255" s="147"/>
      <c r="I255" s="863"/>
      <c r="J255" s="860"/>
      <c r="K255" s="155"/>
      <c r="L255" s="828"/>
      <c r="M255" s="145"/>
      <c r="N255" s="155"/>
      <c r="O255" s="155"/>
      <c r="P255" s="835"/>
      <c r="Q255" s="835"/>
      <c r="R255" s="831"/>
      <c r="S255" s="855"/>
      <c r="T255" s="857"/>
      <c r="U255" s="46"/>
      <c r="V255" s="19"/>
    </row>
    <row r="256" spans="2:22">
      <c r="B256" s="822"/>
      <c r="C256" s="829"/>
      <c r="D256" s="25"/>
      <c r="E256" s="30"/>
      <c r="F256" s="22"/>
      <c r="G256" s="144" t="e">
        <f>F256/#REF!</f>
        <v>#REF!</v>
      </c>
      <c r="H256" s="7"/>
      <c r="I256" s="864"/>
      <c r="J256" s="861"/>
      <c r="K256" s="155"/>
      <c r="L256" s="829"/>
      <c r="M256" s="145"/>
      <c r="N256" s="155"/>
      <c r="O256" s="155"/>
      <c r="P256" s="836"/>
      <c r="Q256" s="836"/>
      <c r="R256" s="832"/>
      <c r="S256" s="856"/>
      <c r="T256" s="858"/>
      <c r="U256" s="46"/>
      <c r="V256" s="19"/>
    </row>
    <row r="257" spans="2:22" s="90" customFormat="1" ht="16.5" customHeight="1">
      <c r="B257" s="821"/>
      <c r="C257" s="78" t="s">
        <v>348</v>
      </c>
      <c r="D257" s="78">
        <f>COUNTA(D247:D256)</f>
        <v>0</v>
      </c>
      <c r="E257" s="78"/>
      <c r="F257" s="69">
        <f>SUM(F247:F256)</f>
        <v>0</v>
      </c>
      <c r="G257" s="69" t="e">
        <f>SUM(G247:G256)</f>
        <v>#REF!</v>
      </c>
      <c r="H257" s="69" t="e">
        <f>G257/200</f>
        <v>#REF!</v>
      </c>
      <c r="I257" s="70">
        <f>SUM(I247:I256)</f>
        <v>0</v>
      </c>
      <c r="J257" s="71">
        <f>SUM(J247:J256)</f>
        <v>0</v>
      </c>
      <c r="K257" s="71"/>
      <c r="L257" s="71"/>
      <c r="M257" s="71"/>
      <c r="N257" s="74"/>
      <c r="O257" s="74"/>
      <c r="P257" s="74">
        <f t="shared" ref="P257" si="37">SUM(P247:P256)</f>
        <v>0</v>
      </c>
      <c r="Q257" s="74">
        <f>SUM(Q247:Q256)</f>
        <v>0</v>
      </c>
      <c r="R257" s="71"/>
      <c r="S257" s="71" t="e">
        <f>SUM(S247:S256)</f>
        <v>#REF!</v>
      </c>
      <c r="T257" s="71" t="e">
        <f t="shared" ref="T257" si="38">SUM(T247:T256)</f>
        <v>#REF!</v>
      </c>
      <c r="U257" s="81"/>
      <c r="V257" s="91"/>
    </row>
    <row r="258" spans="2:22" s="93" customFormat="1" ht="15" thickBot="1">
      <c r="B258" s="822"/>
      <c r="C258" s="82"/>
      <c r="D258" s="83"/>
      <c r="E258" s="84"/>
      <c r="F258" s="84"/>
      <c r="G258" s="28" t="str">
        <f>IFERROR(IF(F258/#REF!=0," ",F258/#REF!),"")</f>
        <v/>
      </c>
      <c r="H258" s="28"/>
      <c r="I258" s="72"/>
      <c r="J258" s="73"/>
      <c r="K258" s="73"/>
      <c r="L258" s="73"/>
      <c r="M258" s="73"/>
      <c r="N258" s="73"/>
      <c r="O258" s="73"/>
      <c r="P258" s="73"/>
      <c r="Q258" s="73"/>
      <c r="R258" s="73"/>
      <c r="S258" s="73"/>
      <c r="T258" s="73"/>
      <c r="U258" s="87"/>
      <c r="V258" s="92"/>
    </row>
    <row r="259" spans="2:22">
      <c r="B259" s="823">
        <f>B247+1</f>
        <v>21</v>
      </c>
      <c r="C259" s="828"/>
      <c r="D259" s="25"/>
      <c r="E259" s="24"/>
      <c r="F259" s="30"/>
      <c r="G259" s="144" t="e">
        <f>F259/#REF!</f>
        <v>#REF!</v>
      </c>
      <c r="H259" s="147"/>
      <c r="I259" s="862" t="str">
        <f>IFERROR(ROUND(IF(F269/#REF!=0,"",F269/#REF!),0),"")</f>
        <v/>
      </c>
      <c r="J259" s="859" t="str">
        <f>IFERROR(I269/#REF!,"")</f>
        <v/>
      </c>
      <c r="K259" s="155" t="str">
        <f>IFERROR(J269*#REF!/2,"")</f>
        <v/>
      </c>
      <c r="L259" s="854"/>
      <c r="M259" s="145"/>
      <c r="N259" s="155" t="str">
        <f>IFERROR(M269*#REF!/2,"")</f>
        <v/>
      </c>
      <c r="O259" s="155" t="str">
        <f>IFERROR(N269*#REF!/2,"")</f>
        <v/>
      </c>
      <c r="P259" s="834" t="str">
        <f>IFERROR(ROUND(IF(OR($L259="Shazoor",$L262="Shazoor",$L264="Shazoor",$L266="Shazoor"),$J269/#REF!,""),1),"NA")</f>
        <v>NA</v>
      </c>
      <c r="Q259" s="834" t="str">
        <f>IFERROR(ROUND(IF(OR($L259="Suzuki",$L262="Suzuki",$L264="Suzuki",$L266="Suzuki"),$J269/#REF!,""),1),"NA")</f>
        <v>NA</v>
      </c>
      <c r="R259" s="830"/>
      <c r="S259" s="855" t="e">
        <f>H269</f>
        <v>#REF!</v>
      </c>
      <c r="T259" s="857" t="e">
        <f>S259/20</f>
        <v>#REF!</v>
      </c>
      <c r="U259" s="44"/>
      <c r="V259" s="19"/>
    </row>
    <row r="260" spans="2:22">
      <c r="B260" s="823"/>
      <c r="C260" s="828"/>
      <c r="D260" s="25"/>
      <c r="E260" s="30"/>
      <c r="F260" s="30"/>
      <c r="G260" s="144" t="e">
        <f>F260/#REF!</f>
        <v>#REF!</v>
      </c>
      <c r="H260" s="147"/>
      <c r="I260" s="863"/>
      <c r="J260" s="860"/>
      <c r="K260" s="155"/>
      <c r="L260" s="828"/>
      <c r="M260" s="145"/>
      <c r="N260" s="155"/>
      <c r="O260" s="155"/>
      <c r="P260" s="835"/>
      <c r="Q260" s="835"/>
      <c r="R260" s="831"/>
      <c r="S260" s="855"/>
      <c r="T260" s="857"/>
      <c r="U260" s="46"/>
      <c r="V260" s="19"/>
    </row>
    <row r="261" spans="2:22">
      <c r="B261" s="823"/>
      <c r="C261" s="828"/>
      <c r="D261" s="25"/>
      <c r="E261" s="30"/>
      <c r="F261" s="30"/>
      <c r="G261" s="144" t="e">
        <f>F261/#REF!</f>
        <v>#REF!</v>
      </c>
      <c r="H261" s="147"/>
      <c r="I261" s="863"/>
      <c r="J261" s="860"/>
      <c r="K261" s="155"/>
      <c r="L261" s="829"/>
      <c r="M261" s="145"/>
      <c r="N261" s="155"/>
      <c r="O261" s="155"/>
      <c r="P261" s="835"/>
      <c r="Q261" s="835"/>
      <c r="R261" s="831"/>
      <c r="S261" s="855"/>
      <c r="T261" s="857"/>
      <c r="U261" s="46"/>
      <c r="V261" s="19"/>
    </row>
    <row r="262" spans="2:22">
      <c r="B262" s="823"/>
      <c r="C262" s="828"/>
      <c r="D262" s="25"/>
      <c r="E262" s="30"/>
      <c r="F262" s="30"/>
      <c r="G262" s="144" t="e">
        <f>F262/#REF!</f>
        <v>#REF!</v>
      </c>
      <c r="H262" s="147"/>
      <c r="I262" s="863"/>
      <c r="J262" s="860"/>
      <c r="K262" s="155"/>
      <c r="L262" s="854"/>
      <c r="M262" s="145"/>
      <c r="N262" s="155"/>
      <c r="O262" s="155"/>
      <c r="P262" s="835"/>
      <c r="Q262" s="835"/>
      <c r="R262" s="831"/>
      <c r="S262" s="855"/>
      <c r="T262" s="857"/>
      <c r="U262" s="46"/>
      <c r="V262" s="19"/>
    </row>
    <row r="263" spans="2:22">
      <c r="B263" s="823"/>
      <c r="C263" s="828"/>
      <c r="D263" s="25"/>
      <c r="E263" s="30"/>
      <c r="F263" s="22"/>
      <c r="G263" s="144" t="e">
        <f>F263/#REF!</f>
        <v>#REF!</v>
      </c>
      <c r="H263" s="147"/>
      <c r="I263" s="863"/>
      <c r="J263" s="860"/>
      <c r="K263" s="155"/>
      <c r="L263" s="829"/>
      <c r="M263" s="145"/>
      <c r="N263" s="155"/>
      <c r="O263" s="155"/>
      <c r="P263" s="835"/>
      <c r="Q263" s="835"/>
      <c r="R263" s="831"/>
      <c r="S263" s="855"/>
      <c r="T263" s="857"/>
      <c r="U263" s="46"/>
      <c r="V263" s="19"/>
    </row>
    <row r="264" spans="2:22">
      <c r="B264" s="823"/>
      <c r="C264" s="828"/>
      <c r="D264" s="25"/>
      <c r="E264" s="30"/>
      <c r="F264" s="22"/>
      <c r="G264" s="144" t="e">
        <f>F264/#REF!</f>
        <v>#REF!</v>
      </c>
      <c r="H264" s="147"/>
      <c r="I264" s="863"/>
      <c r="J264" s="860"/>
      <c r="K264" s="155"/>
      <c r="L264" s="854"/>
      <c r="M264" s="145"/>
      <c r="N264" s="155"/>
      <c r="O264" s="155"/>
      <c r="P264" s="835"/>
      <c r="Q264" s="835"/>
      <c r="R264" s="831"/>
      <c r="S264" s="855"/>
      <c r="T264" s="857"/>
      <c r="U264" s="46"/>
      <c r="V264" s="19"/>
    </row>
    <row r="265" spans="2:22">
      <c r="B265" s="823"/>
      <c r="C265" s="828"/>
      <c r="D265" s="25"/>
      <c r="E265" s="30"/>
      <c r="F265" s="22"/>
      <c r="G265" s="144" t="e">
        <f>F265/#REF!</f>
        <v>#REF!</v>
      </c>
      <c r="H265" s="147"/>
      <c r="I265" s="863"/>
      <c r="J265" s="860"/>
      <c r="K265" s="155"/>
      <c r="L265" s="829"/>
      <c r="M265" s="145"/>
      <c r="N265" s="155"/>
      <c r="O265" s="155"/>
      <c r="P265" s="835"/>
      <c r="Q265" s="835"/>
      <c r="R265" s="831"/>
      <c r="S265" s="855"/>
      <c r="T265" s="857"/>
      <c r="U265" s="46"/>
      <c r="V265" s="19"/>
    </row>
    <row r="266" spans="2:22">
      <c r="B266" s="823"/>
      <c r="C266" s="828"/>
      <c r="D266" s="25"/>
      <c r="E266" s="30"/>
      <c r="F266" s="22"/>
      <c r="G266" s="144" t="e">
        <f>F266/#REF!</f>
        <v>#REF!</v>
      </c>
      <c r="H266" s="147"/>
      <c r="I266" s="863"/>
      <c r="J266" s="860"/>
      <c r="K266" s="155"/>
      <c r="L266" s="854"/>
      <c r="M266" s="145"/>
      <c r="N266" s="155"/>
      <c r="O266" s="155"/>
      <c r="P266" s="835"/>
      <c r="Q266" s="835"/>
      <c r="R266" s="831"/>
      <c r="S266" s="855"/>
      <c r="T266" s="857"/>
      <c r="U266" s="46"/>
      <c r="V266" s="19"/>
    </row>
    <row r="267" spans="2:22">
      <c r="B267" s="823"/>
      <c r="C267" s="828"/>
      <c r="D267" s="25"/>
      <c r="E267" s="30"/>
      <c r="F267" s="22"/>
      <c r="G267" s="144" t="e">
        <f>F267/#REF!</f>
        <v>#REF!</v>
      </c>
      <c r="H267" s="147"/>
      <c r="I267" s="863"/>
      <c r="J267" s="860"/>
      <c r="K267" s="155"/>
      <c r="L267" s="828"/>
      <c r="M267" s="145"/>
      <c r="N267" s="155"/>
      <c r="O267" s="155"/>
      <c r="P267" s="835"/>
      <c r="Q267" s="835"/>
      <c r="R267" s="831"/>
      <c r="S267" s="855"/>
      <c r="T267" s="857"/>
      <c r="U267" s="46"/>
      <c r="V267" s="19"/>
    </row>
    <row r="268" spans="2:22">
      <c r="B268" s="822"/>
      <c r="C268" s="829"/>
      <c r="D268" s="25"/>
      <c r="E268" s="30"/>
      <c r="F268" s="22"/>
      <c r="G268" s="144" t="e">
        <f>F268/#REF!</f>
        <v>#REF!</v>
      </c>
      <c r="H268" s="7"/>
      <c r="I268" s="864"/>
      <c r="J268" s="861"/>
      <c r="K268" s="155"/>
      <c r="L268" s="829"/>
      <c r="M268" s="145"/>
      <c r="N268" s="155"/>
      <c r="O268" s="155"/>
      <c r="P268" s="836"/>
      <c r="Q268" s="836"/>
      <c r="R268" s="832"/>
      <c r="S268" s="856"/>
      <c r="T268" s="858"/>
      <c r="U268" s="46"/>
      <c r="V268" s="19"/>
    </row>
    <row r="269" spans="2:22" s="90" customFormat="1" ht="16.5" customHeight="1">
      <c r="B269" s="821"/>
      <c r="C269" s="78" t="s">
        <v>348</v>
      </c>
      <c r="D269" s="78">
        <f>COUNTA(D259:D268)</f>
        <v>0</v>
      </c>
      <c r="E269" s="78"/>
      <c r="F269" s="69">
        <f>SUM(F259:F268)</f>
        <v>0</v>
      </c>
      <c r="G269" s="69" t="e">
        <f>SUM(G259:G268)</f>
        <v>#REF!</v>
      </c>
      <c r="H269" s="69" t="e">
        <f>G269/200</f>
        <v>#REF!</v>
      </c>
      <c r="I269" s="70">
        <f>SUM(I259:I268)</f>
        <v>0</v>
      </c>
      <c r="J269" s="71">
        <f>SUM(J259:J268)</f>
        <v>0</v>
      </c>
      <c r="K269" s="71"/>
      <c r="L269" s="71"/>
      <c r="M269" s="71"/>
      <c r="N269" s="74"/>
      <c r="O269" s="74"/>
      <c r="P269" s="74">
        <f t="shared" ref="P269" si="39">SUM(P259:P268)</f>
        <v>0</v>
      </c>
      <c r="Q269" s="74">
        <f>SUM(Q259:Q268)</f>
        <v>0</v>
      </c>
      <c r="R269" s="71"/>
      <c r="S269" s="71" t="e">
        <f>SUM(S259:S268)</f>
        <v>#REF!</v>
      </c>
      <c r="T269" s="71" t="e">
        <f t="shared" ref="T269" si="40">SUM(T259:T268)</f>
        <v>#REF!</v>
      </c>
      <c r="U269" s="81"/>
      <c r="V269" s="91"/>
    </row>
    <row r="270" spans="2:22" s="93" customFormat="1" ht="15" thickBot="1">
      <c r="B270" s="822"/>
      <c r="C270" s="82"/>
      <c r="D270" s="83"/>
      <c r="E270" s="84"/>
      <c r="F270" s="84"/>
      <c r="G270" s="28" t="str">
        <f>IFERROR(IF(F270/#REF!=0," ",F270/#REF!),"")</f>
        <v/>
      </c>
      <c r="H270" s="28"/>
      <c r="I270" s="72"/>
      <c r="J270" s="73"/>
      <c r="K270" s="73"/>
      <c r="L270" s="73"/>
      <c r="M270" s="73"/>
      <c r="N270" s="73"/>
      <c r="O270" s="73"/>
      <c r="P270" s="73"/>
      <c r="Q270" s="73"/>
      <c r="R270" s="73"/>
      <c r="S270" s="73"/>
      <c r="T270" s="73"/>
      <c r="U270" s="87"/>
      <c r="V270" s="92"/>
    </row>
    <row r="271" spans="2:22">
      <c r="B271" s="823">
        <f>B259+1</f>
        <v>22</v>
      </c>
      <c r="C271" s="828"/>
      <c r="D271" s="25"/>
      <c r="E271" s="24"/>
      <c r="F271" s="30"/>
      <c r="G271" s="144" t="e">
        <f>F271/#REF!</f>
        <v>#REF!</v>
      </c>
      <c r="H271" s="147"/>
      <c r="I271" s="862" t="str">
        <f>IFERROR(ROUND(IF(F281/#REF!=0,"",F281/#REF!),0),"")</f>
        <v/>
      </c>
      <c r="J271" s="859" t="str">
        <f>IFERROR(I281/#REF!,"")</f>
        <v/>
      </c>
      <c r="K271" s="155" t="str">
        <f>IFERROR(J281*#REF!/2,"")</f>
        <v/>
      </c>
      <c r="L271" s="854"/>
      <c r="M271" s="145"/>
      <c r="N271" s="155" t="str">
        <f>IFERROR(M281*#REF!/2,"")</f>
        <v/>
      </c>
      <c r="O271" s="155" t="str">
        <f>IFERROR(N281*#REF!/2,"")</f>
        <v/>
      </c>
      <c r="P271" s="834" t="str">
        <f>IFERROR(ROUND(IF(OR($L271="Shazoor",$L274="Shazoor",$L276="Shazoor",$L278="Shazoor"),$J281/#REF!,""),1),"NA")</f>
        <v>NA</v>
      </c>
      <c r="Q271" s="834" t="str">
        <f>IFERROR(ROUND(IF(OR($L271="Suzuki",$L274="Suzuki",$L276="Suzuki",$L278="Suzuki"),$J281/#REF!,""),1),"NA")</f>
        <v>NA</v>
      </c>
      <c r="R271" s="830"/>
      <c r="S271" s="855" t="e">
        <f>H281</f>
        <v>#REF!</v>
      </c>
      <c r="T271" s="857" t="e">
        <f>S271/20</f>
        <v>#REF!</v>
      </c>
      <c r="U271" s="44"/>
      <c r="V271" s="19"/>
    </row>
    <row r="272" spans="2:22">
      <c r="B272" s="823"/>
      <c r="C272" s="828"/>
      <c r="D272" s="25"/>
      <c r="E272" s="30"/>
      <c r="F272" s="30"/>
      <c r="G272" s="144" t="e">
        <f>F272/#REF!</f>
        <v>#REF!</v>
      </c>
      <c r="H272" s="147"/>
      <c r="I272" s="863"/>
      <c r="J272" s="860"/>
      <c r="K272" s="155"/>
      <c r="L272" s="828"/>
      <c r="M272" s="145"/>
      <c r="N272" s="155"/>
      <c r="O272" s="155"/>
      <c r="P272" s="835"/>
      <c r="Q272" s="835"/>
      <c r="R272" s="831"/>
      <c r="S272" s="855"/>
      <c r="T272" s="857"/>
      <c r="U272" s="46"/>
      <c r="V272" s="19"/>
    </row>
    <row r="273" spans="2:22">
      <c r="B273" s="823"/>
      <c r="C273" s="828"/>
      <c r="D273" s="25"/>
      <c r="E273" s="30"/>
      <c r="F273" s="30"/>
      <c r="G273" s="144" t="e">
        <f>F273/#REF!</f>
        <v>#REF!</v>
      </c>
      <c r="H273" s="147"/>
      <c r="I273" s="863"/>
      <c r="J273" s="860"/>
      <c r="K273" s="155"/>
      <c r="L273" s="829"/>
      <c r="M273" s="145"/>
      <c r="N273" s="155"/>
      <c r="O273" s="155"/>
      <c r="P273" s="835"/>
      <c r="Q273" s="835"/>
      <c r="R273" s="831"/>
      <c r="S273" s="855"/>
      <c r="T273" s="857"/>
      <c r="U273" s="46"/>
      <c r="V273" s="19"/>
    </row>
    <row r="274" spans="2:22">
      <c r="B274" s="823"/>
      <c r="C274" s="828"/>
      <c r="D274" s="25"/>
      <c r="E274" s="30"/>
      <c r="F274" s="30"/>
      <c r="G274" s="144" t="e">
        <f>F274/#REF!</f>
        <v>#REF!</v>
      </c>
      <c r="H274" s="147"/>
      <c r="I274" s="863"/>
      <c r="J274" s="860"/>
      <c r="K274" s="155"/>
      <c r="L274" s="854"/>
      <c r="M274" s="145"/>
      <c r="N274" s="155"/>
      <c r="O274" s="155"/>
      <c r="P274" s="835"/>
      <c r="Q274" s="835"/>
      <c r="R274" s="831"/>
      <c r="S274" s="855"/>
      <c r="T274" s="857"/>
      <c r="U274" s="46"/>
      <c r="V274" s="19"/>
    </row>
    <row r="275" spans="2:22">
      <c r="B275" s="823"/>
      <c r="C275" s="828"/>
      <c r="D275" s="25"/>
      <c r="E275" s="30"/>
      <c r="F275" s="22"/>
      <c r="G275" s="144" t="e">
        <f>F275/#REF!</f>
        <v>#REF!</v>
      </c>
      <c r="H275" s="147"/>
      <c r="I275" s="863"/>
      <c r="J275" s="860"/>
      <c r="K275" s="155"/>
      <c r="L275" s="829"/>
      <c r="M275" s="145"/>
      <c r="N275" s="155"/>
      <c r="O275" s="155"/>
      <c r="P275" s="835"/>
      <c r="Q275" s="835"/>
      <c r="R275" s="831"/>
      <c r="S275" s="855"/>
      <c r="T275" s="857"/>
      <c r="U275" s="46"/>
      <c r="V275" s="19"/>
    </row>
    <row r="276" spans="2:22">
      <c r="B276" s="823"/>
      <c r="C276" s="828"/>
      <c r="D276" s="25"/>
      <c r="E276" s="30"/>
      <c r="F276" s="22"/>
      <c r="G276" s="144" t="e">
        <f>F276/#REF!</f>
        <v>#REF!</v>
      </c>
      <c r="H276" s="147"/>
      <c r="I276" s="863"/>
      <c r="J276" s="860"/>
      <c r="K276" s="155"/>
      <c r="L276" s="854"/>
      <c r="M276" s="145"/>
      <c r="N276" s="155"/>
      <c r="O276" s="155"/>
      <c r="P276" s="835"/>
      <c r="Q276" s="835"/>
      <c r="R276" s="831"/>
      <c r="S276" s="855"/>
      <c r="T276" s="857"/>
      <c r="U276" s="46"/>
      <c r="V276" s="19"/>
    </row>
    <row r="277" spans="2:22">
      <c r="B277" s="823"/>
      <c r="C277" s="828"/>
      <c r="D277" s="25"/>
      <c r="E277" s="30"/>
      <c r="F277" s="22"/>
      <c r="G277" s="144" t="e">
        <f>F277/#REF!</f>
        <v>#REF!</v>
      </c>
      <c r="H277" s="147"/>
      <c r="I277" s="863"/>
      <c r="J277" s="860"/>
      <c r="K277" s="155"/>
      <c r="L277" s="829"/>
      <c r="M277" s="145"/>
      <c r="N277" s="155"/>
      <c r="O277" s="155"/>
      <c r="P277" s="835"/>
      <c r="Q277" s="835"/>
      <c r="R277" s="831"/>
      <c r="S277" s="855"/>
      <c r="T277" s="857"/>
      <c r="U277" s="46"/>
      <c r="V277" s="19"/>
    </row>
    <row r="278" spans="2:22">
      <c r="B278" s="823"/>
      <c r="C278" s="828"/>
      <c r="D278" s="25"/>
      <c r="E278" s="30"/>
      <c r="F278" s="22"/>
      <c r="G278" s="144" t="e">
        <f>F278/#REF!</f>
        <v>#REF!</v>
      </c>
      <c r="H278" s="147"/>
      <c r="I278" s="863"/>
      <c r="J278" s="860"/>
      <c r="K278" s="155"/>
      <c r="L278" s="854"/>
      <c r="M278" s="145"/>
      <c r="N278" s="155"/>
      <c r="O278" s="155"/>
      <c r="P278" s="835"/>
      <c r="Q278" s="835"/>
      <c r="R278" s="831"/>
      <c r="S278" s="855"/>
      <c r="T278" s="857"/>
      <c r="U278" s="46"/>
      <c r="V278" s="19"/>
    </row>
    <row r="279" spans="2:22">
      <c r="B279" s="823"/>
      <c r="C279" s="828"/>
      <c r="D279" s="25"/>
      <c r="E279" s="30"/>
      <c r="F279" s="22"/>
      <c r="G279" s="144" t="e">
        <f>F279/#REF!</f>
        <v>#REF!</v>
      </c>
      <c r="H279" s="147"/>
      <c r="I279" s="863"/>
      <c r="J279" s="860"/>
      <c r="K279" s="155"/>
      <c r="L279" s="828"/>
      <c r="M279" s="145"/>
      <c r="N279" s="155"/>
      <c r="O279" s="155"/>
      <c r="P279" s="835"/>
      <c r="Q279" s="835"/>
      <c r="R279" s="831"/>
      <c r="S279" s="855"/>
      <c r="T279" s="857"/>
      <c r="U279" s="46"/>
      <c r="V279" s="19"/>
    </row>
    <row r="280" spans="2:22">
      <c r="B280" s="822"/>
      <c r="C280" s="829"/>
      <c r="D280" s="25"/>
      <c r="E280" s="30"/>
      <c r="F280" s="22"/>
      <c r="G280" s="144" t="e">
        <f>F280/#REF!</f>
        <v>#REF!</v>
      </c>
      <c r="H280" s="7"/>
      <c r="I280" s="864"/>
      <c r="J280" s="861"/>
      <c r="K280" s="155"/>
      <c r="L280" s="829"/>
      <c r="M280" s="145"/>
      <c r="N280" s="155"/>
      <c r="O280" s="155"/>
      <c r="P280" s="836"/>
      <c r="Q280" s="836"/>
      <c r="R280" s="832"/>
      <c r="S280" s="856"/>
      <c r="T280" s="858"/>
      <c r="U280" s="46"/>
      <c r="V280" s="19"/>
    </row>
    <row r="281" spans="2:22" s="90" customFormat="1" ht="16.5" customHeight="1">
      <c r="B281" s="821"/>
      <c r="C281" s="78" t="s">
        <v>348</v>
      </c>
      <c r="D281" s="78">
        <f>COUNTA(D271:D280)</f>
        <v>0</v>
      </c>
      <c r="E281" s="78"/>
      <c r="F281" s="69">
        <f>SUM(F271:F280)</f>
        <v>0</v>
      </c>
      <c r="G281" s="69" t="e">
        <f>SUM(G271:G280)</f>
        <v>#REF!</v>
      </c>
      <c r="H281" s="69" t="e">
        <f>G281/200</f>
        <v>#REF!</v>
      </c>
      <c r="I281" s="70">
        <f>SUM(I271:I280)</f>
        <v>0</v>
      </c>
      <c r="J281" s="71">
        <f>SUM(J271:J280)</f>
        <v>0</v>
      </c>
      <c r="K281" s="71"/>
      <c r="L281" s="71"/>
      <c r="M281" s="71"/>
      <c r="N281" s="74"/>
      <c r="O281" s="74"/>
      <c r="P281" s="74">
        <f t="shared" ref="P281" si="41">SUM(P271:P280)</f>
        <v>0</v>
      </c>
      <c r="Q281" s="74">
        <f>SUM(Q271:Q280)</f>
        <v>0</v>
      </c>
      <c r="R281" s="71"/>
      <c r="S281" s="71" t="e">
        <f>SUM(S271:S280)</f>
        <v>#REF!</v>
      </c>
      <c r="T281" s="71" t="e">
        <f t="shared" ref="T281" si="42">SUM(T271:T280)</f>
        <v>#REF!</v>
      </c>
      <c r="U281" s="81"/>
      <c r="V281" s="91"/>
    </row>
    <row r="282" spans="2:22" s="93" customFormat="1" ht="15" thickBot="1">
      <c r="B282" s="822"/>
      <c r="C282" s="82"/>
      <c r="D282" s="83"/>
      <c r="E282" s="84"/>
      <c r="F282" s="84"/>
      <c r="G282" s="28" t="str">
        <f>IFERROR(IF(F282/#REF!=0," ",F282/#REF!),"")</f>
        <v/>
      </c>
      <c r="H282" s="28"/>
      <c r="I282" s="72"/>
      <c r="J282" s="73"/>
      <c r="K282" s="73"/>
      <c r="L282" s="73"/>
      <c r="M282" s="73"/>
      <c r="N282" s="73"/>
      <c r="O282" s="73"/>
      <c r="P282" s="73"/>
      <c r="Q282" s="73"/>
      <c r="R282" s="73"/>
      <c r="S282" s="73"/>
      <c r="T282" s="73"/>
      <c r="U282" s="87"/>
      <c r="V282" s="92"/>
    </row>
    <row r="283" spans="2:22">
      <c r="B283" s="823">
        <f>B271+1</f>
        <v>23</v>
      </c>
      <c r="C283" s="828"/>
      <c r="D283" s="25"/>
      <c r="E283" s="24"/>
      <c r="F283" s="30"/>
      <c r="G283" s="144" t="e">
        <f>F283/#REF!</f>
        <v>#REF!</v>
      </c>
      <c r="H283" s="147"/>
      <c r="I283" s="862" t="str">
        <f>IFERROR(ROUND(IF(F293/#REF!=0,"",F293/#REF!),0),"")</f>
        <v/>
      </c>
      <c r="J283" s="859" t="str">
        <f>IFERROR(I293/#REF!,"")</f>
        <v/>
      </c>
      <c r="K283" s="155" t="str">
        <f>IFERROR(J293*#REF!/2,"")</f>
        <v/>
      </c>
      <c r="L283" s="854"/>
      <c r="M283" s="145"/>
      <c r="N283" s="155" t="str">
        <f>IFERROR(M293*#REF!/2,"")</f>
        <v/>
      </c>
      <c r="O283" s="155" t="str">
        <f>IFERROR(N293*#REF!/2,"")</f>
        <v/>
      </c>
      <c r="P283" s="834" t="str">
        <f>IFERROR(ROUND(IF(OR($L283="Shazoor",$L286="Shazoor",$L288="Shazoor",$L290="Shazoor"),$J293/#REF!,""),1),"NA")</f>
        <v>NA</v>
      </c>
      <c r="Q283" s="834" t="str">
        <f>IFERROR(ROUND(IF(OR($L283="Suzuki",$L286="Suzuki",$L288="Suzuki",$L290="Suzuki"),$J293/#REF!,""),1),"NA")</f>
        <v>NA</v>
      </c>
      <c r="R283" s="830"/>
      <c r="S283" s="855" t="e">
        <f>H293</f>
        <v>#REF!</v>
      </c>
      <c r="T283" s="857" t="e">
        <f>S283/20</f>
        <v>#REF!</v>
      </c>
      <c r="U283" s="44"/>
      <c r="V283" s="19"/>
    </row>
    <row r="284" spans="2:22">
      <c r="B284" s="823"/>
      <c r="C284" s="828"/>
      <c r="D284" s="25"/>
      <c r="E284" s="30"/>
      <c r="F284" s="30"/>
      <c r="G284" s="144" t="e">
        <f>F284/#REF!</f>
        <v>#REF!</v>
      </c>
      <c r="H284" s="147"/>
      <c r="I284" s="863"/>
      <c r="J284" s="860"/>
      <c r="K284" s="155"/>
      <c r="L284" s="828"/>
      <c r="M284" s="145"/>
      <c r="N284" s="155"/>
      <c r="O284" s="155"/>
      <c r="P284" s="835"/>
      <c r="Q284" s="835"/>
      <c r="R284" s="831"/>
      <c r="S284" s="855"/>
      <c r="T284" s="857"/>
      <c r="U284" s="46"/>
      <c r="V284" s="19"/>
    </row>
    <row r="285" spans="2:22">
      <c r="B285" s="823"/>
      <c r="C285" s="828"/>
      <c r="D285" s="25"/>
      <c r="E285" s="30"/>
      <c r="F285" s="30"/>
      <c r="G285" s="144" t="e">
        <f>F285/#REF!</f>
        <v>#REF!</v>
      </c>
      <c r="H285" s="147"/>
      <c r="I285" s="863"/>
      <c r="J285" s="860"/>
      <c r="K285" s="155"/>
      <c r="L285" s="829"/>
      <c r="M285" s="145"/>
      <c r="N285" s="155"/>
      <c r="O285" s="155"/>
      <c r="P285" s="835"/>
      <c r="Q285" s="835"/>
      <c r="R285" s="831"/>
      <c r="S285" s="855"/>
      <c r="T285" s="857"/>
      <c r="U285" s="46"/>
      <c r="V285" s="19"/>
    </row>
    <row r="286" spans="2:22">
      <c r="B286" s="823"/>
      <c r="C286" s="828"/>
      <c r="D286" s="25"/>
      <c r="E286" s="30"/>
      <c r="F286" s="30"/>
      <c r="G286" s="144" t="e">
        <f>F286/#REF!</f>
        <v>#REF!</v>
      </c>
      <c r="H286" s="147"/>
      <c r="I286" s="863"/>
      <c r="J286" s="860"/>
      <c r="K286" s="155"/>
      <c r="L286" s="854"/>
      <c r="M286" s="145"/>
      <c r="N286" s="155"/>
      <c r="O286" s="155"/>
      <c r="P286" s="835"/>
      <c r="Q286" s="835"/>
      <c r="R286" s="831"/>
      <c r="S286" s="855"/>
      <c r="T286" s="857"/>
      <c r="U286" s="46"/>
      <c r="V286" s="19"/>
    </row>
    <row r="287" spans="2:22">
      <c r="B287" s="823"/>
      <c r="C287" s="828"/>
      <c r="D287" s="25"/>
      <c r="E287" s="30"/>
      <c r="F287" s="22"/>
      <c r="G287" s="144" t="e">
        <f>F287/#REF!</f>
        <v>#REF!</v>
      </c>
      <c r="H287" s="147"/>
      <c r="I287" s="863"/>
      <c r="J287" s="860"/>
      <c r="K287" s="155"/>
      <c r="L287" s="829"/>
      <c r="M287" s="145"/>
      <c r="N287" s="155"/>
      <c r="O287" s="155"/>
      <c r="P287" s="835"/>
      <c r="Q287" s="835"/>
      <c r="R287" s="831"/>
      <c r="S287" s="855"/>
      <c r="T287" s="857"/>
      <c r="U287" s="46"/>
      <c r="V287" s="19"/>
    </row>
    <row r="288" spans="2:22">
      <c r="B288" s="823"/>
      <c r="C288" s="828"/>
      <c r="D288" s="25"/>
      <c r="E288" s="30"/>
      <c r="F288" s="22"/>
      <c r="G288" s="144" t="e">
        <f>F288/#REF!</f>
        <v>#REF!</v>
      </c>
      <c r="H288" s="147"/>
      <c r="I288" s="863"/>
      <c r="J288" s="860"/>
      <c r="K288" s="155"/>
      <c r="L288" s="854"/>
      <c r="M288" s="145"/>
      <c r="N288" s="155"/>
      <c r="O288" s="155"/>
      <c r="P288" s="835"/>
      <c r="Q288" s="835"/>
      <c r="R288" s="831"/>
      <c r="S288" s="855"/>
      <c r="T288" s="857"/>
      <c r="U288" s="46"/>
      <c r="V288" s="19"/>
    </row>
    <row r="289" spans="2:22">
      <c r="B289" s="823"/>
      <c r="C289" s="828"/>
      <c r="D289" s="25"/>
      <c r="E289" s="30"/>
      <c r="F289" s="22"/>
      <c r="G289" s="144" t="e">
        <f>F289/#REF!</f>
        <v>#REF!</v>
      </c>
      <c r="H289" s="147"/>
      <c r="I289" s="863"/>
      <c r="J289" s="860"/>
      <c r="K289" s="155"/>
      <c r="L289" s="829"/>
      <c r="M289" s="145"/>
      <c r="N289" s="155"/>
      <c r="O289" s="155"/>
      <c r="P289" s="835"/>
      <c r="Q289" s="835"/>
      <c r="R289" s="831"/>
      <c r="S289" s="855"/>
      <c r="T289" s="857"/>
      <c r="U289" s="46"/>
      <c r="V289" s="19"/>
    </row>
    <row r="290" spans="2:22">
      <c r="B290" s="823"/>
      <c r="C290" s="828"/>
      <c r="D290" s="25"/>
      <c r="E290" s="30"/>
      <c r="F290" s="22"/>
      <c r="G290" s="144" t="e">
        <f>F290/#REF!</f>
        <v>#REF!</v>
      </c>
      <c r="H290" s="147"/>
      <c r="I290" s="863"/>
      <c r="J290" s="860"/>
      <c r="K290" s="155"/>
      <c r="L290" s="854"/>
      <c r="M290" s="145"/>
      <c r="N290" s="155"/>
      <c r="O290" s="155"/>
      <c r="P290" s="835"/>
      <c r="Q290" s="835"/>
      <c r="R290" s="831"/>
      <c r="S290" s="855"/>
      <c r="T290" s="857"/>
      <c r="U290" s="46"/>
      <c r="V290" s="19"/>
    </row>
    <row r="291" spans="2:22">
      <c r="B291" s="823"/>
      <c r="C291" s="828"/>
      <c r="D291" s="25"/>
      <c r="E291" s="30"/>
      <c r="F291" s="22"/>
      <c r="G291" s="144" t="e">
        <f>F291/#REF!</f>
        <v>#REF!</v>
      </c>
      <c r="H291" s="147"/>
      <c r="I291" s="863"/>
      <c r="J291" s="860"/>
      <c r="K291" s="155"/>
      <c r="L291" s="828"/>
      <c r="M291" s="145"/>
      <c r="N291" s="155"/>
      <c r="O291" s="155"/>
      <c r="P291" s="835"/>
      <c r="Q291" s="835"/>
      <c r="R291" s="831"/>
      <c r="S291" s="855"/>
      <c r="T291" s="857"/>
      <c r="U291" s="46"/>
      <c r="V291" s="19"/>
    </row>
    <row r="292" spans="2:22">
      <c r="B292" s="822"/>
      <c r="C292" s="829"/>
      <c r="D292" s="25"/>
      <c r="E292" s="30"/>
      <c r="F292" s="22"/>
      <c r="G292" s="144" t="e">
        <f>F292/#REF!</f>
        <v>#REF!</v>
      </c>
      <c r="H292" s="7"/>
      <c r="I292" s="864"/>
      <c r="J292" s="861"/>
      <c r="K292" s="155"/>
      <c r="L292" s="829"/>
      <c r="M292" s="145"/>
      <c r="N292" s="155"/>
      <c r="O292" s="155"/>
      <c r="P292" s="836"/>
      <c r="Q292" s="836"/>
      <c r="R292" s="832"/>
      <c r="S292" s="856"/>
      <c r="T292" s="858"/>
      <c r="U292" s="46"/>
      <c r="V292" s="19"/>
    </row>
    <row r="293" spans="2:22" s="90" customFormat="1" ht="16.5" customHeight="1">
      <c r="B293" s="821"/>
      <c r="C293" s="78" t="s">
        <v>348</v>
      </c>
      <c r="D293" s="78">
        <f>COUNTA(D283:D292)</f>
        <v>0</v>
      </c>
      <c r="E293" s="78"/>
      <c r="F293" s="69">
        <f>SUM(F283:F292)</f>
        <v>0</v>
      </c>
      <c r="G293" s="69" t="e">
        <f>SUM(G283:G292)</f>
        <v>#REF!</v>
      </c>
      <c r="H293" s="69" t="e">
        <f>G293/200</f>
        <v>#REF!</v>
      </c>
      <c r="I293" s="70">
        <f>SUM(I283:I292)</f>
        <v>0</v>
      </c>
      <c r="J293" s="71">
        <f>SUM(J283:J292)</f>
        <v>0</v>
      </c>
      <c r="K293" s="71"/>
      <c r="L293" s="71"/>
      <c r="M293" s="71"/>
      <c r="N293" s="74"/>
      <c r="O293" s="74"/>
      <c r="P293" s="74">
        <f t="shared" ref="P293" si="43">SUM(P283:P292)</f>
        <v>0</v>
      </c>
      <c r="Q293" s="74">
        <f>SUM(Q283:Q292)</f>
        <v>0</v>
      </c>
      <c r="R293" s="71"/>
      <c r="S293" s="71" t="e">
        <f>SUM(S283:S292)</f>
        <v>#REF!</v>
      </c>
      <c r="T293" s="71" t="e">
        <f t="shared" ref="T293" si="44">SUM(T283:T292)</f>
        <v>#REF!</v>
      </c>
      <c r="U293" s="81"/>
      <c r="V293" s="91"/>
    </row>
    <row r="294" spans="2:22" s="93" customFormat="1" ht="15" thickBot="1">
      <c r="B294" s="822"/>
      <c r="C294" s="82"/>
      <c r="D294" s="83"/>
      <c r="E294" s="84"/>
      <c r="F294" s="84"/>
      <c r="G294" s="28" t="str">
        <f>IFERROR(IF(F294/#REF!=0," ",F294/#REF!),"")</f>
        <v/>
      </c>
      <c r="H294" s="28"/>
      <c r="I294" s="72"/>
      <c r="J294" s="73"/>
      <c r="K294" s="73"/>
      <c r="L294" s="73"/>
      <c r="M294" s="73"/>
      <c r="N294" s="73"/>
      <c r="O294" s="73"/>
      <c r="P294" s="73"/>
      <c r="Q294" s="73"/>
      <c r="R294" s="73"/>
      <c r="S294" s="73"/>
      <c r="T294" s="73"/>
      <c r="U294" s="87"/>
      <c r="V294" s="92"/>
    </row>
    <row r="295" spans="2:22">
      <c r="B295" s="823">
        <f>B283+1</f>
        <v>24</v>
      </c>
      <c r="C295" s="828"/>
      <c r="D295" s="25"/>
      <c r="E295" s="24"/>
      <c r="F295" s="30"/>
      <c r="G295" s="144" t="e">
        <f>F295/#REF!</f>
        <v>#REF!</v>
      </c>
      <c r="H295" s="147"/>
      <c r="I295" s="862" t="str">
        <f>IFERROR(ROUND(IF(F305/#REF!=0,"",F305/#REF!),0),"")</f>
        <v/>
      </c>
      <c r="J295" s="859" t="str">
        <f>IFERROR(I305/#REF!,"")</f>
        <v/>
      </c>
      <c r="K295" s="155" t="str">
        <f>IFERROR(J305*#REF!/2,"")</f>
        <v/>
      </c>
      <c r="L295" s="854"/>
      <c r="M295" s="145"/>
      <c r="N295" s="155" t="str">
        <f>IFERROR(M305*#REF!/2,"")</f>
        <v/>
      </c>
      <c r="O295" s="155" t="str">
        <f>IFERROR(N305*#REF!/2,"")</f>
        <v/>
      </c>
      <c r="P295" s="834" t="str">
        <f>IFERROR(ROUND(IF(OR($L295="Shazoor",$L298="Shazoor",$L300="Shazoor",$L302="Shazoor"),$J305/#REF!,""),1),"NA")</f>
        <v>NA</v>
      </c>
      <c r="Q295" s="834" t="str">
        <f>IFERROR(ROUND(IF(OR($L295="Suzuki",$L298="Suzuki",$L300="Suzuki",$L302="Suzuki"),$J305/#REF!,""),1),"NA")</f>
        <v>NA</v>
      </c>
      <c r="R295" s="830"/>
      <c r="S295" s="855" t="e">
        <f>H305</f>
        <v>#REF!</v>
      </c>
      <c r="T295" s="857" t="e">
        <f>S295/20</f>
        <v>#REF!</v>
      </c>
      <c r="U295" s="44"/>
      <c r="V295" s="19"/>
    </row>
    <row r="296" spans="2:22">
      <c r="B296" s="823"/>
      <c r="C296" s="828"/>
      <c r="D296" s="25"/>
      <c r="E296" s="30"/>
      <c r="F296" s="30"/>
      <c r="G296" s="144" t="e">
        <f>F296/#REF!</f>
        <v>#REF!</v>
      </c>
      <c r="H296" s="147"/>
      <c r="I296" s="863"/>
      <c r="J296" s="860"/>
      <c r="K296" s="155"/>
      <c r="L296" s="828"/>
      <c r="M296" s="145"/>
      <c r="N296" s="155"/>
      <c r="O296" s="155"/>
      <c r="P296" s="835"/>
      <c r="Q296" s="835"/>
      <c r="R296" s="831"/>
      <c r="S296" s="855"/>
      <c r="T296" s="857"/>
      <c r="U296" s="46"/>
      <c r="V296" s="19"/>
    </row>
    <row r="297" spans="2:22">
      <c r="B297" s="823"/>
      <c r="C297" s="828"/>
      <c r="D297" s="25"/>
      <c r="E297" s="30"/>
      <c r="F297" s="30"/>
      <c r="G297" s="144" t="e">
        <f>F297/#REF!</f>
        <v>#REF!</v>
      </c>
      <c r="H297" s="147"/>
      <c r="I297" s="863"/>
      <c r="J297" s="860"/>
      <c r="K297" s="155"/>
      <c r="L297" s="829"/>
      <c r="M297" s="145"/>
      <c r="N297" s="155"/>
      <c r="O297" s="155"/>
      <c r="P297" s="835"/>
      <c r="Q297" s="835"/>
      <c r="R297" s="831"/>
      <c r="S297" s="855"/>
      <c r="T297" s="857"/>
      <c r="U297" s="46"/>
      <c r="V297" s="19"/>
    </row>
    <row r="298" spans="2:22">
      <c r="B298" s="823"/>
      <c r="C298" s="828"/>
      <c r="D298" s="25"/>
      <c r="E298" s="30"/>
      <c r="F298" s="30"/>
      <c r="G298" s="144" t="e">
        <f>F298/#REF!</f>
        <v>#REF!</v>
      </c>
      <c r="H298" s="147"/>
      <c r="I298" s="863"/>
      <c r="J298" s="860"/>
      <c r="K298" s="155"/>
      <c r="L298" s="854"/>
      <c r="M298" s="145"/>
      <c r="N298" s="155"/>
      <c r="O298" s="155"/>
      <c r="P298" s="835"/>
      <c r="Q298" s="835"/>
      <c r="R298" s="831"/>
      <c r="S298" s="855"/>
      <c r="T298" s="857"/>
      <c r="U298" s="46"/>
      <c r="V298" s="19"/>
    </row>
    <row r="299" spans="2:22">
      <c r="B299" s="823"/>
      <c r="C299" s="828"/>
      <c r="D299" s="25"/>
      <c r="E299" s="30"/>
      <c r="F299" s="22"/>
      <c r="G299" s="144" t="e">
        <f>F299/#REF!</f>
        <v>#REF!</v>
      </c>
      <c r="H299" s="147"/>
      <c r="I299" s="863"/>
      <c r="J299" s="860"/>
      <c r="K299" s="155"/>
      <c r="L299" s="829"/>
      <c r="M299" s="145"/>
      <c r="N299" s="155"/>
      <c r="O299" s="155"/>
      <c r="P299" s="835"/>
      <c r="Q299" s="835"/>
      <c r="R299" s="831"/>
      <c r="S299" s="855"/>
      <c r="T299" s="857"/>
      <c r="U299" s="46"/>
      <c r="V299" s="19"/>
    </row>
    <row r="300" spans="2:22">
      <c r="B300" s="823"/>
      <c r="C300" s="828"/>
      <c r="D300" s="25"/>
      <c r="E300" s="30"/>
      <c r="F300" s="22"/>
      <c r="G300" s="144" t="e">
        <f>F300/#REF!</f>
        <v>#REF!</v>
      </c>
      <c r="H300" s="147"/>
      <c r="I300" s="863"/>
      <c r="J300" s="860"/>
      <c r="K300" s="155"/>
      <c r="L300" s="854"/>
      <c r="M300" s="145"/>
      <c r="N300" s="155"/>
      <c r="O300" s="155"/>
      <c r="P300" s="835"/>
      <c r="Q300" s="835"/>
      <c r="R300" s="831"/>
      <c r="S300" s="855"/>
      <c r="T300" s="857"/>
      <c r="U300" s="46"/>
      <c r="V300" s="19"/>
    </row>
    <row r="301" spans="2:22">
      <c r="B301" s="823"/>
      <c r="C301" s="828"/>
      <c r="D301" s="25"/>
      <c r="E301" s="30"/>
      <c r="F301" s="22"/>
      <c r="G301" s="144" t="e">
        <f>F301/#REF!</f>
        <v>#REF!</v>
      </c>
      <c r="H301" s="147"/>
      <c r="I301" s="863"/>
      <c r="J301" s="860"/>
      <c r="K301" s="155"/>
      <c r="L301" s="829"/>
      <c r="M301" s="145"/>
      <c r="N301" s="155"/>
      <c r="O301" s="155"/>
      <c r="P301" s="835"/>
      <c r="Q301" s="835"/>
      <c r="R301" s="831"/>
      <c r="S301" s="855"/>
      <c r="T301" s="857"/>
      <c r="U301" s="46"/>
      <c r="V301" s="19"/>
    </row>
    <row r="302" spans="2:22">
      <c r="B302" s="823"/>
      <c r="C302" s="828"/>
      <c r="D302" s="25"/>
      <c r="E302" s="30"/>
      <c r="F302" s="22"/>
      <c r="G302" s="144" t="e">
        <f>F302/#REF!</f>
        <v>#REF!</v>
      </c>
      <c r="H302" s="147"/>
      <c r="I302" s="863"/>
      <c r="J302" s="860"/>
      <c r="K302" s="155"/>
      <c r="L302" s="854"/>
      <c r="M302" s="145"/>
      <c r="N302" s="155"/>
      <c r="O302" s="155"/>
      <c r="P302" s="835"/>
      <c r="Q302" s="835"/>
      <c r="R302" s="831"/>
      <c r="S302" s="855"/>
      <c r="T302" s="857"/>
      <c r="U302" s="46"/>
      <c r="V302" s="19"/>
    </row>
    <row r="303" spans="2:22">
      <c r="B303" s="823"/>
      <c r="C303" s="828"/>
      <c r="D303" s="25"/>
      <c r="E303" s="30"/>
      <c r="F303" s="22"/>
      <c r="G303" s="144" t="e">
        <f>F303/#REF!</f>
        <v>#REF!</v>
      </c>
      <c r="H303" s="147"/>
      <c r="I303" s="863"/>
      <c r="J303" s="860"/>
      <c r="K303" s="155"/>
      <c r="L303" s="828"/>
      <c r="M303" s="145"/>
      <c r="N303" s="155"/>
      <c r="O303" s="155"/>
      <c r="P303" s="835"/>
      <c r="Q303" s="835"/>
      <c r="R303" s="831"/>
      <c r="S303" s="855"/>
      <c r="T303" s="857"/>
      <c r="U303" s="46"/>
      <c r="V303" s="19"/>
    </row>
    <row r="304" spans="2:22">
      <c r="B304" s="822"/>
      <c r="C304" s="829"/>
      <c r="D304" s="25"/>
      <c r="E304" s="30"/>
      <c r="F304" s="22"/>
      <c r="G304" s="144" t="e">
        <f>F304/#REF!</f>
        <v>#REF!</v>
      </c>
      <c r="H304" s="7"/>
      <c r="I304" s="864"/>
      <c r="J304" s="861"/>
      <c r="K304" s="155"/>
      <c r="L304" s="829"/>
      <c r="M304" s="145"/>
      <c r="N304" s="155"/>
      <c r="O304" s="155"/>
      <c r="P304" s="836"/>
      <c r="Q304" s="836"/>
      <c r="R304" s="832"/>
      <c r="S304" s="856"/>
      <c r="T304" s="858"/>
      <c r="U304" s="46"/>
      <c r="V304" s="19"/>
    </row>
    <row r="305" spans="2:22" s="90" customFormat="1" ht="16.5" customHeight="1">
      <c r="B305" s="821"/>
      <c r="C305" s="78" t="s">
        <v>348</v>
      </c>
      <c r="D305" s="78">
        <f>COUNTA(D295:D304)</f>
        <v>0</v>
      </c>
      <c r="E305" s="78"/>
      <c r="F305" s="69">
        <f>SUM(F295:F304)</f>
        <v>0</v>
      </c>
      <c r="G305" s="69" t="e">
        <f>SUM(G295:G304)</f>
        <v>#REF!</v>
      </c>
      <c r="H305" s="69" t="e">
        <f>G305/200</f>
        <v>#REF!</v>
      </c>
      <c r="I305" s="70">
        <f>SUM(I295:I304)</f>
        <v>0</v>
      </c>
      <c r="J305" s="71">
        <f>SUM(J295:J304)</f>
        <v>0</v>
      </c>
      <c r="K305" s="71"/>
      <c r="L305" s="71"/>
      <c r="M305" s="71"/>
      <c r="N305" s="74"/>
      <c r="O305" s="74"/>
      <c r="P305" s="74">
        <f t="shared" ref="P305" si="45">SUM(P295:P304)</f>
        <v>0</v>
      </c>
      <c r="Q305" s="74">
        <f>SUM(Q295:Q304)</f>
        <v>0</v>
      </c>
      <c r="R305" s="71"/>
      <c r="S305" s="71" t="e">
        <f>SUM(S295:S304)</f>
        <v>#REF!</v>
      </c>
      <c r="T305" s="71" t="e">
        <f t="shared" ref="T305" si="46">SUM(T295:T304)</f>
        <v>#REF!</v>
      </c>
      <c r="U305" s="81"/>
      <c r="V305" s="91"/>
    </row>
    <row r="306" spans="2:22" s="93" customFormat="1" ht="15" thickBot="1">
      <c r="B306" s="822"/>
      <c r="C306" s="82"/>
      <c r="D306" s="83"/>
      <c r="E306" s="84"/>
      <c r="F306" s="84"/>
      <c r="G306" s="28" t="str">
        <f>IFERROR(IF(F306/#REF!=0," ",F306/#REF!),"")</f>
        <v/>
      </c>
      <c r="H306" s="28"/>
      <c r="I306" s="72"/>
      <c r="J306" s="73"/>
      <c r="K306" s="73"/>
      <c r="L306" s="73"/>
      <c r="M306" s="73"/>
      <c r="N306" s="73"/>
      <c r="O306" s="73"/>
      <c r="P306" s="73"/>
      <c r="Q306" s="73"/>
      <c r="R306" s="73"/>
      <c r="S306" s="73"/>
      <c r="T306" s="73"/>
      <c r="U306" s="87"/>
      <c r="V306" s="92"/>
    </row>
    <row r="307" spans="2:22">
      <c r="B307" s="823">
        <f>B295+1</f>
        <v>25</v>
      </c>
      <c r="C307" s="828"/>
      <c r="D307" s="25"/>
      <c r="E307" s="24"/>
      <c r="F307" s="30"/>
      <c r="G307" s="144" t="e">
        <f>F307/#REF!</f>
        <v>#REF!</v>
      </c>
      <c r="H307" s="147"/>
      <c r="I307" s="862" t="str">
        <f>IFERROR(ROUND(IF(F317/#REF!=0,"",F317/#REF!),0),"")</f>
        <v/>
      </c>
      <c r="J307" s="859" t="str">
        <f>IFERROR(I317/#REF!,"")</f>
        <v/>
      </c>
      <c r="K307" s="155" t="str">
        <f>IFERROR(J317*#REF!/2,"")</f>
        <v/>
      </c>
      <c r="L307" s="854"/>
      <c r="M307" s="145"/>
      <c r="N307" s="155" t="str">
        <f>IFERROR(M317*#REF!/2,"")</f>
        <v/>
      </c>
      <c r="O307" s="155" t="str">
        <f>IFERROR(N317*#REF!/2,"")</f>
        <v/>
      </c>
      <c r="P307" s="834" t="str">
        <f>IFERROR(ROUND(IF(OR($L307="Shazoor",$L310="Shazoor",$L312="Shazoor",$L314="Shazoor"),$J317/#REF!,""),1),"NA")</f>
        <v>NA</v>
      </c>
      <c r="Q307" s="834" t="str">
        <f>IFERROR(ROUND(IF(OR($L307="Suzuki",$L310="Suzuki",$L312="Suzuki",$L314="Suzuki"),$J317/#REF!,""),1),"NA")</f>
        <v>NA</v>
      </c>
      <c r="R307" s="830"/>
      <c r="S307" s="855" t="e">
        <f>H317</f>
        <v>#REF!</v>
      </c>
      <c r="T307" s="857" t="e">
        <f>S307/20</f>
        <v>#REF!</v>
      </c>
      <c r="U307" s="44"/>
      <c r="V307" s="19"/>
    </row>
    <row r="308" spans="2:22">
      <c r="B308" s="823"/>
      <c r="C308" s="828"/>
      <c r="D308" s="25"/>
      <c r="E308" s="30"/>
      <c r="F308" s="30"/>
      <c r="G308" s="144" t="e">
        <f>F308/#REF!</f>
        <v>#REF!</v>
      </c>
      <c r="H308" s="147"/>
      <c r="I308" s="863"/>
      <c r="J308" s="860"/>
      <c r="K308" s="155"/>
      <c r="L308" s="828"/>
      <c r="M308" s="145"/>
      <c r="N308" s="155"/>
      <c r="O308" s="155"/>
      <c r="P308" s="835"/>
      <c r="Q308" s="835"/>
      <c r="R308" s="831"/>
      <c r="S308" s="855"/>
      <c r="T308" s="857"/>
      <c r="U308" s="46"/>
      <c r="V308" s="19"/>
    </row>
    <row r="309" spans="2:22">
      <c r="B309" s="823"/>
      <c r="C309" s="828"/>
      <c r="D309" s="25"/>
      <c r="E309" s="30"/>
      <c r="F309" s="30"/>
      <c r="G309" s="144" t="e">
        <f>F309/#REF!</f>
        <v>#REF!</v>
      </c>
      <c r="H309" s="147"/>
      <c r="I309" s="863"/>
      <c r="J309" s="860"/>
      <c r="K309" s="155"/>
      <c r="L309" s="829"/>
      <c r="M309" s="145"/>
      <c r="N309" s="155"/>
      <c r="O309" s="155"/>
      <c r="P309" s="835"/>
      <c r="Q309" s="835"/>
      <c r="R309" s="831"/>
      <c r="S309" s="855"/>
      <c r="T309" s="857"/>
      <c r="U309" s="46"/>
      <c r="V309" s="19"/>
    </row>
    <row r="310" spans="2:22">
      <c r="B310" s="823"/>
      <c r="C310" s="828"/>
      <c r="D310" s="25"/>
      <c r="E310" s="30"/>
      <c r="F310" s="30"/>
      <c r="G310" s="144" t="e">
        <f>F310/#REF!</f>
        <v>#REF!</v>
      </c>
      <c r="H310" s="147"/>
      <c r="I310" s="863"/>
      <c r="J310" s="860"/>
      <c r="K310" s="155"/>
      <c r="L310" s="854"/>
      <c r="M310" s="145"/>
      <c r="N310" s="155"/>
      <c r="O310" s="155"/>
      <c r="P310" s="835"/>
      <c r="Q310" s="835"/>
      <c r="R310" s="831"/>
      <c r="S310" s="855"/>
      <c r="T310" s="857"/>
      <c r="U310" s="46"/>
      <c r="V310" s="19"/>
    </row>
    <row r="311" spans="2:22">
      <c r="B311" s="823"/>
      <c r="C311" s="828"/>
      <c r="D311" s="25"/>
      <c r="E311" s="30"/>
      <c r="F311" s="22"/>
      <c r="G311" s="144" t="e">
        <f>F311/#REF!</f>
        <v>#REF!</v>
      </c>
      <c r="H311" s="147"/>
      <c r="I311" s="863"/>
      <c r="J311" s="860"/>
      <c r="K311" s="155"/>
      <c r="L311" s="829"/>
      <c r="M311" s="145"/>
      <c r="N311" s="155"/>
      <c r="O311" s="155"/>
      <c r="P311" s="835"/>
      <c r="Q311" s="835"/>
      <c r="R311" s="831"/>
      <c r="S311" s="855"/>
      <c r="T311" s="857"/>
      <c r="U311" s="46"/>
      <c r="V311" s="19"/>
    </row>
    <row r="312" spans="2:22">
      <c r="B312" s="823"/>
      <c r="C312" s="828"/>
      <c r="D312" s="25"/>
      <c r="E312" s="30"/>
      <c r="F312" s="22"/>
      <c r="G312" s="144" t="e">
        <f>F312/#REF!</f>
        <v>#REF!</v>
      </c>
      <c r="H312" s="147"/>
      <c r="I312" s="863"/>
      <c r="J312" s="860"/>
      <c r="K312" s="155"/>
      <c r="L312" s="854"/>
      <c r="M312" s="145"/>
      <c r="N312" s="155"/>
      <c r="O312" s="155"/>
      <c r="P312" s="835"/>
      <c r="Q312" s="835"/>
      <c r="R312" s="831"/>
      <c r="S312" s="855"/>
      <c r="T312" s="857"/>
      <c r="U312" s="46"/>
      <c r="V312" s="19"/>
    </row>
    <row r="313" spans="2:22">
      <c r="B313" s="823"/>
      <c r="C313" s="828"/>
      <c r="D313" s="25"/>
      <c r="E313" s="30"/>
      <c r="F313" s="22"/>
      <c r="G313" s="144" t="e">
        <f>F313/#REF!</f>
        <v>#REF!</v>
      </c>
      <c r="H313" s="147"/>
      <c r="I313" s="863"/>
      <c r="J313" s="860"/>
      <c r="K313" s="155"/>
      <c r="L313" s="829"/>
      <c r="M313" s="145"/>
      <c r="N313" s="155"/>
      <c r="O313" s="155"/>
      <c r="P313" s="835"/>
      <c r="Q313" s="835"/>
      <c r="R313" s="831"/>
      <c r="S313" s="855"/>
      <c r="T313" s="857"/>
      <c r="U313" s="46"/>
      <c r="V313" s="19"/>
    </row>
    <row r="314" spans="2:22">
      <c r="B314" s="823"/>
      <c r="C314" s="828"/>
      <c r="D314" s="25"/>
      <c r="E314" s="30"/>
      <c r="F314" s="22"/>
      <c r="G314" s="144" t="e">
        <f>F314/#REF!</f>
        <v>#REF!</v>
      </c>
      <c r="H314" s="147"/>
      <c r="I314" s="863"/>
      <c r="J314" s="860"/>
      <c r="K314" s="155"/>
      <c r="L314" s="854"/>
      <c r="M314" s="145"/>
      <c r="N314" s="155"/>
      <c r="O314" s="155"/>
      <c r="P314" s="835"/>
      <c r="Q314" s="835"/>
      <c r="R314" s="831"/>
      <c r="S314" s="855"/>
      <c r="T314" s="857"/>
      <c r="U314" s="46"/>
      <c r="V314" s="19"/>
    </row>
    <row r="315" spans="2:22">
      <c r="B315" s="823"/>
      <c r="C315" s="828"/>
      <c r="D315" s="25"/>
      <c r="E315" s="30"/>
      <c r="F315" s="22"/>
      <c r="G315" s="144" t="e">
        <f>F315/#REF!</f>
        <v>#REF!</v>
      </c>
      <c r="H315" s="147"/>
      <c r="I315" s="863"/>
      <c r="J315" s="860"/>
      <c r="K315" s="155"/>
      <c r="L315" s="828"/>
      <c r="M315" s="145"/>
      <c r="N315" s="155"/>
      <c r="O315" s="155"/>
      <c r="P315" s="835"/>
      <c r="Q315" s="835"/>
      <c r="R315" s="831"/>
      <c r="S315" s="855"/>
      <c r="T315" s="857"/>
      <c r="U315" s="46"/>
      <c r="V315" s="19"/>
    </row>
    <row r="316" spans="2:22">
      <c r="B316" s="822"/>
      <c r="C316" s="829"/>
      <c r="D316" s="25"/>
      <c r="E316" s="30"/>
      <c r="F316" s="22"/>
      <c r="G316" s="144" t="e">
        <f>F316/#REF!</f>
        <v>#REF!</v>
      </c>
      <c r="H316" s="7"/>
      <c r="I316" s="864"/>
      <c r="J316" s="861"/>
      <c r="K316" s="155"/>
      <c r="L316" s="829"/>
      <c r="M316" s="145"/>
      <c r="N316" s="155"/>
      <c r="O316" s="155"/>
      <c r="P316" s="836"/>
      <c r="Q316" s="836"/>
      <c r="R316" s="832"/>
      <c r="S316" s="856"/>
      <c r="T316" s="858"/>
      <c r="U316" s="46"/>
      <c r="V316" s="19"/>
    </row>
    <row r="317" spans="2:22" s="90" customFormat="1" ht="16.5" customHeight="1">
      <c r="B317" s="821"/>
      <c r="C317" s="78" t="s">
        <v>348</v>
      </c>
      <c r="D317" s="78">
        <f>COUNTA(D307:D316)</f>
        <v>0</v>
      </c>
      <c r="E317" s="78"/>
      <c r="F317" s="69">
        <f>SUM(F307:F316)</f>
        <v>0</v>
      </c>
      <c r="G317" s="69" t="e">
        <f>SUM(G307:G316)</f>
        <v>#REF!</v>
      </c>
      <c r="H317" s="69" t="e">
        <f>G317/200</f>
        <v>#REF!</v>
      </c>
      <c r="I317" s="70">
        <f>SUM(I307:I316)</f>
        <v>0</v>
      </c>
      <c r="J317" s="71">
        <f>SUM(J307:J316)</f>
        <v>0</v>
      </c>
      <c r="K317" s="71"/>
      <c r="L317" s="71"/>
      <c r="M317" s="71"/>
      <c r="N317" s="74"/>
      <c r="O317" s="74"/>
      <c r="P317" s="74">
        <f t="shared" ref="P317" si="47">SUM(P307:P316)</f>
        <v>0</v>
      </c>
      <c r="Q317" s="74">
        <f>SUM(Q307:Q316)</f>
        <v>0</v>
      </c>
      <c r="R317" s="71"/>
      <c r="S317" s="71" t="e">
        <f>SUM(S307:S316)</f>
        <v>#REF!</v>
      </c>
      <c r="T317" s="71" t="e">
        <f t="shared" ref="T317" si="48">SUM(T307:T316)</f>
        <v>#REF!</v>
      </c>
      <c r="U317" s="81"/>
      <c r="V317" s="91"/>
    </row>
    <row r="318" spans="2:22" s="93" customFormat="1" ht="15" thickBot="1">
      <c r="B318" s="822"/>
      <c r="C318" s="82"/>
      <c r="D318" s="83"/>
      <c r="E318" s="84"/>
      <c r="F318" s="84"/>
      <c r="G318" s="28" t="str">
        <f>IFERROR(IF(F318/#REF!=0," ",F318/#REF!),"")</f>
        <v/>
      </c>
      <c r="H318" s="28"/>
      <c r="I318" s="72"/>
      <c r="J318" s="73"/>
      <c r="K318" s="73"/>
      <c r="L318" s="73"/>
      <c r="M318" s="73"/>
      <c r="N318" s="73"/>
      <c r="O318" s="73"/>
      <c r="P318" s="73"/>
      <c r="Q318" s="73"/>
      <c r="R318" s="73"/>
      <c r="S318" s="73"/>
      <c r="T318" s="73"/>
      <c r="U318" s="87"/>
      <c r="V318" s="92"/>
    </row>
    <row r="319" spans="2:22">
      <c r="B319" s="823">
        <f>B307+1</f>
        <v>26</v>
      </c>
      <c r="C319" s="828"/>
      <c r="D319" s="25"/>
      <c r="E319" s="24"/>
      <c r="F319" s="30"/>
      <c r="G319" s="144" t="e">
        <f>F319/#REF!</f>
        <v>#REF!</v>
      </c>
      <c r="H319" s="147"/>
      <c r="I319" s="862" t="str">
        <f>IFERROR(ROUND(IF(F329/#REF!=0,"",F329/#REF!),0),"")</f>
        <v/>
      </c>
      <c r="J319" s="859" t="str">
        <f>IFERROR(I329/#REF!,"")</f>
        <v/>
      </c>
      <c r="K319" s="155" t="str">
        <f>IFERROR(J329*#REF!/2,"")</f>
        <v/>
      </c>
      <c r="L319" s="854"/>
      <c r="M319" s="145"/>
      <c r="N319" s="155" t="str">
        <f>IFERROR(M329*#REF!/2,"")</f>
        <v/>
      </c>
      <c r="O319" s="155" t="str">
        <f>IFERROR(N329*#REF!/2,"")</f>
        <v/>
      </c>
      <c r="P319" s="834" t="str">
        <f>IFERROR(ROUND(IF(OR($L319="Shazoor",$L322="Shazoor",$L324="Shazoor",$L326="Shazoor"),$J329/#REF!,""),1),"NA")</f>
        <v>NA</v>
      </c>
      <c r="Q319" s="834" t="str">
        <f>IFERROR(ROUND(IF(OR($L319="Suzuki",$L322="Suzuki",$L324="Suzuki",$L326="Suzuki"),$J329/#REF!,""),1),"NA")</f>
        <v>NA</v>
      </c>
      <c r="R319" s="830"/>
      <c r="S319" s="855" t="e">
        <f>H329</f>
        <v>#REF!</v>
      </c>
      <c r="T319" s="857" t="e">
        <f>S319/20</f>
        <v>#REF!</v>
      </c>
      <c r="U319" s="44"/>
      <c r="V319" s="19"/>
    </row>
    <row r="320" spans="2:22">
      <c r="B320" s="823"/>
      <c r="C320" s="828"/>
      <c r="D320" s="25"/>
      <c r="E320" s="30"/>
      <c r="F320" s="30"/>
      <c r="G320" s="144" t="e">
        <f>F320/#REF!</f>
        <v>#REF!</v>
      </c>
      <c r="H320" s="147"/>
      <c r="I320" s="863"/>
      <c r="J320" s="860"/>
      <c r="K320" s="155"/>
      <c r="L320" s="828"/>
      <c r="M320" s="145"/>
      <c r="N320" s="155"/>
      <c r="O320" s="155"/>
      <c r="P320" s="835"/>
      <c r="Q320" s="835"/>
      <c r="R320" s="831"/>
      <c r="S320" s="855"/>
      <c r="T320" s="857"/>
      <c r="U320" s="46"/>
      <c r="V320" s="19"/>
    </row>
    <row r="321" spans="2:22">
      <c r="B321" s="823"/>
      <c r="C321" s="828"/>
      <c r="D321" s="25"/>
      <c r="E321" s="30"/>
      <c r="F321" s="30"/>
      <c r="G321" s="144" t="e">
        <f>F321/#REF!</f>
        <v>#REF!</v>
      </c>
      <c r="H321" s="147"/>
      <c r="I321" s="863"/>
      <c r="J321" s="860"/>
      <c r="K321" s="155"/>
      <c r="L321" s="829"/>
      <c r="M321" s="145"/>
      <c r="N321" s="155"/>
      <c r="O321" s="155"/>
      <c r="P321" s="835"/>
      <c r="Q321" s="835"/>
      <c r="R321" s="831"/>
      <c r="S321" s="855"/>
      <c r="T321" s="857"/>
      <c r="U321" s="46"/>
      <c r="V321" s="19"/>
    </row>
    <row r="322" spans="2:22">
      <c r="B322" s="823"/>
      <c r="C322" s="828"/>
      <c r="D322" s="25"/>
      <c r="E322" s="30"/>
      <c r="F322" s="30"/>
      <c r="G322" s="144" t="e">
        <f>F322/#REF!</f>
        <v>#REF!</v>
      </c>
      <c r="H322" s="147"/>
      <c r="I322" s="863"/>
      <c r="J322" s="860"/>
      <c r="K322" s="155"/>
      <c r="L322" s="854"/>
      <c r="M322" s="145"/>
      <c r="N322" s="155"/>
      <c r="O322" s="155"/>
      <c r="P322" s="835"/>
      <c r="Q322" s="835"/>
      <c r="R322" s="831"/>
      <c r="S322" s="855"/>
      <c r="T322" s="857"/>
      <c r="U322" s="46"/>
      <c r="V322" s="19"/>
    </row>
    <row r="323" spans="2:22">
      <c r="B323" s="823"/>
      <c r="C323" s="828"/>
      <c r="D323" s="25"/>
      <c r="E323" s="30"/>
      <c r="F323" s="22"/>
      <c r="G323" s="144" t="e">
        <f>F323/#REF!</f>
        <v>#REF!</v>
      </c>
      <c r="H323" s="147"/>
      <c r="I323" s="863"/>
      <c r="J323" s="860"/>
      <c r="K323" s="155"/>
      <c r="L323" s="829"/>
      <c r="M323" s="145"/>
      <c r="N323" s="155"/>
      <c r="O323" s="155"/>
      <c r="P323" s="835"/>
      <c r="Q323" s="835"/>
      <c r="R323" s="831"/>
      <c r="S323" s="855"/>
      <c r="T323" s="857"/>
      <c r="U323" s="46"/>
      <c r="V323" s="19"/>
    </row>
    <row r="324" spans="2:22">
      <c r="B324" s="823"/>
      <c r="C324" s="828"/>
      <c r="D324" s="25"/>
      <c r="E324" s="30"/>
      <c r="F324" s="22"/>
      <c r="G324" s="144" t="e">
        <f>F324/#REF!</f>
        <v>#REF!</v>
      </c>
      <c r="H324" s="147"/>
      <c r="I324" s="863"/>
      <c r="J324" s="860"/>
      <c r="K324" s="155"/>
      <c r="L324" s="854"/>
      <c r="M324" s="145"/>
      <c r="N324" s="155"/>
      <c r="O324" s="155"/>
      <c r="P324" s="835"/>
      <c r="Q324" s="835"/>
      <c r="R324" s="831"/>
      <c r="S324" s="855"/>
      <c r="T324" s="857"/>
      <c r="U324" s="46"/>
      <c r="V324" s="19"/>
    </row>
    <row r="325" spans="2:22">
      <c r="B325" s="823"/>
      <c r="C325" s="828"/>
      <c r="D325" s="25"/>
      <c r="E325" s="30"/>
      <c r="F325" s="22"/>
      <c r="G325" s="144" t="e">
        <f>F325/#REF!</f>
        <v>#REF!</v>
      </c>
      <c r="H325" s="147"/>
      <c r="I325" s="863"/>
      <c r="J325" s="860"/>
      <c r="K325" s="155"/>
      <c r="L325" s="829"/>
      <c r="M325" s="145"/>
      <c r="N325" s="155"/>
      <c r="O325" s="155"/>
      <c r="P325" s="835"/>
      <c r="Q325" s="835"/>
      <c r="R325" s="831"/>
      <c r="S325" s="855"/>
      <c r="T325" s="857"/>
      <c r="U325" s="46"/>
      <c r="V325" s="19"/>
    </row>
    <row r="326" spans="2:22">
      <c r="B326" s="823"/>
      <c r="C326" s="828"/>
      <c r="D326" s="25"/>
      <c r="E326" s="30"/>
      <c r="F326" s="22"/>
      <c r="G326" s="144" t="e">
        <f>F326/#REF!</f>
        <v>#REF!</v>
      </c>
      <c r="H326" s="147"/>
      <c r="I326" s="863"/>
      <c r="J326" s="860"/>
      <c r="K326" s="155"/>
      <c r="L326" s="854"/>
      <c r="M326" s="145"/>
      <c r="N326" s="155"/>
      <c r="O326" s="155"/>
      <c r="P326" s="835"/>
      <c r="Q326" s="835"/>
      <c r="R326" s="831"/>
      <c r="S326" s="855"/>
      <c r="T326" s="857"/>
      <c r="U326" s="46"/>
      <c r="V326" s="19"/>
    </row>
    <row r="327" spans="2:22">
      <c r="B327" s="823"/>
      <c r="C327" s="828"/>
      <c r="D327" s="25"/>
      <c r="E327" s="30"/>
      <c r="F327" s="22"/>
      <c r="G327" s="144" t="e">
        <f>F327/#REF!</f>
        <v>#REF!</v>
      </c>
      <c r="H327" s="147"/>
      <c r="I327" s="863"/>
      <c r="J327" s="860"/>
      <c r="K327" s="155"/>
      <c r="L327" s="828"/>
      <c r="M327" s="145"/>
      <c r="N327" s="155"/>
      <c r="O327" s="155"/>
      <c r="P327" s="835"/>
      <c r="Q327" s="835"/>
      <c r="R327" s="831"/>
      <c r="S327" s="855"/>
      <c r="T327" s="857"/>
      <c r="U327" s="46"/>
      <c r="V327" s="19"/>
    </row>
    <row r="328" spans="2:22">
      <c r="B328" s="822"/>
      <c r="C328" s="829"/>
      <c r="D328" s="25"/>
      <c r="E328" s="30"/>
      <c r="F328" s="22"/>
      <c r="G328" s="144" t="e">
        <f>F328/#REF!</f>
        <v>#REF!</v>
      </c>
      <c r="H328" s="7"/>
      <c r="I328" s="864"/>
      <c r="J328" s="861"/>
      <c r="K328" s="155"/>
      <c r="L328" s="829"/>
      <c r="M328" s="145"/>
      <c r="N328" s="155"/>
      <c r="O328" s="155"/>
      <c r="P328" s="836"/>
      <c r="Q328" s="836"/>
      <c r="R328" s="832"/>
      <c r="S328" s="856"/>
      <c r="T328" s="858"/>
      <c r="U328" s="46"/>
      <c r="V328" s="19"/>
    </row>
    <row r="329" spans="2:22" s="90" customFormat="1" ht="16.5" customHeight="1">
      <c r="B329" s="821"/>
      <c r="C329" s="78" t="s">
        <v>348</v>
      </c>
      <c r="D329" s="78">
        <f>COUNTA(D319:D328)</f>
        <v>0</v>
      </c>
      <c r="E329" s="78"/>
      <c r="F329" s="69">
        <f>SUM(F319:F328)</f>
        <v>0</v>
      </c>
      <c r="G329" s="69" t="e">
        <f>SUM(G319:G328)</f>
        <v>#REF!</v>
      </c>
      <c r="H329" s="69" t="e">
        <f>G329/200</f>
        <v>#REF!</v>
      </c>
      <c r="I329" s="70">
        <f>SUM(I319:I328)</f>
        <v>0</v>
      </c>
      <c r="J329" s="71">
        <f>SUM(J319:J328)</f>
        <v>0</v>
      </c>
      <c r="K329" s="71"/>
      <c r="L329" s="71"/>
      <c r="M329" s="71"/>
      <c r="N329" s="74"/>
      <c r="O329" s="74"/>
      <c r="P329" s="74">
        <f t="shared" ref="P329" si="49">SUM(P319:P328)</f>
        <v>0</v>
      </c>
      <c r="Q329" s="74">
        <f>SUM(Q319:Q328)</f>
        <v>0</v>
      </c>
      <c r="R329" s="71"/>
      <c r="S329" s="71" t="e">
        <f>SUM(S319:S328)</f>
        <v>#REF!</v>
      </c>
      <c r="T329" s="71" t="e">
        <f t="shared" ref="T329" si="50">SUM(T319:T328)</f>
        <v>#REF!</v>
      </c>
      <c r="U329" s="81"/>
      <c r="V329" s="91"/>
    </row>
    <row r="330" spans="2:22" s="93" customFormat="1" ht="15" thickBot="1">
      <c r="B330" s="822"/>
      <c r="C330" s="82"/>
      <c r="D330" s="83"/>
      <c r="E330" s="84"/>
      <c r="F330" s="84"/>
      <c r="G330" s="28" t="str">
        <f>IFERROR(IF(F330/#REF!=0," ",F330/#REF!),"")</f>
        <v/>
      </c>
      <c r="H330" s="28"/>
      <c r="I330" s="72"/>
      <c r="J330" s="73"/>
      <c r="K330" s="73"/>
      <c r="L330" s="73"/>
      <c r="M330" s="73"/>
      <c r="N330" s="73"/>
      <c r="O330" s="73"/>
      <c r="P330" s="73"/>
      <c r="Q330" s="73"/>
      <c r="R330" s="73"/>
      <c r="S330" s="73"/>
      <c r="T330" s="73"/>
      <c r="U330" s="87"/>
      <c r="V330" s="92"/>
    </row>
    <row r="331" spans="2:22">
      <c r="B331" s="823">
        <f>B319+1</f>
        <v>27</v>
      </c>
      <c r="C331" s="828"/>
      <c r="D331" s="25"/>
      <c r="E331" s="24"/>
      <c r="F331" s="30"/>
      <c r="G331" s="144" t="e">
        <f>F331/#REF!</f>
        <v>#REF!</v>
      </c>
      <c r="H331" s="147"/>
      <c r="I331" s="862" t="str">
        <f>IFERROR(ROUND(IF(F341/#REF!=0,"",F341/#REF!),0),"")</f>
        <v/>
      </c>
      <c r="J331" s="859" t="str">
        <f>IFERROR(I341/#REF!,"")</f>
        <v/>
      </c>
      <c r="K331" s="155" t="str">
        <f>IFERROR(J341*#REF!/2,"")</f>
        <v/>
      </c>
      <c r="L331" s="854"/>
      <c r="M331" s="145"/>
      <c r="N331" s="155" t="str">
        <f>IFERROR(M341*#REF!/2,"")</f>
        <v/>
      </c>
      <c r="O331" s="155" t="str">
        <f>IFERROR(N341*#REF!/2,"")</f>
        <v/>
      </c>
      <c r="P331" s="834" t="str">
        <f>IFERROR(ROUND(IF(OR($L331="Shazoor",$L334="Shazoor",$L336="Shazoor",$L338="Shazoor"),$J341/#REF!,""),1),"NA")</f>
        <v>NA</v>
      </c>
      <c r="Q331" s="834" t="str">
        <f>IFERROR(ROUND(IF(OR($L331="Suzuki",$L334="Suzuki",$L336="Suzuki",$L338="Suzuki"),$J341/#REF!,""),1),"NA")</f>
        <v>NA</v>
      </c>
      <c r="R331" s="830"/>
      <c r="S331" s="855" t="e">
        <f>H341</f>
        <v>#REF!</v>
      </c>
      <c r="T331" s="857" t="e">
        <f>S331/20</f>
        <v>#REF!</v>
      </c>
      <c r="U331" s="44"/>
      <c r="V331" s="19"/>
    </row>
    <row r="332" spans="2:22">
      <c r="B332" s="823"/>
      <c r="C332" s="828"/>
      <c r="D332" s="25"/>
      <c r="E332" s="30"/>
      <c r="F332" s="30"/>
      <c r="G332" s="144" t="e">
        <f>F332/#REF!</f>
        <v>#REF!</v>
      </c>
      <c r="H332" s="147"/>
      <c r="I332" s="863"/>
      <c r="J332" s="860"/>
      <c r="K332" s="155"/>
      <c r="L332" s="828"/>
      <c r="M332" s="145"/>
      <c r="N332" s="155"/>
      <c r="O332" s="155"/>
      <c r="P332" s="835"/>
      <c r="Q332" s="835"/>
      <c r="R332" s="831"/>
      <c r="S332" s="855"/>
      <c r="T332" s="857"/>
      <c r="U332" s="46"/>
      <c r="V332" s="19"/>
    </row>
    <row r="333" spans="2:22">
      <c r="B333" s="823"/>
      <c r="C333" s="828"/>
      <c r="D333" s="25"/>
      <c r="E333" s="30"/>
      <c r="F333" s="30"/>
      <c r="G333" s="144" t="e">
        <f>F333/#REF!</f>
        <v>#REF!</v>
      </c>
      <c r="H333" s="147"/>
      <c r="I333" s="863"/>
      <c r="J333" s="860"/>
      <c r="K333" s="155"/>
      <c r="L333" s="829"/>
      <c r="M333" s="145"/>
      <c r="N333" s="155"/>
      <c r="O333" s="155"/>
      <c r="P333" s="835"/>
      <c r="Q333" s="835"/>
      <c r="R333" s="831"/>
      <c r="S333" s="855"/>
      <c r="T333" s="857"/>
      <c r="U333" s="46"/>
      <c r="V333" s="19"/>
    </row>
    <row r="334" spans="2:22">
      <c r="B334" s="823"/>
      <c r="C334" s="828"/>
      <c r="D334" s="25"/>
      <c r="E334" s="30"/>
      <c r="F334" s="30"/>
      <c r="G334" s="144" t="e">
        <f>F334/#REF!</f>
        <v>#REF!</v>
      </c>
      <c r="H334" s="147"/>
      <c r="I334" s="863"/>
      <c r="J334" s="860"/>
      <c r="K334" s="155"/>
      <c r="L334" s="854"/>
      <c r="M334" s="145"/>
      <c r="N334" s="155"/>
      <c r="O334" s="155"/>
      <c r="P334" s="835"/>
      <c r="Q334" s="835"/>
      <c r="R334" s="831"/>
      <c r="S334" s="855"/>
      <c r="T334" s="857"/>
      <c r="U334" s="46"/>
      <c r="V334" s="19"/>
    </row>
    <row r="335" spans="2:22">
      <c r="B335" s="823"/>
      <c r="C335" s="828"/>
      <c r="D335" s="25"/>
      <c r="E335" s="30"/>
      <c r="F335" s="22"/>
      <c r="G335" s="144" t="e">
        <f>F335/#REF!</f>
        <v>#REF!</v>
      </c>
      <c r="H335" s="147"/>
      <c r="I335" s="863"/>
      <c r="J335" s="860"/>
      <c r="K335" s="155"/>
      <c r="L335" s="829"/>
      <c r="M335" s="145"/>
      <c r="N335" s="155"/>
      <c r="O335" s="155"/>
      <c r="P335" s="835"/>
      <c r="Q335" s="835"/>
      <c r="R335" s="831"/>
      <c r="S335" s="855"/>
      <c r="T335" s="857"/>
      <c r="U335" s="46"/>
      <c r="V335" s="19"/>
    </row>
    <row r="336" spans="2:22">
      <c r="B336" s="823"/>
      <c r="C336" s="828"/>
      <c r="D336" s="25"/>
      <c r="E336" s="30"/>
      <c r="F336" s="22"/>
      <c r="G336" s="144" t="e">
        <f>F336/#REF!</f>
        <v>#REF!</v>
      </c>
      <c r="H336" s="147"/>
      <c r="I336" s="863"/>
      <c r="J336" s="860"/>
      <c r="K336" s="155"/>
      <c r="L336" s="854"/>
      <c r="M336" s="145"/>
      <c r="N336" s="155"/>
      <c r="O336" s="155"/>
      <c r="P336" s="835"/>
      <c r="Q336" s="835"/>
      <c r="R336" s="831"/>
      <c r="S336" s="855"/>
      <c r="T336" s="857"/>
      <c r="U336" s="46"/>
      <c r="V336" s="19"/>
    </row>
    <row r="337" spans="2:22">
      <c r="B337" s="823"/>
      <c r="C337" s="828"/>
      <c r="D337" s="25"/>
      <c r="E337" s="30"/>
      <c r="F337" s="22"/>
      <c r="G337" s="144" t="e">
        <f>F337/#REF!</f>
        <v>#REF!</v>
      </c>
      <c r="H337" s="147"/>
      <c r="I337" s="863"/>
      <c r="J337" s="860"/>
      <c r="K337" s="155"/>
      <c r="L337" s="829"/>
      <c r="M337" s="145"/>
      <c r="N337" s="155"/>
      <c r="O337" s="155"/>
      <c r="P337" s="835"/>
      <c r="Q337" s="835"/>
      <c r="R337" s="831"/>
      <c r="S337" s="855"/>
      <c r="T337" s="857"/>
      <c r="U337" s="46"/>
      <c r="V337" s="19"/>
    </row>
    <row r="338" spans="2:22">
      <c r="B338" s="823"/>
      <c r="C338" s="828"/>
      <c r="D338" s="25"/>
      <c r="E338" s="30"/>
      <c r="F338" s="22"/>
      <c r="G338" s="144" t="e">
        <f>F338/#REF!</f>
        <v>#REF!</v>
      </c>
      <c r="H338" s="147"/>
      <c r="I338" s="863"/>
      <c r="J338" s="860"/>
      <c r="K338" s="155"/>
      <c r="L338" s="854"/>
      <c r="M338" s="145"/>
      <c r="N338" s="155"/>
      <c r="O338" s="155"/>
      <c r="P338" s="835"/>
      <c r="Q338" s="835"/>
      <c r="R338" s="831"/>
      <c r="S338" s="855"/>
      <c r="T338" s="857"/>
      <c r="U338" s="46"/>
      <c r="V338" s="19"/>
    </row>
    <row r="339" spans="2:22">
      <c r="B339" s="823"/>
      <c r="C339" s="828"/>
      <c r="D339" s="25"/>
      <c r="E339" s="30"/>
      <c r="F339" s="22"/>
      <c r="G339" s="144" t="e">
        <f>F339/#REF!</f>
        <v>#REF!</v>
      </c>
      <c r="H339" s="147"/>
      <c r="I339" s="863"/>
      <c r="J339" s="860"/>
      <c r="K339" s="155"/>
      <c r="L339" s="828"/>
      <c r="M339" s="145"/>
      <c r="N339" s="155"/>
      <c r="O339" s="155"/>
      <c r="P339" s="835"/>
      <c r="Q339" s="835"/>
      <c r="R339" s="831"/>
      <c r="S339" s="855"/>
      <c r="T339" s="857"/>
      <c r="U339" s="46"/>
      <c r="V339" s="19"/>
    </row>
    <row r="340" spans="2:22">
      <c r="B340" s="822"/>
      <c r="C340" s="829"/>
      <c r="D340" s="25"/>
      <c r="E340" s="30"/>
      <c r="F340" s="22"/>
      <c r="G340" s="144" t="e">
        <f>F340/#REF!</f>
        <v>#REF!</v>
      </c>
      <c r="H340" s="7"/>
      <c r="I340" s="864"/>
      <c r="J340" s="861"/>
      <c r="K340" s="155"/>
      <c r="L340" s="829"/>
      <c r="M340" s="145"/>
      <c r="N340" s="155"/>
      <c r="O340" s="155"/>
      <c r="P340" s="836"/>
      <c r="Q340" s="836"/>
      <c r="R340" s="832"/>
      <c r="S340" s="856"/>
      <c r="T340" s="858"/>
      <c r="U340" s="46"/>
      <c r="V340" s="19"/>
    </row>
    <row r="341" spans="2:22" s="90" customFormat="1" ht="16.5" customHeight="1">
      <c r="B341" s="821"/>
      <c r="C341" s="78" t="s">
        <v>348</v>
      </c>
      <c r="D341" s="78">
        <f>COUNTA(D331:D340)</f>
        <v>0</v>
      </c>
      <c r="E341" s="78"/>
      <c r="F341" s="69">
        <f>SUM(F331:F340)</f>
        <v>0</v>
      </c>
      <c r="G341" s="69" t="e">
        <f>SUM(G331:G340)</f>
        <v>#REF!</v>
      </c>
      <c r="H341" s="69" t="e">
        <f>G341/200</f>
        <v>#REF!</v>
      </c>
      <c r="I341" s="70">
        <f>SUM(I331:I340)</f>
        <v>0</v>
      </c>
      <c r="J341" s="71">
        <f>SUM(J331:J340)</f>
        <v>0</v>
      </c>
      <c r="K341" s="71"/>
      <c r="L341" s="71"/>
      <c r="M341" s="71"/>
      <c r="N341" s="74"/>
      <c r="O341" s="74"/>
      <c r="P341" s="74">
        <f t="shared" ref="P341" si="51">SUM(P331:P340)</f>
        <v>0</v>
      </c>
      <c r="Q341" s="74">
        <f>SUM(Q331:Q340)</f>
        <v>0</v>
      </c>
      <c r="R341" s="71"/>
      <c r="S341" s="71" t="e">
        <f>SUM(S331:S340)</f>
        <v>#REF!</v>
      </c>
      <c r="T341" s="71" t="e">
        <f t="shared" ref="T341" si="52">SUM(T331:T340)</f>
        <v>#REF!</v>
      </c>
      <c r="U341" s="81"/>
      <c r="V341" s="91"/>
    </row>
    <row r="342" spans="2:22" s="93" customFormat="1" ht="15" thickBot="1">
      <c r="B342" s="822"/>
      <c r="C342" s="82"/>
      <c r="D342" s="83"/>
      <c r="E342" s="84"/>
      <c r="F342" s="84"/>
      <c r="G342" s="28" t="str">
        <f>IFERROR(IF(F342/#REF!=0," ",F342/#REF!),"")</f>
        <v/>
      </c>
      <c r="H342" s="28"/>
      <c r="I342" s="72"/>
      <c r="J342" s="73"/>
      <c r="K342" s="73"/>
      <c r="L342" s="73"/>
      <c r="M342" s="73"/>
      <c r="N342" s="73"/>
      <c r="O342" s="73"/>
      <c r="P342" s="73"/>
      <c r="Q342" s="73"/>
      <c r="R342" s="73"/>
      <c r="S342" s="73"/>
      <c r="T342" s="73"/>
      <c r="U342" s="87"/>
      <c r="V342" s="92"/>
    </row>
    <row r="343" spans="2:22">
      <c r="B343" s="823">
        <f>B331+1</f>
        <v>28</v>
      </c>
      <c r="C343" s="828"/>
      <c r="D343" s="25"/>
      <c r="E343" s="24"/>
      <c r="F343" s="30"/>
      <c r="G343" s="144" t="e">
        <f>F343/#REF!</f>
        <v>#REF!</v>
      </c>
      <c r="H343" s="147"/>
      <c r="I343" s="862" t="str">
        <f>IFERROR(ROUND(IF(F353/#REF!=0,"",F353/#REF!),0),"")</f>
        <v/>
      </c>
      <c r="J343" s="859" t="str">
        <f>IFERROR(I353/#REF!,"")</f>
        <v/>
      </c>
      <c r="K343" s="155" t="str">
        <f>IFERROR(J353*#REF!/2,"")</f>
        <v/>
      </c>
      <c r="L343" s="854"/>
      <c r="M343" s="145"/>
      <c r="N343" s="155" t="str">
        <f>IFERROR(M353*#REF!/2,"")</f>
        <v/>
      </c>
      <c r="O343" s="155" t="str">
        <f>IFERROR(N353*#REF!/2,"")</f>
        <v/>
      </c>
      <c r="P343" s="834" t="str">
        <f>IFERROR(ROUND(IF(OR($L343="Shazoor",$L346="Shazoor",$L348="Shazoor",$L350="Shazoor"),$J353/#REF!,""),1),"NA")</f>
        <v>NA</v>
      </c>
      <c r="Q343" s="834" t="str">
        <f>IFERROR(ROUND(IF(OR($L343="Suzuki",$L346="Suzuki",$L348="Suzuki",$L350="Suzuki"),$J353/#REF!,""),1),"NA")</f>
        <v>NA</v>
      </c>
      <c r="R343" s="830"/>
      <c r="S343" s="855" t="e">
        <f>H353</f>
        <v>#REF!</v>
      </c>
      <c r="T343" s="857" t="e">
        <f>S343/20</f>
        <v>#REF!</v>
      </c>
      <c r="U343" s="44"/>
      <c r="V343" s="19"/>
    </row>
    <row r="344" spans="2:22">
      <c r="B344" s="823"/>
      <c r="C344" s="828"/>
      <c r="D344" s="25"/>
      <c r="E344" s="30"/>
      <c r="F344" s="30"/>
      <c r="G344" s="144" t="e">
        <f>F344/#REF!</f>
        <v>#REF!</v>
      </c>
      <c r="H344" s="147"/>
      <c r="I344" s="863"/>
      <c r="J344" s="860"/>
      <c r="K344" s="155"/>
      <c r="L344" s="828"/>
      <c r="M344" s="145"/>
      <c r="N344" s="155"/>
      <c r="O344" s="155"/>
      <c r="P344" s="835"/>
      <c r="Q344" s="835"/>
      <c r="R344" s="831"/>
      <c r="S344" s="855"/>
      <c r="T344" s="857"/>
      <c r="U344" s="46"/>
      <c r="V344" s="19"/>
    </row>
    <row r="345" spans="2:22">
      <c r="B345" s="823"/>
      <c r="C345" s="828"/>
      <c r="D345" s="25"/>
      <c r="E345" s="30"/>
      <c r="F345" s="30"/>
      <c r="G345" s="144" t="e">
        <f>F345/#REF!</f>
        <v>#REF!</v>
      </c>
      <c r="H345" s="147"/>
      <c r="I345" s="863"/>
      <c r="J345" s="860"/>
      <c r="K345" s="155"/>
      <c r="L345" s="829"/>
      <c r="M345" s="145"/>
      <c r="N345" s="155"/>
      <c r="O345" s="155"/>
      <c r="P345" s="835"/>
      <c r="Q345" s="835"/>
      <c r="R345" s="831"/>
      <c r="S345" s="855"/>
      <c r="T345" s="857"/>
      <c r="U345" s="46"/>
      <c r="V345" s="19"/>
    </row>
    <row r="346" spans="2:22">
      <c r="B346" s="823"/>
      <c r="C346" s="828"/>
      <c r="D346" s="25"/>
      <c r="E346" s="30"/>
      <c r="F346" s="30"/>
      <c r="G346" s="144" t="e">
        <f>F346/#REF!</f>
        <v>#REF!</v>
      </c>
      <c r="H346" s="147"/>
      <c r="I346" s="863"/>
      <c r="J346" s="860"/>
      <c r="K346" s="155"/>
      <c r="L346" s="854"/>
      <c r="M346" s="145"/>
      <c r="N346" s="155"/>
      <c r="O346" s="155"/>
      <c r="P346" s="835"/>
      <c r="Q346" s="835"/>
      <c r="R346" s="831"/>
      <c r="S346" s="855"/>
      <c r="T346" s="857"/>
      <c r="U346" s="46"/>
      <c r="V346" s="19"/>
    </row>
    <row r="347" spans="2:22">
      <c r="B347" s="823"/>
      <c r="C347" s="828"/>
      <c r="D347" s="25"/>
      <c r="E347" s="30"/>
      <c r="F347" s="22"/>
      <c r="G347" s="144" t="e">
        <f>F347/#REF!</f>
        <v>#REF!</v>
      </c>
      <c r="H347" s="147"/>
      <c r="I347" s="863"/>
      <c r="J347" s="860"/>
      <c r="K347" s="155"/>
      <c r="L347" s="829"/>
      <c r="M347" s="145"/>
      <c r="N347" s="155"/>
      <c r="O347" s="155"/>
      <c r="P347" s="835"/>
      <c r="Q347" s="835"/>
      <c r="R347" s="831"/>
      <c r="S347" s="855"/>
      <c r="T347" s="857"/>
      <c r="U347" s="46"/>
      <c r="V347" s="19"/>
    </row>
    <row r="348" spans="2:22">
      <c r="B348" s="823"/>
      <c r="C348" s="828"/>
      <c r="D348" s="25"/>
      <c r="E348" s="30"/>
      <c r="F348" s="22"/>
      <c r="G348" s="144" t="e">
        <f>F348/#REF!</f>
        <v>#REF!</v>
      </c>
      <c r="H348" s="147"/>
      <c r="I348" s="863"/>
      <c r="J348" s="860"/>
      <c r="K348" s="155"/>
      <c r="L348" s="854"/>
      <c r="M348" s="145"/>
      <c r="N348" s="155"/>
      <c r="O348" s="155"/>
      <c r="P348" s="835"/>
      <c r="Q348" s="835"/>
      <c r="R348" s="831"/>
      <c r="S348" s="855"/>
      <c r="T348" s="857"/>
      <c r="U348" s="46"/>
      <c r="V348" s="19"/>
    </row>
    <row r="349" spans="2:22">
      <c r="B349" s="823"/>
      <c r="C349" s="828"/>
      <c r="D349" s="25"/>
      <c r="E349" s="30"/>
      <c r="F349" s="22"/>
      <c r="G349" s="144" t="e">
        <f>F349/#REF!</f>
        <v>#REF!</v>
      </c>
      <c r="H349" s="147"/>
      <c r="I349" s="863"/>
      <c r="J349" s="860"/>
      <c r="K349" s="155"/>
      <c r="L349" s="829"/>
      <c r="M349" s="145"/>
      <c r="N349" s="155"/>
      <c r="O349" s="155"/>
      <c r="P349" s="835"/>
      <c r="Q349" s="835"/>
      <c r="R349" s="831"/>
      <c r="S349" s="855"/>
      <c r="T349" s="857"/>
      <c r="U349" s="46"/>
      <c r="V349" s="19"/>
    </row>
    <row r="350" spans="2:22">
      <c r="B350" s="823"/>
      <c r="C350" s="828"/>
      <c r="D350" s="25"/>
      <c r="E350" s="30"/>
      <c r="F350" s="22"/>
      <c r="G350" s="144" t="e">
        <f>F350/#REF!</f>
        <v>#REF!</v>
      </c>
      <c r="H350" s="147"/>
      <c r="I350" s="863"/>
      <c r="J350" s="860"/>
      <c r="K350" s="155"/>
      <c r="L350" s="854"/>
      <c r="M350" s="145"/>
      <c r="N350" s="155"/>
      <c r="O350" s="155"/>
      <c r="P350" s="835"/>
      <c r="Q350" s="835"/>
      <c r="R350" s="831"/>
      <c r="S350" s="855"/>
      <c r="T350" s="857"/>
      <c r="U350" s="46"/>
      <c r="V350" s="19"/>
    </row>
    <row r="351" spans="2:22">
      <c r="B351" s="823"/>
      <c r="C351" s="828"/>
      <c r="D351" s="25"/>
      <c r="E351" s="30"/>
      <c r="F351" s="22"/>
      <c r="G351" s="144" t="e">
        <f>F351/#REF!</f>
        <v>#REF!</v>
      </c>
      <c r="H351" s="147"/>
      <c r="I351" s="863"/>
      <c r="J351" s="860"/>
      <c r="K351" s="155"/>
      <c r="L351" s="828"/>
      <c r="M351" s="145"/>
      <c r="N351" s="155"/>
      <c r="O351" s="155"/>
      <c r="P351" s="835"/>
      <c r="Q351" s="835"/>
      <c r="R351" s="831"/>
      <c r="S351" s="855"/>
      <c r="T351" s="857"/>
      <c r="U351" s="46"/>
      <c r="V351" s="19"/>
    </row>
    <row r="352" spans="2:22">
      <c r="B352" s="822"/>
      <c r="C352" s="829"/>
      <c r="D352" s="25"/>
      <c r="E352" s="30"/>
      <c r="F352" s="22"/>
      <c r="G352" s="144" t="e">
        <f>F352/#REF!</f>
        <v>#REF!</v>
      </c>
      <c r="H352" s="7"/>
      <c r="I352" s="864"/>
      <c r="J352" s="861"/>
      <c r="K352" s="155"/>
      <c r="L352" s="829"/>
      <c r="M352" s="145"/>
      <c r="N352" s="155"/>
      <c r="O352" s="155"/>
      <c r="P352" s="836"/>
      <c r="Q352" s="836"/>
      <c r="R352" s="832"/>
      <c r="S352" s="856"/>
      <c r="T352" s="858"/>
      <c r="U352" s="46"/>
      <c r="V352" s="19"/>
    </row>
    <row r="353" spans="2:22" s="90" customFormat="1" ht="16.5" customHeight="1">
      <c r="B353" s="821"/>
      <c r="C353" s="78" t="s">
        <v>348</v>
      </c>
      <c r="D353" s="78">
        <f>COUNTA(D343:D352)</f>
        <v>0</v>
      </c>
      <c r="E353" s="78"/>
      <c r="F353" s="69">
        <f>SUM(F343:F352)</f>
        <v>0</v>
      </c>
      <c r="G353" s="69" t="e">
        <f>SUM(G343:G352)</f>
        <v>#REF!</v>
      </c>
      <c r="H353" s="69" t="e">
        <f>G353/200</f>
        <v>#REF!</v>
      </c>
      <c r="I353" s="70">
        <f>SUM(I343:I352)</f>
        <v>0</v>
      </c>
      <c r="J353" s="71">
        <f>SUM(J343:J352)</f>
        <v>0</v>
      </c>
      <c r="K353" s="71"/>
      <c r="L353" s="71"/>
      <c r="M353" s="71"/>
      <c r="N353" s="74"/>
      <c r="O353" s="74"/>
      <c r="P353" s="74">
        <f t="shared" ref="P353" si="53">SUM(P343:P352)</f>
        <v>0</v>
      </c>
      <c r="Q353" s="74">
        <f>SUM(Q343:Q352)</f>
        <v>0</v>
      </c>
      <c r="R353" s="71"/>
      <c r="S353" s="71" t="e">
        <f>SUM(S343:S352)</f>
        <v>#REF!</v>
      </c>
      <c r="T353" s="71" t="e">
        <f t="shared" ref="T353" si="54">SUM(T343:T352)</f>
        <v>#REF!</v>
      </c>
      <c r="U353" s="81"/>
      <c r="V353" s="91"/>
    </row>
    <row r="354" spans="2:22" s="93" customFormat="1" ht="15" thickBot="1">
      <c r="B354" s="822"/>
      <c r="C354" s="82"/>
      <c r="D354" s="83"/>
      <c r="E354" s="84"/>
      <c r="F354" s="84"/>
      <c r="G354" s="28" t="str">
        <f>IFERROR(IF(F354/#REF!=0," ",F354/#REF!),"")</f>
        <v/>
      </c>
      <c r="H354" s="28"/>
      <c r="I354" s="72"/>
      <c r="J354" s="73"/>
      <c r="K354" s="73"/>
      <c r="L354" s="73"/>
      <c r="M354" s="73"/>
      <c r="N354" s="73"/>
      <c r="O354" s="73"/>
      <c r="P354" s="73"/>
      <c r="Q354" s="73"/>
      <c r="R354" s="73"/>
      <c r="S354" s="73"/>
      <c r="T354" s="73"/>
      <c r="U354" s="87"/>
      <c r="V354" s="92"/>
    </row>
    <row r="355" spans="2:22">
      <c r="B355" s="823">
        <f>B343+1</f>
        <v>29</v>
      </c>
      <c r="C355" s="828"/>
      <c r="D355" s="25"/>
      <c r="E355" s="24"/>
      <c r="F355" s="30"/>
      <c r="G355" s="144" t="e">
        <f>F355/#REF!</f>
        <v>#REF!</v>
      </c>
      <c r="H355" s="147"/>
      <c r="I355" s="862" t="str">
        <f>IFERROR(ROUND(IF(F365/#REF!=0,"",F365/#REF!),0),"")</f>
        <v/>
      </c>
      <c r="J355" s="859" t="str">
        <f>IFERROR(I365/#REF!,"")</f>
        <v/>
      </c>
      <c r="K355" s="155" t="str">
        <f>IFERROR(J365*#REF!/2,"")</f>
        <v/>
      </c>
      <c r="L355" s="854"/>
      <c r="M355" s="145"/>
      <c r="N355" s="155" t="str">
        <f>IFERROR(M365*#REF!/2,"")</f>
        <v/>
      </c>
      <c r="O355" s="155" t="str">
        <f>IFERROR(N365*#REF!/2,"")</f>
        <v/>
      </c>
      <c r="P355" s="834" t="str">
        <f>IFERROR(ROUND(IF(OR($L355="Shazoor",$L358="Shazoor",$L360="Shazoor",$L362="Shazoor"),$J365/#REF!,""),1),"NA")</f>
        <v>NA</v>
      </c>
      <c r="Q355" s="834" t="str">
        <f>IFERROR(ROUND(IF(OR($L355="Suzuki",$L358="Suzuki",$L360="Suzuki",$L362="Suzuki"),$J365/#REF!,""),1),"NA")</f>
        <v>NA</v>
      </c>
      <c r="R355" s="830"/>
      <c r="S355" s="855" t="e">
        <f>H365</f>
        <v>#REF!</v>
      </c>
      <c r="T355" s="857" t="e">
        <f>S355/20</f>
        <v>#REF!</v>
      </c>
      <c r="U355" s="44"/>
      <c r="V355" s="19"/>
    </row>
    <row r="356" spans="2:22">
      <c r="B356" s="823"/>
      <c r="C356" s="828"/>
      <c r="D356" s="25"/>
      <c r="E356" s="30"/>
      <c r="F356" s="30"/>
      <c r="G356" s="144" t="e">
        <f>F356/#REF!</f>
        <v>#REF!</v>
      </c>
      <c r="H356" s="147"/>
      <c r="I356" s="863"/>
      <c r="J356" s="860"/>
      <c r="K356" s="155"/>
      <c r="L356" s="828"/>
      <c r="M356" s="145"/>
      <c r="N356" s="155"/>
      <c r="O356" s="155"/>
      <c r="P356" s="835"/>
      <c r="Q356" s="835"/>
      <c r="R356" s="831"/>
      <c r="S356" s="855"/>
      <c r="T356" s="857"/>
      <c r="U356" s="46"/>
      <c r="V356" s="19"/>
    </row>
    <row r="357" spans="2:22">
      <c r="B357" s="823"/>
      <c r="C357" s="828"/>
      <c r="D357" s="25"/>
      <c r="E357" s="30"/>
      <c r="F357" s="30"/>
      <c r="G357" s="144" t="e">
        <f>F357/#REF!</f>
        <v>#REF!</v>
      </c>
      <c r="H357" s="147"/>
      <c r="I357" s="863"/>
      <c r="J357" s="860"/>
      <c r="K357" s="155"/>
      <c r="L357" s="829"/>
      <c r="M357" s="145"/>
      <c r="N357" s="155"/>
      <c r="O357" s="155"/>
      <c r="P357" s="835"/>
      <c r="Q357" s="835"/>
      <c r="R357" s="831"/>
      <c r="S357" s="855"/>
      <c r="T357" s="857"/>
      <c r="U357" s="46"/>
      <c r="V357" s="19"/>
    </row>
    <row r="358" spans="2:22">
      <c r="B358" s="823"/>
      <c r="C358" s="828"/>
      <c r="D358" s="25"/>
      <c r="E358" s="30"/>
      <c r="F358" s="30"/>
      <c r="G358" s="144" t="e">
        <f>F358/#REF!</f>
        <v>#REF!</v>
      </c>
      <c r="H358" s="147"/>
      <c r="I358" s="863"/>
      <c r="J358" s="860"/>
      <c r="K358" s="155"/>
      <c r="L358" s="854"/>
      <c r="M358" s="145"/>
      <c r="N358" s="155"/>
      <c r="O358" s="155"/>
      <c r="P358" s="835"/>
      <c r="Q358" s="835"/>
      <c r="R358" s="831"/>
      <c r="S358" s="855"/>
      <c r="T358" s="857"/>
      <c r="U358" s="46"/>
      <c r="V358" s="19"/>
    </row>
    <row r="359" spans="2:22">
      <c r="B359" s="823"/>
      <c r="C359" s="828"/>
      <c r="D359" s="25"/>
      <c r="E359" s="30"/>
      <c r="F359" s="22"/>
      <c r="G359" s="144" t="e">
        <f>F359/#REF!</f>
        <v>#REF!</v>
      </c>
      <c r="H359" s="147"/>
      <c r="I359" s="863"/>
      <c r="J359" s="860"/>
      <c r="K359" s="155"/>
      <c r="L359" s="829"/>
      <c r="M359" s="145"/>
      <c r="N359" s="155"/>
      <c r="O359" s="155"/>
      <c r="P359" s="835"/>
      <c r="Q359" s="835"/>
      <c r="R359" s="831"/>
      <c r="S359" s="855"/>
      <c r="T359" s="857"/>
      <c r="U359" s="46"/>
      <c r="V359" s="19"/>
    </row>
    <row r="360" spans="2:22">
      <c r="B360" s="823"/>
      <c r="C360" s="828"/>
      <c r="D360" s="25"/>
      <c r="E360" s="30"/>
      <c r="F360" s="22"/>
      <c r="G360" s="144" t="e">
        <f>F360/#REF!</f>
        <v>#REF!</v>
      </c>
      <c r="H360" s="147"/>
      <c r="I360" s="863"/>
      <c r="J360" s="860"/>
      <c r="K360" s="155"/>
      <c r="L360" s="854"/>
      <c r="M360" s="145"/>
      <c r="N360" s="155"/>
      <c r="O360" s="155"/>
      <c r="P360" s="835"/>
      <c r="Q360" s="835"/>
      <c r="R360" s="831"/>
      <c r="S360" s="855"/>
      <c r="T360" s="857"/>
      <c r="U360" s="46"/>
      <c r="V360" s="19"/>
    </row>
    <row r="361" spans="2:22">
      <c r="B361" s="823"/>
      <c r="C361" s="828"/>
      <c r="D361" s="25"/>
      <c r="E361" s="30"/>
      <c r="F361" s="22"/>
      <c r="G361" s="144" t="e">
        <f>F361/#REF!</f>
        <v>#REF!</v>
      </c>
      <c r="H361" s="147"/>
      <c r="I361" s="863"/>
      <c r="J361" s="860"/>
      <c r="K361" s="155"/>
      <c r="L361" s="829"/>
      <c r="M361" s="145"/>
      <c r="N361" s="155"/>
      <c r="O361" s="155"/>
      <c r="P361" s="835"/>
      <c r="Q361" s="835"/>
      <c r="R361" s="831"/>
      <c r="S361" s="855"/>
      <c r="T361" s="857"/>
      <c r="U361" s="46"/>
      <c r="V361" s="19"/>
    </row>
    <row r="362" spans="2:22">
      <c r="B362" s="823"/>
      <c r="C362" s="828"/>
      <c r="D362" s="25"/>
      <c r="E362" s="30"/>
      <c r="F362" s="22"/>
      <c r="G362" s="144" t="e">
        <f>F362/#REF!</f>
        <v>#REF!</v>
      </c>
      <c r="H362" s="147"/>
      <c r="I362" s="863"/>
      <c r="J362" s="860"/>
      <c r="K362" s="155"/>
      <c r="L362" s="854"/>
      <c r="M362" s="145"/>
      <c r="N362" s="155"/>
      <c r="O362" s="155"/>
      <c r="P362" s="835"/>
      <c r="Q362" s="835"/>
      <c r="R362" s="831"/>
      <c r="S362" s="855"/>
      <c r="T362" s="857"/>
      <c r="U362" s="46"/>
      <c r="V362" s="19"/>
    </row>
    <row r="363" spans="2:22">
      <c r="B363" s="823"/>
      <c r="C363" s="828"/>
      <c r="D363" s="25"/>
      <c r="E363" s="30"/>
      <c r="F363" s="22"/>
      <c r="G363" s="144" t="e">
        <f>F363/#REF!</f>
        <v>#REF!</v>
      </c>
      <c r="H363" s="147"/>
      <c r="I363" s="863"/>
      <c r="J363" s="860"/>
      <c r="K363" s="155"/>
      <c r="L363" s="828"/>
      <c r="M363" s="145"/>
      <c r="N363" s="155"/>
      <c r="O363" s="155"/>
      <c r="P363" s="835"/>
      <c r="Q363" s="835"/>
      <c r="R363" s="831"/>
      <c r="S363" s="855"/>
      <c r="T363" s="857"/>
      <c r="U363" s="46"/>
      <c r="V363" s="19"/>
    </row>
    <row r="364" spans="2:22">
      <c r="B364" s="822"/>
      <c r="C364" s="829"/>
      <c r="D364" s="25"/>
      <c r="E364" s="30"/>
      <c r="F364" s="22"/>
      <c r="G364" s="144" t="e">
        <f>F364/#REF!</f>
        <v>#REF!</v>
      </c>
      <c r="H364" s="7"/>
      <c r="I364" s="864"/>
      <c r="J364" s="861"/>
      <c r="K364" s="155"/>
      <c r="L364" s="829"/>
      <c r="M364" s="145"/>
      <c r="N364" s="155"/>
      <c r="O364" s="155"/>
      <c r="P364" s="836"/>
      <c r="Q364" s="836"/>
      <c r="R364" s="832"/>
      <c r="S364" s="856"/>
      <c r="T364" s="858"/>
      <c r="U364" s="46"/>
      <c r="V364" s="19"/>
    </row>
    <row r="365" spans="2:22" s="90" customFormat="1" ht="16.5" customHeight="1">
      <c r="B365" s="821"/>
      <c r="C365" s="78" t="s">
        <v>348</v>
      </c>
      <c r="D365" s="78">
        <f>COUNTA(D355:D364)</f>
        <v>0</v>
      </c>
      <c r="E365" s="78"/>
      <c r="F365" s="69">
        <f>SUM(F355:F364)</f>
        <v>0</v>
      </c>
      <c r="G365" s="69" t="e">
        <f>SUM(G355:G364)</f>
        <v>#REF!</v>
      </c>
      <c r="H365" s="69" t="e">
        <f>G365/200</f>
        <v>#REF!</v>
      </c>
      <c r="I365" s="70">
        <f>SUM(I355:I364)</f>
        <v>0</v>
      </c>
      <c r="J365" s="71">
        <f>SUM(J355:J364)</f>
        <v>0</v>
      </c>
      <c r="K365" s="71"/>
      <c r="L365" s="71"/>
      <c r="M365" s="71"/>
      <c r="N365" s="74"/>
      <c r="O365" s="74"/>
      <c r="P365" s="74">
        <f t="shared" ref="P365" si="55">SUM(P355:P364)</f>
        <v>0</v>
      </c>
      <c r="Q365" s="74">
        <f>SUM(Q355:Q364)</f>
        <v>0</v>
      </c>
      <c r="R365" s="71"/>
      <c r="S365" s="71" t="e">
        <f>SUM(S355:S364)</f>
        <v>#REF!</v>
      </c>
      <c r="T365" s="71" t="e">
        <f t="shared" ref="T365" si="56">SUM(T355:T364)</f>
        <v>#REF!</v>
      </c>
      <c r="U365" s="81"/>
      <c r="V365" s="91"/>
    </row>
    <row r="366" spans="2:22" s="93" customFormat="1" ht="15" thickBot="1">
      <c r="B366" s="822"/>
      <c r="C366" s="82"/>
      <c r="D366" s="83"/>
      <c r="E366" s="84"/>
      <c r="F366" s="84"/>
      <c r="G366" s="28" t="str">
        <f>IFERROR(IF(F366/#REF!=0," ",F366/#REF!),"")</f>
        <v/>
      </c>
      <c r="H366" s="28"/>
      <c r="I366" s="72"/>
      <c r="J366" s="73"/>
      <c r="K366" s="73"/>
      <c r="L366" s="73"/>
      <c r="M366" s="73"/>
      <c r="N366" s="73"/>
      <c r="O366" s="73"/>
      <c r="P366" s="73"/>
      <c r="Q366" s="73"/>
      <c r="R366" s="73"/>
      <c r="S366" s="73"/>
      <c r="T366" s="73"/>
      <c r="U366" s="87"/>
      <c r="V366" s="92"/>
    </row>
    <row r="367" spans="2:22">
      <c r="B367" s="823">
        <f>B355+1</f>
        <v>30</v>
      </c>
      <c r="C367" s="828"/>
      <c r="D367" s="25"/>
      <c r="E367" s="24"/>
      <c r="F367" s="30"/>
      <c r="G367" s="144" t="e">
        <f>F367/#REF!</f>
        <v>#REF!</v>
      </c>
      <c r="H367" s="147"/>
      <c r="I367" s="862" t="str">
        <f>IFERROR(ROUND(IF(F377/#REF!=0,"",F377/#REF!),0),"")</f>
        <v/>
      </c>
      <c r="J367" s="859" t="str">
        <f>IFERROR(I377/#REF!,"")</f>
        <v/>
      </c>
      <c r="K367" s="155" t="str">
        <f>IFERROR(J377*#REF!/2,"")</f>
        <v/>
      </c>
      <c r="L367" s="854"/>
      <c r="M367" s="145"/>
      <c r="N367" s="155" t="str">
        <f>IFERROR(M377*#REF!/2,"")</f>
        <v/>
      </c>
      <c r="O367" s="155" t="str">
        <f>IFERROR(N377*#REF!/2,"")</f>
        <v/>
      </c>
      <c r="P367" s="834" t="str">
        <f>IFERROR(ROUND(IF(OR($L367="Shazoor",$L370="Shazoor",$L372="Shazoor",$L374="Shazoor"),$J377/#REF!,""),1),"NA")</f>
        <v>NA</v>
      </c>
      <c r="Q367" s="834" t="str">
        <f>IFERROR(ROUND(IF(OR($L367="Suzuki",$L370="Suzuki",$L372="Suzuki",$L374="Suzuki"),$J377/#REF!,""),1),"NA")</f>
        <v>NA</v>
      </c>
      <c r="R367" s="830"/>
      <c r="S367" s="855" t="e">
        <f>H377</f>
        <v>#REF!</v>
      </c>
      <c r="T367" s="857" t="e">
        <f>S367/20</f>
        <v>#REF!</v>
      </c>
      <c r="U367" s="44"/>
      <c r="V367" s="19"/>
    </row>
    <row r="368" spans="2:22">
      <c r="B368" s="823"/>
      <c r="C368" s="828"/>
      <c r="D368" s="25"/>
      <c r="E368" s="30"/>
      <c r="F368" s="30"/>
      <c r="G368" s="144" t="e">
        <f>F368/#REF!</f>
        <v>#REF!</v>
      </c>
      <c r="H368" s="147"/>
      <c r="I368" s="863"/>
      <c r="J368" s="860"/>
      <c r="K368" s="155"/>
      <c r="L368" s="828"/>
      <c r="M368" s="145"/>
      <c r="N368" s="155"/>
      <c r="O368" s="155"/>
      <c r="P368" s="835"/>
      <c r="Q368" s="835"/>
      <c r="R368" s="831"/>
      <c r="S368" s="855"/>
      <c r="T368" s="857"/>
      <c r="U368" s="46"/>
      <c r="V368" s="19"/>
    </row>
    <row r="369" spans="2:22">
      <c r="B369" s="823"/>
      <c r="C369" s="828"/>
      <c r="D369" s="25"/>
      <c r="E369" s="30"/>
      <c r="F369" s="30"/>
      <c r="G369" s="144" t="e">
        <f>F369/#REF!</f>
        <v>#REF!</v>
      </c>
      <c r="H369" s="147"/>
      <c r="I369" s="863"/>
      <c r="J369" s="860"/>
      <c r="K369" s="155"/>
      <c r="L369" s="829"/>
      <c r="M369" s="145"/>
      <c r="N369" s="155"/>
      <c r="O369" s="155"/>
      <c r="P369" s="835"/>
      <c r="Q369" s="835"/>
      <c r="R369" s="831"/>
      <c r="S369" s="855"/>
      <c r="T369" s="857"/>
      <c r="U369" s="46"/>
      <c r="V369" s="19"/>
    </row>
    <row r="370" spans="2:22">
      <c r="B370" s="823"/>
      <c r="C370" s="828"/>
      <c r="D370" s="25"/>
      <c r="E370" s="30"/>
      <c r="F370" s="30"/>
      <c r="G370" s="144" t="e">
        <f>F370/#REF!</f>
        <v>#REF!</v>
      </c>
      <c r="H370" s="147"/>
      <c r="I370" s="863"/>
      <c r="J370" s="860"/>
      <c r="K370" s="155"/>
      <c r="L370" s="854"/>
      <c r="M370" s="145"/>
      <c r="N370" s="155"/>
      <c r="O370" s="155"/>
      <c r="P370" s="835"/>
      <c r="Q370" s="835"/>
      <c r="R370" s="831"/>
      <c r="S370" s="855"/>
      <c r="T370" s="857"/>
      <c r="U370" s="46"/>
      <c r="V370" s="19"/>
    </row>
    <row r="371" spans="2:22">
      <c r="B371" s="823"/>
      <c r="C371" s="828"/>
      <c r="D371" s="25"/>
      <c r="E371" s="30"/>
      <c r="F371" s="22"/>
      <c r="G371" s="144" t="e">
        <f>F371/#REF!</f>
        <v>#REF!</v>
      </c>
      <c r="H371" s="147"/>
      <c r="I371" s="863"/>
      <c r="J371" s="860"/>
      <c r="K371" s="155"/>
      <c r="L371" s="829"/>
      <c r="M371" s="145"/>
      <c r="N371" s="155"/>
      <c r="O371" s="155"/>
      <c r="P371" s="835"/>
      <c r="Q371" s="835"/>
      <c r="R371" s="831"/>
      <c r="S371" s="855"/>
      <c r="T371" s="857"/>
      <c r="U371" s="46"/>
      <c r="V371" s="19"/>
    </row>
    <row r="372" spans="2:22">
      <c r="B372" s="823"/>
      <c r="C372" s="828"/>
      <c r="D372" s="25"/>
      <c r="E372" s="30"/>
      <c r="F372" s="22"/>
      <c r="G372" s="144" t="e">
        <f>F372/#REF!</f>
        <v>#REF!</v>
      </c>
      <c r="H372" s="147"/>
      <c r="I372" s="863"/>
      <c r="J372" s="860"/>
      <c r="K372" s="155"/>
      <c r="L372" s="854"/>
      <c r="M372" s="145"/>
      <c r="N372" s="155"/>
      <c r="O372" s="155"/>
      <c r="P372" s="835"/>
      <c r="Q372" s="835"/>
      <c r="R372" s="831"/>
      <c r="S372" s="855"/>
      <c r="T372" s="857"/>
      <c r="U372" s="46"/>
      <c r="V372" s="19"/>
    </row>
    <row r="373" spans="2:22">
      <c r="B373" s="823"/>
      <c r="C373" s="828"/>
      <c r="D373" s="25"/>
      <c r="E373" s="30"/>
      <c r="F373" s="22"/>
      <c r="G373" s="144" t="e">
        <f>F373/#REF!</f>
        <v>#REF!</v>
      </c>
      <c r="H373" s="147"/>
      <c r="I373" s="863"/>
      <c r="J373" s="860"/>
      <c r="K373" s="155"/>
      <c r="L373" s="829"/>
      <c r="M373" s="145"/>
      <c r="N373" s="155"/>
      <c r="O373" s="155"/>
      <c r="P373" s="835"/>
      <c r="Q373" s="835"/>
      <c r="R373" s="831"/>
      <c r="S373" s="855"/>
      <c r="T373" s="857"/>
      <c r="U373" s="46"/>
      <c r="V373" s="19"/>
    </row>
    <row r="374" spans="2:22">
      <c r="B374" s="823"/>
      <c r="C374" s="828"/>
      <c r="D374" s="25"/>
      <c r="E374" s="30"/>
      <c r="F374" s="22"/>
      <c r="G374" s="144" t="e">
        <f>F374/#REF!</f>
        <v>#REF!</v>
      </c>
      <c r="H374" s="147"/>
      <c r="I374" s="863"/>
      <c r="J374" s="860"/>
      <c r="K374" s="155"/>
      <c r="L374" s="854"/>
      <c r="M374" s="145"/>
      <c r="N374" s="155"/>
      <c r="O374" s="155"/>
      <c r="P374" s="835"/>
      <c r="Q374" s="835"/>
      <c r="R374" s="831"/>
      <c r="S374" s="855"/>
      <c r="T374" s="857"/>
      <c r="U374" s="46"/>
      <c r="V374" s="19"/>
    </row>
    <row r="375" spans="2:22">
      <c r="B375" s="823"/>
      <c r="C375" s="828"/>
      <c r="D375" s="25"/>
      <c r="E375" s="30"/>
      <c r="F375" s="22"/>
      <c r="G375" s="144" t="e">
        <f>F375/#REF!</f>
        <v>#REF!</v>
      </c>
      <c r="H375" s="147"/>
      <c r="I375" s="863"/>
      <c r="J375" s="860"/>
      <c r="K375" s="155"/>
      <c r="L375" s="828"/>
      <c r="M375" s="145"/>
      <c r="N375" s="155"/>
      <c r="O375" s="155"/>
      <c r="P375" s="835"/>
      <c r="Q375" s="835"/>
      <c r="R375" s="831"/>
      <c r="S375" s="855"/>
      <c r="T375" s="857"/>
      <c r="U375" s="46"/>
      <c r="V375" s="19"/>
    </row>
    <row r="376" spans="2:22">
      <c r="B376" s="822"/>
      <c r="C376" s="829"/>
      <c r="D376" s="25"/>
      <c r="E376" s="30"/>
      <c r="F376" s="22"/>
      <c r="G376" s="144" t="e">
        <f>F376/#REF!</f>
        <v>#REF!</v>
      </c>
      <c r="H376" s="7"/>
      <c r="I376" s="864"/>
      <c r="J376" s="861"/>
      <c r="K376" s="155"/>
      <c r="L376" s="829"/>
      <c r="M376" s="145"/>
      <c r="N376" s="155"/>
      <c r="O376" s="155"/>
      <c r="P376" s="836"/>
      <c r="Q376" s="836"/>
      <c r="R376" s="832"/>
      <c r="S376" s="856"/>
      <c r="T376" s="858"/>
      <c r="U376" s="46"/>
      <c r="V376" s="19"/>
    </row>
    <row r="377" spans="2:22" s="90" customFormat="1" ht="16.5" customHeight="1">
      <c r="B377" s="821"/>
      <c r="C377" s="78" t="s">
        <v>348</v>
      </c>
      <c r="D377" s="78">
        <f>COUNTA(D367:D376)</f>
        <v>0</v>
      </c>
      <c r="E377" s="78"/>
      <c r="F377" s="69">
        <f>SUM(F367:F376)</f>
        <v>0</v>
      </c>
      <c r="G377" s="69" t="e">
        <f>SUM(G367:G376)</f>
        <v>#REF!</v>
      </c>
      <c r="H377" s="69" t="e">
        <f>G377/200</f>
        <v>#REF!</v>
      </c>
      <c r="I377" s="70">
        <f>SUM(I367:I376)</f>
        <v>0</v>
      </c>
      <c r="J377" s="71">
        <f>SUM(J367:J376)</f>
        <v>0</v>
      </c>
      <c r="K377" s="71"/>
      <c r="L377" s="71"/>
      <c r="M377" s="71"/>
      <c r="N377" s="74"/>
      <c r="O377" s="74"/>
      <c r="P377" s="74">
        <f t="shared" ref="P377" si="57">SUM(P367:P376)</f>
        <v>0</v>
      </c>
      <c r="Q377" s="74">
        <f>SUM(Q367:Q376)</f>
        <v>0</v>
      </c>
      <c r="R377" s="71"/>
      <c r="S377" s="71" t="e">
        <f>SUM(S367:S376)</f>
        <v>#REF!</v>
      </c>
      <c r="T377" s="71" t="e">
        <f t="shared" ref="T377" si="58">SUM(T367:T376)</f>
        <v>#REF!</v>
      </c>
      <c r="U377" s="81"/>
      <c r="V377" s="91"/>
    </row>
    <row r="378" spans="2:22" s="93" customFormat="1" ht="15" thickBot="1">
      <c r="B378" s="822"/>
      <c r="C378" s="82"/>
      <c r="D378" s="83"/>
      <c r="E378" s="84"/>
      <c r="F378" s="84"/>
      <c r="G378" s="28" t="str">
        <f>IFERROR(IF(F378/#REF!=0," ",F378/#REF!),"")</f>
        <v/>
      </c>
      <c r="H378" s="28"/>
      <c r="I378" s="72"/>
      <c r="J378" s="73"/>
      <c r="K378" s="73"/>
      <c r="L378" s="73"/>
      <c r="M378" s="73"/>
      <c r="N378" s="73"/>
      <c r="O378" s="73"/>
      <c r="P378" s="73"/>
      <c r="Q378" s="73"/>
      <c r="R378" s="73"/>
      <c r="S378" s="73"/>
      <c r="T378" s="73"/>
      <c r="U378" s="87"/>
      <c r="V378" s="92"/>
    </row>
    <row r="379" spans="2:22">
      <c r="B379" s="823">
        <f>B367+1</f>
        <v>31</v>
      </c>
      <c r="C379" s="828"/>
      <c r="D379" s="25"/>
      <c r="E379" s="24"/>
      <c r="F379" s="30"/>
      <c r="G379" s="144" t="e">
        <f>F379/#REF!</f>
        <v>#REF!</v>
      </c>
      <c r="H379" s="147"/>
      <c r="I379" s="862" t="str">
        <f>IFERROR(ROUND(IF(F389/#REF!=0,"",F389/#REF!),0),"")</f>
        <v/>
      </c>
      <c r="J379" s="859" t="str">
        <f>IFERROR(I389/#REF!,"")</f>
        <v/>
      </c>
      <c r="K379" s="155" t="str">
        <f>IFERROR(J389*#REF!/2,"")</f>
        <v/>
      </c>
      <c r="L379" s="854"/>
      <c r="M379" s="145"/>
      <c r="N379" s="155" t="str">
        <f>IFERROR(M389*#REF!/2,"")</f>
        <v/>
      </c>
      <c r="O379" s="155" t="str">
        <f>IFERROR(N389*#REF!/2,"")</f>
        <v/>
      </c>
      <c r="P379" s="834" t="str">
        <f>IFERROR(ROUND(IF(OR($L379="Shazoor",$L382="Shazoor",$L384="Shazoor",$L386="Shazoor"),$J389/#REF!,""),1),"NA")</f>
        <v>NA</v>
      </c>
      <c r="Q379" s="834" t="str">
        <f>IFERROR(ROUND(IF(OR($L379="Suzuki",$L382="Suzuki",$L384="Suzuki",$L386="Suzuki"),$J389/#REF!,""),1),"NA")</f>
        <v>NA</v>
      </c>
      <c r="R379" s="830"/>
      <c r="S379" s="855" t="e">
        <f>H389</f>
        <v>#REF!</v>
      </c>
      <c r="T379" s="857" t="e">
        <f>S379/20</f>
        <v>#REF!</v>
      </c>
      <c r="U379" s="44"/>
      <c r="V379" s="19"/>
    </row>
    <row r="380" spans="2:22">
      <c r="B380" s="823"/>
      <c r="C380" s="828"/>
      <c r="D380" s="25"/>
      <c r="E380" s="30"/>
      <c r="F380" s="30"/>
      <c r="G380" s="144" t="e">
        <f>F380/#REF!</f>
        <v>#REF!</v>
      </c>
      <c r="H380" s="147"/>
      <c r="I380" s="863"/>
      <c r="J380" s="860"/>
      <c r="K380" s="155"/>
      <c r="L380" s="828"/>
      <c r="M380" s="145"/>
      <c r="N380" s="155"/>
      <c r="O380" s="155"/>
      <c r="P380" s="835"/>
      <c r="Q380" s="835"/>
      <c r="R380" s="831"/>
      <c r="S380" s="855"/>
      <c r="T380" s="857"/>
      <c r="U380" s="46"/>
      <c r="V380" s="19"/>
    </row>
    <row r="381" spans="2:22">
      <c r="B381" s="823"/>
      <c r="C381" s="828"/>
      <c r="D381" s="25"/>
      <c r="E381" s="30"/>
      <c r="F381" s="30"/>
      <c r="G381" s="144" t="e">
        <f>F381/#REF!</f>
        <v>#REF!</v>
      </c>
      <c r="H381" s="147"/>
      <c r="I381" s="863"/>
      <c r="J381" s="860"/>
      <c r="K381" s="155"/>
      <c r="L381" s="829"/>
      <c r="M381" s="145"/>
      <c r="N381" s="155"/>
      <c r="O381" s="155"/>
      <c r="P381" s="835"/>
      <c r="Q381" s="835"/>
      <c r="R381" s="831"/>
      <c r="S381" s="855"/>
      <c r="T381" s="857"/>
      <c r="U381" s="46"/>
      <c r="V381" s="19"/>
    </row>
    <row r="382" spans="2:22">
      <c r="B382" s="823"/>
      <c r="C382" s="828"/>
      <c r="D382" s="25"/>
      <c r="E382" s="30"/>
      <c r="F382" s="30"/>
      <c r="G382" s="144" t="e">
        <f>F382/#REF!</f>
        <v>#REF!</v>
      </c>
      <c r="H382" s="147"/>
      <c r="I382" s="863"/>
      <c r="J382" s="860"/>
      <c r="K382" s="155"/>
      <c r="L382" s="854"/>
      <c r="M382" s="145"/>
      <c r="N382" s="155"/>
      <c r="O382" s="155"/>
      <c r="P382" s="835"/>
      <c r="Q382" s="835"/>
      <c r="R382" s="831"/>
      <c r="S382" s="855"/>
      <c r="T382" s="857"/>
      <c r="U382" s="46"/>
      <c r="V382" s="19"/>
    </row>
    <row r="383" spans="2:22">
      <c r="B383" s="823"/>
      <c r="C383" s="828"/>
      <c r="D383" s="25"/>
      <c r="E383" s="30"/>
      <c r="F383" s="22"/>
      <c r="G383" s="144" t="e">
        <f>F383/#REF!</f>
        <v>#REF!</v>
      </c>
      <c r="H383" s="147"/>
      <c r="I383" s="863"/>
      <c r="J383" s="860"/>
      <c r="K383" s="155"/>
      <c r="L383" s="829"/>
      <c r="M383" s="145"/>
      <c r="N383" s="155"/>
      <c r="O383" s="155"/>
      <c r="P383" s="835"/>
      <c r="Q383" s="835"/>
      <c r="R383" s="831"/>
      <c r="S383" s="855"/>
      <c r="T383" s="857"/>
      <c r="U383" s="46"/>
      <c r="V383" s="19"/>
    </row>
    <row r="384" spans="2:22">
      <c r="B384" s="823"/>
      <c r="C384" s="828"/>
      <c r="D384" s="25"/>
      <c r="E384" s="30"/>
      <c r="F384" s="22"/>
      <c r="G384" s="144" t="e">
        <f>F384/#REF!</f>
        <v>#REF!</v>
      </c>
      <c r="H384" s="147"/>
      <c r="I384" s="863"/>
      <c r="J384" s="860"/>
      <c r="K384" s="155"/>
      <c r="L384" s="854"/>
      <c r="M384" s="145"/>
      <c r="N384" s="155"/>
      <c r="O384" s="155"/>
      <c r="P384" s="835"/>
      <c r="Q384" s="835"/>
      <c r="R384" s="831"/>
      <c r="S384" s="855"/>
      <c r="T384" s="857"/>
      <c r="U384" s="46"/>
      <c r="V384" s="19"/>
    </row>
    <row r="385" spans="2:22">
      <c r="B385" s="823"/>
      <c r="C385" s="828"/>
      <c r="D385" s="25"/>
      <c r="E385" s="30"/>
      <c r="F385" s="22"/>
      <c r="G385" s="144" t="e">
        <f>F385/#REF!</f>
        <v>#REF!</v>
      </c>
      <c r="H385" s="147"/>
      <c r="I385" s="863"/>
      <c r="J385" s="860"/>
      <c r="K385" s="155"/>
      <c r="L385" s="829"/>
      <c r="M385" s="145"/>
      <c r="N385" s="155"/>
      <c r="O385" s="155"/>
      <c r="P385" s="835"/>
      <c r="Q385" s="835"/>
      <c r="R385" s="831"/>
      <c r="S385" s="855"/>
      <c r="T385" s="857"/>
      <c r="U385" s="46"/>
      <c r="V385" s="19"/>
    </row>
    <row r="386" spans="2:22">
      <c r="B386" s="823"/>
      <c r="C386" s="828"/>
      <c r="D386" s="25"/>
      <c r="E386" s="30"/>
      <c r="F386" s="22"/>
      <c r="G386" s="144" t="e">
        <f>F386/#REF!</f>
        <v>#REF!</v>
      </c>
      <c r="H386" s="147"/>
      <c r="I386" s="863"/>
      <c r="J386" s="860"/>
      <c r="K386" s="155"/>
      <c r="L386" s="854"/>
      <c r="M386" s="145"/>
      <c r="N386" s="155"/>
      <c r="O386" s="155"/>
      <c r="P386" s="835"/>
      <c r="Q386" s="835"/>
      <c r="R386" s="831"/>
      <c r="S386" s="855"/>
      <c r="T386" s="857"/>
      <c r="U386" s="46"/>
      <c r="V386" s="19"/>
    </row>
    <row r="387" spans="2:22">
      <c r="B387" s="823"/>
      <c r="C387" s="828"/>
      <c r="D387" s="25"/>
      <c r="E387" s="30"/>
      <c r="F387" s="22"/>
      <c r="G387" s="144" t="e">
        <f>F387/#REF!</f>
        <v>#REF!</v>
      </c>
      <c r="H387" s="147"/>
      <c r="I387" s="863"/>
      <c r="J387" s="860"/>
      <c r="K387" s="155"/>
      <c r="L387" s="828"/>
      <c r="M387" s="145"/>
      <c r="N387" s="155"/>
      <c r="O387" s="155"/>
      <c r="P387" s="835"/>
      <c r="Q387" s="835"/>
      <c r="R387" s="831"/>
      <c r="S387" s="855"/>
      <c r="T387" s="857"/>
      <c r="U387" s="46"/>
      <c r="V387" s="19"/>
    </row>
    <row r="388" spans="2:22">
      <c r="B388" s="822"/>
      <c r="C388" s="829"/>
      <c r="D388" s="25"/>
      <c r="E388" s="30"/>
      <c r="F388" s="22"/>
      <c r="G388" s="144" t="e">
        <f>F388/#REF!</f>
        <v>#REF!</v>
      </c>
      <c r="H388" s="7"/>
      <c r="I388" s="864"/>
      <c r="J388" s="861"/>
      <c r="K388" s="155"/>
      <c r="L388" s="829"/>
      <c r="M388" s="145"/>
      <c r="N388" s="155"/>
      <c r="O388" s="155"/>
      <c r="P388" s="836"/>
      <c r="Q388" s="836"/>
      <c r="R388" s="832"/>
      <c r="S388" s="856"/>
      <c r="T388" s="858"/>
      <c r="U388" s="46"/>
      <c r="V388" s="19"/>
    </row>
    <row r="389" spans="2:22" s="90" customFormat="1" ht="16.5" customHeight="1">
      <c r="B389" s="821"/>
      <c r="C389" s="78" t="s">
        <v>348</v>
      </c>
      <c r="D389" s="78">
        <f>COUNTA(D379:D388)</f>
        <v>0</v>
      </c>
      <c r="E389" s="78"/>
      <c r="F389" s="69">
        <f>SUM(F379:F388)</f>
        <v>0</v>
      </c>
      <c r="G389" s="69" t="e">
        <f>SUM(G379:G388)</f>
        <v>#REF!</v>
      </c>
      <c r="H389" s="69" t="e">
        <f>G389/200</f>
        <v>#REF!</v>
      </c>
      <c r="I389" s="70">
        <f>SUM(I379:I388)</f>
        <v>0</v>
      </c>
      <c r="J389" s="71">
        <f>SUM(J379:J388)</f>
        <v>0</v>
      </c>
      <c r="K389" s="71"/>
      <c r="L389" s="71"/>
      <c r="M389" s="71"/>
      <c r="N389" s="74"/>
      <c r="O389" s="74"/>
      <c r="P389" s="74">
        <f t="shared" ref="P389" si="59">SUM(P379:P388)</f>
        <v>0</v>
      </c>
      <c r="Q389" s="74">
        <f>SUM(Q379:Q388)</f>
        <v>0</v>
      </c>
      <c r="R389" s="71"/>
      <c r="S389" s="71" t="e">
        <f>SUM(S379:S388)</f>
        <v>#REF!</v>
      </c>
      <c r="T389" s="71" t="e">
        <f t="shared" ref="T389" si="60">SUM(T379:T388)</f>
        <v>#REF!</v>
      </c>
      <c r="U389" s="81"/>
      <c r="V389" s="91"/>
    </row>
    <row r="390" spans="2:22" s="93" customFormat="1" ht="15" thickBot="1">
      <c r="B390" s="822"/>
      <c r="C390" s="82"/>
      <c r="D390" s="83"/>
      <c r="E390" s="84"/>
      <c r="F390" s="84"/>
      <c r="G390" s="28" t="str">
        <f>IFERROR(IF(F390/#REF!=0," ",F390/#REF!),"")</f>
        <v/>
      </c>
      <c r="H390" s="28"/>
      <c r="I390" s="72"/>
      <c r="J390" s="73"/>
      <c r="K390" s="73"/>
      <c r="L390" s="73"/>
      <c r="M390" s="73"/>
      <c r="N390" s="73"/>
      <c r="O390" s="73"/>
      <c r="P390" s="73"/>
      <c r="Q390" s="73"/>
      <c r="R390" s="73"/>
      <c r="S390" s="73"/>
      <c r="T390" s="73"/>
      <c r="U390" s="87"/>
      <c r="V390" s="92"/>
    </row>
    <row r="391" spans="2:22">
      <c r="B391" s="823">
        <f>B379+1</f>
        <v>32</v>
      </c>
      <c r="C391" s="828"/>
      <c r="D391" s="25"/>
      <c r="E391" s="24"/>
      <c r="F391" s="30"/>
      <c r="G391" s="144" t="e">
        <f>F391/#REF!</f>
        <v>#REF!</v>
      </c>
      <c r="H391" s="147"/>
      <c r="I391" s="862" t="str">
        <f>IFERROR(ROUND(IF(F401/#REF!=0,"",F401/#REF!),0),"")</f>
        <v/>
      </c>
      <c r="J391" s="859" t="str">
        <f>IFERROR(I401/#REF!,"")</f>
        <v/>
      </c>
      <c r="K391" s="155" t="str">
        <f>IFERROR(J401*#REF!/2,"")</f>
        <v/>
      </c>
      <c r="L391" s="854"/>
      <c r="M391" s="145"/>
      <c r="N391" s="155" t="str">
        <f>IFERROR(M401*#REF!/2,"")</f>
        <v/>
      </c>
      <c r="O391" s="155" t="str">
        <f>IFERROR(N401*#REF!/2,"")</f>
        <v/>
      </c>
      <c r="P391" s="834" t="str">
        <f>IFERROR(ROUND(IF(OR($L391="Shazoor",$L394="Shazoor",$L396="Shazoor",$L398="Shazoor"),$J401/#REF!,""),1),"NA")</f>
        <v>NA</v>
      </c>
      <c r="Q391" s="834" t="str">
        <f>IFERROR(ROUND(IF(OR($L391="Suzuki",$L394="Suzuki",$L396="Suzuki",$L398="Suzuki"),$J401/#REF!,""),1),"NA")</f>
        <v>NA</v>
      </c>
      <c r="R391" s="830"/>
      <c r="S391" s="855" t="e">
        <f>H401</f>
        <v>#REF!</v>
      </c>
      <c r="T391" s="857" t="e">
        <f>S391/20</f>
        <v>#REF!</v>
      </c>
      <c r="U391" s="44"/>
      <c r="V391" s="19"/>
    </row>
    <row r="392" spans="2:22">
      <c r="B392" s="823"/>
      <c r="C392" s="828"/>
      <c r="D392" s="25"/>
      <c r="E392" s="30"/>
      <c r="F392" s="30"/>
      <c r="G392" s="144" t="e">
        <f>F392/#REF!</f>
        <v>#REF!</v>
      </c>
      <c r="H392" s="147"/>
      <c r="I392" s="863"/>
      <c r="J392" s="860"/>
      <c r="K392" s="155"/>
      <c r="L392" s="828"/>
      <c r="M392" s="145"/>
      <c r="N392" s="155"/>
      <c r="O392" s="155"/>
      <c r="P392" s="835"/>
      <c r="Q392" s="835"/>
      <c r="R392" s="831"/>
      <c r="S392" s="855"/>
      <c r="T392" s="857"/>
      <c r="U392" s="46"/>
      <c r="V392" s="19"/>
    </row>
    <row r="393" spans="2:22">
      <c r="B393" s="823"/>
      <c r="C393" s="828"/>
      <c r="D393" s="25"/>
      <c r="E393" s="30"/>
      <c r="F393" s="30"/>
      <c r="G393" s="144" t="e">
        <f>F393/#REF!</f>
        <v>#REF!</v>
      </c>
      <c r="H393" s="147"/>
      <c r="I393" s="863"/>
      <c r="J393" s="860"/>
      <c r="K393" s="155"/>
      <c r="L393" s="829"/>
      <c r="M393" s="145"/>
      <c r="N393" s="155"/>
      <c r="O393" s="155"/>
      <c r="P393" s="835"/>
      <c r="Q393" s="835"/>
      <c r="R393" s="831"/>
      <c r="S393" s="855"/>
      <c r="T393" s="857"/>
      <c r="U393" s="46"/>
      <c r="V393" s="19"/>
    </row>
    <row r="394" spans="2:22">
      <c r="B394" s="823"/>
      <c r="C394" s="828"/>
      <c r="D394" s="25"/>
      <c r="E394" s="30"/>
      <c r="F394" s="30"/>
      <c r="G394" s="144" t="e">
        <f>F394/#REF!</f>
        <v>#REF!</v>
      </c>
      <c r="H394" s="147"/>
      <c r="I394" s="863"/>
      <c r="J394" s="860"/>
      <c r="K394" s="155"/>
      <c r="L394" s="854"/>
      <c r="M394" s="145"/>
      <c r="N394" s="155"/>
      <c r="O394" s="155"/>
      <c r="P394" s="835"/>
      <c r="Q394" s="835"/>
      <c r="R394" s="831"/>
      <c r="S394" s="855"/>
      <c r="T394" s="857"/>
      <c r="U394" s="46"/>
      <c r="V394" s="19"/>
    </row>
    <row r="395" spans="2:22">
      <c r="B395" s="823"/>
      <c r="C395" s="828"/>
      <c r="D395" s="25"/>
      <c r="E395" s="30"/>
      <c r="F395" s="22"/>
      <c r="G395" s="144" t="e">
        <f>F395/#REF!</f>
        <v>#REF!</v>
      </c>
      <c r="H395" s="147"/>
      <c r="I395" s="863"/>
      <c r="J395" s="860"/>
      <c r="K395" s="155"/>
      <c r="L395" s="829"/>
      <c r="M395" s="145"/>
      <c r="N395" s="155"/>
      <c r="O395" s="155"/>
      <c r="P395" s="835"/>
      <c r="Q395" s="835"/>
      <c r="R395" s="831"/>
      <c r="S395" s="855"/>
      <c r="T395" s="857"/>
      <c r="U395" s="46"/>
      <c r="V395" s="19"/>
    </row>
    <row r="396" spans="2:22">
      <c r="B396" s="823"/>
      <c r="C396" s="828"/>
      <c r="D396" s="25"/>
      <c r="E396" s="30"/>
      <c r="F396" s="22"/>
      <c r="G396" s="144" t="e">
        <f>F396/#REF!</f>
        <v>#REF!</v>
      </c>
      <c r="H396" s="147"/>
      <c r="I396" s="863"/>
      <c r="J396" s="860"/>
      <c r="K396" s="155"/>
      <c r="L396" s="854"/>
      <c r="M396" s="145"/>
      <c r="N396" s="155"/>
      <c r="O396" s="155"/>
      <c r="P396" s="835"/>
      <c r="Q396" s="835"/>
      <c r="R396" s="831"/>
      <c r="S396" s="855"/>
      <c r="T396" s="857"/>
      <c r="U396" s="46"/>
      <c r="V396" s="19"/>
    </row>
    <row r="397" spans="2:22">
      <c r="B397" s="823"/>
      <c r="C397" s="828"/>
      <c r="D397" s="25"/>
      <c r="E397" s="30"/>
      <c r="F397" s="22"/>
      <c r="G397" s="144" t="e">
        <f>F397/#REF!</f>
        <v>#REF!</v>
      </c>
      <c r="H397" s="147"/>
      <c r="I397" s="863"/>
      <c r="J397" s="860"/>
      <c r="K397" s="155"/>
      <c r="L397" s="829"/>
      <c r="M397" s="145"/>
      <c r="N397" s="155"/>
      <c r="O397" s="155"/>
      <c r="P397" s="835"/>
      <c r="Q397" s="835"/>
      <c r="R397" s="831"/>
      <c r="S397" s="855"/>
      <c r="T397" s="857"/>
      <c r="U397" s="46"/>
      <c r="V397" s="19"/>
    </row>
    <row r="398" spans="2:22">
      <c r="B398" s="823"/>
      <c r="C398" s="828"/>
      <c r="D398" s="25"/>
      <c r="E398" s="30"/>
      <c r="F398" s="22"/>
      <c r="G398" s="144" t="e">
        <f>F398/#REF!</f>
        <v>#REF!</v>
      </c>
      <c r="H398" s="147"/>
      <c r="I398" s="863"/>
      <c r="J398" s="860"/>
      <c r="K398" s="155"/>
      <c r="L398" s="854"/>
      <c r="M398" s="145"/>
      <c r="N398" s="155"/>
      <c r="O398" s="155"/>
      <c r="P398" s="835"/>
      <c r="Q398" s="835"/>
      <c r="R398" s="831"/>
      <c r="S398" s="855"/>
      <c r="T398" s="857"/>
      <c r="U398" s="46"/>
      <c r="V398" s="19"/>
    </row>
    <row r="399" spans="2:22">
      <c r="B399" s="823"/>
      <c r="C399" s="828"/>
      <c r="D399" s="25"/>
      <c r="E399" s="30"/>
      <c r="F399" s="22"/>
      <c r="G399" s="144" t="e">
        <f>F399/#REF!</f>
        <v>#REF!</v>
      </c>
      <c r="H399" s="147"/>
      <c r="I399" s="863"/>
      <c r="J399" s="860"/>
      <c r="K399" s="155"/>
      <c r="L399" s="828"/>
      <c r="M399" s="145"/>
      <c r="N399" s="155"/>
      <c r="O399" s="155"/>
      <c r="P399" s="835"/>
      <c r="Q399" s="835"/>
      <c r="R399" s="831"/>
      <c r="S399" s="855"/>
      <c r="T399" s="857"/>
      <c r="U399" s="46"/>
      <c r="V399" s="19"/>
    </row>
    <row r="400" spans="2:22">
      <c r="B400" s="822"/>
      <c r="C400" s="829"/>
      <c r="D400" s="25"/>
      <c r="E400" s="30"/>
      <c r="F400" s="22"/>
      <c r="G400" s="144" t="e">
        <f>F400/#REF!</f>
        <v>#REF!</v>
      </c>
      <c r="H400" s="7"/>
      <c r="I400" s="864"/>
      <c r="J400" s="861"/>
      <c r="K400" s="155"/>
      <c r="L400" s="829"/>
      <c r="M400" s="145"/>
      <c r="N400" s="155"/>
      <c r="O400" s="155"/>
      <c r="P400" s="836"/>
      <c r="Q400" s="836"/>
      <c r="R400" s="832"/>
      <c r="S400" s="856"/>
      <c r="T400" s="858"/>
      <c r="U400" s="46"/>
      <c r="V400" s="19"/>
    </row>
    <row r="401" spans="2:22" s="90" customFormat="1" ht="16.5" customHeight="1">
      <c r="B401" s="821"/>
      <c r="C401" s="78" t="s">
        <v>348</v>
      </c>
      <c r="D401" s="78">
        <f>COUNTA(D391:D400)</f>
        <v>0</v>
      </c>
      <c r="E401" s="78"/>
      <c r="F401" s="69">
        <f>SUM(F391:F400)</f>
        <v>0</v>
      </c>
      <c r="G401" s="69" t="e">
        <f>SUM(G391:G400)</f>
        <v>#REF!</v>
      </c>
      <c r="H401" s="69" t="e">
        <f>G401/200</f>
        <v>#REF!</v>
      </c>
      <c r="I401" s="70">
        <f>SUM(I391:I400)</f>
        <v>0</v>
      </c>
      <c r="J401" s="71">
        <f>SUM(J391:J400)</f>
        <v>0</v>
      </c>
      <c r="K401" s="71"/>
      <c r="L401" s="71"/>
      <c r="M401" s="71"/>
      <c r="N401" s="74"/>
      <c r="O401" s="74"/>
      <c r="P401" s="74">
        <f t="shared" ref="P401" si="61">SUM(P391:P400)</f>
        <v>0</v>
      </c>
      <c r="Q401" s="74">
        <f>SUM(Q391:Q400)</f>
        <v>0</v>
      </c>
      <c r="R401" s="71"/>
      <c r="S401" s="71" t="e">
        <f>SUM(S391:S400)</f>
        <v>#REF!</v>
      </c>
      <c r="T401" s="71" t="e">
        <f t="shared" ref="T401" si="62">SUM(T391:T400)</f>
        <v>#REF!</v>
      </c>
      <c r="U401" s="81"/>
      <c r="V401" s="91"/>
    </row>
    <row r="402" spans="2:22" s="93" customFormat="1" ht="15" thickBot="1">
      <c r="B402" s="822"/>
      <c r="C402" s="82"/>
      <c r="D402" s="83"/>
      <c r="E402" s="84"/>
      <c r="F402" s="84"/>
      <c r="G402" s="28" t="str">
        <f>IFERROR(IF(F402/#REF!=0," ",F402/#REF!),"")</f>
        <v/>
      </c>
      <c r="H402" s="28"/>
      <c r="I402" s="72"/>
      <c r="J402" s="73"/>
      <c r="K402" s="73"/>
      <c r="L402" s="73"/>
      <c r="M402" s="73"/>
      <c r="N402" s="73"/>
      <c r="O402" s="73"/>
      <c r="P402" s="73"/>
      <c r="Q402" s="73"/>
      <c r="R402" s="73"/>
      <c r="S402" s="73"/>
      <c r="T402" s="73"/>
      <c r="U402" s="87"/>
      <c r="V402" s="92"/>
    </row>
    <row r="403" spans="2:22">
      <c r="B403" s="823">
        <f>B391+1</f>
        <v>33</v>
      </c>
      <c r="C403" s="828"/>
      <c r="D403" s="25"/>
      <c r="E403" s="24"/>
      <c r="F403" s="30"/>
      <c r="G403" s="144" t="e">
        <f>F403/#REF!</f>
        <v>#REF!</v>
      </c>
      <c r="H403" s="147"/>
      <c r="I403" s="862" t="str">
        <f>IFERROR(ROUND(IF(F413/#REF!=0,"",F413/#REF!),0),"")</f>
        <v/>
      </c>
      <c r="J403" s="859" t="str">
        <f>IFERROR(I413/#REF!,"")</f>
        <v/>
      </c>
      <c r="K403" s="155" t="str">
        <f>IFERROR(J413*#REF!/2,"")</f>
        <v/>
      </c>
      <c r="L403" s="854"/>
      <c r="M403" s="145"/>
      <c r="N403" s="155" t="str">
        <f>IFERROR(M413*#REF!/2,"")</f>
        <v/>
      </c>
      <c r="O403" s="155" t="str">
        <f>IFERROR(N413*#REF!/2,"")</f>
        <v/>
      </c>
      <c r="P403" s="834" t="str">
        <f>IFERROR(ROUND(IF(OR($L403="Shazoor",$L406="Shazoor",$L408="Shazoor",$L410="Shazoor"),$J413/#REF!,""),1),"NA")</f>
        <v>NA</v>
      </c>
      <c r="Q403" s="834" t="str">
        <f>IFERROR(ROUND(IF(OR($L403="Suzuki",$L406="Suzuki",$L408="Suzuki",$L410="Suzuki"),$J413/#REF!,""),1),"NA")</f>
        <v>NA</v>
      </c>
      <c r="R403" s="830"/>
      <c r="S403" s="855" t="e">
        <f>H413</f>
        <v>#REF!</v>
      </c>
      <c r="T403" s="857" t="e">
        <f>S403/20</f>
        <v>#REF!</v>
      </c>
      <c r="U403" s="44"/>
      <c r="V403" s="19"/>
    </row>
    <row r="404" spans="2:22">
      <c r="B404" s="823"/>
      <c r="C404" s="828"/>
      <c r="D404" s="25"/>
      <c r="E404" s="30"/>
      <c r="F404" s="30"/>
      <c r="G404" s="144" t="e">
        <f>F404/#REF!</f>
        <v>#REF!</v>
      </c>
      <c r="H404" s="147"/>
      <c r="I404" s="863"/>
      <c r="J404" s="860"/>
      <c r="K404" s="155"/>
      <c r="L404" s="828"/>
      <c r="M404" s="145"/>
      <c r="N404" s="155"/>
      <c r="O404" s="155"/>
      <c r="P404" s="835"/>
      <c r="Q404" s="835"/>
      <c r="R404" s="831"/>
      <c r="S404" s="855"/>
      <c r="T404" s="857"/>
      <c r="U404" s="46"/>
      <c r="V404" s="19"/>
    </row>
    <row r="405" spans="2:22">
      <c r="B405" s="823"/>
      <c r="C405" s="828"/>
      <c r="D405" s="25"/>
      <c r="E405" s="30"/>
      <c r="F405" s="30"/>
      <c r="G405" s="144" t="e">
        <f>F405/#REF!</f>
        <v>#REF!</v>
      </c>
      <c r="H405" s="147"/>
      <c r="I405" s="863"/>
      <c r="J405" s="860"/>
      <c r="K405" s="155"/>
      <c r="L405" s="829"/>
      <c r="M405" s="145"/>
      <c r="N405" s="155"/>
      <c r="O405" s="155"/>
      <c r="P405" s="835"/>
      <c r="Q405" s="835"/>
      <c r="R405" s="831"/>
      <c r="S405" s="855"/>
      <c r="T405" s="857"/>
      <c r="U405" s="46"/>
      <c r="V405" s="19"/>
    </row>
    <row r="406" spans="2:22">
      <c r="B406" s="823"/>
      <c r="C406" s="828"/>
      <c r="D406" s="25"/>
      <c r="E406" s="30"/>
      <c r="F406" s="30"/>
      <c r="G406" s="144" t="e">
        <f>F406/#REF!</f>
        <v>#REF!</v>
      </c>
      <c r="H406" s="147"/>
      <c r="I406" s="863"/>
      <c r="J406" s="860"/>
      <c r="K406" s="155"/>
      <c r="L406" s="854"/>
      <c r="M406" s="145"/>
      <c r="N406" s="155"/>
      <c r="O406" s="155"/>
      <c r="P406" s="835"/>
      <c r="Q406" s="835"/>
      <c r="R406" s="831"/>
      <c r="S406" s="855"/>
      <c r="T406" s="857"/>
      <c r="U406" s="46"/>
      <c r="V406" s="19"/>
    </row>
    <row r="407" spans="2:22">
      <c r="B407" s="823"/>
      <c r="C407" s="828"/>
      <c r="D407" s="25"/>
      <c r="E407" s="30"/>
      <c r="F407" s="22"/>
      <c r="G407" s="144" t="e">
        <f>F407/#REF!</f>
        <v>#REF!</v>
      </c>
      <c r="H407" s="147"/>
      <c r="I407" s="863"/>
      <c r="J407" s="860"/>
      <c r="K407" s="155"/>
      <c r="L407" s="829"/>
      <c r="M407" s="145"/>
      <c r="N407" s="155"/>
      <c r="O407" s="155"/>
      <c r="P407" s="835"/>
      <c r="Q407" s="835"/>
      <c r="R407" s="831"/>
      <c r="S407" s="855"/>
      <c r="T407" s="857"/>
      <c r="U407" s="46"/>
      <c r="V407" s="19"/>
    </row>
    <row r="408" spans="2:22">
      <c r="B408" s="823"/>
      <c r="C408" s="828"/>
      <c r="D408" s="25"/>
      <c r="E408" s="30"/>
      <c r="F408" s="22"/>
      <c r="G408" s="144" t="e">
        <f>F408/#REF!</f>
        <v>#REF!</v>
      </c>
      <c r="H408" s="147"/>
      <c r="I408" s="863"/>
      <c r="J408" s="860"/>
      <c r="K408" s="155"/>
      <c r="L408" s="854"/>
      <c r="M408" s="145"/>
      <c r="N408" s="155"/>
      <c r="O408" s="155"/>
      <c r="P408" s="835"/>
      <c r="Q408" s="835"/>
      <c r="R408" s="831"/>
      <c r="S408" s="855"/>
      <c r="T408" s="857"/>
      <c r="U408" s="46"/>
      <c r="V408" s="19"/>
    </row>
    <row r="409" spans="2:22">
      <c r="B409" s="823"/>
      <c r="C409" s="828"/>
      <c r="D409" s="25"/>
      <c r="E409" s="30"/>
      <c r="F409" s="22"/>
      <c r="G409" s="144" t="e">
        <f>F409/#REF!</f>
        <v>#REF!</v>
      </c>
      <c r="H409" s="147"/>
      <c r="I409" s="863"/>
      <c r="J409" s="860"/>
      <c r="K409" s="155"/>
      <c r="L409" s="829"/>
      <c r="M409" s="145"/>
      <c r="N409" s="155"/>
      <c r="O409" s="155"/>
      <c r="P409" s="835"/>
      <c r="Q409" s="835"/>
      <c r="R409" s="831"/>
      <c r="S409" s="855"/>
      <c r="T409" s="857"/>
      <c r="U409" s="46"/>
      <c r="V409" s="19"/>
    </row>
    <row r="410" spans="2:22">
      <c r="B410" s="823"/>
      <c r="C410" s="828"/>
      <c r="D410" s="25"/>
      <c r="E410" s="30"/>
      <c r="F410" s="22"/>
      <c r="G410" s="144" t="e">
        <f>F410/#REF!</f>
        <v>#REF!</v>
      </c>
      <c r="H410" s="147"/>
      <c r="I410" s="863"/>
      <c r="J410" s="860"/>
      <c r="K410" s="155"/>
      <c r="L410" s="854"/>
      <c r="M410" s="145"/>
      <c r="N410" s="155"/>
      <c r="O410" s="155"/>
      <c r="P410" s="835"/>
      <c r="Q410" s="835"/>
      <c r="R410" s="831"/>
      <c r="S410" s="855"/>
      <c r="T410" s="857"/>
      <c r="U410" s="46"/>
      <c r="V410" s="19"/>
    </row>
    <row r="411" spans="2:22">
      <c r="B411" s="823"/>
      <c r="C411" s="828"/>
      <c r="D411" s="25"/>
      <c r="E411" s="30"/>
      <c r="F411" s="22"/>
      <c r="G411" s="144" t="e">
        <f>F411/#REF!</f>
        <v>#REF!</v>
      </c>
      <c r="H411" s="147"/>
      <c r="I411" s="863"/>
      <c r="J411" s="860"/>
      <c r="K411" s="155"/>
      <c r="L411" s="828"/>
      <c r="M411" s="145"/>
      <c r="N411" s="155"/>
      <c r="O411" s="155"/>
      <c r="P411" s="835"/>
      <c r="Q411" s="835"/>
      <c r="R411" s="831"/>
      <c r="S411" s="855"/>
      <c r="T411" s="857"/>
      <c r="U411" s="46"/>
      <c r="V411" s="19"/>
    </row>
    <row r="412" spans="2:22">
      <c r="B412" s="822"/>
      <c r="C412" s="829"/>
      <c r="D412" s="25"/>
      <c r="E412" s="30"/>
      <c r="F412" s="22"/>
      <c r="G412" s="144" t="e">
        <f>F412/#REF!</f>
        <v>#REF!</v>
      </c>
      <c r="H412" s="7"/>
      <c r="I412" s="864"/>
      <c r="J412" s="861"/>
      <c r="K412" s="155"/>
      <c r="L412" s="829"/>
      <c r="M412" s="145"/>
      <c r="N412" s="155"/>
      <c r="O412" s="155"/>
      <c r="P412" s="836"/>
      <c r="Q412" s="836"/>
      <c r="R412" s="832"/>
      <c r="S412" s="856"/>
      <c r="T412" s="858"/>
      <c r="U412" s="46"/>
      <c r="V412" s="19"/>
    </row>
    <row r="413" spans="2:22" s="90" customFormat="1" ht="16.5" customHeight="1">
      <c r="B413" s="821"/>
      <c r="C413" s="78" t="s">
        <v>348</v>
      </c>
      <c r="D413" s="78">
        <f>COUNTA(D403:D412)</f>
        <v>0</v>
      </c>
      <c r="E413" s="78"/>
      <c r="F413" s="69">
        <f>SUM(F403:F412)</f>
        <v>0</v>
      </c>
      <c r="G413" s="69" t="e">
        <f>SUM(G403:G412)</f>
        <v>#REF!</v>
      </c>
      <c r="H413" s="69" t="e">
        <f>G413/200</f>
        <v>#REF!</v>
      </c>
      <c r="I413" s="70">
        <f>SUM(I403:I412)</f>
        <v>0</v>
      </c>
      <c r="J413" s="71">
        <f>SUM(J403:J412)</f>
        <v>0</v>
      </c>
      <c r="K413" s="71"/>
      <c r="L413" s="71"/>
      <c r="M413" s="71"/>
      <c r="N413" s="74"/>
      <c r="O413" s="74"/>
      <c r="P413" s="74">
        <f t="shared" ref="P413" si="63">SUM(P403:P412)</f>
        <v>0</v>
      </c>
      <c r="Q413" s="74">
        <f>SUM(Q403:Q412)</f>
        <v>0</v>
      </c>
      <c r="R413" s="71"/>
      <c r="S413" s="71" t="e">
        <f>SUM(S403:S412)</f>
        <v>#REF!</v>
      </c>
      <c r="T413" s="71" t="e">
        <f t="shared" ref="T413" si="64">SUM(T403:T412)</f>
        <v>#REF!</v>
      </c>
      <c r="U413" s="81"/>
      <c r="V413" s="91"/>
    </row>
    <row r="414" spans="2:22" s="93" customFormat="1" ht="15" thickBot="1">
      <c r="B414" s="822"/>
      <c r="C414" s="82"/>
      <c r="D414" s="83"/>
      <c r="E414" s="84"/>
      <c r="F414" s="84"/>
      <c r="G414" s="28" t="str">
        <f>IFERROR(IF(F414/#REF!=0," ",F414/#REF!),"")</f>
        <v/>
      </c>
      <c r="H414" s="28"/>
      <c r="I414" s="72"/>
      <c r="J414" s="73"/>
      <c r="K414" s="73"/>
      <c r="L414" s="73"/>
      <c r="M414" s="73"/>
      <c r="N414" s="73"/>
      <c r="O414" s="73"/>
      <c r="P414" s="73"/>
      <c r="Q414" s="73"/>
      <c r="R414" s="73"/>
      <c r="S414" s="73"/>
      <c r="T414" s="73"/>
      <c r="U414" s="87"/>
      <c r="V414" s="92"/>
    </row>
    <row r="415" spans="2:22">
      <c r="B415" s="823">
        <f>B403+1</f>
        <v>34</v>
      </c>
      <c r="C415" s="828"/>
      <c r="D415" s="25"/>
      <c r="E415" s="24"/>
      <c r="F415" s="30"/>
      <c r="G415" s="144" t="e">
        <f>F415/#REF!</f>
        <v>#REF!</v>
      </c>
      <c r="H415" s="147"/>
      <c r="I415" s="862" t="str">
        <f>IFERROR(ROUND(IF(F425/#REF!=0,"",F425/#REF!),0),"")</f>
        <v/>
      </c>
      <c r="J415" s="859" t="str">
        <f>IFERROR(I425/#REF!,"")</f>
        <v/>
      </c>
      <c r="K415" s="155" t="str">
        <f>IFERROR(J425*#REF!/2,"")</f>
        <v/>
      </c>
      <c r="L415" s="854"/>
      <c r="M415" s="145"/>
      <c r="N415" s="155" t="str">
        <f>IFERROR(M425*#REF!/2,"")</f>
        <v/>
      </c>
      <c r="O415" s="155" t="str">
        <f>IFERROR(N425*#REF!/2,"")</f>
        <v/>
      </c>
      <c r="P415" s="834" t="str">
        <f>IFERROR(ROUND(IF(OR($L415="Shazoor",$L418="Shazoor",$L420="Shazoor",$L422="Shazoor"),$J425/#REF!,""),1),"NA")</f>
        <v>NA</v>
      </c>
      <c r="Q415" s="834" t="str">
        <f>IFERROR(ROUND(IF(OR($L415="Suzuki",$L418="Suzuki",$L420="Suzuki",$L422="Suzuki"),$J425/#REF!,""),1),"NA")</f>
        <v>NA</v>
      </c>
      <c r="R415" s="830"/>
      <c r="S415" s="855" t="e">
        <f>H425</f>
        <v>#REF!</v>
      </c>
      <c r="T415" s="857" t="e">
        <f>S415/20</f>
        <v>#REF!</v>
      </c>
      <c r="U415" s="44"/>
      <c r="V415" s="19"/>
    </row>
    <row r="416" spans="2:22">
      <c r="B416" s="823"/>
      <c r="C416" s="828"/>
      <c r="D416" s="25"/>
      <c r="E416" s="30"/>
      <c r="F416" s="30"/>
      <c r="G416" s="144" t="e">
        <f>F416/#REF!</f>
        <v>#REF!</v>
      </c>
      <c r="H416" s="147"/>
      <c r="I416" s="863"/>
      <c r="J416" s="860"/>
      <c r="K416" s="155"/>
      <c r="L416" s="828"/>
      <c r="M416" s="145"/>
      <c r="N416" s="155"/>
      <c r="O416" s="155"/>
      <c r="P416" s="835"/>
      <c r="Q416" s="835"/>
      <c r="R416" s="831"/>
      <c r="S416" s="855"/>
      <c r="T416" s="857"/>
      <c r="U416" s="46"/>
      <c r="V416" s="19"/>
    </row>
    <row r="417" spans="2:22">
      <c r="B417" s="823"/>
      <c r="C417" s="828"/>
      <c r="D417" s="25"/>
      <c r="E417" s="30"/>
      <c r="F417" s="30"/>
      <c r="G417" s="144" t="e">
        <f>F417/#REF!</f>
        <v>#REF!</v>
      </c>
      <c r="H417" s="147"/>
      <c r="I417" s="863"/>
      <c r="J417" s="860"/>
      <c r="K417" s="155"/>
      <c r="L417" s="829"/>
      <c r="M417" s="145"/>
      <c r="N417" s="155"/>
      <c r="O417" s="155"/>
      <c r="P417" s="835"/>
      <c r="Q417" s="835"/>
      <c r="R417" s="831"/>
      <c r="S417" s="855"/>
      <c r="T417" s="857"/>
      <c r="U417" s="46"/>
      <c r="V417" s="19"/>
    </row>
    <row r="418" spans="2:22">
      <c r="B418" s="823"/>
      <c r="C418" s="828"/>
      <c r="D418" s="25"/>
      <c r="E418" s="30"/>
      <c r="F418" s="30"/>
      <c r="G418" s="144" t="e">
        <f>F418/#REF!</f>
        <v>#REF!</v>
      </c>
      <c r="H418" s="147"/>
      <c r="I418" s="863"/>
      <c r="J418" s="860"/>
      <c r="K418" s="155"/>
      <c r="L418" s="854"/>
      <c r="M418" s="145"/>
      <c r="N418" s="155"/>
      <c r="O418" s="155"/>
      <c r="P418" s="835"/>
      <c r="Q418" s="835"/>
      <c r="R418" s="831"/>
      <c r="S418" s="855"/>
      <c r="T418" s="857"/>
      <c r="U418" s="46"/>
      <c r="V418" s="19"/>
    </row>
    <row r="419" spans="2:22">
      <c r="B419" s="823"/>
      <c r="C419" s="828"/>
      <c r="D419" s="25"/>
      <c r="E419" s="30"/>
      <c r="F419" s="22"/>
      <c r="G419" s="144" t="e">
        <f>F419/#REF!</f>
        <v>#REF!</v>
      </c>
      <c r="H419" s="147"/>
      <c r="I419" s="863"/>
      <c r="J419" s="860"/>
      <c r="K419" s="155"/>
      <c r="L419" s="829"/>
      <c r="M419" s="145"/>
      <c r="N419" s="155"/>
      <c r="O419" s="155"/>
      <c r="P419" s="835"/>
      <c r="Q419" s="835"/>
      <c r="R419" s="831"/>
      <c r="S419" s="855"/>
      <c r="T419" s="857"/>
      <c r="U419" s="46"/>
      <c r="V419" s="19"/>
    </row>
    <row r="420" spans="2:22">
      <c r="B420" s="823"/>
      <c r="C420" s="828"/>
      <c r="D420" s="25"/>
      <c r="E420" s="30"/>
      <c r="F420" s="22"/>
      <c r="G420" s="144" t="e">
        <f>F420/#REF!</f>
        <v>#REF!</v>
      </c>
      <c r="H420" s="147"/>
      <c r="I420" s="863"/>
      <c r="J420" s="860"/>
      <c r="K420" s="155"/>
      <c r="L420" s="854"/>
      <c r="M420" s="145"/>
      <c r="N420" s="155"/>
      <c r="O420" s="155"/>
      <c r="P420" s="835"/>
      <c r="Q420" s="835"/>
      <c r="R420" s="831"/>
      <c r="S420" s="855"/>
      <c r="T420" s="857"/>
      <c r="U420" s="46"/>
      <c r="V420" s="19"/>
    </row>
    <row r="421" spans="2:22">
      <c r="B421" s="823"/>
      <c r="C421" s="828"/>
      <c r="D421" s="25"/>
      <c r="E421" s="30"/>
      <c r="F421" s="22"/>
      <c r="G421" s="144" t="e">
        <f>F421/#REF!</f>
        <v>#REF!</v>
      </c>
      <c r="H421" s="147"/>
      <c r="I421" s="863"/>
      <c r="J421" s="860"/>
      <c r="K421" s="155"/>
      <c r="L421" s="829"/>
      <c r="M421" s="145"/>
      <c r="N421" s="155"/>
      <c r="O421" s="155"/>
      <c r="P421" s="835"/>
      <c r="Q421" s="835"/>
      <c r="R421" s="831"/>
      <c r="S421" s="855"/>
      <c r="T421" s="857"/>
      <c r="U421" s="46"/>
      <c r="V421" s="19"/>
    </row>
    <row r="422" spans="2:22">
      <c r="B422" s="823"/>
      <c r="C422" s="828"/>
      <c r="D422" s="25"/>
      <c r="E422" s="30"/>
      <c r="F422" s="22"/>
      <c r="G422" s="144" t="e">
        <f>F422/#REF!</f>
        <v>#REF!</v>
      </c>
      <c r="H422" s="147"/>
      <c r="I422" s="863"/>
      <c r="J422" s="860"/>
      <c r="K422" s="155"/>
      <c r="L422" s="854"/>
      <c r="M422" s="145"/>
      <c r="N422" s="155"/>
      <c r="O422" s="155"/>
      <c r="P422" s="835"/>
      <c r="Q422" s="835"/>
      <c r="R422" s="831"/>
      <c r="S422" s="855"/>
      <c r="T422" s="857"/>
      <c r="U422" s="46"/>
      <c r="V422" s="19"/>
    </row>
    <row r="423" spans="2:22">
      <c r="B423" s="823"/>
      <c r="C423" s="828"/>
      <c r="D423" s="25"/>
      <c r="E423" s="30"/>
      <c r="F423" s="22"/>
      <c r="G423" s="144" t="e">
        <f>F423/#REF!</f>
        <v>#REF!</v>
      </c>
      <c r="H423" s="147"/>
      <c r="I423" s="863"/>
      <c r="J423" s="860"/>
      <c r="K423" s="155"/>
      <c r="L423" s="828"/>
      <c r="M423" s="145"/>
      <c r="N423" s="155"/>
      <c r="O423" s="155"/>
      <c r="P423" s="835"/>
      <c r="Q423" s="835"/>
      <c r="R423" s="831"/>
      <c r="S423" s="855"/>
      <c r="T423" s="857"/>
      <c r="U423" s="46"/>
      <c r="V423" s="19"/>
    </row>
    <row r="424" spans="2:22">
      <c r="B424" s="822"/>
      <c r="C424" s="829"/>
      <c r="D424" s="25"/>
      <c r="E424" s="30"/>
      <c r="F424" s="22"/>
      <c r="G424" s="144" t="e">
        <f>F424/#REF!</f>
        <v>#REF!</v>
      </c>
      <c r="H424" s="7"/>
      <c r="I424" s="864"/>
      <c r="J424" s="861"/>
      <c r="K424" s="155"/>
      <c r="L424" s="829"/>
      <c r="M424" s="145"/>
      <c r="N424" s="155"/>
      <c r="O424" s="155"/>
      <c r="P424" s="836"/>
      <c r="Q424" s="836"/>
      <c r="R424" s="832"/>
      <c r="S424" s="856"/>
      <c r="T424" s="858"/>
      <c r="U424" s="46"/>
      <c r="V424" s="19"/>
    </row>
    <row r="425" spans="2:22" s="90" customFormat="1" ht="16.5" customHeight="1">
      <c r="B425" s="821"/>
      <c r="C425" s="78" t="s">
        <v>348</v>
      </c>
      <c r="D425" s="78">
        <f>COUNTA(D415:D424)</f>
        <v>0</v>
      </c>
      <c r="E425" s="78"/>
      <c r="F425" s="69">
        <f>SUM(F415:F424)</f>
        <v>0</v>
      </c>
      <c r="G425" s="69" t="e">
        <f>SUM(G415:G424)</f>
        <v>#REF!</v>
      </c>
      <c r="H425" s="69" t="e">
        <f>G425/200</f>
        <v>#REF!</v>
      </c>
      <c r="I425" s="70">
        <f>SUM(I415:I424)</f>
        <v>0</v>
      </c>
      <c r="J425" s="71">
        <f>SUM(J415:J424)</f>
        <v>0</v>
      </c>
      <c r="K425" s="71"/>
      <c r="L425" s="71"/>
      <c r="M425" s="71"/>
      <c r="N425" s="74"/>
      <c r="O425" s="74"/>
      <c r="P425" s="74">
        <f t="shared" ref="P425" si="65">SUM(P415:P424)</f>
        <v>0</v>
      </c>
      <c r="Q425" s="74">
        <f>SUM(Q415:Q424)</f>
        <v>0</v>
      </c>
      <c r="R425" s="71"/>
      <c r="S425" s="71" t="e">
        <f>SUM(S415:S424)</f>
        <v>#REF!</v>
      </c>
      <c r="T425" s="71" t="e">
        <f t="shared" ref="T425" si="66">SUM(T415:T424)</f>
        <v>#REF!</v>
      </c>
      <c r="U425" s="81"/>
      <c r="V425" s="91"/>
    </row>
    <row r="426" spans="2:22" s="93" customFormat="1" ht="15" thickBot="1">
      <c r="B426" s="822"/>
      <c r="C426" s="82"/>
      <c r="D426" s="83"/>
      <c r="E426" s="84"/>
      <c r="F426" s="84"/>
      <c r="G426" s="28" t="str">
        <f>IFERROR(IF(F426/#REF!=0," ",F426/#REF!),"")</f>
        <v/>
      </c>
      <c r="H426" s="28"/>
      <c r="I426" s="72"/>
      <c r="J426" s="73"/>
      <c r="K426" s="73"/>
      <c r="L426" s="73"/>
      <c r="M426" s="73"/>
      <c r="N426" s="73"/>
      <c r="O426" s="73"/>
      <c r="P426" s="73"/>
      <c r="Q426" s="73"/>
      <c r="R426" s="73"/>
      <c r="S426" s="73"/>
      <c r="T426" s="73"/>
      <c r="U426" s="87"/>
      <c r="V426" s="92"/>
    </row>
    <row r="427" spans="2:22">
      <c r="B427" s="823">
        <f>B415+1</f>
        <v>35</v>
      </c>
      <c r="C427" s="828"/>
      <c r="D427" s="25"/>
      <c r="E427" s="24"/>
      <c r="F427" s="30"/>
      <c r="G427" s="144" t="e">
        <f>F427/#REF!</f>
        <v>#REF!</v>
      </c>
      <c r="H427" s="147"/>
      <c r="I427" s="862" t="str">
        <f>IFERROR(ROUND(IF(F437/#REF!=0,"",F437/#REF!),0),"")</f>
        <v/>
      </c>
      <c r="J427" s="859" t="str">
        <f>IFERROR(I437/#REF!,"")</f>
        <v/>
      </c>
      <c r="K427" s="155" t="str">
        <f>IFERROR(J437*#REF!/2,"")</f>
        <v/>
      </c>
      <c r="L427" s="854"/>
      <c r="M427" s="145"/>
      <c r="N427" s="155" t="str">
        <f>IFERROR(M437*#REF!/2,"")</f>
        <v/>
      </c>
      <c r="O427" s="155" t="str">
        <f>IFERROR(N437*#REF!/2,"")</f>
        <v/>
      </c>
      <c r="P427" s="834" t="str">
        <f>IFERROR(ROUND(IF(OR($L427="Shazoor",$L430="Shazoor",$L432="Shazoor",$L434="Shazoor"),$J437/#REF!,""),1),"NA")</f>
        <v>NA</v>
      </c>
      <c r="Q427" s="834" t="str">
        <f>IFERROR(ROUND(IF(OR($L427="Suzuki",$L430="Suzuki",$L432="Suzuki",$L434="Suzuki"),$J437/#REF!,""),1),"NA")</f>
        <v>NA</v>
      </c>
      <c r="R427" s="830"/>
      <c r="S427" s="855" t="e">
        <f>H437</f>
        <v>#REF!</v>
      </c>
      <c r="T427" s="857" t="e">
        <f>S427/20</f>
        <v>#REF!</v>
      </c>
      <c r="U427" s="44"/>
      <c r="V427" s="19"/>
    </row>
    <row r="428" spans="2:22">
      <c r="B428" s="823"/>
      <c r="C428" s="828"/>
      <c r="D428" s="25"/>
      <c r="E428" s="30"/>
      <c r="F428" s="30"/>
      <c r="G428" s="144" t="e">
        <f>F428/#REF!</f>
        <v>#REF!</v>
      </c>
      <c r="H428" s="147"/>
      <c r="I428" s="863"/>
      <c r="J428" s="860"/>
      <c r="K428" s="155"/>
      <c r="L428" s="828"/>
      <c r="M428" s="145"/>
      <c r="N428" s="155"/>
      <c r="O428" s="155"/>
      <c r="P428" s="835"/>
      <c r="Q428" s="835"/>
      <c r="R428" s="831"/>
      <c r="S428" s="855"/>
      <c r="T428" s="857"/>
      <c r="U428" s="46"/>
      <c r="V428" s="19"/>
    </row>
    <row r="429" spans="2:22">
      <c r="B429" s="823"/>
      <c r="C429" s="828"/>
      <c r="D429" s="25"/>
      <c r="E429" s="30"/>
      <c r="F429" s="30"/>
      <c r="G429" s="144" t="e">
        <f>F429/#REF!</f>
        <v>#REF!</v>
      </c>
      <c r="H429" s="147"/>
      <c r="I429" s="863"/>
      <c r="J429" s="860"/>
      <c r="K429" s="155"/>
      <c r="L429" s="829"/>
      <c r="M429" s="145"/>
      <c r="N429" s="155"/>
      <c r="O429" s="155"/>
      <c r="P429" s="835"/>
      <c r="Q429" s="835"/>
      <c r="R429" s="831"/>
      <c r="S429" s="855"/>
      <c r="T429" s="857"/>
      <c r="U429" s="46"/>
      <c r="V429" s="19"/>
    </row>
    <row r="430" spans="2:22">
      <c r="B430" s="823"/>
      <c r="C430" s="828"/>
      <c r="D430" s="25"/>
      <c r="E430" s="30"/>
      <c r="F430" s="30"/>
      <c r="G430" s="144" t="e">
        <f>F430/#REF!</f>
        <v>#REF!</v>
      </c>
      <c r="H430" s="147"/>
      <c r="I430" s="863"/>
      <c r="J430" s="860"/>
      <c r="K430" s="155"/>
      <c r="L430" s="854"/>
      <c r="M430" s="145"/>
      <c r="N430" s="155"/>
      <c r="O430" s="155"/>
      <c r="P430" s="835"/>
      <c r="Q430" s="835"/>
      <c r="R430" s="831"/>
      <c r="S430" s="855"/>
      <c r="T430" s="857"/>
      <c r="U430" s="46"/>
      <c r="V430" s="19"/>
    </row>
    <row r="431" spans="2:22">
      <c r="B431" s="823"/>
      <c r="C431" s="828"/>
      <c r="D431" s="25"/>
      <c r="E431" s="30"/>
      <c r="F431" s="22"/>
      <c r="G431" s="144" t="e">
        <f>F431/#REF!</f>
        <v>#REF!</v>
      </c>
      <c r="H431" s="147"/>
      <c r="I431" s="863"/>
      <c r="J431" s="860"/>
      <c r="K431" s="155"/>
      <c r="L431" s="829"/>
      <c r="M431" s="145"/>
      <c r="N431" s="155"/>
      <c r="O431" s="155"/>
      <c r="P431" s="835"/>
      <c r="Q431" s="835"/>
      <c r="R431" s="831"/>
      <c r="S431" s="855"/>
      <c r="T431" s="857"/>
      <c r="U431" s="46"/>
      <c r="V431" s="19"/>
    </row>
    <row r="432" spans="2:22">
      <c r="B432" s="823"/>
      <c r="C432" s="828"/>
      <c r="D432" s="25"/>
      <c r="E432" s="30"/>
      <c r="F432" s="22"/>
      <c r="G432" s="144" t="e">
        <f>F432/#REF!</f>
        <v>#REF!</v>
      </c>
      <c r="H432" s="147"/>
      <c r="I432" s="863"/>
      <c r="J432" s="860"/>
      <c r="K432" s="155"/>
      <c r="L432" s="854"/>
      <c r="M432" s="145"/>
      <c r="N432" s="155"/>
      <c r="O432" s="155"/>
      <c r="P432" s="835"/>
      <c r="Q432" s="835"/>
      <c r="R432" s="831"/>
      <c r="S432" s="855"/>
      <c r="T432" s="857"/>
      <c r="U432" s="46"/>
      <c r="V432" s="19"/>
    </row>
    <row r="433" spans="2:22">
      <c r="B433" s="823"/>
      <c r="C433" s="828"/>
      <c r="D433" s="25"/>
      <c r="E433" s="30"/>
      <c r="F433" s="22"/>
      <c r="G433" s="144" t="e">
        <f>F433/#REF!</f>
        <v>#REF!</v>
      </c>
      <c r="H433" s="147"/>
      <c r="I433" s="863"/>
      <c r="J433" s="860"/>
      <c r="K433" s="155"/>
      <c r="L433" s="829"/>
      <c r="M433" s="145"/>
      <c r="N433" s="155"/>
      <c r="O433" s="155"/>
      <c r="P433" s="835"/>
      <c r="Q433" s="835"/>
      <c r="R433" s="831"/>
      <c r="S433" s="855"/>
      <c r="T433" s="857"/>
      <c r="U433" s="46"/>
      <c r="V433" s="19"/>
    </row>
    <row r="434" spans="2:22">
      <c r="B434" s="823"/>
      <c r="C434" s="828"/>
      <c r="D434" s="25"/>
      <c r="E434" s="30"/>
      <c r="F434" s="22"/>
      <c r="G434" s="144" t="e">
        <f>F434/#REF!</f>
        <v>#REF!</v>
      </c>
      <c r="H434" s="147"/>
      <c r="I434" s="863"/>
      <c r="J434" s="860"/>
      <c r="K434" s="155"/>
      <c r="L434" s="854"/>
      <c r="M434" s="145"/>
      <c r="N434" s="155"/>
      <c r="O434" s="155"/>
      <c r="P434" s="835"/>
      <c r="Q434" s="835"/>
      <c r="R434" s="831"/>
      <c r="S434" s="855"/>
      <c r="T434" s="857"/>
      <c r="U434" s="46"/>
      <c r="V434" s="19"/>
    </row>
    <row r="435" spans="2:22">
      <c r="B435" s="823"/>
      <c r="C435" s="828"/>
      <c r="D435" s="25"/>
      <c r="E435" s="30"/>
      <c r="F435" s="22"/>
      <c r="G435" s="144" t="e">
        <f>F435/#REF!</f>
        <v>#REF!</v>
      </c>
      <c r="H435" s="147"/>
      <c r="I435" s="863"/>
      <c r="J435" s="860"/>
      <c r="K435" s="155"/>
      <c r="L435" s="828"/>
      <c r="M435" s="145"/>
      <c r="N435" s="155"/>
      <c r="O435" s="155"/>
      <c r="P435" s="835"/>
      <c r="Q435" s="835"/>
      <c r="R435" s="831"/>
      <c r="S435" s="855"/>
      <c r="T435" s="857"/>
      <c r="U435" s="46"/>
      <c r="V435" s="19"/>
    </row>
    <row r="436" spans="2:22">
      <c r="B436" s="822"/>
      <c r="C436" s="829"/>
      <c r="D436" s="25"/>
      <c r="E436" s="30"/>
      <c r="F436" s="22"/>
      <c r="G436" s="144" t="e">
        <f>F436/#REF!</f>
        <v>#REF!</v>
      </c>
      <c r="H436" s="7"/>
      <c r="I436" s="864"/>
      <c r="J436" s="861"/>
      <c r="K436" s="155"/>
      <c r="L436" s="829"/>
      <c r="M436" s="145"/>
      <c r="N436" s="155"/>
      <c r="O436" s="155"/>
      <c r="P436" s="836"/>
      <c r="Q436" s="836"/>
      <c r="R436" s="832"/>
      <c r="S436" s="856"/>
      <c r="T436" s="858"/>
      <c r="U436" s="46"/>
      <c r="V436" s="19"/>
    </row>
    <row r="437" spans="2:22" s="90" customFormat="1" ht="16.5" customHeight="1">
      <c r="B437" s="821"/>
      <c r="C437" s="78" t="s">
        <v>348</v>
      </c>
      <c r="D437" s="78">
        <f>COUNTA(D427:D436)</f>
        <v>0</v>
      </c>
      <c r="E437" s="78"/>
      <c r="F437" s="69">
        <f>SUM(F427:F436)</f>
        <v>0</v>
      </c>
      <c r="G437" s="69" t="e">
        <f>SUM(G427:G436)</f>
        <v>#REF!</v>
      </c>
      <c r="H437" s="69" t="e">
        <f>G437/200</f>
        <v>#REF!</v>
      </c>
      <c r="I437" s="70">
        <f>SUM(I427:I436)</f>
        <v>0</v>
      </c>
      <c r="J437" s="71">
        <f>SUM(J427:J436)</f>
        <v>0</v>
      </c>
      <c r="K437" s="71"/>
      <c r="L437" s="71"/>
      <c r="M437" s="71"/>
      <c r="N437" s="74"/>
      <c r="O437" s="74"/>
      <c r="P437" s="74">
        <f t="shared" ref="P437" si="67">SUM(P427:P436)</f>
        <v>0</v>
      </c>
      <c r="Q437" s="74">
        <f>SUM(Q427:Q436)</f>
        <v>0</v>
      </c>
      <c r="R437" s="71"/>
      <c r="S437" s="71" t="e">
        <f>SUM(S427:S436)</f>
        <v>#REF!</v>
      </c>
      <c r="T437" s="71" t="e">
        <f t="shared" ref="T437" si="68">SUM(T427:T436)</f>
        <v>#REF!</v>
      </c>
      <c r="U437" s="81"/>
      <c r="V437" s="91"/>
    </row>
    <row r="438" spans="2:22" s="93" customFormat="1" ht="15" thickBot="1">
      <c r="B438" s="822"/>
      <c r="C438" s="82"/>
      <c r="D438" s="83"/>
      <c r="E438" s="84"/>
      <c r="F438" s="84"/>
      <c r="G438" s="28" t="str">
        <f>IFERROR(IF(F438/#REF!=0," ",F438/#REF!),"")</f>
        <v/>
      </c>
      <c r="H438" s="28"/>
      <c r="I438" s="72"/>
      <c r="J438" s="73"/>
      <c r="K438" s="73"/>
      <c r="L438" s="73"/>
      <c r="M438" s="73"/>
      <c r="N438" s="73"/>
      <c r="O438" s="73"/>
      <c r="P438" s="73"/>
      <c r="Q438" s="73"/>
      <c r="R438" s="73"/>
      <c r="S438" s="73"/>
      <c r="T438" s="73"/>
      <c r="U438" s="87"/>
      <c r="V438" s="92"/>
    </row>
    <row r="439" spans="2:22">
      <c r="B439" s="823">
        <f>B427+1</f>
        <v>36</v>
      </c>
      <c r="C439" s="828"/>
      <c r="D439" s="25"/>
      <c r="E439" s="24"/>
      <c r="F439" s="30"/>
      <c r="G439" s="7" t="str">
        <f>IFERROR(IF(F439/#REF!=0," ",F439/#REF!),"")</f>
        <v/>
      </c>
      <c r="H439" s="147"/>
      <c r="I439" s="862" t="str">
        <f>IFERROR(ROUND(IF(F449/#REF!=0,"",F449/#REF!),0),"")</f>
        <v/>
      </c>
      <c r="J439" s="859" t="str">
        <f>IFERROR(I449/#REF!,"")</f>
        <v/>
      </c>
      <c r="K439" s="155" t="str">
        <f>IFERROR(J449*#REF!/2,"")</f>
        <v/>
      </c>
      <c r="L439" s="854"/>
      <c r="M439" s="145"/>
      <c r="N439" s="155" t="str">
        <f>IFERROR(M449*#REF!/2,"")</f>
        <v/>
      </c>
      <c r="O439" s="155" t="str">
        <f>IFERROR(N449*#REF!/2,"")</f>
        <v/>
      </c>
      <c r="P439" s="834" t="str">
        <f>IFERROR(ROUND(IF(OR($L439="Shazoor",$L442="Shazoor",$L444="Shazoor",$L446="Shazoor"),$J449/#REF!,""),1),"NA")</f>
        <v>NA</v>
      </c>
      <c r="Q439" s="834" t="str">
        <f>IFERROR(ROUND(IF(OR($L439="Suzuki",$L442="Suzuki",$L444="Suzuki",$L446="Suzuki"),$J449/#REF!,""),1),"NA")</f>
        <v>NA</v>
      </c>
      <c r="R439" s="830"/>
      <c r="S439" s="855">
        <f>H449</f>
        <v>0</v>
      </c>
      <c r="T439" s="857">
        <f>S439/20</f>
        <v>0</v>
      </c>
      <c r="U439" s="44"/>
      <c r="V439" s="19"/>
    </row>
    <row r="440" spans="2:22">
      <c r="B440" s="823"/>
      <c r="C440" s="828"/>
      <c r="D440" s="25"/>
      <c r="E440" s="30"/>
      <c r="F440" s="30"/>
      <c r="G440" s="7" t="str">
        <f>IFERROR(IF(F440/#REF!=0," ",F440/#REF!),"")</f>
        <v/>
      </c>
      <c r="H440" s="147"/>
      <c r="I440" s="863"/>
      <c r="J440" s="860"/>
      <c r="K440" s="155"/>
      <c r="L440" s="828"/>
      <c r="M440" s="145"/>
      <c r="N440" s="155"/>
      <c r="O440" s="155"/>
      <c r="P440" s="835"/>
      <c r="Q440" s="835"/>
      <c r="R440" s="831"/>
      <c r="S440" s="855"/>
      <c r="T440" s="857"/>
      <c r="U440" s="46"/>
      <c r="V440" s="19"/>
    </row>
    <row r="441" spans="2:22">
      <c r="B441" s="823"/>
      <c r="C441" s="828"/>
      <c r="D441" s="25"/>
      <c r="E441" s="30"/>
      <c r="F441" s="30"/>
      <c r="G441" s="7" t="str">
        <f>IFERROR(IF(F441/#REF!=0," ",F441/#REF!),"")</f>
        <v/>
      </c>
      <c r="H441" s="147"/>
      <c r="I441" s="863"/>
      <c r="J441" s="860"/>
      <c r="K441" s="155"/>
      <c r="L441" s="829"/>
      <c r="M441" s="145"/>
      <c r="N441" s="155"/>
      <c r="O441" s="155"/>
      <c r="P441" s="835"/>
      <c r="Q441" s="835"/>
      <c r="R441" s="831"/>
      <c r="S441" s="855"/>
      <c r="T441" s="857"/>
      <c r="U441" s="46"/>
      <c r="V441" s="19"/>
    </row>
    <row r="442" spans="2:22">
      <c r="B442" s="823"/>
      <c r="C442" s="828"/>
      <c r="D442" s="25"/>
      <c r="E442" s="30"/>
      <c r="F442" s="30"/>
      <c r="G442" s="7" t="str">
        <f>IFERROR(IF(F442/#REF!=0," ",F442/#REF!),"")</f>
        <v/>
      </c>
      <c r="H442" s="147"/>
      <c r="I442" s="863"/>
      <c r="J442" s="860"/>
      <c r="K442" s="155"/>
      <c r="L442" s="854"/>
      <c r="M442" s="145"/>
      <c r="N442" s="155"/>
      <c r="O442" s="155"/>
      <c r="P442" s="835"/>
      <c r="Q442" s="835"/>
      <c r="R442" s="831"/>
      <c r="S442" s="855"/>
      <c r="T442" s="857"/>
      <c r="U442" s="46"/>
      <c r="V442" s="19"/>
    </row>
    <row r="443" spans="2:22">
      <c r="B443" s="823"/>
      <c r="C443" s="828"/>
      <c r="D443" s="25"/>
      <c r="E443" s="30"/>
      <c r="F443" s="22"/>
      <c r="G443" s="7" t="str">
        <f>IFERROR(IF(F443/#REF!=0," ",F443/#REF!),"")</f>
        <v/>
      </c>
      <c r="H443" s="147"/>
      <c r="I443" s="863"/>
      <c r="J443" s="860"/>
      <c r="K443" s="155"/>
      <c r="L443" s="829"/>
      <c r="M443" s="145"/>
      <c r="N443" s="155"/>
      <c r="O443" s="155"/>
      <c r="P443" s="835"/>
      <c r="Q443" s="835"/>
      <c r="R443" s="831"/>
      <c r="S443" s="855"/>
      <c r="T443" s="857"/>
      <c r="U443" s="46"/>
      <c r="V443" s="19"/>
    </row>
    <row r="444" spans="2:22">
      <c r="B444" s="823"/>
      <c r="C444" s="828"/>
      <c r="D444" s="25"/>
      <c r="E444" s="30"/>
      <c r="F444" s="22"/>
      <c r="G444" s="7" t="str">
        <f>IFERROR(IF(F444/#REF!=0," ",F444/#REF!),"")</f>
        <v/>
      </c>
      <c r="H444" s="147"/>
      <c r="I444" s="863"/>
      <c r="J444" s="860"/>
      <c r="K444" s="155"/>
      <c r="L444" s="854"/>
      <c r="M444" s="145"/>
      <c r="N444" s="155"/>
      <c r="O444" s="155"/>
      <c r="P444" s="835"/>
      <c r="Q444" s="835"/>
      <c r="R444" s="831"/>
      <c r="S444" s="855"/>
      <c r="T444" s="857"/>
      <c r="U444" s="46"/>
      <c r="V444" s="19"/>
    </row>
    <row r="445" spans="2:22">
      <c r="B445" s="823"/>
      <c r="C445" s="828"/>
      <c r="D445" s="25"/>
      <c r="E445" s="30"/>
      <c r="F445" s="22"/>
      <c r="G445" s="7" t="str">
        <f>IFERROR(IF(F445/#REF!=0," ",F445/#REF!),"")</f>
        <v/>
      </c>
      <c r="H445" s="147"/>
      <c r="I445" s="863"/>
      <c r="J445" s="860"/>
      <c r="K445" s="155"/>
      <c r="L445" s="829"/>
      <c r="M445" s="145"/>
      <c r="N445" s="155"/>
      <c r="O445" s="155"/>
      <c r="P445" s="835"/>
      <c r="Q445" s="835"/>
      <c r="R445" s="831"/>
      <c r="S445" s="855"/>
      <c r="T445" s="857"/>
      <c r="U445" s="46"/>
      <c r="V445" s="19"/>
    </row>
    <row r="446" spans="2:22">
      <c r="B446" s="823"/>
      <c r="C446" s="828"/>
      <c r="D446" s="25"/>
      <c r="E446" s="30"/>
      <c r="F446" s="22"/>
      <c r="G446" s="7" t="str">
        <f>IFERROR(IF(F446/#REF!=0," ",F446/#REF!),"")</f>
        <v/>
      </c>
      <c r="H446" s="147"/>
      <c r="I446" s="863"/>
      <c r="J446" s="860"/>
      <c r="K446" s="155"/>
      <c r="L446" s="854"/>
      <c r="M446" s="145"/>
      <c r="N446" s="155"/>
      <c r="O446" s="155"/>
      <c r="P446" s="835"/>
      <c r="Q446" s="835"/>
      <c r="R446" s="831"/>
      <c r="S446" s="855"/>
      <c r="T446" s="857"/>
      <c r="U446" s="46"/>
      <c r="V446" s="19"/>
    </row>
    <row r="447" spans="2:22">
      <c r="B447" s="823"/>
      <c r="C447" s="828"/>
      <c r="D447" s="25"/>
      <c r="E447" s="30"/>
      <c r="F447" s="22"/>
      <c r="G447" s="7" t="str">
        <f>IFERROR(IF(F447/#REF!=0," ",F447/#REF!),"")</f>
        <v/>
      </c>
      <c r="H447" s="147"/>
      <c r="I447" s="863"/>
      <c r="J447" s="860"/>
      <c r="K447" s="155"/>
      <c r="L447" s="828"/>
      <c r="M447" s="145"/>
      <c r="N447" s="155"/>
      <c r="O447" s="155"/>
      <c r="P447" s="835"/>
      <c r="Q447" s="835"/>
      <c r="R447" s="831"/>
      <c r="S447" s="855"/>
      <c r="T447" s="857"/>
      <c r="U447" s="46"/>
      <c r="V447" s="19"/>
    </row>
    <row r="448" spans="2:22">
      <c r="B448" s="822"/>
      <c r="C448" s="829"/>
      <c r="D448" s="25"/>
      <c r="E448" s="30"/>
      <c r="F448" s="22"/>
      <c r="G448" s="7" t="str">
        <f>IFERROR(IF(F448/#REF!=0," ",F448/#REF!),"")</f>
        <v/>
      </c>
      <c r="H448" s="7"/>
      <c r="I448" s="864"/>
      <c r="J448" s="861"/>
      <c r="K448" s="155"/>
      <c r="L448" s="829"/>
      <c r="M448" s="145"/>
      <c r="N448" s="155"/>
      <c r="O448" s="155"/>
      <c r="P448" s="836"/>
      <c r="Q448" s="836"/>
      <c r="R448" s="832"/>
      <c r="S448" s="856"/>
      <c r="T448" s="858"/>
      <c r="U448" s="46"/>
      <c r="V448" s="19"/>
    </row>
    <row r="449" spans="2:22" s="90" customFormat="1" ht="16.5" customHeight="1">
      <c r="B449" s="821"/>
      <c r="C449" s="78" t="s">
        <v>348</v>
      </c>
      <c r="D449" s="78">
        <f>COUNTA(D439:D448)</f>
        <v>0</v>
      </c>
      <c r="E449" s="78"/>
      <c r="F449" s="69">
        <f>SUM(F439:F448)</f>
        <v>0</v>
      </c>
      <c r="G449" s="69">
        <f>SUM(G439:G448)</f>
        <v>0</v>
      </c>
      <c r="H449" s="69">
        <f>G449/200</f>
        <v>0</v>
      </c>
      <c r="I449" s="70">
        <f>SUM(I439:I448)</f>
        <v>0</v>
      </c>
      <c r="J449" s="71">
        <f>SUM(J439:J448)</f>
        <v>0</v>
      </c>
      <c r="K449" s="71"/>
      <c r="L449" s="71"/>
      <c r="M449" s="71"/>
      <c r="N449" s="74"/>
      <c r="O449" s="74"/>
      <c r="P449" s="74">
        <f t="shared" ref="P449" si="69">SUM(P439:P448)</f>
        <v>0</v>
      </c>
      <c r="Q449" s="74">
        <f>SUM(Q439:Q448)</f>
        <v>0</v>
      </c>
      <c r="R449" s="71"/>
      <c r="S449" s="71">
        <f>SUM(S439:S448)</f>
        <v>0</v>
      </c>
      <c r="T449" s="71">
        <f t="shared" ref="T449" si="70">SUM(T439:T448)</f>
        <v>0</v>
      </c>
      <c r="U449" s="81"/>
      <c r="V449" s="91"/>
    </row>
    <row r="450" spans="2:22" s="93" customFormat="1" ht="15" thickBot="1">
      <c r="B450" s="822"/>
      <c r="C450" s="82"/>
      <c r="D450" s="83"/>
      <c r="E450" s="84"/>
      <c r="F450" s="84"/>
      <c r="G450" s="28" t="str">
        <f>IFERROR(IF(F450/#REF!=0," ",F450/#REF!),"")</f>
        <v/>
      </c>
      <c r="H450" s="28"/>
      <c r="I450" s="72"/>
      <c r="J450" s="73"/>
      <c r="K450" s="73"/>
      <c r="L450" s="73"/>
      <c r="M450" s="73"/>
      <c r="N450" s="73"/>
      <c r="O450" s="73"/>
      <c r="P450" s="73"/>
      <c r="Q450" s="73"/>
      <c r="R450" s="73"/>
      <c r="S450" s="73"/>
      <c r="T450" s="73"/>
      <c r="U450" s="87"/>
      <c r="V450" s="92"/>
    </row>
    <row r="451" spans="2:22">
      <c r="B451" s="823">
        <f>B439+1</f>
        <v>37</v>
      </c>
      <c r="C451" s="828"/>
      <c r="D451" s="25"/>
      <c r="E451" s="24"/>
      <c r="F451" s="30"/>
      <c r="G451" s="144" t="e">
        <f>F451/#REF!</f>
        <v>#REF!</v>
      </c>
      <c r="H451" s="147"/>
      <c r="I451" s="862" t="str">
        <f>IFERROR(ROUND(IF(F461/#REF!=0,"",F461/#REF!),0),"")</f>
        <v/>
      </c>
      <c r="J451" s="859" t="str">
        <f>IFERROR(I461/#REF!,"")</f>
        <v/>
      </c>
      <c r="K451" s="155" t="str">
        <f>IFERROR(J461*#REF!/2,"")</f>
        <v/>
      </c>
      <c r="L451" s="854"/>
      <c r="M451" s="145"/>
      <c r="N451" s="155" t="str">
        <f>IFERROR(M461*#REF!/2,"")</f>
        <v/>
      </c>
      <c r="O451" s="155" t="str">
        <f>IFERROR(N461*#REF!/2,"")</f>
        <v/>
      </c>
      <c r="P451" s="834" t="str">
        <f>IFERROR(ROUND(IF(OR($L451="Shazoor",$L454="Shazoor",$L456="Shazoor",$L458="Shazoor"),$J461/#REF!,""),1),"NA")</f>
        <v>NA</v>
      </c>
      <c r="Q451" s="834" t="str">
        <f>IFERROR(ROUND(IF(OR($L451="Suzuki",$L454="Suzuki",$L456="Suzuki",$L458="Suzuki"),$J461/#REF!,""),1),"NA")</f>
        <v>NA</v>
      </c>
      <c r="R451" s="830"/>
      <c r="S451" s="855" t="e">
        <f>H461</f>
        <v>#REF!</v>
      </c>
      <c r="T451" s="857" t="e">
        <f>S451/20</f>
        <v>#REF!</v>
      </c>
      <c r="U451" s="44"/>
      <c r="V451" s="19"/>
    </row>
    <row r="452" spans="2:22">
      <c r="B452" s="823"/>
      <c r="C452" s="828"/>
      <c r="D452" s="25"/>
      <c r="E452" s="30"/>
      <c r="F452" s="30"/>
      <c r="G452" s="144" t="e">
        <f>F452/#REF!</f>
        <v>#REF!</v>
      </c>
      <c r="H452" s="147"/>
      <c r="I452" s="863"/>
      <c r="J452" s="860"/>
      <c r="K452" s="155"/>
      <c r="L452" s="828"/>
      <c r="M452" s="145"/>
      <c r="N452" s="155"/>
      <c r="O452" s="155"/>
      <c r="P452" s="835"/>
      <c r="Q452" s="835"/>
      <c r="R452" s="831"/>
      <c r="S452" s="855"/>
      <c r="T452" s="857"/>
      <c r="U452" s="46"/>
      <c r="V452" s="19"/>
    </row>
    <row r="453" spans="2:22">
      <c r="B453" s="823"/>
      <c r="C453" s="828"/>
      <c r="D453" s="25"/>
      <c r="E453" s="30"/>
      <c r="F453" s="30"/>
      <c r="G453" s="144" t="e">
        <f>F453/#REF!</f>
        <v>#REF!</v>
      </c>
      <c r="H453" s="147"/>
      <c r="I453" s="863"/>
      <c r="J453" s="860"/>
      <c r="K453" s="155"/>
      <c r="L453" s="829"/>
      <c r="M453" s="145"/>
      <c r="N453" s="155"/>
      <c r="O453" s="155"/>
      <c r="P453" s="835"/>
      <c r="Q453" s="835"/>
      <c r="R453" s="831"/>
      <c r="S453" s="855"/>
      <c r="T453" s="857"/>
      <c r="U453" s="46"/>
      <c r="V453" s="19"/>
    </row>
    <row r="454" spans="2:22">
      <c r="B454" s="823"/>
      <c r="C454" s="828"/>
      <c r="D454" s="25"/>
      <c r="E454" s="30"/>
      <c r="F454" s="30"/>
      <c r="G454" s="144" t="e">
        <f>F454/#REF!</f>
        <v>#REF!</v>
      </c>
      <c r="H454" s="147"/>
      <c r="I454" s="863"/>
      <c r="J454" s="860"/>
      <c r="K454" s="155"/>
      <c r="L454" s="854"/>
      <c r="M454" s="145"/>
      <c r="N454" s="155"/>
      <c r="O454" s="155"/>
      <c r="P454" s="835"/>
      <c r="Q454" s="835"/>
      <c r="R454" s="831"/>
      <c r="S454" s="855"/>
      <c r="T454" s="857"/>
      <c r="U454" s="46"/>
      <c r="V454" s="19"/>
    </row>
    <row r="455" spans="2:22">
      <c r="B455" s="823"/>
      <c r="C455" s="828"/>
      <c r="D455" s="25"/>
      <c r="E455" s="30"/>
      <c r="F455" s="22"/>
      <c r="G455" s="144" t="e">
        <f>F455/#REF!</f>
        <v>#REF!</v>
      </c>
      <c r="H455" s="147"/>
      <c r="I455" s="863"/>
      <c r="J455" s="860"/>
      <c r="K455" s="155"/>
      <c r="L455" s="829"/>
      <c r="M455" s="145"/>
      <c r="N455" s="155"/>
      <c r="O455" s="155"/>
      <c r="P455" s="835"/>
      <c r="Q455" s="835"/>
      <c r="R455" s="831"/>
      <c r="S455" s="855"/>
      <c r="T455" s="857"/>
      <c r="U455" s="46"/>
      <c r="V455" s="19"/>
    </row>
    <row r="456" spans="2:22">
      <c r="B456" s="823"/>
      <c r="C456" s="828"/>
      <c r="D456" s="25"/>
      <c r="E456" s="30"/>
      <c r="F456" s="22"/>
      <c r="G456" s="144" t="e">
        <f>F456/#REF!</f>
        <v>#REF!</v>
      </c>
      <c r="H456" s="147"/>
      <c r="I456" s="863"/>
      <c r="J456" s="860"/>
      <c r="K456" s="155"/>
      <c r="L456" s="854"/>
      <c r="M456" s="145"/>
      <c r="N456" s="155"/>
      <c r="O456" s="155"/>
      <c r="P456" s="835"/>
      <c r="Q456" s="835"/>
      <c r="R456" s="831"/>
      <c r="S456" s="855"/>
      <c r="T456" s="857"/>
      <c r="U456" s="46"/>
      <c r="V456" s="19"/>
    </row>
    <row r="457" spans="2:22">
      <c r="B457" s="823"/>
      <c r="C457" s="828"/>
      <c r="D457" s="25"/>
      <c r="E457" s="30"/>
      <c r="F457" s="22"/>
      <c r="G457" s="144" t="e">
        <f>F457/#REF!</f>
        <v>#REF!</v>
      </c>
      <c r="H457" s="147"/>
      <c r="I457" s="863"/>
      <c r="J457" s="860"/>
      <c r="K457" s="155"/>
      <c r="L457" s="829"/>
      <c r="M457" s="145"/>
      <c r="N457" s="155"/>
      <c r="O457" s="155"/>
      <c r="P457" s="835"/>
      <c r="Q457" s="835"/>
      <c r="R457" s="831"/>
      <c r="S457" s="855"/>
      <c r="T457" s="857"/>
      <c r="U457" s="46"/>
      <c r="V457" s="19"/>
    </row>
    <row r="458" spans="2:22">
      <c r="B458" s="823"/>
      <c r="C458" s="828"/>
      <c r="D458" s="25"/>
      <c r="E458" s="30"/>
      <c r="F458" s="22"/>
      <c r="G458" s="144" t="e">
        <f>F458/#REF!</f>
        <v>#REF!</v>
      </c>
      <c r="H458" s="147"/>
      <c r="I458" s="863"/>
      <c r="J458" s="860"/>
      <c r="K458" s="155"/>
      <c r="L458" s="854"/>
      <c r="M458" s="145"/>
      <c r="N458" s="155"/>
      <c r="O458" s="155"/>
      <c r="P458" s="835"/>
      <c r="Q458" s="835"/>
      <c r="R458" s="831"/>
      <c r="S458" s="855"/>
      <c r="T458" s="857"/>
      <c r="U458" s="46"/>
      <c r="V458" s="19"/>
    </row>
    <row r="459" spans="2:22">
      <c r="B459" s="823"/>
      <c r="C459" s="828"/>
      <c r="D459" s="25"/>
      <c r="E459" s="30"/>
      <c r="F459" s="22"/>
      <c r="G459" s="144" t="e">
        <f>F459/#REF!</f>
        <v>#REF!</v>
      </c>
      <c r="H459" s="147"/>
      <c r="I459" s="863"/>
      <c r="J459" s="860"/>
      <c r="K459" s="155"/>
      <c r="L459" s="828"/>
      <c r="M459" s="145"/>
      <c r="N459" s="155"/>
      <c r="O459" s="155"/>
      <c r="P459" s="835"/>
      <c r="Q459" s="835"/>
      <c r="R459" s="831"/>
      <c r="S459" s="855"/>
      <c r="T459" s="857"/>
      <c r="U459" s="46"/>
      <c r="V459" s="19"/>
    </row>
    <row r="460" spans="2:22">
      <c r="B460" s="822"/>
      <c r="C460" s="829"/>
      <c r="D460" s="25"/>
      <c r="E460" s="30"/>
      <c r="F460" s="22"/>
      <c r="G460" s="144" t="e">
        <f>F460/#REF!</f>
        <v>#REF!</v>
      </c>
      <c r="H460" s="7"/>
      <c r="I460" s="864"/>
      <c r="J460" s="861"/>
      <c r="K460" s="155"/>
      <c r="L460" s="829"/>
      <c r="M460" s="145"/>
      <c r="N460" s="155"/>
      <c r="O460" s="155"/>
      <c r="P460" s="836"/>
      <c r="Q460" s="836"/>
      <c r="R460" s="832"/>
      <c r="S460" s="856"/>
      <c r="T460" s="858"/>
      <c r="U460" s="46"/>
      <c r="V460" s="19"/>
    </row>
    <row r="461" spans="2:22" s="90" customFormat="1" ht="16.5" customHeight="1">
      <c r="B461" s="821"/>
      <c r="C461" s="78" t="s">
        <v>348</v>
      </c>
      <c r="D461" s="78">
        <f>COUNTA(D451:D460)</f>
        <v>0</v>
      </c>
      <c r="E461" s="78"/>
      <c r="F461" s="69">
        <f>SUM(F451:F460)</f>
        <v>0</v>
      </c>
      <c r="G461" s="69" t="e">
        <f>SUM(G451:G460)</f>
        <v>#REF!</v>
      </c>
      <c r="H461" s="69" t="e">
        <f>G461/200</f>
        <v>#REF!</v>
      </c>
      <c r="I461" s="70">
        <f>SUM(I451:I460)</f>
        <v>0</v>
      </c>
      <c r="J461" s="71">
        <f>SUM(J451:J460)</f>
        <v>0</v>
      </c>
      <c r="K461" s="71"/>
      <c r="L461" s="71"/>
      <c r="M461" s="71"/>
      <c r="N461" s="74"/>
      <c r="O461" s="74"/>
      <c r="P461" s="74">
        <f t="shared" ref="P461" si="71">SUM(P451:P460)</f>
        <v>0</v>
      </c>
      <c r="Q461" s="74">
        <f>SUM(Q451:Q460)</f>
        <v>0</v>
      </c>
      <c r="R461" s="71"/>
      <c r="S461" s="71" t="e">
        <f>SUM(S451:S460)</f>
        <v>#REF!</v>
      </c>
      <c r="T461" s="71" t="e">
        <f t="shared" ref="T461" si="72">SUM(T451:T460)</f>
        <v>#REF!</v>
      </c>
      <c r="U461" s="81"/>
      <c r="V461" s="91"/>
    </row>
    <row r="462" spans="2:22" s="93" customFormat="1" ht="15" thickBot="1">
      <c r="B462" s="822"/>
      <c r="C462" s="82"/>
      <c r="D462" s="83"/>
      <c r="E462" s="84"/>
      <c r="F462" s="84"/>
      <c r="G462" s="28" t="str">
        <f>IFERROR(IF(F462/#REF!=0," ",F462/#REF!),"")</f>
        <v/>
      </c>
      <c r="H462" s="28"/>
      <c r="I462" s="72"/>
      <c r="J462" s="73"/>
      <c r="K462" s="73"/>
      <c r="L462" s="73"/>
      <c r="M462" s="73"/>
      <c r="N462" s="73"/>
      <c r="O462" s="73"/>
      <c r="P462" s="73"/>
      <c r="Q462" s="73"/>
      <c r="R462" s="73"/>
      <c r="S462" s="73"/>
      <c r="T462" s="73"/>
      <c r="U462" s="87"/>
      <c r="V462" s="92"/>
    </row>
    <row r="463" spans="2:22">
      <c r="B463" s="823">
        <f>B451+1</f>
        <v>38</v>
      </c>
      <c r="C463" s="828"/>
      <c r="D463" s="25"/>
      <c r="E463" s="24"/>
      <c r="F463" s="30"/>
      <c r="G463" s="144" t="e">
        <f>F463/#REF!</f>
        <v>#REF!</v>
      </c>
      <c r="H463" s="147"/>
      <c r="I463" s="862" t="str">
        <f>IFERROR(ROUND(IF(F473/#REF!=0,"",F473/#REF!),0),"")</f>
        <v/>
      </c>
      <c r="J463" s="859" t="str">
        <f>IFERROR(I473/#REF!,"")</f>
        <v/>
      </c>
      <c r="K463" s="155" t="str">
        <f>IFERROR(J473*#REF!/2,"")</f>
        <v/>
      </c>
      <c r="L463" s="854"/>
      <c r="M463" s="145"/>
      <c r="N463" s="155" t="str">
        <f>IFERROR(M473*#REF!/2,"")</f>
        <v/>
      </c>
      <c r="O463" s="155" t="str">
        <f>IFERROR(N473*#REF!/2,"")</f>
        <v/>
      </c>
      <c r="P463" s="834" t="str">
        <f>IFERROR(ROUND(IF(OR($L463="Shazoor",$L466="Shazoor",$L468="Shazoor",$L470="Shazoor"),$J473/#REF!,""),1),"NA")</f>
        <v>NA</v>
      </c>
      <c r="Q463" s="834" t="str">
        <f>IFERROR(ROUND(IF(OR($L463="Suzuki",$L466="Suzuki",$L468="Suzuki",$L470="Suzuki"),$J473/#REF!,""),1),"NA")</f>
        <v>NA</v>
      </c>
      <c r="R463" s="830"/>
      <c r="S463" s="855" t="e">
        <f>H473</f>
        <v>#REF!</v>
      </c>
      <c r="T463" s="857" t="e">
        <f>S463/20</f>
        <v>#REF!</v>
      </c>
      <c r="U463" s="44"/>
      <c r="V463" s="19"/>
    </row>
    <row r="464" spans="2:22">
      <c r="B464" s="823"/>
      <c r="C464" s="828"/>
      <c r="D464" s="25"/>
      <c r="E464" s="30"/>
      <c r="F464" s="30"/>
      <c r="G464" s="144" t="e">
        <f>F464/#REF!</f>
        <v>#REF!</v>
      </c>
      <c r="H464" s="147"/>
      <c r="I464" s="863"/>
      <c r="J464" s="860"/>
      <c r="K464" s="155"/>
      <c r="L464" s="828"/>
      <c r="M464" s="145"/>
      <c r="N464" s="155"/>
      <c r="O464" s="155"/>
      <c r="P464" s="835"/>
      <c r="Q464" s="835"/>
      <c r="R464" s="831"/>
      <c r="S464" s="855"/>
      <c r="T464" s="857"/>
      <c r="U464" s="46"/>
      <c r="V464" s="19"/>
    </row>
    <row r="465" spans="2:22">
      <c r="B465" s="823"/>
      <c r="C465" s="828"/>
      <c r="D465" s="25"/>
      <c r="E465" s="30"/>
      <c r="F465" s="30"/>
      <c r="G465" s="144" t="e">
        <f>F465/#REF!</f>
        <v>#REF!</v>
      </c>
      <c r="H465" s="147"/>
      <c r="I465" s="863"/>
      <c r="J465" s="860"/>
      <c r="K465" s="155"/>
      <c r="L465" s="829"/>
      <c r="M465" s="145"/>
      <c r="N465" s="155"/>
      <c r="O465" s="155"/>
      <c r="P465" s="835"/>
      <c r="Q465" s="835"/>
      <c r="R465" s="831"/>
      <c r="S465" s="855"/>
      <c r="T465" s="857"/>
      <c r="U465" s="46"/>
      <c r="V465" s="19"/>
    </row>
    <row r="466" spans="2:22">
      <c r="B466" s="823"/>
      <c r="C466" s="828"/>
      <c r="D466" s="25"/>
      <c r="E466" s="30"/>
      <c r="F466" s="30"/>
      <c r="G466" s="144" t="e">
        <f>F466/#REF!</f>
        <v>#REF!</v>
      </c>
      <c r="H466" s="147"/>
      <c r="I466" s="863"/>
      <c r="J466" s="860"/>
      <c r="K466" s="155"/>
      <c r="L466" s="854"/>
      <c r="M466" s="145"/>
      <c r="N466" s="155"/>
      <c r="O466" s="155"/>
      <c r="P466" s="835"/>
      <c r="Q466" s="835"/>
      <c r="R466" s="831"/>
      <c r="S466" s="855"/>
      <c r="T466" s="857"/>
      <c r="U466" s="46"/>
      <c r="V466" s="19"/>
    </row>
    <row r="467" spans="2:22">
      <c r="B467" s="823"/>
      <c r="C467" s="828"/>
      <c r="D467" s="25"/>
      <c r="E467" s="30"/>
      <c r="F467" s="22"/>
      <c r="G467" s="144" t="e">
        <f>F467/#REF!</f>
        <v>#REF!</v>
      </c>
      <c r="H467" s="147"/>
      <c r="I467" s="863"/>
      <c r="J467" s="860"/>
      <c r="K467" s="155"/>
      <c r="L467" s="829"/>
      <c r="M467" s="145"/>
      <c r="N467" s="155"/>
      <c r="O467" s="155"/>
      <c r="P467" s="835"/>
      <c r="Q467" s="835"/>
      <c r="R467" s="831"/>
      <c r="S467" s="855"/>
      <c r="T467" s="857"/>
      <c r="U467" s="46"/>
      <c r="V467" s="19"/>
    </row>
    <row r="468" spans="2:22">
      <c r="B468" s="823"/>
      <c r="C468" s="828"/>
      <c r="D468" s="25"/>
      <c r="E468" s="30"/>
      <c r="F468" s="22"/>
      <c r="G468" s="144" t="e">
        <f>F468/#REF!</f>
        <v>#REF!</v>
      </c>
      <c r="H468" s="147"/>
      <c r="I468" s="863"/>
      <c r="J468" s="860"/>
      <c r="K468" s="155"/>
      <c r="L468" s="854"/>
      <c r="M468" s="145"/>
      <c r="N468" s="155"/>
      <c r="O468" s="155"/>
      <c r="P468" s="835"/>
      <c r="Q468" s="835"/>
      <c r="R468" s="831"/>
      <c r="S468" s="855"/>
      <c r="T468" s="857"/>
      <c r="U468" s="46"/>
      <c r="V468" s="19"/>
    </row>
    <row r="469" spans="2:22">
      <c r="B469" s="823"/>
      <c r="C469" s="828"/>
      <c r="D469" s="25"/>
      <c r="E469" s="30"/>
      <c r="F469" s="22"/>
      <c r="G469" s="144" t="e">
        <f>F469/#REF!</f>
        <v>#REF!</v>
      </c>
      <c r="H469" s="147"/>
      <c r="I469" s="863"/>
      <c r="J469" s="860"/>
      <c r="K469" s="155"/>
      <c r="L469" s="829"/>
      <c r="M469" s="145"/>
      <c r="N469" s="155"/>
      <c r="O469" s="155"/>
      <c r="P469" s="835"/>
      <c r="Q469" s="835"/>
      <c r="R469" s="831"/>
      <c r="S469" s="855"/>
      <c r="T469" s="857"/>
      <c r="U469" s="46"/>
      <c r="V469" s="19"/>
    </row>
    <row r="470" spans="2:22">
      <c r="B470" s="823"/>
      <c r="C470" s="828"/>
      <c r="D470" s="25"/>
      <c r="E470" s="30"/>
      <c r="F470" s="22"/>
      <c r="G470" s="144" t="e">
        <f>F470/#REF!</f>
        <v>#REF!</v>
      </c>
      <c r="H470" s="147"/>
      <c r="I470" s="863"/>
      <c r="J470" s="860"/>
      <c r="K470" s="155"/>
      <c r="L470" s="854"/>
      <c r="M470" s="145"/>
      <c r="N470" s="155"/>
      <c r="O470" s="155"/>
      <c r="P470" s="835"/>
      <c r="Q470" s="835"/>
      <c r="R470" s="831"/>
      <c r="S470" s="855"/>
      <c r="T470" s="857"/>
      <c r="U470" s="46"/>
      <c r="V470" s="19"/>
    </row>
    <row r="471" spans="2:22">
      <c r="B471" s="823"/>
      <c r="C471" s="828"/>
      <c r="D471" s="25"/>
      <c r="E471" s="30"/>
      <c r="F471" s="22"/>
      <c r="G471" s="144" t="e">
        <f>F471/#REF!</f>
        <v>#REF!</v>
      </c>
      <c r="H471" s="147"/>
      <c r="I471" s="863"/>
      <c r="J471" s="860"/>
      <c r="K471" s="155"/>
      <c r="L471" s="828"/>
      <c r="M471" s="145"/>
      <c r="N471" s="155"/>
      <c r="O471" s="155"/>
      <c r="P471" s="835"/>
      <c r="Q471" s="835"/>
      <c r="R471" s="831"/>
      <c r="S471" s="855"/>
      <c r="T471" s="857"/>
      <c r="U471" s="46"/>
      <c r="V471" s="19"/>
    </row>
    <row r="472" spans="2:22">
      <c r="B472" s="822"/>
      <c r="C472" s="829"/>
      <c r="D472" s="25"/>
      <c r="E472" s="30"/>
      <c r="F472" s="22"/>
      <c r="G472" s="144" t="e">
        <f>F472/#REF!</f>
        <v>#REF!</v>
      </c>
      <c r="H472" s="7"/>
      <c r="I472" s="864"/>
      <c r="J472" s="861"/>
      <c r="K472" s="155"/>
      <c r="L472" s="829"/>
      <c r="M472" s="145"/>
      <c r="N472" s="155"/>
      <c r="O472" s="155"/>
      <c r="P472" s="836"/>
      <c r="Q472" s="836"/>
      <c r="R472" s="832"/>
      <c r="S472" s="856"/>
      <c r="T472" s="858"/>
      <c r="U472" s="46"/>
      <c r="V472" s="19"/>
    </row>
    <row r="473" spans="2:22" s="90" customFormat="1" ht="16.5" customHeight="1">
      <c r="B473" s="821"/>
      <c r="C473" s="78" t="s">
        <v>348</v>
      </c>
      <c r="D473" s="78">
        <f>COUNTA(D463:D472)</f>
        <v>0</v>
      </c>
      <c r="E473" s="78"/>
      <c r="F473" s="69">
        <f>SUM(F463:F472)</f>
        <v>0</v>
      </c>
      <c r="G473" s="69" t="e">
        <f>SUM(G463:G472)</f>
        <v>#REF!</v>
      </c>
      <c r="H473" s="69" t="e">
        <f>G473/200</f>
        <v>#REF!</v>
      </c>
      <c r="I473" s="70">
        <f>SUM(I463:I472)</f>
        <v>0</v>
      </c>
      <c r="J473" s="71">
        <f>SUM(J463:J472)</f>
        <v>0</v>
      </c>
      <c r="K473" s="71"/>
      <c r="L473" s="71"/>
      <c r="M473" s="71"/>
      <c r="N473" s="74"/>
      <c r="O473" s="74"/>
      <c r="P473" s="74">
        <f t="shared" ref="P473" si="73">SUM(P463:P472)</f>
        <v>0</v>
      </c>
      <c r="Q473" s="74">
        <f>SUM(Q463:Q472)</f>
        <v>0</v>
      </c>
      <c r="R473" s="71"/>
      <c r="S473" s="71" t="e">
        <f>SUM(S463:S472)</f>
        <v>#REF!</v>
      </c>
      <c r="T473" s="71" t="e">
        <f t="shared" ref="T473" si="74">SUM(T463:T472)</f>
        <v>#REF!</v>
      </c>
      <c r="U473" s="81"/>
      <c r="V473" s="91"/>
    </row>
    <row r="474" spans="2:22" s="93" customFormat="1" ht="15" thickBot="1">
      <c r="B474" s="822"/>
      <c r="C474" s="82"/>
      <c r="D474" s="83"/>
      <c r="E474" s="84"/>
      <c r="F474" s="84"/>
      <c r="G474" s="28" t="str">
        <f>IFERROR(IF(F474/#REF!=0," ",F474/#REF!),"")</f>
        <v/>
      </c>
      <c r="H474" s="28"/>
      <c r="I474" s="72"/>
      <c r="J474" s="73"/>
      <c r="K474" s="73"/>
      <c r="L474" s="73"/>
      <c r="M474" s="73"/>
      <c r="N474" s="73"/>
      <c r="O474" s="73"/>
      <c r="P474" s="73"/>
      <c r="Q474" s="73"/>
      <c r="R474" s="73"/>
      <c r="S474" s="73"/>
      <c r="T474" s="73"/>
      <c r="U474" s="87"/>
      <c r="V474" s="92"/>
    </row>
    <row r="475" spans="2:22">
      <c r="B475" s="823">
        <f>B463+1</f>
        <v>39</v>
      </c>
      <c r="C475" s="828"/>
      <c r="D475" s="25"/>
      <c r="E475" s="24"/>
      <c r="F475" s="30"/>
      <c r="G475" s="144" t="e">
        <f>F475/#REF!</f>
        <v>#REF!</v>
      </c>
      <c r="H475" s="147"/>
      <c r="I475" s="862" t="str">
        <f>IFERROR(ROUND(IF(F485/#REF!=0,"",F485/#REF!),0),"")</f>
        <v/>
      </c>
      <c r="J475" s="859" t="str">
        <f>IFERROR(I485/#REF!,"")</f>
        <v/>
      </c>
      <c r="K475" s="155" t="str">
        <f>IFERROR(J485*#REF!/2,"")</f>
        <v/>
      </c>
      <c r="L475" s="854"/>
      <c r="M475" s="145"/>
      <c r="N475" s="155" t="str">
        <f>IFERROR(M485*#REF!/2,"")</f>
        <v/>
      </c>
      <c r="O475" s="155" t="str">
        <f>IFERROR(N485*#REF!/2,"")</f>
        <v/>
      </c>
      <c r="P475" s="834" t="str">
        <f>IFERROR(ROUND(IF(OR($L475="Shazoor",$L478="Shazoor",$L480="Shazoor",$L482="Shazoor"),$J485/#REF!,""),1),"NA")</f>
        <v>NA</v>
      </c>
      <c r="Q475" s="834" t="str">
        <f>IFERROR(ROUND(IF(OR($L475="Suzuki",$L478="Suzuki",$L480="Suzuki",$L482="Suzuki"),$J485/#REF!,""),1),"NA")</f>
        <v>NA</v>
      </c>
      <c r="R475" s="830"/>
      <c r="S475" s="855">
        <f>H485</f>
        <v>0</v>
      </c>
      <c r="T475" s="857">
        <f>S475/20</f>
        <v>0</v>
      </c>
      <c r="U475" s="44"/>
      <c r="V475" s="19"/>
    </row>
    <row r="476" spans="2:22">
      <c r="B476" s="823"/>
      <c r="C476" s="828"/>
      <c r="D476" s="25"/>
      <c r="E476" s="30"/>
      <c r="F476" s="30"/>
      <c r="G476" s="144" t="e">
        <f>F476/#REF!</f>
        <v>#REF!</v>
      </c>
      <c r="H476" s="147"/>
      <c r="I476" s="863"/>
      <c r="J476" s="860"/>
      <c r="K476" s="155"/>
      <c r="L476" s="828"/>
      <c r="M476" s="145"/>
      <c r="N476" s="155"/>
      <c r="O476" s="155"/>
      <c r="P476" s="835"/>
      <c r="Q476" s="835"/>
      <c r="R476" s="831"/>
      <c r="S476" s="855"/>
      <c r="T476" s="857"/>
      <c r="U476" s="46"/>
      <c r="V476" s="19"/>
    </row>
    <row r="477" spans="2:22">
      <c r="B477" s="823"/>
      <c r="C477" s="828"/>
      <c r="D477" s="25"/>
      <c r="E477" s="30"/>
      <c r="F477" s="30"/>
      <c r="G477" s="144" t="e">
        <f>F477/#REF!</f>
        <v>#REF!</v>
      </c>
      <c r="H477" s="147"/>
      <c r="I477" s="863"/>
      <c r="J477" s="860"/>
      <c r="K477" s="155"/>
      <c r="L477" s="829"/>
      <c r="M477" s="145"/>
      <c r="N477" s="155"/>
      <c r="O477" s="155"/>
      <c r="P477" s="835"/>
      <c r="Q477" s="835"/>
      <c r="R477" s="831"/>
      <c r="S477" s="855"/>
      <c r="T477" s="857"/>
      <c r="U477" s="46"/>
      <c r="V477" s="19"/>
    </row>
    <row r="478" spans="2:22">
      <c r="B478" s="823"/>
      <c r="C478" s="828"/>
      <c r="D478" s="25"/>
      <c r="E478" s="30"/>
      <c r="F478" s="30"/>
      <c r="G478" s="144" t="e">
        <f>F478/#REF!</f>
        <v>#REF!</v>
      </c>
      <c r="H478" s="147"/>
      <c r="I478" s="863"/>
      <c r="J478" s="860"/>
      <c r="K478" s="155"/>
      <c r="L478" s="854"/>
      <c r="M478" s="145"/>
      <c r="N478" s="155"/>
      <c r="O478" s="155"/>
      <c r="P478" s="835"/>
      <c r="Q478" s="835"/>
      <c r="R478" s="831"/>
      <c r="S478" s="855"/>
      <c r="T478" s="857"/>
      <c r="U478" s="46"/>
      <c r="V478" s="19"/>
    </row>
    <row r="479" spans="2:22">
      <c r="B479" s="823"/>
      <c r="C479" s="828"/>
      <c r="D479" s="25"/>
      <c r="E479" s="30"/>
      <c r="F479" s="22"/>
      <c r="G479" s="144" t="e">
        <f>F479/#REF!</f>
        <v>#REF!</v>
      </c>
      <c r="H479" s="147"/>
      <c r="I479" s="863"/>
      <c r="J479" s="860"/>
      <c r="K479" s="155"/>
      <c r="L479" s="829"/>
      <c r="M479" s="145"/>
      <c r="N479" s="155"/>
      <c r="O479" s="155"/>
      <c r="P479" s="835"/>
      <c r="Q479" s="835"/>
      <c r="R479" s="831"/>
      <c r="S479" s="855"/>
      <c r="T479" s="857"/>
      <c r="U479" s="46"/>
      <c r="V479" s="19"/>
    </row>
    <row r="480" spans="2:22">
      <c r="B480" s="823"/>
      <c r="C480" s="828"/>
      <c r="D480" s="25"/>
      <c r="E480" s="30"/>
      <c r="F480" s="22"/>
      <c r="G480" s="144" t="e">
        <f>F480/#REF!</f>
        <v>#REF!</v>
      </c>
      <c r="H480" s="147"/>
      <c r="I480" s="863"/>
      <c r="J480" s="860"/>
      <c r="K480" s="155"/>
      <c r="L480" s="854"/>
      <c r="M480" s="145"/>
      <c r="N480" s="155"/>
      <c r="O480" s="155"/>
      <c r="P480" s="835"/>
      <c r="Q480" s="835"/>
      <c r="R480" s="831"/>
      <c r="S480" s="855"/>
      <c r="T480" s="857"/>
      <c r="U480" s="46"/>
      <c r="V480" s="19"/>
    </row>
    <row r="481" spans="2:22">
      <c r="B481" s="823"/>
      <c r="C481" s="828"/>
      <c r="D481" s="25"/>
      <c r="E481" s="30"/>
      <c r="F481" s="22"/>
      <c r="G481" s="144" t="e">
        <f>F481/#REF!</f>
        <v>#REF!</v>
      </c>
      <c r="H481" s="147"/>
      <c r="I481" s="863"/>
      <c r="J481" s="860"/>
      <c r="K481" s="155"/>
      <c r="L481" s="829"/>
      <c r="M481" s="145"/>
      <c r="N481" s="155"/>
      <c r="O481" s="155"/>
      <c r="P481" s="835"/>
      <c r="Q481" s="835"/>
      <c r="R481" s="831"/>
      <c r="S481" s="855"/>
      <c r="T481" s="857"/>
      <c r="U481" s="46"/>
      <c r="V481" s="19"/>
    </row>
    <row r="482" spans="2:22">
      <c r="B482" s="823"/>
      <c r="C482" s="828"/>
      <c r="D482" s="25"/>
      <c r="E482" s="30"/>
      <c r="F482" s="22"/>
      <c r="G482" s="144" t="e">
        <f>F482/#REF!</f>
        <v>#REF!</v>
      </c>
      <c r="H482" s="147"/>
      <c r="I482" s="863"/>
      <c r="J482" s="860"/>
      <c r="K482" s="155"/>
      <c r="L482" s="854"/>
      <c r="M482" s="145"/>
      <c r="N482" s="155"/>
      <c r="O482" s="155"/>
      <c r="P482" s="835"/>
      <c r="Q482" s="835"/>
      <c r="R482" s="831"/>
      <c r="S482" s="855"/>
      <c r="T482" s="857"/>
      <c r="U482" s="46"/>
      <c r="V482" s="19"/>
    </row>
    <row r="483" spans="2:22">
      <c r="B483" s="823"/>
      <c r="C483" s="828"/>
      <c r="D483" s="25"/>
      <c r="E483" s="30"/>
      <c r="F483" s="22"/>
      <c r="G483" s="144" t="e">
        <f>F483/#REF!</f>
        <v>#REF!</v>
      </c>
      <c r="H483" s="147"/>
      <c r="I483" s="863"/>
      <c r="J483" s="860"/>
      <c r="K483" s="155"/>
      <c r="L483" s="828"/>
      <c r="M483" s="145"/>
      <c r="N483" s="155"/>
      <c r="O483" s="155"/>
      <c r="P483" s="835"/>
      <c r="Q483" s="835"/>
      <c r="R483" s="831"/>
      <c r="S483" s="855"/>
      <c r="T483" s="857"/>
      <c r="U483" s="46"/>
      <c r="V483" s="19"/>
    </row>
    <row r="484" spans="2:22">
      <c r="B484" s="822"/>
      <c r="C484" s="829"/>
      <c r="D484" s="25"/>
      <c r="E484" s="30"/>
      <c r="F484" s="22"/>
      <c r="G484" s="144" t="e">
        <f>F484/#REF!</f>
        <v>#REF!</v>
      </c>
      <c r="H484" s="7"/>
      <c r="I484" s="864"/>
      <c r="J484" s="861"/>
      <c r="K484" s="155"/>
      <c r="L484" s="829"/>
      <c r="M484" s="145"/>
      <c r="N484" s="155"/>
      <c r="O484" s="155"/>
      <c r="P484" s="836"/>
      <c r="Q484" s="836"/>
      <c r="R484" s="832"/>
      <c r="S484" s="856"/>
      <c r="T484" s="858"/>
      <c r="U484" s="46"/>
      <c r="V484" s="19"/>
    </row>
    <row r="485" spans="2:22" s="90" customFormat="1" ht="16.5" customHeight="1">
      <c r="B485" s="821"/>
      <c r="C485" s="78" t="s">
        <v>348</v>
      </c>
      <c r="D485" s="78">
        <f>COUNTA(D475:D484)</f>
        <v>0</v>
      </c>
      <c r="E485" s="78"/>
      <c r="F485" s="69">
        <f>SUM(F475:F484)</f>
        <v>0</v>
      </c>
      <c r="G485" s="69" t="e">
        <f>SUM(G475:G484)</f>
        <v>#REF!</v>
      </c>
      <c r="H485" s="69"/>
      <c r="I485" s="70">
        <f>SUM(I475:I484)</f>
        <v>0</v>
      </c>
      <c r="J485" s="71">
        <f>SUM(J475:J484)</f>
        <v>0</v>
      </c>
      <c r="K485" s="71"/>
      <c r="L485" s="71"/>
      <c r="M485" s="71"/>
      <c r="N485" s="74"/>
      <c r="O485" s="74"/>
      <c r="P485" s="74">
        <f t="shared" ref="P485" si="75">SUM(P475:P484)</f>
        <v>0</v>
      </c>
      <c r="Q485" s="74">
        <f>SUM(Q475:Q484)</f>
        <v>0</v>
      </c>
      <c r="R485" s="71"/>
      <c r="S485" s="71">
        <f>SUM(S475:S484)</f>
        <v>0</v>
      </c>
      <c r="T485" s="71">
        <f t="shared" ref="T485" si="76">SUM(T475:T484)</f>
        <v>0</v>
      </c>
      <c r="U485" s="81"/>
      <c r="V485" s="91"/>
    </row>
    <row r="486" spans="2:22" s="93" customFormat="1" ht="15" thickBot="1">
      <c r="B486" s="822"/>
      <c r="C486" s="82"/>
      <c r="D486" s="83"/>
      <c r="E486" s="84"/>
      <c r="F486" s="84"/>
      <c r="G486" s="28" t="str">
        <f>IFERROR(IF(F486/#REF!=0," ",F486/#REF!),"")</f>
        <v/>
      </c>
      <c r="H486" s="28"/>
      <c r="I486" s="72"/>
      <c r="J486" s="73"/>
      <c r="K486" s="73"/>
      <c r="L486" s="73"/>
      <c r="M486" s="73"/>
      <c r="N486" s="73"/>
      <c r="O486" s="73"/>
      <c r="P486" s="73"/>
      <c r="Q486" s="73"/>
      <c r="R486" s="73"/>
      <c r="S486" s="73"/>
      <c r="T486" s="73"/>
      <c r="U486" s="87"/>
      <c r="V486" s="92"/>
    </row>
    <row r="487" spans="2:22">
      <c r="B487" s="823">
        <f>B475+1</f>
        <v>40</v>
      </c>
      <c r="C487" s="828"/>
      <c r="D487" s="25"/>
      <c r="E487" s="24"/>
      <c r="F487" s="30"/>
      <c r="G487" s="144" t="e">
        <f>F487/#REF!</f>
        <v>#REF!</v>
      </c>
      <c r="H487" s="147"/>
      <c r="I487" s="862" t="str">
        <f>IFERROR(ROUND(IF(F497/#REF!=0,"",F497/#REF!),0),"")</f>
        <v/>
      </c>
      <c r="J487" s="859" t="str">
        <f>IFERROR(I497/#REF!,"")</f>
        <v/>
      </c>
      <c r="K487" s="155" t="str">
        <f>IFERROR(J497*#REF!/2,"")</f>
        <v/>
      </c>
      <c r="L487" s="854"/>
      <c r="M487" s="145"/>
      <c r="N487" s="155" t="str">
        <f>IFERROR(M497*#REF!/2,"")</f>
        <v/>
      </c>
      <c r="O487" s="155" t="str">
        <f>IFERROR(N497*#REF!/2,"")</f>
        <v/>
      </c>
      <c r="P487" s="834" t="str">
        <f>IFERROR(ROUND(IF(OR($L487="Shazoor",$L490="Shazoor",$L492="Shazoor",$L494="Shazoor"),$J497/#REF!,""),1),"NA")</f>
        <v>NA</v>
      </c>
      <c r="Q487" s="834" t="str">
        <f>IFERROR(ROUND(IF(OR($L487="Suzuki",$L490="Suzuki",$L492="Suzuki",$L494="Suzuki"),$J497/#REF!,""),1),"NA")</f>
        <v>NA</v>
      </c>
      <c r="R487" s="830"/>
      <c r="S487" s="855" t="e">
        <f>H497</f>
        <v>#REF!</v>
      </c>
      <c r="T487" s="857" t="e">
        <f>S487/20</f>
        <v>#REF!</v>
      </c>
      <c r="U487" s="44"/>
      <c r="V487" s="19"/>
    </row>
    <row r="488" spans="2:22">
      <c r="B488" s="823"/>
      <c r="C488" s="828"/>
      <c r="D488" s="25"/>
      <c r="E488" s="30"/>
      <c r="F488" s="30"/>
      <c r="G488" s="144" t="e">
        <f>F488/#REF!</f>
        <v>#REF!</v>
      </c>
      <c r="H488" s="147"/>
      <c r="I488" s="863"/>
      <c r="J488" s="860"/>
      <c r="K488" s="155"/>
      <c r="L488" s="828"/>
      <c r="M488" s="145"/>
      <c r="N488" s="155"/>
      <c r="O488" s="155"/>
      <c r="P488" s="835"/>
      <c r="Q488" s="835"/>
      <c r="R488" s="831"/>
      <c r="S488" s="855"/>
      <c r="T488" s="857"/>
      <c r="U488" s="46"/>
      <c r="V488" s="19"/>
    </row>
    <row r="489" spans="2:22">
      <c r="B489" s="823"/>
      <c r="C489" s="828"/>
      <c r="D489" s="25"/>
      <c r="E489" s="30"/>
      <c r="F489" s="30"/>
      <c r="G489" s="144" t="e">
        <f>F489/#REF!</f>
        <v>#REF!</v>
      </c>
      <c r="H489" s="147"/>
      <c r="I489" s="863"/>
      <c r="J489" s="860"/>
      <c r="K489" s="155"/>
      <c r="L489" s="829"/>
      <c r="M489" s="145"/>
      <c r="N489" s="155"/>
      <c r="O489" s="155"/>
      <c r="P489" s="835"/>
      <c r="Q489" s="835"/>
      <c r="R489" s="831"/>
      <c r="S489" s="855"/>
      <c r="T489" s="857"/>
      <c r="U489" s="46"/>
      <c r="V489" s="19"/>
    </row>
    <row r="490" spans="2:22">
      <c r="B490" s="823"/>
      <c r="C490" s="828"/>
      <c r="D490" s="25"/>
      <c r="E490" s="30"/>
      <c r="F490" s="30"/>
      <c r="G490" s="144" t="e">
        <f>F490/#REF!</f>
        <v>#REF!</v>
      </c>
      <c r="H490" s="147"/>
      <c r="I490" s="863"/>
      <c r="J490" s="860"/>
      <c r="K490" s="155"/>
      <c r="L490" s="854"/>
      <c r="M490" s="145"/>
      <c r="N490" s="155"/>
      <c r="O490" s="155"/>
      <c r="P490" s="835"/>
      <c r="Q490" s="835"/>
      <c r="R490" s="831"/>
      <c r="S490" s="855"/>
      <c r="T490" s="857"/>
      <c r="U490" s="46"/>
      <c r="V490" s="19"/>
    </row>
    <row r="491" spans="2:22">
      <c r="B491" s="823"/>
      <c r="C491" s="828"/>
      <c r="D491" s="25"/>
      <c r="E491" s="30"/>
      <c r="F491" s="22"/>
      <c r="G491" s="144" t="e">
        <f>F491/#REF!</f>
        <v>#REF!</v>
      </c>
      <c r="H491" s="147"/>
      <c r="I491" s="863"/>
      <c r="J491" s="860"/>
      <c r="K491" s="155"/>
      <c r="L491" s="829"/>
      <c r="M491" s="145"/>
      <c r="N491" s="155"/>
      <c r="O491" s="155"/>
      <c r="P491" s="835"/>
      <c r="Q491" s="835"/>
      <c r="R491" s="831"/>
      <c r="S491" s="855"/>
      <c r="T491" s="857"/>
      <c r="U491" s="46"/>
      <c r="V491" s="19"/>
    </row>
    <row r="492" spans="2:22">
      <c r="B492" s="823"/>
      <c r="C492" s="828"/>
      <c r="D492" s="25"/>
      <c r="E492" s="30"/>
      <c r="F492" s="22"/>
      <c r="G492" s="144" t="e">
        <f>F492/#REF!</f>
        <v>#REF!</v>
      </c>
      <c r="H492" s="147"/>
      <c r="I492" s="863"/>
      <c r="J492" s="860"/>
      <c r="K492" s="155"/>
      <c r="L492" s="854"/>
      <c r="M492" s="145"/>
      <c r="N492" s="155"/>
      <c r="O492" s="155"/>
      <c r="P492" s="835"/>
      <c r="Q492" s="835"/>
      <c r="R492" s="831"/>
      <c r="S492" s="855"/>
      <c r="T492" s="857"/>
      <c r="U492" s="46"/>
      <c r="V492" s="19"/>
    </row>
    <row r="493" spans="2:22">
      <c r="B493" s="823"/>
      <c r="C493" s="828"/>
      <c r="D493" s="25"/>
      <c r="E493" s="30"/>
      <c r="F493" s="22"/>
      <c r="G493" s="144" t="e">
        <f>F493/#REF!</f>
        <v>#REF!</v>
      </c>
      <c r="H493" s="147"/>
      <c r="I493" s="863"/>
      <c r="J493" s="860"/>
      <c r="K493" s="155"/>
      <c r="L493" s="829"/>
      <c r="M493" s="145"/>
      <c r="N493" s="155"/>
      <c r="O493" s="155"/>
      <c r="P493" s="835"/>
      <c r="Q493" s="835"/>
      <c r="R493" s="831"/>
      <c r="S493" s="855"/>
      <c r="T493" s="857"/>
      <c r="U493" s="46"/>
      <c r="V493" s="19"/>
    </row>
    <row r="494" spans="2:22">
      <c r="B494" s="823"/>
      <c r="C494" s="828"/>
      <c r="D494" s="25"/>
      <c r="E494" s="30"/>
      <c r="F494" s="22"/>
      <c r="G494" s="144" t="e">
        <f>F494/#REF!</f>
        <v>#REF!</v>
      </c>
      <c r="H494" s="147"/>
      <c r="I494" s="863"/>
      <c r="J494" s="860"/>
      <c r="K494" s="155"/>
      <c r="L494" s="854"/>
      <c r="M494" s="145"/>
      <c r="N494" s="155"/>
      <c r="O494" s="155"/>
      <c r="P494" s="835"/>
      <c r="Q494" s="835"/>
      <c r="R494" s="831"/>
      <c r="S494" s="855"/>
      <c r="T494" s="857"/>
      <c r="U494" s="46"/>
      <c r="V494" s="19"/>
    </row>
    <row r="495" spans="2:22">
      <c r="B495" s="823"/>
      <c r="C495" s="828"/>
      <c r="D495" s="25"/>
      <c r="E495" s="30"/>
      <c r="F495" s="22"/>
      <c r="G495" s="144" t="e">
        <f>F495/#REF!</f>
        <v>#REF!</v>
      </c>
      <c r="H495" s="147"/>
      <c r="I495" s="863"/>
      <c r="J495" s="860"/>
      <c r="K495" s="155"/>
      <c r="L495" s="828"/>
      <c r="M495" s="145"/>
      <c r="N495" s="155"/>
      <c r="O495" s="155"/>
      <c r="P495" s="835"/>
      <c r="Q495" s="835"/>
      <c r="R495" s="831"/>
      <c r="S495" s="855"/>
      <c r="T495" s="857"/>
      <c r="U495" s="46"/>
      <c r="V495" s="19"/>
    </row>
    <row r="496" spans="2:22">
      <c r="B496" s="822"/>
      <c r="C496" s="829"/>
      <c r="D496" s="25"/>
      <c r="E496" s="30"/>
      <c r="F496" s="22"/>
      <c r="G496" s="144" t="e">
        <f>F496/#REF!</f>
        <v>#REF!</v>
      </c>
      <c r="H496" s="7"/>
      <c r="I496" s="864"/>
      <c r="J496" s="861"/>
      <c r="K496" s="155"/>
      <c r="L496" s="829"/>
      <c r="M496" s="145"/>
      <c r="N496" s="155"/>
      <c r="O496" s="155"/>
      <c r="P496" s="836"/>
      <c r="Q496" s="836"/>
      <c r="R496" s="832"/>
      <c r="S496" s="856"/>
      <c r="T496" s="858"/>
      <c r="U496" s="46"/>
      <c r="V496" s="19"/>
    </row>
    <row r="497" spans="2:22" s="90" customFormat="1" ht="16.5" customHeight="1">
      <c r="B497" s="821"/>
      <c r="C497" s="78" t="s">
        <v>348</v>
      </c>
      <c r="D497" s="78">
        <f>COUNTA(D487:D496)</f>
        <v>0</v>
      </c>
      <c r="E497" s="78"/>
      <c r="F497" s="69">
        <f>SUM(F487:F496)</f>
        <v>0</v>
      </c>
      <c r="G497" s="69" t="e">
        <f>SUM(G487:G496)</f>
        <v>#REF!</v>
      </c>
      <c r="H497" s="69" t="e">
        <f>G497/200</f>
        <v>#REF!</v>
      </c>
      <c r="I497" s="70">
        <f>SUM(I487:I496)</f>
        <v>0</v>
      </c>
      <c r="J497" s="71">
        <f>SUM(J487:J496)</f>
        <v>0</v>
      </c>
      <c r="K497" s="71"/>
      <c r="L497" s="71"/>
      <c r="M497" s="71"/>
      <c r="N497" s="74"/>
      <c r="O497" s="74"/>
      <c r="P497" s="74">
        <f t="shared" ref="P497" si="77">SUM(P487:P496)</f>
        <v>0</v>
      </c>
      <c r="Q497" s="74">
        <f>SUM(Q487:Q496)</f>
        <v>0</v>
      </c>
      <c r="R497" s="71"/>
      <c r="S497" s="71" t="e">
        <f>SUM(S487:S496)</f>
        <v>#REF!</v>
      </c>
      <c r="T497" s="71" t="e">
        <f t="shared" ref="T497" si="78">SUM(T487:T496)</f>
        <v>#REF!</v>
      </c>
      <c r="U497" s="81"/>
      <c r="V497" s="91"/>
    </row>
    <row r="498" spans="2:22" s="93" customFormat="1" hidden="1">
      <c r="B498" s="822"/>
      <c r="C498" s="82"/>
      <c r="D498" s="83"/>
      <c r="E498" s="84"/>
      <c r="F498" s="84"/>
      <c r="G498" s="28" t="str">
        <f>IFERROR(IF(F498/#REF!=0," ",F498/#REF!),"")</f>
        <v/>
      </c>
      <c r="H498" s="28"/>
      <c r="I498" s="72"/>
      <c r="J498" s="73"/>
      <c r="K498" s="73"/>
      <c r="L498" s="73"/>
      <c r="M498" s="73"/>
      <c r="N498" s="73"/>
      <c r="O498" s="73"/>
      <c r="P498" s="73"/>
      <c r="Q498" s="73"/>
      <c r="R498" s="73"/>
      <c r="S498" s="73"/>
      <c r="T498" s="73"/>
      <c r="U498" s="87"/>
      <c r="V498" s="92"/>
    </row>
    <row r="499" spans="2:22" hidden="1">
      <c r="B499" s="823">
        <f>B487+1</f>
        <v>41</v>
      </c>
      <c r="C499" s="828"/>
      <c r="D499" s="25"/>
      <c r="E499" s="24"/>
      <c r="F499" s="30"/>
      <c r="G499" s="7" t="str">
        <f>IFERROR(IF(F499/#REF!=0," ",F499/#REF!),"")</f>
        <v/>
      </c>
      <c r="H499" s="147"/>
      <c r="I499" s="862" t="str">
        <f>IFERROR(ROUND(IF(F509/#REF!=0,"",F509/#REF!),0),"")</f>
        <v/>
      </c>
      <c r="J499" s="859" t="str">
        <f>IFERROR(I509/#REF!,"")</f>
        <v/>
      </c>
      <c r="K499" s="865" t="str">
        <f>IFERROR(J509*#REF!/2,"")</f>
        <v/>
      </c>
      <c r="L499" s="854"/>
      <c r="M499" s="152"/>
      <c r="N499" s="834" t="str">
        <f>IFERROR(ROUND(IF(OR($L499="Hino Truck",$L502="Hino Truck",$L504="Hino Truck",$L506="Hino Truck"),$J509/#REF!,""),1),"NA")</f>
        <v>NA</v>
      </c>
      <c r="O499" s="834" t="str">
        <f>IFERROR(ROUND(IF(OR($L499="Mazda",$L502="Mazda",$L504="Mazda",$L506="Mazda"),$J509/#REF!,""),1),"NA")</f>
        <v>NA</v>
      </c>
      <c r="P499" s="834" t="str">
        <f>IFERROR(ROUND(IF(OR($L499="Shazoor",$L502="Shazoor",$L504="Shazoor",$L506="Shazoor"),$J509/#REF!,""),1),"NA")</f>
        <v>NA</v>
      </c>
      <c r="Q499" s="834" t="str">
        <f>IFERROR(ROUND(IF(OR($L499="Suzuki",$L502="Suzuki",$L504="Suzuki",$L506="Suzuki"),$J509/#REF!,""),1),"NA")</f>
        <v>NA</v>
      </c>
      <c r="R499" s="830"/>
      <c r="S499" s="855" t="e">
        <f>G509/#REF!/#REF!</f>
        <v>#REF!</v>
      </c>
      <c r="T499" s="857" t="e">
        <f>ROUND(S509/#REF!,0)</f>
        <v>#REF!</v>
      </c>
      <c r="U499" s="44"/>
      <c r="V499" s="19"/>
    </row>
    <row r="500" spans="2:22" hidden="1">
      <c r="B500" s="823"/>
      <c r="C500" s="828"/>
      <c r="D500" s="25"/>
      <c r="E500" s="30"/>
      <c r="F500" s="30"/>
      <c r="G500" s="7" t="str">
        <f>IFERROR(IF(F500/#REF!=0," ",F500/#REF!),"")</f>
        <v/>
      </c>
      <c r="H500" s="147"/>
      <c r="I500" s="863"/>
      <c r="J500" s="860"/>
      <c r="K500" s="866"/>
      <c r="L500" s="828"/>
      <c r="M500" s="152"/>
      <c r="N500" s="835"/>
      <c r="O500" s="835"/>
      <c r="P500" s="835"/>
      <c r="Q500" s="835"/>
      <c r="R500" s="831"/>
      <c r="S500" s="855"/>
      <c r="T500" s="857"/>
      <c r="U500" s="46"/>
      <c r="V500" s="19"/>
    </row>
    <row r="501" spans="2:22" hidden="1">
      <c r="B501" s="823"/>
      <c r="C501" s="828"/>
      <c r="D501" s="25"/>
      <c r="E501" s="30"/>
      <c r="F501" s="30"/>
      <c r="G501" s="7" t="str">
        <f>IFERROR(IF(F501/#REF!=0," ",F501/#REF!),"")</f>
        <v/>
      </c>
      <c r="H501" s="147"/>
      <c r="I501" s="863"/>
      <c r="J501" s="860"/>
      <c r="K501" s="866"/>
      <c r="L501" s="829"/>
      <c r="M501" s="152"/>
      <c r="N501" s="835"/>
      <c r="O501" s="835"/>
      <c r="P501" s="835"/>
      <c r="Q501" s="835"/>
      <c r="R501" s="831"/>
      <c r="S501" s="855"/>
      <c r="T501" s="857"/>
      <c r="U501" s="46"/>
      <c r="V501" s="19"/>
    </row>
    <row r="502" spans="2:22" hidden="1">
      <c r="B502" s="823"/>
      <c r="C502" s="828"/>
      <c r="D502" s="25"/>
      <c r="E502" s="30"/>
      <c r="F502" s="30"/>
      <c r="G502" s="7" t="str">
        <f>IFERROR(IF(F502/#REF!=0," ",F502/#REF!),"")</f>
        <v/>
      </c>
      <c r="H502" s="147"/>
      <c r="I502" s="863"/>
      <c r="J502" s="860"/>
      <c r="K502" s="866"/>
      <c r="L502" s="854"/>
      <c r="M502" s="152"/>
      <c r="N502" s="835"/>
      <c r="O502" s="835"/>
      <c r="P502" s="835"/>
      <c r="Q502" s="835"/>
      <c r="R502" s="831"/>
      <c r="S502" s="855"/>
      <c r="T502" s="857"/>
      <c r="U502" s="46"/>
      <c r="V502" s="19"/>
    </row>
    <row r="503" spans="2:22" hidden="1">
      <c r="B503" s="823"/>
      <c r="C503" s="828"/>
      <c r="D503" s="25"/>
      <c r="E503" s="30"/>
      <c r="F503" s="22"/>
      <c r="G503" s="7" t="str">
        <f>IFERROR(IF(F503/#REF!=0," ",F503/#REF!),"")</f>
        <v/>
      </c>
      <c r="H503" s="147"/>
      <c r="I503" s="863"/>
      <c r="J503" s="860"/>
      <c r="K503" s="866"/>
      <c r="L503" s="829"/>
      <c r="M503" s="152"/>
      <c r="N503" s="835"/>
      <c r="O503" s="835"/>
      <c r="P503" s="835"/>
      <c r="Q503" s="835"/>
      <c r="R503" s="831"/>
      <c r="S503" s="855"/>
      <c r="T503" s="857"/>
      <c r="U503" s="46"/>
      <c r="V503" s="19"/>
    </row>
    <row r="504" spans="2:22" hidden="1">
      <c r="B504" s="823"/>
      <c r="C504" s="828"/>
      <c r="D504" s="25"/>
      <c r="E504" s="30"/>
      <c r="F504" s="22"/>
      <c r="G504" s="7" t="str">
        <f>IFERROR(IF(F504/#REF!=0," ",F504/#REF!),"")</f>
        <v/>
      </c>
      <c r="H504" s="147"/>
      <c r="I504" s="863"/>
      <c r="J504" s="860"/>
      <c r="K504" s="866"/>
      <c r="L504" s="854"/>
      <c r="M504" s="152"/>
      <c r="N504" s="835"/>
      <c r="O504" s="835"/>
      <c r="P504" s="835"/>
      <c r="Q504" s="835"/>
      <c r="R504" s="831"/>
      <c r="S504" s="855"/>
      <c r="T504" s="857"/>
      <c r="U504" s="46"/>
      <c r="V504" s="19"/>
    </row>
    <row r="505" spans="2:22" hidden="1">
      <c r="B505" s="823"/>
      <c r="C505" s="828"/>
      <c r="D505" s="25"/>
      <c r="E505" s="30"/>
      <c r="F505" s="22"/>
      <c r="G505" s="7" t="str">
        <f>IFERROR(IF(F505/#REF!=0," ",F505/#REF!),"")</f>
        <v/>
      </c>
      <c r="H505" s="147"/>
      <c r="I505" s="863"/>
      <c r="J505" s="860"/>
      <c r="K505" s="866"/>
      <c r="L505" s="829"/>
      <c r="M505" s="152"/>
      <c r="N505" s="835"/>
      <c r="O505" s="835"/>
      <c r="P505" s="835"/>
      <c r="Q505" s="835"/>
      <c r="R505" s="831"/>
      <c r="S505" s="855"/>
      <c r="T505" s="857"/>
      <c r="U505" s="46"/>
      <c r="V505" s="19"/>
    </row>
    <row r="506" spans="2:22" hidden="1">
      <c r="B506" s="823"/>
      <c r="C506" s="828"/>
      <c r="D506" s="25"/>
      <c r="E506" s="30"/>
      <c r="F506" s="22"/>
      <c r="G506" s="7" t="str">
        <f>IFERROR(IF(F506/#REF!=0," ",F506/#REF!),"")</f>
        <v/>
      </c>
      <c r="H506" s="147"/>
      <c r="I506" s="863"/>
      <c r="J506" s="860"/>
      <c r="K506" s="866"/>
      <c r="L506" s="854"/>
      <c r="M506" s="152"/>
      <c r="N506" s="835"/>
      <c r="O506" s="835"/>
      <c r="P506" s="835"/>
      <c r="Q506" s="835"/>
      <c r="R506" s="831"/>
      <c r="S506" s="855"/>
      <c r="T506" s="857"/>
      <c r="U506" s="46"/>
      <c r="V506" s="19"/>
    </row>
    <row r="507" spans="2:22" hidden="1">
      <c r="B507" s="823"/>
      <c r="C507" s="828"/>
      <c r="D507" s="25"/>
      <c r="E507" s="30"/>
      <c r="F507" s="22"/>
      <c r="G507" s="7" t="str">
        <f>IFERROR(IF(F507/#REF!=0," ",F507/#REF!),"")</f>
        <v/>
      </c>
      <c r="H507" s="147"/>
      <c r="I507" s="863"/>
      <c r="J507" s="860"/>
      <c r="K507" s="866"/>
      <c r="L507" s="828"/>
      <c r="M507" s="152"/>
      <c r="N507" s="835"/>
      <c r="O507" s="835"/>
      <c r="P507" s="835"/>
      <c r="Q507" s="835"/>
      <c r="R507" s="831"/>
      <c r="S507" s="855"/>
      <c r="T507" s="857"/>
      <c r="U507" s="46"/>
      <c r="V507" s="19"/>
    </row>
    <row r="508" spans="2:22" hidden="1">
      <c r="B508" s="822"/>
      <c r="C508" s="829"/>
      <c r="D508" s="25"/>
      <c r="E508" s="30"/>
      <c r="F508" s="22"/>
      <c r="G508" s="7" t="str">
        <f>IFERROR(IF(F508/#REF!=0," ",F508/#REF!),"")</f>
        <v/>
      </c>
      <c r="H508" s="7"/>
      <c r="I508" s="864"/>
      <c r="J508" s="861"/>
      <c r="K508" s="867"/>
      <c r="L508" s="829"/>
      <c r="M508" s="153"/>
      <c r="N508" s="836"/>
      <c r="O508" s="836"/>
      <c r="P508" s="836"/>
      <c r="Q508" s="836"/>
      <c r="R508" s="832"/>
      <c r="S508" s="856"/>
      <c r="T508" s="858"/>
      <c r="U508" s="46"/>
      <c r="V508" s="19"/>
    </row>
    <row r="509" spans="2:22" s="90" customFormat="1" ht="16.5" hidden="1" customHeight="1">
      <c r="B509" s="821"/>
      <c r="C509" s="78" t="s">
        <v>348</v>
      </c>
      <c r="D509" s="78">
        <f>COUNTA(D499:D508)</f>
        <v>0</v>
      </c>
      <c r="E509" s="78"/>
      <c r="F509" s="69">
        <f>SUM(F499:F508)</f>
        <v>0</v>
      </c>
      <c r="G509" s="69">
        <f>SUM(G499:G508)</f>
        <v>0</v>
      </c>
      <c r="H509" s="69"/>
      <c r="I509" s="70">
        <f>SUM(I499:I508)</f>
        <v>0</v>
      </c>
      <c r="J509" s="71">
        <f>SUM(J499:J508)</f>
        <v>0</v>
      </c>
      <c r="K509" s="71">
        <f>SUM(K499:K508)</f>
        <v>0</v>
      </c>
      <c r="L509" s="71"/>
      <c r="M509" s="71"/>
      <c r="N509" s="74">
        <f>SUM(N499:N508)</f>
        <v>0</v>
      </c>
      <c r="O509" s="74">
        <f>SUM(O499:O508)</f>
        <v>0</v>
      </c>
      <c r="P509" s="74">
        <f t="shared" ref="P509" si="79">SUM(P499:P508)</f>
        <v>0</v>
      </c>
      <c r="Q509" s="74">
        <f>SUM(Q499:Q508)</f>
        <v>0</v>
      </c>
      <c r="R509" s="71"/>
      <c r="S509" s="71" t="e">
        <f>SUM(S499:S508)</f>
        <v>#REF!</v>
      </c>
      <c r="T509" s="71" t="e">
        <f t="shared" ref="T509" si="80">SUM(T499:T508)</f>
        <v>#REF!</v>
      </c>
      <c r="U509" s="81"/>
      <c r="V509" s="91"/>
    </row>
    <row r="510" spans="2:22" s="93" customFormat="1" hidden="1">
      <c r="B510" s="822"/>
      <c r="C510" s="82"/>
      <c r="D510" s="83"/>
      <c r="E510" s="84"/>
      <c r="F510" s="84"/>
      <c r="G510" s="28" t="str">
        <f>IFERROR(IF(F510/#REF!=0," ",F510/#REF!),"")</f>
        <v/>
      </c>
      <c r="H510" s="28"/>
      <c r="I510" s="72"/>
      <c r="J510" s="73"/>
      <c r="K510" s="73"/>
      <c r="L510" s="73"/>
      <c r="M510" s="73"/>
      <c r="N510" s="73"/>
      <c r="O510" s="73"/>
      <c r="P510" s="73"/>
      <c r="Q510" s="73"/>
      <c r="R510" s="73"/>
      <c r="S510" s="73"/>
      <c r="T510" s="73"/>
      <c r="U510" s="87"/>
      <c r="V510" s="92"/>
    </row>
    <row r="511" spans="2:22" hidden="1">
      <c r="B511" s="823">
        <f>B499+1</f>
        <v>42</v>
      </c>
      <c r="C511" s="828"/>
      <c r="D511" s="25"/>
      <c r="E511" s="24"/>
      <c r="F511" s="30"/>
      <c r="G511" s="7" t="str">
        <f>IFERROR(IF(F511/#REF!=0," ",F511/#REF!),"")</f>
        <v/>
      </c>
      <c r="H511" s="147"/>
      <c r="I511" s="862" t="str">
        <f>IFERROR(ROUND(IF(F521/#REF!=0,"",F521/#REF!),0),"")</f>
        <v/>
      </c>
      <c r="J511" s="859" t="str">
        <f>IFERROR(I521/#REF!,"")</f>
        <v/>
      </c>
      <c r="K511" s="865" t="str">
        <f>IFERROR(J521*#REF!/2,"")</f>
        <v/>
      </c>
      <c r="L511" s="854"/>
      <c r="M511" s="152"/>
      <c r="N511" s="834" t="str">
        <f>IFERROR(ROUND(IF(OR($L511="Hino Truck",$L514="Hino Truck",$L516="Hino Truck",$L518="Hino Truck"),$J521/#REF!,""),1),"NA")</f>
        <v>NA</v>
      </c>
      <c r="O511" s="834" t="str">
        <f>IFERROR(ROUND(IF(OR($L511="Mazda",$L514="Mazda",$L516="Mazda",$L518="Mazda"),$J521/#REF!,""),1),"NA")</f>
        <v>NA</v>
      </c>
      <c r="P511" s="834" t="str">
        <f>IFERROR(ROUND(IF(OR($L511="Shazoor",$L514="Shazoor",$L516="Shazoor",$L518="Shazoor"),$J521/#REF!,""),1),"NA")</f>
        <v>NA</v>
      </c>
      <c r="Q511" s="834" t="str">
        <f>IFERROR(ROUND(IF(OR($L511="Suzuki",$L514="Suzuki",$L516="Suzuki",$L518="Suzuki"),$J521/#REF!,""),1),"NA")</f>
        <v>NA</v>
      </c>
      <c r="R511" s="830"/>
      <c r="S511" s="855" t="e">
        <f>G521/#REF!/#REF!</f>
        <v>#REF!</v>
      </c>
      <c r="T511" s="857" t="e">
        <f>ROUND(S521/#REF!,0)</f>
        <v>#REF!</v>
      </c>
      <c r="U511" s="44"/>
      <c r="V511" s="19"/>
    </row>
    <row r="512" spans="2:22" hidden="1">
      <c r="B512" s="823"/>
      <c r="C512" s="828"/>
      <c r="D512" s="25"/>
      <c r="E512" s="30"/>
      <c r="F512" s="30"/>
      <c r="G512" s="7" t="str">
        <f>IFERROR(IF(F512/#REF!=0," ",F512/#REF!),"")</f>
        <v/>
      </c>
      <c r="H512" s="147"/>
      <c r="I512" s="863"/>
      <c r="J512" s="860"/>
      <c r="K512" s="866"/>
      <c r="L512" s="828"/>
      <c r="M512" s="152"/>
      <c r="N512" s="835"/>
      <c r="O512" s="835"/>
      <c r="P512" s="835"/>
      <c r="Q512" s="835"/>
      <c r="R512" s="831"/>
      <c r="S512" s="855"/>
      <c r="T512" s="857"/>
      <c r="U512" s="46"/>
      <c r="V512" s="19"/>
    </row>
    <row r="513" spans="2:22" hidden="1">
      <c r="B513" s="823"/>
      <c r="C513" s="828"/>
      <c r="D513" s="25"/>
      <c r="E513" s="30"/>
      <c r="F513" s="30"/>
      <c r="G513" s="7" t="str">
        <f>IFERROR(IF(F513/#REF!=0," ",F513/#REF!),"")</f>
        <v/>
      </c>
      <c r="H513" s="147"/>
      <c r="I513" s="863"/>
      <c r="J513" s="860"/>
      <c r="K513" s="866"/>
      <c r="L513" s="829"/>
      <c r="M513" s="152"/>
      <c r="N513" s="835"/>
      <c r="O513" s="835"/>
      <c r="P513" s="835"/>
      <c r="Q513" s="835"/>
      <c r="R513" s="831"/>
      <c r="S513" s="855"/>
      <c r="T513" s="857"/>
      <c r="U513" s="46"/>
      <c r="V513" s="19"/>
    </row>
    <row r="514" spans="2:22" hidden="1">
      <c r="B514" s="823"/>
      <c r="C514" s="828"/>
      <c r="D514" s="25"/>
      <c r="E514" s="30"/>
      <c r="F514" s="30"/>
      <c r="G514" s="7" t="str">
        <f>IFERROR(IF(F514/#REF!=0," ",F514/#REF!),"")</f>
        <v/>
      </c>
      <c r="H514" s="147"/>
      <c r="I514" s="863"/>
      <c r="J514" s="860"/>
      <c r="K514" s="866"/>
      <c r="L514" s="854"/>
      <c r="M514" s="152"/>
      <c r="N514" s="835"/>
      <c r="O514" s="835"/>
      <c r="P514" s="835"/>
      <c r="Q514" s="835"/>
      <c r="R514" s="831"/>
      <c r="S514" s="855"/>
      <c r="T514" s="857"/>
      <c r="U514" s="46"/>
      <c r="V514" s="19"/>
    </row>
    <row r="515" spans="2:22" hidden="1">
      <c r="B515" s="823"/>
      <c r="C515" s="828"/>
      <c r="D515" s="25"/>
      <c r="E515" s="30"/>
      <c r="F515" s="22"/>
      <c r="G515" s="7" t="str">
        <f>IFERROR(IF(F515/#REF!=0," ",F515/#REF!),"")</f>
        <v/>
      </c>
      <c r="H515" s="147"/>
      <c r="I515" s="863"/>
      <c r="J515" s="860"/>
      <c r="K515" s="866"/>
      <c r="L515" s="829"/>
      <c r="M515" s="152"/>
      <c r="N515" s="835"/>
      <c r="O515" s="835"/>
      <c r="P515" s="835"/>
      <c r="Q515" s="835"/>
      <c r="R515" s="831"/>
      <c r="S515" s="855"/>
      <c r="T515" s="857"/>
      <c r="U515" s="46"/>
      <c r="V515" s="19"/>
    </row>
    <row r="516" spans="2:22" hidden="1">
      <c r="B516" s="823"/>
      <c r="C516" s="828"/>
      <c r="D516" s="25"/>
      <c r="E516" s="30"/>
      <c r="F516" s="22"/>
      <c r="G516" s="7" t="str">
        <f>IFERROR(IF(F516/#REF!=0," ",F516/#REF!),"")</f>
        <v/>
      </c>
      <c r="H516" s="147"/>
      <c r="I516" s="863"/>
      <c r="J516" s="860"/>
      <c r="K516" s="866"/>
      <c r="L516" s="854"/>
      <c r="M516" s="152"/>
      <c r="N516" s="835"/>
      <c r="O516" s="835"/>
      <c r="P516" s="835"/>
      <c r="Q516" s="835"/>
      <c r="R516" s="831"/>
      <c r="S516" s="855"/>
      <c r="T516" s="857"/>
      <c r="U516" s="46"/>
      <c r="V516" s="19"/>
    </row>
    <row r="517" spans="2:22" hidden="1">
      <c r="B517" s="823"/>
      <c r="C517" s="828"/>
      <c r="D517" s="25"/>
      <c r="E517" s="30"/>
      <c r="F517" s="22"/>
      <c r="G517" s="7" t="str">
        <f>IFERROR(IF(F517/#REF!=0," ",F517/#REF!),"")</f>
        <v/>
      </c>
      <c r="H517" s="147"/>
      <c r="I517" s="863"/>
      <c r="J517" s="860"/>
      <c r="K517" s="866"/>
      <c r="L517" s="829"/>
      <c r="M517" s="152"/>
      <c r="N517" s="835"/>
      <c r="O517" s="835"/>
      <c r="P517" s="835"/>
      <c r="Q517" s="835"/>
      <c r="R517" s="831"/>
      <c r="S517" s="855"/>
      <c r="T517" s="857"/>
      <c r="U517" s="46"/>
      <c r="V517" s="19"/>
    </row>
    <row r="518" spans="2:22" hidden="1">
      <c r="B518" s="823"/>
      <c r="C518" s="828"/>
      <c r="D518" s="25"/>
      <c r="E518" s="30"/>
      <c r="F518" s="22"/>
      <c r="G518" s="7" t="str">
        <f>IFERROR(IF(F518/#REF!=0," ",F518/#REF!),"")</f>
        <v/>
      </c>
      <c r="H518" s="147"/>
      <c r="I518" s="863"/>
      <c r="J518" s="860"/>
      <c r="K518" s="866"/>
      <c r="L518" s="854"/>
      <c r="M518" s="152"/>
      <c r="N518" s="835"/>
      <c r="O518" s="835"/>
      <c r="P518" s="835"/>
      <c r="Q518" s="835"/>
      <c r="R518" s="831"/>
      <c r="S518" s="855"/>
      <c r="T518" s="857"/>
      <c r="U518" s="46"/>
      <c r="V518" s="19"/>
    </row>
    <row r="519" spans="2:22" hidden="1">
      <c r="B519" s="823"/>
      <c r="C519" s="828"/>
      <c r="D519" s="25"/>
      <c r="E519" s="30"/>
      <c r="F519" s="22"/>
      <c r="G519" s="7" t="str">
        <f>IFERROR(IF(F519/#REF!=0," ",F519/#REF!),"")</f>
        <v/>
      </c>
      <c r="H519" s="147"/>
      <c r="I519" s="863"/>
      <c r="J519" s="860"/>
      <c r="K519" s="866"/>
      <c r="L519" s="828"/>
      <c r="M519" s="152"/>
      <c r="N519" s="835"/>
      <c r="O519" s="835"/>
      <c r="P519" s="835"/>
      <c r="Q519" s="835"/>
      <c r="R519" s="831"/>
      <c r="S519" s="855"/>
      <c r="T519" s="857"/>
      <c r="U519" s="46"/>
      <c r="V519" s="19"/>
    </row>
    <row r="520" spans="2:22" hidden="1">
      <c r="B520" s="822"/>
      <c r="C520" s="829"/>
      <c r="D520" s="25"/>
      <c r="E520" s="30"/>
      <c r="F520" s="22"/>
      <c r="G520" s="7" t="str">
        <f>IFERROR(IF(F520/#REF!=0," ",F520/#REF!),"")</f>
        <v/>
      </c>
      <c r="H520" s="7"/>
      <c r="I520" s="864"/>
      <c r="J520" s="861"/>
      <c r="K520" s="867"/>
      <c r="L520" s="829"/>
      <c r="M520" s="153"/>
      <c r="N520" s="836"/>
      <c r="O520" s="836"/>
      <c r="P520" s="836"/>
      <c r="Q520" s="836"/>
      <c r="R520" s="832"/>
      <c r="S520" s="856"/>
      <c r="T520" s="858"/>
      <c r="U520" s="46"/>
      <c r="V520" s="19"/>
    </row>
    <row r="521" spans="2:22" s="90" customFormat="1" ht="16.5" hidden="1" customHeight="1">
      <c r="B521" s="821"/>
      <c r="C521" s="78" t="s">
        <v>348</v>
      </c>
      <c r="D521" s="78">
        <f>COUNTA(D511:D520)</f>
        <v>0</v>
      </c>
      <c r="E521" s="78"/>
      <c r="F521" s="69">
        <f>SUM(F511:F520)</f>
        <v>0</v>
      </c>
      <c r="G521" s="69">
        <f>SUM(G511:G520)</f>
        <v>0</v>
      </c>
      <c r="H521" s="69"/>
      <c r="I521" s="70">
        <f>SUM(I511:I520)</f>
        <v>0</v>
      </c>
      <c r="J521" s="71">
        <f>SUM(J511:J520)</f>
        <v>0</v>
      </c>
      <c r="K521" s="71">
        <f>SUM(K511:K520)</f>
        <v>0</v>
      </c>
      <c r="L521" s="71"/>
      <c r="M521" s="71"/>
      <c r="N521" s="74">
        <f>SUM(N511:N520)</f>
        <v>0</v>
      </c>
      <c r="O521" s="74">
        <f>SUM(O511:O520)</f>
        <v>0</v>
      </c>
      <c r="P521" s="74">
        <f t="shared" ref="P521" si="81">SUM(P511:P520)</f>
        <v>0</v>
      </c>
      <c r="Q521" s="74">
        <f>SUM(Q511:Q520)</f>
        <v>0</v>
      </c>
      <c r="R521" s="71"/>
      <c r="S521" s="71" t="e">
        <f>SUM(S511:S520)</f>
        <v>#REF!</v>
      </c>
      <c r="T521" s="71" t="e">
        <f t="shared" ref="T521" si="82">SUM(T511:T520)</f>
        <v>#REF!</v>
      </c>
      <c r="U521" s="81"/>
      <c r="V521" s="91"/>
    </row>
    <row r="522" spans="2:22" s="93" customFormat="1" hidden="1">
      <c r="B522" s="822"/>
      <c r="C522" s="82"/>
      <c r="D522" s="83"/>
      <c r="E522" s="84"/>
      <c r="F522" s="84"/>
      <c r="G522" s="28" t="str">
        <f>IFERROR(IF(F522/#REF!=0," ",F522/#REF!),"")</f>
        <v/>
      </c>
      <c r="H522" s="28"/>
      <c r="I522" s="72"/>
      <c r="J522" s="73"/>
      <c r="K522" s="73"/>
      <c r="L522" s="73"/>
      <c r="M522" s="73"/>
      <c r="N522" s="73"/>
      <c r="O522" s="73"/>
      <c r="P522" s="73"/>
      <c r="Q522" s="73"/>
      <c r="R522" s="73"/>
      <c r="S522" s="73"/>
      <c r="T522" s="73"/>
      <c r="U522" s="87"/>
      <c r="V522" s="92"/>
    </row>
    <row r="523" spans="2:22" hidden="1">
      <c r="B523" s="823">
        <f>B511+1</f>
        <v>43</v>
      </c>
      <c r="C523" s="828"/>
      <c r="D523" s="25"/>
      <c r="E523" s="24"/>
      <c r="F523" s="30"/>
      <c r="G523" s="7" t="str">
        <f>IFERROR(IF(F523/#REF!=0," ",F523/#REF!),"")</f>
        <v/>
      </c>
      <c r="H523" s="147"/>
      <c r="I523" s="862" t="str">
        <f>IFERROR(ROUND(IF(F533/#REF!=0,"",F533/#REF!),0),"")</f>
        <v/>
      </c>
      <c r="J523" s="859" t="str">
        <f>IFERROR(I533/#REF!,"")</f>
        <v/>
      </c>
      <c r="K523" s="865" t="str">
        <f>IFERROR(J533*#REF!/2,"")</f>
        <v/>
      </c>
      <c r="L523" s="854"/>
      <c r="M523" s="152"/>
      <c r="N523" s="834" t="str">
        <f>IFERROR(ROUND(IF(OR($L523="Hino Truck",$L526="Hino Truck",$L528="Hino Truck",$L530="Hino Truck"),$J533/#REF!,""),1),"NA")</f>
        <v>NA</v>
      </c>
      <c r="O523" s="834" t="str">
        <f>IFERROR(ROUND(IF(OR($L523="Mazda",$L526="Mazda",$L528="Mazda",$L530="Mazda"),$J533/#REF!,""),1),"NA")</f>
        <v>NA</v>
      </c>
      <c r="P523" s="834" t="str">
        <f>IFERROR(ROUND(IF(OR($L523="Shazoor",$L526="Shazoor",$L528="Shazoor",$L530="Shazoor"),$J533/#REF!,""),1),"NA")</f>
        <v>NA</v>
      </c>
      <c r="Q523" s="834" t="str">
        <f>IFERROR(ROUND(IF(OR($L523="Suzuki",$L526="Suzuki",$L528="Suzuki",$L530="Suzuki"),$J533/#REF!,""),1),"NA")</f>
        <v>NA</v>
      </c>
      <c r="R523" s="830"/>
      <c r="S523" s="855" t="e">
        <f>G533/#REF!/#REF!</f>
        <v>#REF!</v>
      </c>
      <c r="T523" s="857" t="e">
        <f>ROUND(S533/#REF!,0)</f>
        <v>#REF!</v>
      </c>
      <c r="U523" s="44"/>
      <c r="V523" s="19"/>
    </row>
    <row r="524" spans="2:22" hidden="1">
      <c r="B524" s="823"/>
      <c r="C524" s="828"/>
      <c r="D524" s="25"/>
      <c r="E524" s="30"/>
      <c r="F524" s="30"/>
      <c r="G524" s="7" t="str">
        <f>IFERROR(IF(F524/#REF!=0," ",F524/#REF!),"")</f>
        <v/>
      </c>
      <c r="H524" s="147"/>
      <c r="I524" s="863"/>
      <c r="J524" s="860"/>
      <c r="K524" s="866"/>
      <c r="L524" s="828"/>
      <c r="M524" s="152"/>
      <c r="N524" s="835"/>
      <c r="O524" s="835"/>
      <c r="P524" s="835"/>
      <c r="Q524" s="835"/>
      <c r="R524" s="831"/>
      <c r="S524" s="855"/>
      <c r="T524" s="857"/>
      <c r="U524" s="46"/>
      <c r="V524" s="19"/>
    </row>
    <row r="525" spans="2:22" hidden="1">
      <c r="B525" s="823"/>
      <c r="C525" s="828"/>
      <c r="D525" s="25"/>
      <c r="E525" s="30"/>
      <c r="F525" s="30"/>
      <c r="G525" s="7" t="str">
        <f>IFERROR(IF(F525/#REF!=0," ",F525/#REF!),"")</f>
        <v/>
      </c>
      <c r="H525" s="147"/>
      <c r="I525" s="863"/>
      <c r="J525" s="860"/>
      <c r="K525" s="866"/>
      <c r="L525" s="829"/>
      <c r="M525" s="152"/>
      <c r="N525" s="835"/>
      <c r="O525" s="835"/>
      <c r="P525" s="835"/>
      <c r="Q525" s="835"/>
      <c r="R525" s="831"/>
      <c r="S525" s="855"/>
      <c r="T525" s="857"/>
      <c r="U525" s="46"/>
      <c r="V525" s="19"/>
    </row>
    <row r="526" spans="2:22" hidden="1">
      <c r="B526" s="823"/>
      <c r="C526" s="828"/>
      <c r="D526" s="25"/>
      <c r="E526" s="30"/>
      <c r="F526" s="30"/>
      <c r="G526" s="7" t="str">
        <f>IFERROR(IF(F526/#REF!=0," ",F526/#REF!),"")</f>
        <v/>
      </c>
      <c r="H526" s="147"/>
      <c r="I526" s="863"/>
      <c r="J526" s="860"/>
      <c r="K526" s="866"/>
      <c r="L526" s="854"/>
      <c r="M526" s="152"/>
      <c r="N526" s="835"/>
      <c r="O526" s="835"/>
      <c r="P526" s="835"/>
      <c r="Q526" s="835"/>
      <c r="R526" s="831"/>
      <c r="S526" s="855"/>
      <c r="T526" s="857"/>
      <c r="U526" s="46"/>
      <c r="V526" s="19"/>
    </row>
    <row r="527" spans="2:22" hidden="1">
      <c r="B527" s="823"/>
      <c r="C527" s="828"/>
      <c r="D527" s="25"/>
      <c r="E527" s="30"/>
      <c r="F527" s="22"/>
      <c r="G527" s="7" t="str">
        <f>IFERROR(IF(F527/#REF!=0," ",F527/#REF!),"")</f>
        <v/>
      </c>
      <c r="H527" s="147"/>
      <c r="I527" s="863"/>
      <c r="J527" s="860"/>
      <c r="K527" s="866"/>
      <c r="L527" s="829"/>
      <c r="M527" s="152"/>
      <c r="N527" s="835"/>
      <c r="O527" s="835"/>
      <c r="P527" s="835"/>
      <c r="Q527" s="835"/>
      <c r="R527" s="831"/>
      <c r="S527" s="855"/>
      <c r="T527" s="857"/>
      <c r="U527" s="46"/>
      <c r="V527" s="19"/>
    </row>
    <row r="528" spans="2:22" hidden="1">
      <c r="B528" s="823"/>
      <c r="C528" s="828"/>
      <c r="D528" s="25"/>
      <c r="E528" s="30"/>
      <c r="F528" s="22"/>
      <c r="G528" s="7" t="str">
        <f>IFERROR(IF(F528/#REF!=0," ",F528/#REF!),"")</f>
        <v/>
      </c>
      <c r="H528" s="147"/>
      <c r="I528" s="863"/>
      <c r="J528" s="860"/>
      <c r="K528" s="866"/>
      <c r="L528" s="854"/>
      <c r="M528" s="152"/>
      <c r="N528" s="835"/>
      <c r="O528" s="835"/>
      <c r="P528" s="835"/>
      <c r="Q528" s="835"/>
      <c r="R528" s="831"/>
      <c r="S528" s="855"/>
      <c r="T528" s="857"/>
      <c r="U528" s="46"/>
      <c r="V528" s="19"/>
    </row>
    <row r="529" spans="2:22" hidden="1">
      <c r="B529" s="823"/>
      <c r="C529" s="828"/>
      <c r="D529" s="25"/>
      <c r="E529" s="30"/>
      <c r="F529" s="22"/>
      <c r="G529" s="7" t="str">
        <f>IFERROR(IF(F529/#REF!=0," ",F529/#REF!),"")</f>
        <v/>
      </c>
      <c r="H529" s="147"/>
      <c r="I529" s="863"/>
      <c r="J529" s="860"/>
      <c r="K529" s="866"/>
      <c r="L529" s="829"/>
      <c r="M529" s="152"/>
      <c r="N529" s="835"/>
      <c r="O529" s="835"/>
      <c r="P529" s="835"/>
      <c r="Q529" s="835"/>
      <c r="R529" s="831"/>
      <c r="S529" s="855"/>
      <c r="T529" s="857"/>
      <c r="U529" s="46"/>
      <c r="V529" s="19"/>
    </row>
    <row r="530" spans="2:22" hidden="1">
      <c r="B530" s="823"/>
      <c r="C530" s="828"/>
      <c r="D530" s="25"/>
      <c r="E530" s="30"/>
      <c r="F530" s="22"/>
      <c r="G530" s="7" t="str">
        <f>IFERROR(IF(F530/#REF!=0," ",F530/#REF!),"")</f>
        <v/>
      </c>
      <c r="H530" s="147"/>
      <c r="I530" s="863"/>
      <c r="J530" s="860"/>
      <c r="K530" s="866"/>
      <c r="L530" s="854"/>
      <c r="M530" s="152"/>
      <c r="N530" s="835"/>
      <c r="O530" s="835"/>
      <c r="P530" s="835"/>
      <c r="Q530" s="835"/>
      <c r="R530" s="831"/>
      <c r="S530" s="855"/>
      <c r="T530" s="857"/>
      <c r="U530" s="46"/>
      <c r="V530" s="19"/>
    </row>
    <row r="531" spans="2:22" hidden="1">
      <c r="B531" s="823"/>
      <c r="C531" s="828"/>
      <c r="D531" s="25"/>
      <c r="E531" s="30"/>
      <c r="F531" s="22"/>
      <c r="G531" s="7" t="str">
        <f>IFERROR(IF(F531/#REF!=0," ",F531/#REF!),"")</f>
        <v/>
      </c>
      <c r="H531" s="147"/>
      <c r="I531" s="863"/>
      <c r="J531" s="860"/>
      <c r="K531" s="866"/>
      <c r="L531" s="828"/>
      <c r="M531" s="152"/>
      <c r="N531" s="835"/>
      <c r="O531" s="835"/>
      <c r="P531" s="835"/>
      <c r="Q531" s="835"/>
      <c r="R531" s="831"/>
      <c r="S531" s="855"/>
      <c r="T531" s="857"/>
      <c r="U531" s="46"/>
      <c r="V531" s="19"/>
    </row>
    <row r="532" spans="2:22" hidden="1">
      <c r="B532" s="822"/>
      <c r="C532" s="829"/>
      <c r="D532" s="25"/>
      <c r="E532" s="30"/>
      <c r="F532" s="22"/>
      <c r="G532" s="7" t="str">
        <f>IFERROR(IF(F532/#REF!=0," ",F532/#REF!),"")</f>
        <v/>
      </c>
      <c r="H532" s="7"/>
      <c r="I532" s="864"/>
      <c r="J532" s="861"/>
      <c r="K532" s="867"/>
      <c r="L532" s="829"/>
      <c r="M532" s="153"/>
      <c r="N532" s="836"/>
      <c r="O532" s="836"/>
      <c r="P532" s="836"/>
      <c r="Q532" s="836"/>
      <c r="R532" s="832"/>
      <c r="S532" s="856"/>
      <c r="T532" s="858"/>
      <c r="U532" s="46"/>
      <c r="V532" s="19"/>
    </row>
    <row r="533" spans="2:22" s="90" customFormat="1" ht="16.5" hidden="1" customHeight="1">
      <c r="B533" s="821"/>
      <c r="C533" s="78" t="s">
        <v>348</v>
      </c>
      <c r="D533" s="78">
        <f>COUNTA(D523:D532)</f>
        <v>0</v>
      </c>
      <c r="E533" s="78"/>
      <c r="F533" s="69">
        <f>SUM(F523:F532)</f>
        <v>0</v>
      </c>
      <c r="G533" s="69">
        <f>SUM(G523:G532)</f>
        <v>0</v>
      </c>
      <c r="H533" s="69"/>
      <c r="I533" s="70">
        <f>SUM(I523:I532)</f>
        <v>0</v>
      </c>
      <c r="J533" s="71">
        <f>SUM(J523:J532)</f>
        <v>0</v>
      </c>
      <c r="K533" s="71">
        <f>SUM(K523:K532)</f>
        <v>0</v>
      </c>
      <c r="L533" s="71"/>
      <c r="M533" s="71"/>
      <c r="N533" s="74">
        <f>SUM(N523:N532)</f>
        <v>0</v>
      </c>
      <c r="O533" s="74">
        <f>SUM(O523:O532)</f>
        <v>0</v>
      </c>
      <c r="P533" s="74">
        <f t="shared" ref="P533" si="83">SUM(P523:P532)</f>
        <v>0</v>
      </c>
      <c r="Q533" s="74">
        <f>SUM(Q523:Q532)</f>
        <v>0</v>
      </c>
      <c r="R533" s="71"/>
      <c r="S533" s="71" t="e">
        <f>SUM(S523:S532)</f>
        <v>#REF!</v>
      </c>
      <c r="T533" s="71" t="e">
        <f t="shared" ref="T533" si="84">SUM(T523:T532)</f>
        <v>#REF!</v>
      </c>
      <c r="U533" s="81"/>
      <c r="V533" s="91"/>
    </row>
    <row r="534" spans="2:22" s="93" customFormat="1" hidden="1">
      <c r="B534" s="822"/>
      <c r="C534" s="82"/>
      <c r="D534" s="83"/>
      <c r="E534" s="84"/>
      <c r="F534" s="84"/>
      <c r="G534" s="28" t="str">
        <f>IFERROR(IF(F534/#REF!=0," ",F534/#REF!),"")</f>
        <v/>
      </c>
      <c r="H534" s="28"/>
      <c r="I534" s="72"/>
      <c r="J534" s="73"/>
      <c r="K534" s="73"/>
      <c r="L534" s="73"/>
      <c r="M534" s="73"/>
      <c r="N534" s="73"/>
      <c r="O534" s="73"/>
      <c r="P534" s="73"/>
      <c r="Q534" s="73"/>
      <c r="R534" s="73"/>
      <c r="S534" s="73"/>
      <c r="T534" s="73"/>
      <c r="U534" s="87"/>
      <c r="V534" s="92"/>
    </row>
    <row r="535" spans="2:22" hidden="1">
      <c r="B535" s="823">
        <f>B523+1</f>
        <v>44</v>
      </c>
      <c r="C535" s="828"/>
      <c r="D535" s="25"/>
      <c r="E535" s="24"/>
      <c r="F535" s="30"/>
      <c r="G535" s="7" t="str">
        <f>IFERROR(IF(F535/#REF!=0," ",F535/#REF!),"")</f>
        <v/>
      </c>
      <c r="H535" s="147"/>
      <c r="I535" s="862" t="str">
        <f>IFERROR(ROUND(IF(F545/#REF!=0,"",F545/#REF!),0),"")</f>
        <v/>
      </c>
      <c r="J535" s="859" t="str">
        <f>IFERROR(I545/#REF!,"")</f>
        <v/>
      </c>
      <c r="K535" s="865" t="str">
        <f>IFERROR(J545*#REF!/2,"")</f>
        <v/>
      </c>
      <c r="L535" s="854"/>
      <c r="M535" s="152"/>
      <c r="N535" s="834" t="str">
        <f>IFERROR(ROUND(IF(OR($L535="Hino Truck",$L538="Hino Truck",$L540="Hino Truck",$L542="Hino Truck"),$J545/#REF!,""),1),"NA")</f>
        <v>NA</v>
      </c>
      <c r="O535" s="834" t="str">
        <f>IFERROR(ROUND(IF(OR($L535="Mazda",$L538="Mazda",$L540="Mazda",$L542="Mazda"),$J545/#REF!,""),1),"NA")</f>
        <v>NA</v>
      </c>
      <c r="P535" s="834" t="str">
        <f>IFERROR(ROUND(IF(OR($L535="Shazoor",$L538="Shazoor",$L540="Shazoor",$L542="Shazoor"),$J545/#REF!,""),1),"NA")</f>
        <v>NA</v>
      </c>
      <c r="Q535" s="834" t="str">
        <f>IFERROR(ROUND(IF(OR($L535="Suzuki",$L538="Suzuki",$L540="Suzuki",$L542="Suzuki"),$J545/#REF!,""),1),"NA")</f>
        <v>NA</v>
      </c>
      <c r="R535" s="830"/>
      <c r="S535" s="855" t="e">
        <f>G545/#REF!/#REF!</f>
        <v>#REF!</v>
      </c>
      <c r="T535" s="857" t="e">
        <f>ROUND(S545/#REF!,0)</f>
        <v>#REF!</v>
      </c>
      <c r="U535" s="44"/>
      <c r="V535" s="19"/>
    </row>
    <row r="536" spans="2:22" hidden="1">
      <c r="B536" s="823"/>
      <c r="C536" s="828"/>
      <c r="D536" s="25"/>
      <c r="E536" s="30"/>
      <c r="F536" s="30"/>
      <c r="G536" s="7" t="str">
        <f>IFERROR(IF(F536/#REF!=0," ",F536/#REF!),"")</f>
        <v/>
      </c>
      <c r="H536" s="147"/>
      <c r="I536" s="863"/>
      <c r="J536" s="860"/>
      <c r="K536" s="866"/>
      <c r="L536" s="828"/>
      <c r="M536" s="152"/>
      <c r="N536" s="835"/>
      <c r="O536" s="835"/>
      <c r="P536" s="835"/>
      <c r="Q536" s="835"/>
      <c r="R536" s="831"/>
      <c r="S536" s="855"/>
      <c r="T536" s="857"/>
      <c r="U536" s="46"/>
      <c r="V536" s="19"/>
    </row>
    <row r="537" spans="2:22" hidden="1">
      <c r="B537" s="823"/>
      <c r="C537" s="828"/>
      <c r="D537" s="25"/>
      <c r="E537" s="30"/>
      <c r="F537" s="30"/>
      <c r="G537" s="7" t="str">
        <f>IFERROR(IF(F537/#REF!=0," ",F537/#REF!),"")</f>
        <v/>
      </c>
      <c r="H537" s="147"/>
      <c r="I537" s="863"/>
      <c r="J537" s="860"/>
      <c r="K537" s="866"/>
      <c r="L537" s="829"/>
      <c r="M537" s="152"/>
      <c r="N537" s="835"/>
      <c r="O537" s="835"/>
      <c r="P537" s="835"/>
      <c r="Q537" s="835"/>
      <c r="R537" s="831"/>
      <c r="S537" s="855"/>
      <c r="T537" s="857"/>
      <c r="U537" s="46"/>
      <c r="V537" s="19"/>
    </row>
    <row r="538" spans="2:22" hidden="1">
      <c r="B538" s="823"/>
      <c r="C538" s="828"/>
      <c r="D538" s="25"/>
      <c r="E538" s="30"/>
      <c r="F538" s="30"/>
      <c r="G538" s="7" t="str">
        <f>IFERROR(IF(F538/#REF!=0," ",F538/#REF!),"")</f>
        <v/>
      </c>
      <c r="H538" s="147"/>
      <c r="I538" s="863"/>
      <c r="J538" s="860"/>
      <c r="K538" s="866"/>
      <c r="L538" s="854"/>
      <c r="M538" s="152"/>
      <c r="N538" s="835"/>
      <c r="O538" s="835"/>
      <c r="P538" s="835"/>
      <c r="Q538" s="835"/>
      <c r="R538" s="831"/>
      <c r="S538" s="855"/>
      <c r="T538" s="857"/>
      <c r="U538" s="46"/>
      <c r="V538" s="19"/>
    </row>
    <row r="539" spans="2:22" hidden="1">
      <c r="B539" s="823"/>
      <c r="C539" s="828"/>
      <c r="D539" s="25"/>
      <c r="E539" s="30"/>
      <c r="F539" s="22"/>
      <c r="G539" s="7" t="str">
        <f>IFERROR(IF(F539/#REF!=0," ",F539/#REF!),"")</f>
        <v/>
      </c>
      <c r="H539" s="147"/>
      <c r="I539" s="863"/>
      <c r="J539" s="860"/>
      <c r="K539" s="866"/>
      <c r="L539" s="829"/>
      <c r="M539" s="152"/>
      <c r="N539" s="835"/>
      <c r="O539" s="835"/>
      <c r="P539" s="835"/>
      <c r="Q539" s="835"/>
      <c r="R539" s="831"/>
      <c r="S539" s="855"/>
      <c r="T539" s="857"/>
      <c r="U539" s="46"/>
      <c r="V539" s="19"/>
    </row>
    <row r="540" spans="2:22" hidden="1">
      <c r="B540" s="823"/>
      <c r="C540" s="828"/>
      <c r="D540" s="25"/>
      <c r="E540" s="30"/>
      <c r="F540" s="22"/>
      <c r="G540" s="7" t="str">
        <f>IFERROR(IF(F540/#REF!=0," ",F540/#REF!),"")</f>
        <v/>
      </c>
      <c r="H540" s="147"/>
      <c r="I540" s="863"/>
      <c r="J540" s="860"/>
      <c r="K540" s="866"/>
      <c r="L540" s="854"/>
      <c r="M540" s="152"/>
      <c r="N540" s="835"/>
      <c r="O540" s="835"/>
      <c r="P540" s="835"/>
      <c r="Q540" s="835"/>
      <c r="R540" s="831"/>
      <c r="S540" s="855"/>
      <c r="T540" s="857"/>
      <c r="U540" s="46"/>
      <c r="V540" s="19"/>
    </row>
    <row r="541" spans="2:22" hidden="1">
      <c r="B541" s="823"/>
      <c r="C541" s="828"/>
      <c r="D541" s="25"/>
      <c r="E541" s="30"/>
      <c r="F541" s="22"/>
      <c r="G541" s="7" t="str">
        <f>IFERROR(IF(F541/#REF!=0," ",F541/#REF!),"")</f>
        <v/>
      </c>
      <c r="H541" s="147"/>
      <c r="I541" s="863"/>
      <c r="J541" s="860"/>
      <c r="K541" s="866"/>
      <c r="L541" s="829"/>
      <c r="M541" s="152"/>
      <c r="N541" s="835"/>
      <c r="O541" s="835"/>
      <c r="P541" s="835"/>
      <c r="Q541" s="835"/>
      <c r="R541" s="831"/>
      <c r="S541" s="855"/>
      <c r="T541" s="857"/>
      <c r="U541" s="46"/>
      <c r="V541" s="19"/>
    </row>
    <row r="542" spans="2:22" hidden="1">
      <c r="B542" s="823"/>
      <c r="C542" s="828"/>
      <c r="D542" s="25"/>
      <c r="E542" s="30"/>
      <c r="F542" s="22"/>
      <c r="G542" s="7" t="str">
        <f>IFERROR(IF(F542/#REF!=0," ",F542/#REF!),"")</f>
        <v/>
      </c>
      <c r="H542" s="147"/>
      <c r="I542" s="863"/>
      <c r="J542" s="860"/>
      <c r="K542" s="866"/>
      <c r="L542" s="854"/>
      <c r="M542" s="152"/>
      <c r="N542" s="835"/>
      <c r="O542" s="835"/>
      <c r="P542" s="835"/>
      <c r="Q542" s="835"/>
      <c r="R542" s="831"/>
      <c r="S542" s="855"/>
      <c r="T542" s="857"/>
      <c r="U542" s="46"/>
      <c r="V542" s="19"/>
    </row>
    <row r="543" spans="2:22" hidden="1">
      <c r="B543" s="823"/>
      <c r="C543" s="828"/>
      <c r="D543" s="25"/>
      <c r="E543" s="30"/>
      <c r="F543" s="22"/>
      <c r="G543" s="7" t="str">
        <f>IFERROR(IF(F543/#REF!=0," ",F543/#REF!),"")</f>
        <v/>
      </c>
      <c r="H543" s="147"/>
      <c r="I543" s="863"/>
      <c r="J543" s="860"/>
      <c r="K543" s="866"/>
      <c r="L543" s="828"/>
      <c r="M543" s="152"/>
      <c r="N543" s="835"/>
      <c r="O543" s="835"/>
      <c r="P543" s="835"/>
      <c r="Q543" s="835"/>
      <c r="R543" s="831"/>
      <c r="S543" s="855"/>
      <c r="T543" s="857"/>
      <c r="U543" s="46"/>
      <c r="V543" s="19"/>
    </row>
    <row r="544" spans="2:22" hidden="1">
      <c r="B544" s="822"/>
      <c r="C544" s="829"/>
      <c r="D544" s="25"/>
      <c r="E544" s="30"/>
      <c r="F544" s="22"/>
      <c r="G544" s="7" t="str">
        <f>IFERROR(IF(F544/#REF!=0," ",F544/#REF!),"")</f>
        <v/>
      </c>
      <c r="H544" s="7"/>
      <c r="I544" s="864"/>
      <c r="J544" s="861"/>
      <c r="K544" s="867"/>
      <c r="L544" s="829"/>
      <c r="M544" s="153"/>
      <c r="N544" s="836"/>
      <c r="O544" s="836"/>
      <c r="P544" s="836"/>
      <c r="Q544" s="836"/>
      <c r="R544" s="832"/>
      <c r="S544" s="856"/>
      <c r="T544" s="858"/>
      <c r="U544" s="46"/>
      <c r="V544" s="19"/>
    </row>
    <row r="545" spans="2:22" s="90" customFormat="1" ht="16.5" hidden="1" customHeight="1">
      <c r="B545" s="821"/>
      <c r="C545" s="78" t="s">
        <v>348</v>
      </c>
      <c r="D545" s="78">
        <f>COUNTA(D535:D544)</f>
        <v>0</v>
      </c>
      <c r="E545" s="78"/>
      <c r="F545" s="69">
        <f>SUM(F535:F544)</f>
        <v>0</v>
      </c>
      <c r="G545" s="69">
        <f>SUM(G535:G544)</f>
        <v>0</v>
      </c>
      <c r="H545" s="69"/>
      <c r="I545" s="70">
        <f>SUM(I535:I544)</f>
        <v>0</v>
      </c>
      <c r="J545" s="71">
        <f>SUM(J535:J544)</f>
        <v>0</v>
      </c>
      <c r="K545" s="71">
        <f>SUM(K535:K544)</f>
        <v>0</v>
      </c>
      <c r="L545" s="71"/>
      <c r="M545" s="71"/>
      <c r="N545" s="74">
        <f>SUM(N535:N544)</f>
        <v>0</v>
      </c>
      <c r="O545" s="74">
        <f>SUM(O535:O544)</f>
        <v>0</v>
      </c>
      <c r="P545" s="74">
        <f t="shared" ref="P545" si="85">SUM(P535:P544)</f>
        <v>0</v>
      </c>
      <c r="Q545" s="74">
        <f>SUM(Q535:Q544)</f>
        <v>0</v>
      </c>
      <c r="R545" s="71"/>
      <c r="S545" s="71" t="e">
        <f>SUM(S535:S544)</f>
        <v>#REF!</v>
      </c>
      <c r="T545" s="71" t="e">
        <f t="shared" ref="T545" si="86">SUM(T535:T544)</f>
        <v>#REF!</v>
      </c>
      <c r="U545" s="81"/>
      <c r="V545" s="91"/>
    </row>
    <row r="546" spans="2:22" s="93" customFormat="1" hidden="1">
      <c r="B546" s="822"/>
      <c r="C546" s="82"/>
      <c r="D546" s="83"/>
      <c r="E546" s="84"/>
      <c r="F546" s="84"/>
      <c r="G546" s="28" t="str">
        <f>IFERROR(IF(F546/#REF!=0," ",F546/#REF!),"")</f>
        <v/>
      </c>
      <c r="H546" s="28"/>
      <c r="I546" s="72"/>
      <c r="J546" s="73"/>
      <c r="K546" s="73"/>
      <c r="L546" s="73"/>
      <c r="M546" s="73"/>
      <c r="N546" s="73"/>
      <c r="O546" s="73"/>
      <c r="P546" s="73"/>
      <c r="Q546" s="73"/>
      <c r="R546" s="73"/>
      <c r="S546" s="73"/>
      <c r="T546" s="73"/>
      <c r="U546" s="87"/>
      <c r="V546" s="92"/>
    </row>
    <row r="547" spans="2:22" hidden="1">
      <c r="B547" s="823">
        <f>B535+1</f>
        <v>45</v>
      </c>
      <c r="C547" s="828"/>
      <c r="D547" s="25"/>
      <c r="E547" s="24"/>
      <c r="F547" s="30"/>
      <c r="G547" s="7" t="str">
        <f>IFERROR(IF(F547/#REF!=0," ",F547/#REF!),"")</f>
        <v/>
      </c>
      <c r="H547" s="147"/>
      <c r="I547" s="862" t="str">
        <f>IFERROR(ROUND(IF(F557/#REF!=0,"",F557/#REF!),0),"")</f>
        <v/>
      </c>
      <c r="J547" s="859" t="str">
        <f>IFERROR(I557/#REF!,"")</f>
        <v/>
      </c>
      <c r="K547" s="865" t="str">
        <f>IFERROR(J557*#REF!/2,"")</f>
        <v/>
      </c>
      <c r="L547" s="854"/>
      <c r="M547" s="152"/>
      <c r="N547" s="834" t="str">
        <f>IFERROR(ROUND(IF(OR($L547="Hino Truck",$L550="Hino Truck",$L552="Hino Truck",$L554="Hino Truck"),$J557/#REF!,""),1),"NA")</f>
        <v>NA</v>
      </c>
      <c r="O547" s="834" t="str">
        <f>IFERROR(ROUND(IF(OR($L547="Mazda",$L550="Mazda",$L552="Mazda",$L554="Mazda"),$J557/#REF!,""),1),"NA")</f>
        <v>NA</v>
      </c>
      <c r="P547" s="834" t="str">
        <f>IFERROR(ROUND(IF(OR($L547="Shazoor",$L550="Shazoor",$L552="Shazoor",$L554="Shazoor"),$J557/#REF!,""),1),"NA")</f>
        <v>NA</v>
      </c>
      <c r="Q547" s="834" t="str">
        <f>IFERROR(ROUND(IF(OR($L547="Suzuki",$L550="Suzuki",$L552="Suzuki",$L554="Suzuki"),$J557/#REF!,""),1),"NA")</f>
        <v>NA</v>
      </c>
      <c r="R547" s="830"/>
      <c r="S547" s="855" t="e">
        <f>G557/#REF!/#REF!</f>
        <v>#REF!</v>
      </c>
      <c r="T547" s="857" t="e">
        <f>ROUND(S557/#REF!,0)</f>
        <v>#REF!</v>
      </c>
      <c r="U547" s="44"/>
      <c r="V547" s="19"/>
    </row>
    <row r="548" spans="2:22" hidden="1">
      <c r="B548" s="823"/>
      <c r="C548" s="828"/>
      <c r="D548" s="25"/>
      <c r="E548" s="30"/>
      <c r="F548" s="30"/>
      <c r="G548" s="7" t="str">
        <f>IFERROR(IF(F548/#REF!=0," ",F548/#REF!),"")</f>
        <v/>
      </c>
      <c r="H548" s="147"/>
      <c r="I548" s="863"/>
      <c r="J548" s="860"/>
      <c r="K548" s="866"/>
      <c r="L548" s="828"/>
      <c r="M548" s="152"/>
      <c r="N548" s="835"/>
      <c r="O548" s="835"/>
      <c r="P548" s="835"/>
      <c r="Q548" s="835"/>
      <c r="R548" s="831"/>
      <c r="S548" s="855"/>
      <c r="T548" s="857"/>
      <c r="U548" s="46"/>
      <c r="V548" s="19"/>
    </row>
    <row r="549" spans="2:22" hidden="1">
      <c r="B549" s="823"/>
      <c r="C549" s="828"/>
      <c r="D549" s="25"/>
      <c r="E549" s="30"/>
      <c r="F549" s="30"/>
      <c r="G549" s="7" t="str">
        <f>IFERROR(IF(F549/#REF!=0," ",F549/#REF!),"")</f>
        <v/>
      </c>
      <c r="H549" s="147"/>
      <c r="I549" s="863"/>
      <c r="J549" s="860"/>
      <c r="K549" s="866"/>
      <c r="L549" s="829"/>
      <c r="M549" s="152"/>
      <c r="N549" s="835"/>
      <c r="O549" s="835"/>
      <c r="P549" s="835"/>
      <c r="Q549" s="835"/>
      <c r="R549" s="831"/>
      <c r="S549" s="855"/>
      <c r="T549" s="857"/>
      <c r="U549" s="46"/>
      <c r="V549" s="19"/>
    </row>
    <row r="550" spans="2:22" hidden="1">
      <c r="B550" s="823"/>
      <c r="C550" s="828"/>
      <c r="D550" s="25"/>
      <c r="E550" s="30"/>
      <c r="F550" s="30"/>
      <c r="G550" s="7" t="str">
        <f>IFERROR(IF(F550/#REF!=0," ",F550/#REF!),"")</f>
        <v/>
      </c>
      <c r="H550" s="147"/>
      <c r="I550" s="863"/>
      <c r="J550" s="860"/>
      <c r="K550" s="866"/>
      <c r="L550" s="854"/>
      <c r="M550" s="152"/>
      <c r="N550" s="835"/>
      <c r="O550" s="835"/>
      <c r="P550" s="835"/>
      <c r="Q550" s="835"/>
      <c r="R550" s="831"/>
      <c r="S550" s="855"/>
      <c r="T550" s="857"/>
      <c r="U550" s="46"/>
      <c r="V550" s="19"/>
    </row>
    <row r="551" spans="2:22" hidden="1">
      <c r="B551" s="823"/>
      <c r="C551" s="828"/>
      <c r="D551" s="25"/>
      <c r="E551" s="30"/>
      <c r="F551" s="22"/>
      <c r="G551" s="7" t="str">
        <f>IFERROR(IF(F551/#REF!=0," ",F551/#REF!),"")</f>
        <v/>
      </c>
      <c r="H551" s="147"/>
      <c r="I551" s="863"/>
      <c r="J551" s="860"/>
      <c r="K551" s="866"/>
      <c r="L551" s="829"/>
      <c r="M551" s="152"/>
      <c r="N551" s="835"/>
      <c r="O551" s="835"/>
      <c r="P551" s="835"/>
      <c r="Q551" s="835"/>
      <c r="R551" s="831"/>
      <c r="S551" s="855"/>
      <c r="T551" s="857"/>
      <c r="U551" s="46"/>
      <c r="V551" s="19"/>
    </row>
    <row r="552" spans="2:22" hidden="1">
      <c r="B552" s="823"/>
      <c r="C552" s="828"/>
      <c r="D552" s="25"/>
      <c r="E552" s="30"/>
      <c r="F552" s="22"/>
      <c r="G552" s="7" t="str">
        <f>IFERROR(IF(F552/#REF!=0," ",F552/#REF!),"")</f>
        <v/>
      </c>
      <c r="H552" s="147"/>
      <c r="I552" s="863"/>
      <c r="J552" s="860"/>
      <c r="K552" s="866"/>
      <c r="L552" s="854"/>
      <c r="M552" s="152"/>
      <c r="N552" s="835"/>
      <c r="O552" s="835"/>
      <c r="P552" s="835"/>
      <c r="Q552" s="835"/>
      <c r="R552" s="831"/>
      <c r="S552" s="855"/>
      <c r="T552" s="857"/>
      <c r="U552" s="46"/>
      <c r="V552" s="19"/>
    </row>
    <row r="553" spans="2:22" hidden="1">
      <c r="B553" s="823"/>
      <c r="C553" s="828"/>
      <c r="D553" s="25"/>
      <c r="E553" s="30"/>
      <c r="F553" s="22"/>
      <c r="G553" s="7" t="str">
        <f>IFERROR(IF(F553/#REF!=0," ",F553/#REF!),"")</f>
        <v/>
      </c>
      <c r="H553" s="147"/>
      <c r="I553" s="863"/>
      <c r="J553" s="860"/>
      <c r="K553" s="866"/>
      <c r="L553" s="829"/>
      <c r="M553" s="152"/>
      <c r="N553" s="835"/>
      <c r="O553" s="835"/>
      <c r="P553" s="835"/>
      <c r="Q553" s="835"/>
      <c r="R553" s="831"/>
      <c r="S553" s="855"/>
      <c r="T553" s="857"/>
      <c r="U553" s="46"/>
      <c r="V553" s="19"/>
    </row>
    <row r="554" spans="2:22" hidden="1">
      <c r="B554" s="823"/>
      <c r="C554" s="828"/>
      <c r="D554" s="25"/>
      <c r="E554" s="30"/>
      <c r="F554" s="22"/>
      <c r="G554" s="7" t="str">
        <f>IFERROR(IF(F554/#REF!=0," ",F554/#REF!),"")</f>
        <v/>
      </c>
      <c r="H554" s="147"/>
      <c r="I554" s="863"/>
      <c r="J554" s="860"/>
      <c r="K554" s="866"/>
      <c r="L554" s="854"/>
      <c r="M554" s="152"/>
      <c r="N554" s="835"/>
      <c r="O554" s="835"/>
      <c r="P554" s="835"/>
      <c r="Q554" s="835"/>
      <c r="R554" s="831"/>
      <c r="S554" s="855"/>
      <c r="T554" s="857"/>
      <c r="U554" s="46"/>
      <c r="V554" s="19"/>
    </row>
    <row r="555" spans="2:22" hidden="1">
      <c r="B555" s="823"/>
      <c r="C555" s="828"/>
      <c r="D555" s="25"/>
      <c r="E555" s="30"/>
      <c r="F555" s="22"/>
      <c r="G555" s="7" t="str">
        <f>IFERROR(IF(F555/#REF!=0," ",F555/#REF!),"")</f>
        <v/>
      </c>
      <c r="H555" s="147"/>
      <c r="I555" s="863"/>
      <c r="J555" s="860"/>
      <c r="K555" s="866"/>
      <c r="L555" s="828"/>
      <c r="M555" s="152"/>
      <c r="N555" s="835"/>
      <c r="O555" s="835"/>
      <c r="P555" s="835"/>
      <c r="Q555" s="835"/>
      <c r="R555" s="831"/>
      <c r="S555" s="855"/>
      <c r="T555" s="857"/>
      <c r="U555" s="46"/>
      <c r="V555" s="19"/>
    </row>
    <row r="556" spans="2:22" hidden="1">
      <c r="B556" s="822"/>
      <c r="C556" s="829"/>
      <c r="D556" s="25"/>
      <c r="E556" s="30"/>
      <c r="F556" s="22"/>
      <c r="G556" s="7" t="str">
        <f>IFERROR(IF(F556/#REF!=0," ",F556/#REF!),"")</f>
        <v/>
      </c>
      <c r="H556" s="7"/>
      <c r="I556" s="864"/>
      <c r="J556" s="861"/>
      <c r="K556" s="867"/>
      <c r="L556" s="829"/>
      <c r="M556" s="153"/>
      <c r="N556" s="836"/>
      <c r="O556" s="836"/>
      <c r="P556" s="836"/>
      <c r="Q556" s="836"/>
      <c r="R556" s="832"/>
      <c r="S556" s="856"/>
      <c r="T556" s="858"/>
      <c r="U556" s="46"/>
      <c r="V556" s="19"/>
    </row>
    <row r="557" spans="2:22" s="90" customFormat="1" ht="16.5" hidden="1" customHeight="1">
      <c r="B557" s="821"/>
      <c r="C557" s="78" t="s">
        <v>348</v>
      </c>
      <c r="D557" s="78">
        <f>COUNTA(D547:D556)</f>
        <v>0</v>
      </c>
      <c r="E557" s="78"/>
      <c r="F557" s="69">
        <f>SUM(F547:F556)</f>
        <v>0</v>
      </c>
      <c r="G557" s="69">
        <f>SUM(G547:G556)</f>
        <v>0</v>
      </c>
      <c r="H557" s="69"/>
      <c r="I557" s="70">
        <f>SUM(I547:I556)</f>
        <v>0</v>
      </c>
      <c r="J557" s="71">
        <f>SUM(J547:J556)</f>
        <v>0</v>
      </c>
      <c r="K557" s="71">
        <f>SUM(K547:K556)</f>
        <v>0</v>
      </c>
      <c r="L557" s="71"/>
      <c r="M557" s="71"/>
      <c r="N557" s="74">
        <f>SUM(N547:N556)</f>
        <v>0</v>
      </c>
      <c r="O557" s="74">
        <f>SUM(O547:O556)</f>
        <v>0</v>
      </c>
      <c r="P557" s="74">
        <f t="shared" ref="P557" si="87">SUM(P547:P556)</f>
        <v>0</v>
      </c>
      <c r="Q557" s="74">
        <f>SUM(Q547:Q556)</f>
        <v>0</v>
      </c>
      <c r="R557" s="71"/>
      <c r="S557" s="71" t="e">
        <f>SUM(S547:S556)</f>
        <v>#REF!</v>
      </c>
      <c r="T557" s="71" t="e">
        <f t="shared" ref="T557" si="88">SUM(T547:T556)</f>
        <v>#REF!</v>
      </c>
      <c r="U557" s="81"/>
      <c r="V557" s="91"/>
    </row>
    <row r="558" spans="2:22" s="93" customFormat="1" hidden="1">
      <c r="B558" s="822"/>
      <c r="C558" s="82"/>
      <c r="D558" s="83"/>
      <c r="E558" s="84"/>
      <c r="F558" s="84"/>
      <c r="G558" s="28" t="str">
        <f>IFERROR(IF(F558/#REF!=0," ",F558/#REF!),"")</f>
        <v/>
      </c>
      <c r="H558" s="28"/>
      <c r="I558" s="72"/>
      <c r="J558" s="73"/>
      <c r="K558" s="73"/>
      <c r="L558" s="73"/>
      <c r="M558" s="73"/>
      <c r="N558" s="73"/>
      <c r="O558" s="73"/>
      <c r="P558" s="73"/>
      <c r="Q558" s="73"/>
      <c r="R558" s="73"/>
      <c r="S558" s="73"/>
      <c r="T558" s="73"/>
      <c r="U558" s="87"/>
      <c r="V558" s="92"/>
    </row>
    <row r="559" spans="2:22" hidden="1">
      <c r="B559" s="823">
        <f>B547+1</f>
        <v>46</v>
      </c>
      <c r="C559" s="828"/>
      <c r="D559" s="25"/>
      <c r="E559" s="24"/>
      <c r="F559" s="30"/>
      <c r="G559" s="7" t="str">
        <f>IFERROR(IF(F559/#REF!=0," ",F559/#REF!),"")</f>
        <v/>
      </c>
      <c r="H559" s="147"/>
      <c r="I559" s="862" t="str">
        <f>IFERROR(ROUND(IF(F569/#REF!=0,"",F569/#REF!),0),"")</f>
        <v/>
      </c>
      <c r="J559" s="859" t="str">
        <f>IFERROR(I569/#REF!,"")</f>
        <v/>
      </c>
      <c r="K559" s="865" t="str">
        <f>IFERROR(J569*#REF!/2,"")</f>
        <v/>
      </c>
      <c r="L559" s="854"/>
      <c r="M559" s="152"/>
      <c r="N559" s="834" t="str">
        <f>IFERROR(ROUND(IF(OR($L559="Hino Truck",$L562="Hino Truck",$L564="Hino Truck",$L566="Hino Truck"),$J569/#REF!,""),1),"NA")</f>
        <v>NA</v>
      </c>
      <c r="O559" s="834" t="str">
        <f>IFERROR(ROUND(IF(OR($L559="Mazda",$L562="Mazda",$L564="Mazda",$L566="Mazda"),$J569/#REF!,""),1),"NA")</f>
        <v>NA</v>
      </c>
      <c r="P559" s="834" t="str">
        <f>IFERROR(ROUND(IF(OR($L559="Shazoor",$L562="Shazoor",$L564="Shazoor",$L566="Shazoor"),$J569/#REF!,""),1),"NA")</f>
        <v>NA</v>
      </c>
      <c r="Q559" s="834" t="str">
        <f>IFERROR(ROUND(IF(OR($L559="Suzuki",$L562="Suzuki",$L564="Suzuki",$L566="Suzuki"),$J569/#REF!,""),1),"NA")</f>
        <v>NA</v>
      </c>
      <c r="R559" s="830"/>
      <c r="S559" s="855" t="e">
        <f>G569/#REF!/#REF!</f>
        <v>#REF!</v>
      </c>
      <c r="T559" s="857" t="e">
        <f>ROUND(S569/#REF!,0)</f>
        <v>#REF!</v>
      </c>
      <c r="U559" s="44"/>
      <c r="V559" s="19"/>
    </row>
    <row r="560" spans="2:22" hidden="1">
      <c r="B560" s="823"/>
      <c r="C560" s="828"/>
      <c r="D560" s="25"/>
      <c r="E560" s="30"/>
      <c r="F560" s="30"/>
      <c r="G560" s="7" t="str">
        <f>IFERROR(IF(F560/#REF!=0," ",F560/#REF!),"")</f>
        <v/>
      </c>
      <c r="H560" s="147"/>
      <c r="I560" s="863"/>
      <c r="J560" s="860"/>
      <c r="K560" s="866"/>
      <c r="L560" s="828"/>
      <c r="M560" s="152"/>
      <c r="N560" s="835"/>
      <c r="O560" s="835"/>
      <c r="P560" s="835"/>
      <c r="Q560" s="835"/>
      <c r="R560" s="831"/>
      <c r="S560" s="855"/>
      <c r="T560" s="857"/>
      <c r="U560" s="46"/>
      <c r="V560" s="19"/>
    </row>
    <row r="561" spans="2:22" hidden="1">
      <c r="B561" s="823"/>
      <c r="C561" s="828"/>
      <c r="D561" s="25"/>
      <c r="E561" s="30"/>
      <c r="F561" s="30"/>
      <c r="G561" s="7" t="str">
        <f>IFERROR(IF(F561/#REF!=0," ",F561/#REF!),"")</f>
        <v/>
      </c>
      <c r="H561" s="147"/>
      <c r="I561" s="863"/>
      <c r="J561" s="860"/>
      <c r="K561" s="866"/>
      <c r="L561" s="829"/>
      <c r="M561" s="152"/>
      <c r="N561" s="835"/>
      <c r="O561" s="835"/>
      <c r="P561" s="835"/>
      <c r="Q561" s="835"/>
      <c r="R561" s="831"/>
      <c r="S561" s="855"/>
      <c r="T561" s="857"/>
      <c r="U561" s="46"/>
      <c r="V561" s="19"/>
    </row>
    <row r="562" spans="2:22" hidden="1">
      <c r="B562" s="823"/>
      <c r="C562" s="828"/>
      <c r="D562" s="25"/>
      <c r="E562" s="30"/>
      <c r="F562" s="30"/>
      <c r="G562" s="7" t="str">
        <f>IFERROR(IF(F562/#REF!=0," ",F562/#REF!),"")</f>
        <v/>
      </c>
      <c r="H562" s="147"/>
      <c r="I562" s="863"/>
      <c r="J562" s="860"/>
      <c r="K562" s="866"/>
      <c r="L562" s="854"/>
      <c r="M562" s="152"/>
      <c r="N562" s="835"/>
      <c r="O562" s="835"/>
      <c r="P562" s="835"/>
      <c r="Q562" s="835"/>
      <c r="R562" s="831"/>
      <c r="S562" s="855"/>
      <c r="T562" s="857"/>
      <c r="U562" s="46"/>
      <c r="V562" s="19"/>
    </row>
    <row r="563" spans="2:22" hidden="1">
      <c r="B563" s="823"/>
      <c r="C563" s="828"/>
      <c r="D563" s="25"/>
      <c r="E563" s="30"/>
      <c r="F563" s="22"/>
      <c r="G563" s="7" t="str">
        <f>IFERROR(IF(F563/#REF!=0," ",F563/#REF!),"")</f>
        <v/>
      </c>
      <c r="H563" s="147"/>
      <c r="I563" s="863"/>
      <c r="J563" s="860"/>
      <c r="K563" s="866"/>
      <c r="L563" s="829"/>
      <c r="M563" s="152"/>
      <c r="N563" s="835"/>
      <c r="O563" s="835"/>
      <c r="P563" s="835"/>
      <c r="Q563" s="835"/>
      <c r="R563" s="831"/>
      <c r="S563" s="855"/>
      <c r="T563" s="857"/>
      <c r="U563" s="46"/>
      <c r="V563" s="19"/>
    </row>
    <row r="564" spans="2:22" hidden="1">
      <c r="B564" s="823"/>
      <c r="C564" s="828"/>
      <c r="D564" s="25"/>
      <c r="E564" s="30"/>
      <c r="F564" s="22"/>
      <c r="G564" s="7" t="str">
        <f>IFERROR(IF(F564/#REF!=0," ",F564/#REF!),"")</f>
        <v/>
      </c>
      <c r="H564" s="147"/>
      <c r="I564" s="863"/>
      <c r="J564" s="860"/>
      <c r="K564" s="866"/>
      <c r="L564" s="854"/>
      <c r="M564" s="152"/>
      <c r="N564" s="835"/>
      <c r="O564" s="835"/>
      <c r="P564" s="835"/>
      <c r="Q564" s="835"/>
      <c r="R564" s="831"/>
      <c r="S564" s="855"/>
      <c r="T564" s="857"/>
      <c r="U564" s="46"/>
      <c r="V564" s="19"/>
    </row>
    <row r="565" spans="2:22" hidden="1">
      <c r="B565" s="823"/>
      <c r="C565" s="828"/>
      <c r="D565" s="25"/>
      <c r="E565" s="30"/>
      <c r="F565" s="22"/>
      <c r="G565" s="7" t="str">
        <f>IFERROR(IF(F565/#REF!=0," ",F565/#REF!),"")</f>
        <v/>
      </c>
      <c r="H565" s="147"/>
      <c r="I565" s="863"/>
      <c r="J565" s="860"/>
      <c r="K565" s="866"/>
      <c r="L565" s="829"/>
      <c r="M565" s="152"/>
      <c r="N565" s="835"/>
      <c r="O565" s="835"/>
      <c r="P565" s="835"/>
      <c r="Q565" s="835"/>
      <c r="R565" s="831"/>
      <c r="S565" s="855"/>
      <c r="T565" s="857"/>
      <c r="U565" s="46"/>
      <c r="V565" s="19"/>
    </row>
    <row r="566" spans="2:22" hidden="1">
      <c r="B566" s="823"/>
      <c r="C566" s="828"/>
      <c r="D566" s="25"/>
      <c r="E566" s="30"/>
      <c r="F566" s="22"/>
      <c r="G566" s="7" t="str">
        <f>IFERROR(IF(F566/#REF!=0," ",F566/#REF!),"")</f>
        <v/>
      </c>
      <c r="H566" s="147"/>
      <c r="I566" s="863"/>
      <c r="J566" s="860"/>
      <c r="K566" s="866"/>
      <c r="L566" s="854"/>
      <c r="M566" s="152"/>
      <c r="N566" s="835"/>
      <c r="O566" s="835"/>
      <c r="P566" s="835"/>
      <c r="Q566" s="835"/>
      <c r="R566" s="831"/>
      <c r="S566" s="855"/>
      <c r="T566" s="857"/>
      <c r="U566" s="46"/>
      <c r="V566" s="19"/>
    </row>
    <row r="567" spans="2:22" hidden="1">
      <c r="B567" s="823"/>
      <c r="C567" s="828"/>
      <c r="D567" s="25"/>
      <c r="E567" s="30"/>
      <c r="F567" s="22"/>
      <c r="G567" s="7" t="str">
        <f>IFERROR(IF(F567/#REF!=0," ",F567/#REF!),"")</f>
        <v/>
      </c>
      <c r="H567" s="147"/>
      <c r="I567" s="863"/>
      <c r="J567" s="860"/>
      <c r="K567" s="866"/>
      <c r="L567" s="828"/>
      <c r="M567" s="152"/>
      <c r="N567" s="835"/>
      <c r="O567" s="835"/>
      <c r="P567" s="835"/>
      <c r="Q567" s="835"/>
      <c r="R567" s="831"/>
      <c r="S567" s="855"/>
      <c r="T567" s="857"/>
      <c r="U567" s="46"/>
      <c r="V567" s="19"/>
    </row>
    <row r="568" spans="2:22" hidden="1">
      <c r="B568" s="822"/>
      <c r="C568" s="829"/>
      <c r="D568" s="25"/>
      <c r="E568" s="30"/>
      <c r="F568" s="22"/>
      <c r="G568" s="7" t="str">
        <f>IFERROR(IF(F568/#REF!=0," ",F568/#REF!),"")</f>
        <v/>
      </c>
      <c r="H568" s="7"/>
      <c r="I568" s="864"/>
      <c r="J568" s="861"/>
      <c r="K568" s="867"/>
      <c r="L568" s="829"/>
      <c r="M568" s="153"/>
      <c r="N568" s="836"/>
      <c r="O568" s="836"/>
      <c r="P568" s="836"/>
      <c r="Q568" s="836"/>
      <c r="R568" s="832"/>
      <c r="S568" s="856"/>
      <c r="T568" s="858"/>
      <c r="U568" s="46"/>
      <c r="V568" s="19"/>
    </row>
    <row r="569" spans="2:22" s="90" customFormat="1" ht="16.5" hidden="1" customHeight="1">
      <c r="B569" s="821"/>
      <c r="C569" s="78" t="s">
        <v>348</v>
      </c>
      <c r="D569" s="78">
        <f>COUNTA(D559:D568)</f>
        <v>0</v>
      </c>
      <c r="E569" s="78"/>
      <c r="F569" s="69">
        <f>SUM(F559:F568)</f>
        <v>0</v>
      </c>
      <c r="G569" s="69">
        <f>SUM(G559:G568)</f>
        <v>0</v>
      </c>
      <c r="H569" s="69"/>
      <c r="I569" s="70">
        <f>SUM(I559:I568)</f>
        <v>0</v>
      </c>
      <c r="J569" s="71">
        <f>SUM(J559:J568)</f>
        <v>0</v>
      </c>
      <c r="K569" s="71">
        <f>SUM(K559:K568)</f>
        <v>0</v>
      </c>
      <c r="L569" s="71"/>
      <c r="M569" s="71"/>
      <c r="N569" s="74">
        <f>SUM(N559:N568)</f>
        <v>0</v>
      </c>
      <c r="O569" s="74">
        <f>SUM(O559:O568)</f>
        <v>0</v>
      </c>
      <c r="P569" s="74">
        <f t="shared" ref="P569" si="89">SUM(P559:P568)</f>
        <v>0</v>
      </c>
      <c r="Q569" s="74">
        <f>SUM(Q559:Q568)</f>
        <v>0</v>
      </c>
      <c r="R569" s="71"/>
      <c r="S569" s="71" t="e">
        <f>SUM(S559:S568)</f>
        <v>#REF!</v>
      </c>
      <c r="T569" s="71" t="e">
        <f t="shared" ref="T569" si="90">SUM(T559:T568)</f>
        <v>#REF!</v>
      </c>
      <c r="U569" s="81"/>
      <c r="V569" s="91"/>
    </row>
    <row r="570" spans="2:22" s="93" customFormat="1" hidden="1">
      <c r="B570" s="822"/>
      <c r="C570" s="82"/>
      <c r="D570" s="83"/>
      <c r="E570" s="84"/>
      <c r="F570" s="84"/>
      <c r="G570" s="28" t="str">
        <f>IFERROR(IF(F570/#REF!=0," ",F570/#REF!),"")</f>
        <v/>
      </c>
      <c r="H570" s="28"/>
      <c r="I570" s="72"/>
      <c r="J570" s="73"/>
      <c r="K570" s="73"/>
      <c r="L570" s="73"/>
      <c r="M570" s="73"/>
      <c r="N570" s="73"/>
      <c r="O570" s="73"/>
      <c r="P570" s="73"/>
      <c r="Q570" s="73"/>
      <c r="R570" s="73"/>
      <c r="S570" s="73"/>
      <c r="T570" s="73"/>
      <c r="U570" s="87"/>
      <c r="V570" s="92"/>
    </row>
    <row r="571" spans="2:22" hidden="1">
      <c r="B571" s="823">
        <f>B559+1</f>
        <v>47</v>
      </c>
      <c r="C571" s="828"/>
      <c r="D571" s="25"/>
      <c r="E571" s="24"/>
      <c r="F571" s="30"/>
      <c r="G571" s="7" t="str">
        <f>IFERROR(IF(F571/#REF!=0," ",F571/#REF!),"")</f>
        <v/>
      </c>
      <c r="H571" s="147"/>
      <c r="I571" s="862" t="str">
        <f>IFERROR(ROUND(IF(F581/#REF!=0,"",F581/#REF!),0),"")</f>
        <v/>
      </c>
      <c r="J571" s="859" t="str">
        <f>IFERROR(I581/#REF!,"")</f>
        <v/>
      </c>
      <c r="K571" s="865" t="str">
        <f>IFERROR(J581*#REF!/2,"")</f>
        <v/>
      </c>
      <c r="L571" s="854"/>
      <c r="M571" s="152"/>
      <c r="N571" s="834" t="str">
        <f>IFERROR(ROUND(IF(OR($L571="Hino Truck",$L574="Hino Truck",$L576="Hino Truck",$L578="Hino Truck"),$J581/#REF!,""),1),"NA")</f>
        <v>NA</v>
      </c>
      <c r="O571" s="834" t="str">
        <f>IFERROR(ROUND(IF(OR($L571="Mazda",$L574="Mazda",$L576="Mazda",$L578="Mazda"),$J581/#REF!,""),1),"NA")</f>
        <v>NA</v>
      </c>
      <c r="P571" s="834" t="str">
        <f>IFERROR(ROUND(IF(OR($L571="Shazoor",$L574="Shazoor",$L576="Shazoor",$L578="Shazoor"),$J581/#REF!,""),1),"NA")</f>
        <v>NA</v>
      </c>
      <c r="Q571" s="834" t="str">
        <f>IFERROR(ROUND(IF(OR($L571="Suzuki",$L574="Suzuki",$L576="Suzuki",$L578="Suzuki"),$J581/#REF!,""),1),"NA")</f>
        <v>NA</v>
      </c>
      <c r="R571" s="830"/>
      <c r="S571" s="855" t="e">
        <f>G581/#REF!/#REF!</f>
        <v>#REF!</v>
      </c>
      <c r="T571" s="857" t="e">
        <f>ROUND(S581/#REF!,0)</f>
        <v>#REF!</v>
      </c>
      <c r="U571" s="44"/>
      <c r="V571" s="19"/>
    </row>
    <row r="572" spans="2:22" hidden="1">
      <c r="B572" s="823"/>
      <c r="C572" s="828"/>
      <c r="D572" s="25"/>
      <c r="E572" s="30"/>
      <c r="F572" s="30"/>
      <c r="G572" s="7" t="str">
        <f>IFERROR(IF(F572/#REF!=0," ",F572/#REF!),"")</f>
        <v/>
      </c>
      <c r="H572" s="147"/>
      <c r="I572" s="863"/>
      <c r="J572" s="860"/>
      <c r="K572" s="866"/>
      <c r="L572" s="828"/>
      <c r="M572" s="152"/>
      <c r="N572" s="835"/>
      <c r="O572" s="835"/>
      <c r="P572" s="835"/>
      <c r="Q572" s="835"/>
      <c r="R572" s="831"/>
      <c r="S572" s="855"/>
      <c r="T572" s="857"/>
      <c r="U572" s="46"/>
      <c r="V572" s="19"/>
    </row>
    <row r="573" spans="2:22" hidden="1">
      <c r="B573" s="823"/>
      <c r="C573" s="828"/>
      <c r="D573" s="25"/>
      <c r="E573" s="30"/>
      <c r="F573" s="30"/>
      <c r="G573" s="7" t="str">
        <f>IFERROR(IF(F573/#REF!=0," ",F573/#REF!),"")</f>
        <v/>
      </c>
      <c r="H573" s="147"/>
      <c r="I573" s="863"/>
      <c r="J573" s="860"/>
      <c r="K573" s="866"/>
      <c r="L573" s="829"/>
      <c r="M573" s="152"/>
      <c r="N573" s="835"/>
      <c r="O573" s="835"/>
      <c r="P573" s="835"/>
      <c r="Q573" s="835"/>
      <c r="R573" s="831"/>
      <c r="S573" s="855"/>
      <c r="T573" s="857"/>
      <c r="U573" s="46"/>
      <c r="V573" s="19"/>
    </row>
    <row r="574" spans="2:22" hidden="1">
      <c r="B574" s="823"/>
      <c r="C574" s="828"/>
      <c r="D574" s="25"/>
      <c r="E574" s="30"/>
      <c r="F574" s="30"/>
      <c r="G574" s="7" t="str">
        <f>IFERROR(IF(F574/#REF!=0," ",F574/#REF!),"")</f>
        <v/>
      </c>
      <c r="H574" s="147"/>
      <c r="I574" s="863"/>
      <c r="J574" s="860"/>
      <c r="K574" s="866"/>
      <c r="L574" s="854"/>
      <c r="M574" s="152"/>
      <c r="N574" s="835"/>
      <c r="O574" s="835"/>
      <c r="P574" s="835"/>
      <c r="Q574" s="835"/>
      <c r="R574" s="831"/>
      <c r="S574" s="855"/>
      <c r="T574" s="857"/>
      <c r="U574" s="46"/>
      <c r="V574" s="19"/>
    </row>
    <row r="575" spans="2:22" hidden="1">
      <c r="B575" s="823"/>
      <c r="C575" s="828"/>
      <c r="D575" s="25"/>
      <c r="E575" s="30"/>
      <c r="F575" s="22"/>
      <c r="G575" s="7" t="str">
        <f>IFERROR(IF(F575/#REF!=0," ",F575/#REF!),"")</f>
        <v/>
      </c>
      <c r="H575" s="147"/>
      <c r="I575" s="863"/>
      <c r="J575" s="860"/>
      <c r="K575" s="866"/>
      <c r="L575" s="829"/>
      <c r="M575" s="152"/>
      <c r="N575" s="835"/>
      <c r="O575" s="835"/>
      <c r="P575" s="835"/>
      <c r="Q575" s="835"/>
      <c r="R575" s="831"/>
      <c r="S575" s="855"/>
      <c r="T575" s="857"/>
      <c r="U575" s="46"/>
      <c r="V575" s="19"/>
    </row>
    <row r="576" spans="2:22" hidden="1">
      <c r="B576" s="823"/>
      <c r="C576" s="828"/>
      <c r="D576" s="25"/>
      <c r="E576" s="30"/>
      <c r="F576" s="22"/>
      <c r="G576" s="7" t="str">
        <f>IFERROR(IF(F576/#REF!=0," ",F576/#REF!),"")</f>
        <v/>
      </c>
      <c r="H576" s="147"/>
      <c r="I576" s="863"/>
      <c r="J576" s="860"/>
      <c r="K576" s="866"/>
      <c r="L576" s="854"/>
      <c r="M576" s="152"/>
      <c r="N576" s="835"/>
      <c r="O576" s="835"/>
      <c r="P576" s="835"/>
      <c r="Q576" s="835"/>
      <c r="R576" s="831"/>
      <c r="S576" s="855"/>
      <c r="T576" s="857"/>
      <c r="U576" s="46"/>
      <c r="V576" s="19"/>
    </row>
    <row r="577" spans="2:22" hidden="1">
      <c r="B577" s="823"/>
      <c r="C577" s="828"/>
      <c r="D577" s="25"/>
      <c r="E577" s="30"/>
      <c r="F577" s="22"/>
      <c r="G577" s="7" t="str">
        <f>IFERROR(IF(F577/#REF!=0," ",F577/#REF!),"")</f>
        <v/>
      </c>
      <c r="H577" s="147"/>
      <c r="I577" s="863"/>
      <c r="J577" s="860"/>
      <c r="K577" s="866"/>
      <c r="L577" s="829"/>
      <c r="M577" s="152"/>
      <c r="N577" s="835"/>
      <c r="O577" s="835"/>
      <c r="P577" s="835"/>
      <c r="Q577" s="835"/>
      <c r="R577" s="831"/>
      <c r="S577" s="855"/>
      <c r="T577" s="857"/>
      <c r="U577" s="46"/>
      <c r="V577" s="19"/>
    </row>
    <row r="578" spans="2:22" hidden="1">
      <c r="B578" s="823"/>
      <c r="C578" s="828"/>
      <c r="D578" s="25"/>
      <c r="E578" s="30"/>
      <c r="F578" s="22"/>
      <c r="G578" s="7" t="str">
        <f>IFERROR(IF(F578/#REF!=0," ",F578/#REF!),"")</f>
        <v/>
      </c>
      <c r="H578" s="147"/>
      <c r="I578" s="863"/>
      <c r="J578" s="860"/>
      <c r="K578" s="866"/>
      <c r="L578" s="854"/>
      <c r="M578" s="152"/>
      <c r="N578" s="835"/>
      <c r="O578" s="835"/>
      <c r="P578" s="835"/>
      <c r="Q578" s="835"/>
      <c r="R578" s="831"/>
      <c r="S578" s="855"/>
      <c r="T578" s="857"/>
      <c r="U578" s="46"/>
      <c r="V578" s="19"/>
    </row>
    <row r="579" spans="2:22" hidden="1">
      <c r="B579" s="823"/>
      <c r="C579" s="828"/>
      <c r="D579" s="25"/>
      <c r="E579" s="30"/>
      <c r="F579" s="22"/>
      <c r="G579" s="7" t="str">
        <f>IFERROR(IF(F579/#REF!=0," ",F579/#REF!),"")</f>
        <v/>
      </c>
      <c r="H579" s="147"/>
      <c r="I579" s="863"/>
      <c r="J579" s="860"/>
      <c r="K579" s="866"/>
      <c r="L579" s="828"/>
      <c r="M579" s="152"/>
      <c r="N579" s="835"/>
      <c r="O579" s="835"/>
      <c r="P579" s="835"/>
      <c r="Q579" s="835"/>
      <c r="R579" s="831"/>
      <c r="S579" s="855"/>
      <c r="T579" s="857"/>
      <c r="U579" s="46"/>
      <c r="V579" s="19"/>
    </row>
    <row r="580" spans="2:22" hidden="1">
      <c r="B580" s="822"/>
      <c r="C580" s="829"/>
      <c r="D580" s="25"/>
      <c r="E580" s="30"/>
      <c r="F580" s="22"/>
      <c r="G580" s="7" t="str">
        <f>IFERROR(IF(F580/#REF!=0," ",F580/#REF!),"")</f>
        <v/>
      </c>
      <c r="H580" s="7"/>
      <c r="I580" s="864"/>
      <c r="J580" s="861"/>
      <c r="K580" s="867"/>
      <c r="L580" s="829"/>
      <c r="M580" s="153"/>
      <c r="N580" s="836"/>
      <c r="O580" s="836"/>
      <c r="P580" s="836"/>
      <c r="Q580" s="836"/>
      <c r="R580" s="832"/>
      <c r="S580" s="856"/>
      <c r="T580" s="858"/>
      <c r="U580" s="46"/>
      <c r="V580" s="19"/>
    </row>
    <row r="581" spans="2:22" s="90" customFormat="1" ht="16.5" hidden="1" customHeight="1">
      <c r="B581" s="821"/>
      <c r="C581" s="78" t="s">
        <v>348</v>
      </c>
      <c r="D581" s="78">
        <f>COUNTA(D571:D580)</f>
        <v>0</v>
      </c>
      <c r="E581" s="78"/>
      <c r="F581" s="69">
        <f>SUM(F571:F580)</f>
        <v>0</v>
      </c>
      <c r="G581" s="69">
        <f>SUM(G571:G580)</f>
        <v>0</v>
      </c>
      <c r="H581" s="69"/>
      <c r="I581" s="70">
        <f>SUM(I571:I580)</f>
        <v>0</v>
      </c>
      <c r="J581" s="71">
        <f>SUM(J571:J580)</f>
        <v>0</v>
      </c>
      <c r="K581" s="71">
        <f>SUM(K571:K580)</f>
        <v>0</v>
      </c>
      <c r="L581" s="71"/>
      <c r="M581" s="71"/>
      <c r="N581" s="74">
        <f>SUM(N571:N580)</f>
        <v>0</v>
      </c>
      <c r="O581" s="74">
        <f>SUM(O571:O580)</f>
        <v>0</v>
      </c>
      <c r="P581" s="74">
        <f t="shared" ref="P581" si="91">SUM(P571:P580)</f>
        <v>0</v>
      </c>
      <c r="Q581" s="74">
        <f>SUM(Q571:Q580)</f>
        <v>0</v>
      </c>
      <c r="R581" s="71"/>
      <c r="S581" s="71" t="e">
        <f>SUM(S571:S580)</f>
        <v>#REF!</v>
      </c>
      <c r="T581" s="71" t="e">
        <f t="shared" ref="T581" si="92">SUM(T571:T580)</f>
        <v>#REF!</v>
      </c>
      <c r="U581" s="81"/>
      <c r="V581" s="91"/>
    </row>
    <row r="582" spans="2:22" s="93" customFormat="1" hidden="1">
      <c r="B582" s="822"/>
      <c r="C582" s="82"/>
      <c r="D582" s="83"/>
      <c r="E582" s="84"/>
      <c r="F582" s="84"/>
      <c r="G582" s="28" t="str">
        <f>IFERROR(IF(F582/#REF!=0," ",F582/#REF!),"")</f>
        <v/>
      </c>
      <c r="H582" s="28"/>
      <c r="I582" s="72"/>
      <c r="J582" s="73"/>
      <c r="K582" s="73"/>
      <c r="L582" s="73"/>
      <c r="M582" s="73"/>
      <c r="N582" s="73"/>
      <c r="O582" s="73"/>
      <c r="P582" s="73"/>
      <c r="Q582" s="73"/>
      <c r="R582" s="73"/>
      <c r="S582" s="73"/>
      <c r="T582" s="73"/>
      <c r="U582" s="87"/>
      <c r="V582" s="92"/>
    </row>
    <row r="583" spans="2:22" hidden="1">
      <c r="B583" s="823">
        <f>B571+1</f>
        <v>48</v>
      </c>
      <c r="C583" s="828"/>
      <c r="D583" s="25"/>
      <c r="E583" s="24"/>
      <c r="F583" s="30"/>
      <c r="G583" s="7" t="str">
        <f>IFERROR(IF(F583/#REF!=0," ",F583/#REF!),"")</f>
        <v/>
      </c>
      <c r="H583" s="147"/>
      <c r="I583" s="862" t="str">
        <f>IFERROR(ROUND(IF(F593/#REF!=0,"",F593/#REF!),0),"")</f>
        <v/>
      </c>
      <c r="J583" s="859" t="str">
        <f>IFERROR(I593/#REF!,"")</f>
        <v/>
      </c>
      <c r="K583" s="865" t="str">
        <f>IFERROR(J593*#REF!/2,"")</f>
        <v/>
      </c>
      <c r="L583" s="854"/>
      <c r="M583" s="152"/>
      <c r="N583" s="834" t="str">
        <f>IFERROR(ROUND(IF(OR($L583="Hino Truck",$L586="Hino Truck",$L588="Hino Truck",$L590="Hino Truck"),$J593/#REF!,""),1),"NA")</f>
        <v>NA</v>
      </c>
      <c r="O583" s="834" t="str">
        <f>IFERROR(ROUND(IF(OR($L583="Mazda",$L586="Mazda",$L588="Mazda",$L590="Mazda"),$J593/#REF!,""),1),"NA")</f>
        <v>NA</v>
      </c>
      <c r="P583" s="834" t="str">
        <f>IFERROR(ROUND(IF(OR($L583="Shazoor",$L586="Shazoor",$L588="Shazoor",$L590="Shazoor"),$J593/#REF!,""),1),"NA")</f>
        <v>NA</v>
      </c>
      <c r="Q583" s="834" t="str">
        <f>IFERROR(ROUND(IF(OR($L583="Suzuki",$L586="Suzuki",$L588="Suzuki",$L590="Suzuki"),$J593/#REF!,""),1),"NA")</f>
        <v>NA</v>
      </c>
      <c r="R583" s="830"/>
      <c r="S583" s="855" t="e">
        <f>G593/#REF!/#REF!</f>
        <v>#REF!</v>
      </c>
      <c r="T583" s="857" t="e">
        <f>ROUND(S593/#REF!,0)</f>
        <v>#REF!</v>
      </c>
      <c r="U583" s="44"/>
      <c r="V583" s="19"/>
    </row>
    <row r="584" spans="2:22" hidden="1">
      <c r="B584" s="823"/>
      <c r="C584" s="828"/>
      <c r="D584" s="25"/>
      <c r="E584" s="30"/>
      <c r="F584" s="30"/>
      <c r="G584" s="7" t="str">
        <f>IFERROR(IF(F584/#REF!=0," ",F584/#REF!),"")</f>
        <v/>
      </c>
      <c r="H584" s="147"/>
      <c r="I584" s="863"/>
      <c r="J584" s="860"/>
      <c r="K584" s="866"/>
      <c r="L584" s="828"/>
      <c r="M584" s="152"/>
      <c r="N584" s="835"/>
      <c r="O584" s="835"/>
      <c r="P584" s="835"/>
      <c r="Q584" s="835"/>
      <c r="R584" s="831"/>
      <c r="S584" s="855"/>
      <c r="T584" s="857"/>
      <c r="U584" s="46"/>
      <c r="V584" s="19"/>
    </row>
    <row r="585" spans="2:22" hidden="1">
      <c r="B585" s="823"/>
      <c r="C585" s="828"/>
      <c r="D585" s="25"/>
      <c r="E585" s="30"/>
      <c r="F585" s="30"/>
      <c r="G585" s="7" t="str">
        <f>IFERROR(IF(F585/#REF!=0," ",F585/#REF!),"")</f>
        <v/>
      </c>
      <c r="H585" s="147"/>
      <c r="I585" s="863"/>
      <c r="J585" s="860"/>
      <c r="K585" s="866"/>
      <c r="L585" s="829"/>
      <c r="M585" s="152"/>
      <c r="N585" s="835"/>
      <c r="O585" s="835"/>
      <c r="P585" s="835"/>
      <c r="Q585" s="835"/>
      <c r="R585" s="831"/>
      <c r="S585" s="855"/>
      <c r="T585" s="857"/>
      <c r="U585" s="46"/>
      <c r="V585" s="19"/>
    </row>
    <row r="586" spans="2:22" hidden="1">
      <c r="B586" s="823"/>
      <c r="C586" s="828"/>
      <c r="D586" s="25"/>
      <c r="E586" s="30"/>
      <c r="F586" s="30"/>
      <c r="G586" s="7" t="str">
        <f>IFERROR(IF(F586/#REF!=0," ",F586/#REF!),"")</f>
        <v/>
      </c>
      <c r="H586" s="147"/>
      <c r="I586" s="863"/>
      <c r="J586" s="860"/>
      <c r="K586" s="866"/>
      <c r="L586" s="854"/>
      <c r="M586" s="152"/>
      <c r="N586" s="835"/>
      <c r="O586" s="835"/>
      <c r="P586" s="835"/>
      <c r="Q586" s="835"/>
      <c r="R586" s="831"/>
      <c r="S586" s="855"/>
      <c r="T586" s="857"/>
      <c r="U586" s="46"/>
      <c r="V586" s="19"/>
    </row>
    <row r="587" spans="2:22" hidden="1">
      <c r="B587" s="823"/>
      <c r="C587" s="828"/>
      <c r="D587" s="25"/>
      <c r="E587" s="30"/>
      <c r="F587" s="22"/>
      <c r="G587" s="7" t="str">
        <f>IFERROR(IF(F587/#REF!=0," ",F587/#REF!),"")</f>
        <v/>
      </c>
      <c r="H587" s="147"/>
      <c r="I587" s="863"/>
      <c r="J587" s="860"/>
      <c r="K587" s="866"/>
      <c r="L587" s="829"/>
      <c r="M587" s="152"/>
      <c r="N587" s="835"/>
      <c r="O587" s="835"/>
      <c r="P587" s="835"/>
      <c r="Q587" s="835"/>
      <c r="R587" s="831"/>
      <c r="S587" s="855"/>
      <c r="T587" s="857"/>
      <c r="U587" s="46"/>
      <c r="V587" s="19"/>
    </row>
    <row r="588" spans="2:22" hidden="1">
      <c r="B588" s="823"/>
      <c r="C588" s="828"/>
      <c r="D588" s="25"/>
      <c r="E588" s="30"/>
      <c r="F588" s="22"/>
      <c r="G588" s="7" t="str">
        <f>IFERROR(IF(F588/#REF!=0," ",F588/#REF!),"")</f>
        <v/>
      </c>
      <c r="H588" s="147"/>
      <c r="I588" s="863"/>
      <c r="J588" s="860"/>
      <c r="K588" s="866"/>
      <c r="L588" s="854"/>
      <c r="M588" s="152"/>
      <c r="N588" s="835"/>
      <c r="O588" s="835"/>
      <c r="P588" s="835"/>
      <c r="Q588" s="835"/>
      <c r="R588" s="831"/>
      <c r="S588" s="855"/>
      <c r="T588" s="857"/>
      <c r="U588" s="46"/>
      <c r="V588" s="19"/>
    </row>
    <row r="589" spans="2:22" hidden="1">
      <c r="B589" s="823"/>
      <c r="C589" s="828"/>
      <c r="D589" s="25"/>
      <c r="E589" s="30"/>
      <c r="F589" s="22"/>
      <c r="G589" s="7" t="str">
        <f>IFERROR(IF(F589/#REF!=0," ",F589/#REF!),"")</f>
        <v/>
      </c>
      <c r="H589" s="147"/>
      <c r="I589" s="863"/>
      <c r="J589" s="860"/>
      <c r="K589" s="866"/>
      <c r="L589" s="829"/>
      <c r="M589" s="152"/>
      <c r="N589" s="835"/>
      <c r="O589" s="835"/>
      <c r="P589" s="835"/>
      <c r="Q589" s="835"/>
      <c r="R589" s="831"/>
      <c r="S589" s="855"/>
      <c r="T589" s="857"/>
      <c r="U589" s="46"/>
      <c r="V589" s="19"/>
    </row>
    <row r="590" spans="2:22" hidden="1">
      <c r="B590" s="823"/>
      <c r="C590" s="828"/>
      <c r="D590" s="25"/>
      <c r="E590" s="30"/>
      <c r="F590" s="22"/>
      <c r="G590" s="7" t="str">
        <f>IFERROR(IF(F590/#REF!=0," ",F590/#REF!),"")</f>
        <v/>
      </c>
      <c r="H590" s="147"/>
      <c r="I590" s="863"/>
      <c r="J590" s="860"/>
      <c r="K590" s="866"/>
      <c r="L590" s="854"/>
      <c r="M590" s="152"/>
      <c r="N590" s="835"/>
      <c r="O590" s="835"/>
      <c r="P590" s="835"/>
      <c r="Q590" s="835"/>
      <c r="R590" s="831"/>
      <c r="S590" s="855"/>
      <c r="T590" s="857"/>
      <c r="U590" s="46"/>
      <c r="V590" s="19"/>
    </row>
    <row r="591" spans="2:22" hidden="1">
      <c r="B591" s="823"/>
      <c r="C591" s="828"/>
      <c r="D591" s="25"/>
      <c r="E591" s="30"/>
      <c r="F591" s="22"/>
      <c r="G591" s="7" t="str">
        <f>IFERROR(IF(F591/#REF!=0," ",F591/#REF!),"")</f>
        <v/>
      </c>
      <c r="H591" s="147"/>
      <c r="I591" s="863"/>
      <c r="J591" s="860"/>
      <c r="K591" s="866"/>
      <c r="L591" s="828"/>
      <c r="M591" s="152"/>
      <c r="N591" s="835"/>
      <c r="O591" s="835"/>
      <c r="P591" s="835"/>
      <c r="Q591" s="835"/>
      <c r="R591" s="831"/>
      <c r="S591" s="855"/>
      <c r="T591" s="857"/>
      <c r="U591" s="46"/>
      <c r="V591" s="19"/>
    </row>
    <row r="592" spans="2:22" hidden="1">
      <c r="B592" s="822"/>
      <c r="C592" s="829"/>
      <c r="D592" s="25"/>
      <c r="E592" s="30"/>
      <c r="F592" s="22"/>
      <c r="G592" s="7" t="str">
        <f>IFERROR(IF(F592/#REF!=0," ",F592/#REF!),"")</f>
        <v/>
      </c>
      <c r="H592" s="7"/>
      <c r="I592" s="864"/>
      <c r="J592" s="861"/>
      <c r="K592" s="867"/>
      <c r="L592" s="829"/>
      <c r="M592" s="153"/>
      <c r="N592" s="836"/>
      <c r="O592" s="836"/>
      <c r="P592" s="836"/>
      <c r="Q592" s="836"/>
      <c r="R592" s="832"/>
      <c r="S592" s="856"/>
      <c r="T592" s="858"/>
      <c r="U592" s="46"/>
      <c r="V592" s="19"/>
    </row>
    <row r="593" spans="2:22" s="90" customFormat="1" ht="16.5" hidden="1" customHeight="1">
      <c r="B593" s="821"/>
      <c r="C593" s="78" t="s">
        <v>348</v>
      </c>
      <c r="D593" s="78">
        <f>COUNTA(D583:D592)</f>
        <v>0</v>
      </c>
      <c r="E593" s="78"/>
      <c r="F593" s="69">
        <f>SUM(F583:F592)</f>
        <v>0</v>
      </c>
      <c r="G593" s="69">
        <f>SUM(G583:G592)</f>
        <v>0</v>
      </c>
      <c r="H593" s="69"/>
      <c r="I593" s="70">
        <f>SUM(I583:I592)</f>
        <v>0</v>
      </c>
      <c r="J593" s="71">
        <f>SUM(J583:J592)</f>
        <v>0</v>
      </c>
      <c r="K593" s="71">
        <f>SUM(K583:K592)</f>
        <v>0</v>
      </c>
      <c r="L593" s="71"/>
      <c r="M593" s="71"/>
      <c r="N593" s="74">
        <f>SUM(N583:N592)</f>
        <v>0</v>
      </c>
      <c r="O593" s="74">
        <f>SUM(O583:O592)</f>
        <v>0</v>
      </c>
      <c r="P593" s="74">
        <f t="shared" ref="P593" si="93">SUM(P583:P592)</f>
        <v>0</v>
      </c>
      <c r="Q593" s="74">
        <f>SUM(Q583:Q592)</f>
        <v>0</v>
      </c>
      <c r="R593" s="71"/>
      <c r="S593" s="71" t="e">
        <f>SUM(S583:S592)</f>
        <v>#REF!</v>
      </c>
      <c r="T593" s="71" t="e">
        <f t="shared" ref="T593" si="94">SUM(T583:T592)</f>
        <v>#REF!</v>
      </c>
      <c r="U593" s="81"/>
      <c r="V593" s="91"/>
    </row>
    <row r="594" spans="2:22" s="93" customFormat="1" hidden="1">
      <c r="B594" s="822"/>
      <c r="C594" s="82"/>
      <c r="D594" s="83"/>
      <c r="E594" s="84"/>
      <c r="F594" s="84"/>
      <c r="G594" s="28" t="str">
        <f>IFERROR(IF(F594/#REF!=0," ",F594/#REF!),"")</f>
        <v/>
      </c>
      <c r="H594" s="28"/>
      <c r="I594" s="72"/>
      <c r="J594" s="73"/>
      <c r="K594" s="73"/>
      <c r="L594" s="73"/>
      <c r="M594" s="73"/>
      <c r="N594" s="73"/>
      <c r="O594" s="73"/>
      <c r="P594" s="73"/>
      <c r="Q594" s="73"/>
      <c r="R594" s="73"/>
      <c r="S594" s="73"/>
      <c r="T594" s="73"/>
      <c r="U594" s="87"/>
      <c r="V594" s="92"/>
    </row>
    <row r="595" spans="2:22" hidden="1">
      <c r="B595" s="823">
        <f>B583+1</f>
        <v>49</v>
      </c>
      <c r="C595" s="828"/>
      <c r="D595" s="25"/>
      <c r="E595" s="24"/>
      <c r="F595" s="30"/>
      <c r="G595" s="7" t="str">
        <f>IFERROR(IF(F595/#REF!=0," ",F595/#REF!),"")</f>
        <v/>
      </c>
      <c r="H595" s="147"/>
      <c r="I595" s="862" t="str">
        <f>IFERROR(ROUND(IF(F605/#REF!=0,"",F605/#REF!),0),"")</f>
        <v/>
      </c>
      <c r="J595" s="859" t="str">
        <f>IFERROR(I605/#REF!,"")</f>
        <v/>
      </c>
      <c r="K595" s="865" t="str">
        <f>IFERROR(J605*#REF!/2,"")</f>
        <v/>
      </c>
      <c r="L595" s="854"/>
      <c r="M595" s="152"/>
      <c r="N595" s="834" t="str">
        <f>IFERROR(ROUND(IF(OR($L595="Hino Truck",$L598="Hino Truck",$L600="Hino Truck",$L602="Hino Truck"),$J605/#REF!,""),1),"NA")</f>
        <v>NA</v>
      </c>
      <c r="O595" s="834" t="str">
        <f>IFERROR(ROUND(IF(OR($L595="Mazda",$L598="Mazda",$L600="Mazda",$L602="Mazda"),$J605/#REF!,""),1),"NA")</f>
        <v>NA</v>
      </c>
      <c r="P595" s="834" t="str">
        <f>IFERROR(ROUND(IF(OR($L595="Shazoor",$L598="Shazoor",$L600="Shazoor",$L602="Shazoor"),$J605/#REF!,""),1),"NA")</f>
        <v>NA</v>
      </c>
      <c r="Q595" s="834" t="str">
        <f>IFERROR(ROUND(IF(OR($L595="Suzuki",$L598="Suzuki",$L600="Suzuki",$L602="Suzuki"),$J605/#REF!,""),1),"NA")</f>
        <v>NA</v>
      </c>
      <c r="R595" s="830"/>
      <c r="S595" s="855" t="e">
        <f>G605/#REF!/#REF!</f>
        <v>#REF!</v>
      </c>
      <c r="T595" s="857" t="e">
        <f>ROUND(S605/#REF!,0)</f>
        <v>#REF!</v>
      </c>
      <c r="U595" s="44"/>
      <c r="V595" s="19"/>
    </row>
    <row r="596" spans="2:22" hidden="1">
      <c r="B596" s="823"/>
      <c r="C596" s="828"/>
      <c r="D596" s="25"/>
      <c r="E596" s="30"/>
      <c r="F596" s="30"/>
      <c r="G596" s="7" t="str">
        <f>IFERROR(IF(F596/#REF!=0," ",F596/#REF!),"")</f>
        <v/>
      </c>
      <c r="H596" s="147"/>
      <c r="I596" s="863"/>
      <c r="J596" s="860"/>
      <c r="K596" s="866"/>
      <c r="L596" s="828"/>
      <c r="M596" s="152"/>
      <c r="N596" s="835"/>
      <c r="O596" s="835"/>
      <c r="P596" s="835"/>
      <c r="Q596" s="835"/>
      <c r="R596" s="831"/>
      <c r="S596" s="855"/>
      <c r="T596" s="857"/>
      <c r="U596" s="46"/>
      <c r="V596" s="19"/>
    </row>
    <row r="597" spans="2:22" hidden="1">
      <c r="B597" s="823"/>
      <c r="C597" s="828"/>
      <c r="D597" s="25"/>
      <c r="E597" s="30"/>
      <c r="F597" s="30"/>
      <c r="G597" s="7" t="str">
        <f>IFERROR(IF(F597/#REF!=0," ",F597/#REF!),"")</f>
        <v/>
      </c>
      <c r="H597" s="147"/>
      <c r="I597" s="863"/>
      <c r="J597" s="860"/>
      <c r="K597" s="866"/>
      <c r="L597" s="829"/>
      <c r="M597" s="152"/>
      <c r="N597" s="835"/>
      <c r="O597" s="835"/>
      <c r="P597" s="835"/>
      <c r="Q597" s="835"/>
      <c r="R597" s="831"/>
      <c r="S597" s="855"/>
      <c r="T597" s="857"/>
      <c r="U597" s="46"/>
      <c r="V597" s="19"/>
    </row>
    <row r="598" spans="2:22" hidden="1">
      <c r="B598" s="823"/>
      <c r="C598" s="828"/>
      <c r="D598" s="25"/>
      <c r="E598" s="30"/>
      <c r="F598" s="30"/>
      <c r="G598" s="7" t="str">
        <f>IFERROR(IF(F598/#REF!=0," ",F598/#REF!),"")</f>
        <v/>
      </c>
      <c r="H598" s="147"/>
      <c r="I598" s="863"/>
      <c r="J598" s="860"/>
      <c r="K598" s="866"/>
      <c r="L598" s="854"/>
      <c r="M598" s="152"/>
      <c r="N598" s="835"/>
      <c r="O598" s="835"/>
      <c r="P598" s="835"/>
      <c r="Q598" s="835"/>
      <c r="R598" s="831"/>
      <c r="S598" s="855"/>
      <c r="T598" s="857"/>
      <c r="U598" s="46"/>
      <c r="V598" s="19"/>
    </row>
    <row r="599" spans="2:22" hidden="1">
      <c r="B599" s="823"/>
      <c r="C599" s="828"/>
      <c r="D599" s="25"/>
      <c r="E599" s="30"/>
      <c r="F599" s="22"/>
      <c r="G599" s="7" t="str">
        <f>IFERROR(IF(F599/#REF!=0," ",F599/#REF!),"")</f>
        <v/>
      </c>
      <c r="H599" s="147"/>
      <c r="I599" s="863"/>
      <c r="J599" s="860"/>
      <c r="K599" s="866"/>
      <c r="L599" s="829"/>
      <c r="M599" s="152"/>
      <c r="N599" s="835"/>
      <c r="O599" s="835"/>
      <c r="P599" s="835"/>
      <c r="Q599" s="835"/>
      <c r="R599" s="831"/>
      <c r="S599" s="855"/>
      <c r="T599" s="857"/>
      <c r="U599" s="46"/>
      <c r="V599" s="19"/>
    </row>
    <row r="600" spans="2:22" hidden="1">
      <c r="B600" s="823"/>
      <c r="C600" s="828"/>
      <c r="D600" s="25"/>
      <c r="E600" s="30"/>
      <c r="F600" s="22"/>
      <c r="G600" s="7" t="str">
        <f>IFERROR(IF(F600/#REF!=0," ",F600/#REF!),"")</f>
        <v/>
      </c>
      <c r="H600" s="147"/>
      <c r="I600" s="863"/>
      <c r="J600" s="860"/>
      <c r="K600" s="866"/>
      <c r="L600" s="854"/>
      <c r="M600" s="152"/>
      <c r="N600" s="835"/>
      <c r="O600" s="835"/>
      <c r="P600" s="835"/>
      <c r="Q600" s="835"/>
      <c r="R600" s="831"/>
      <c r="S600" s="855"/>
      <c r="T600" s="857"/>
      <c r="U600" s="46"/>
      <c r="V600" s="19"/>
    </row>
    <row r="601" spans="2:22" hidden="1">
      <c r="B601" s="823"/>
      <c r="C601" s="828"/>
      <c r="D601" s="25"/>
      <c r="E601" s="30"/>
      <c r="F601" s="22"/>
      <c r="G601" s="7" t="str">
        <f>IFERROR(IF(F601/#REF!=0," ",F601/#REF!),"")</f>
        <v/>
      </c>
      <c r="H601" s="147"/>
      <c r="I601" s="863"/>
      <c r="J601" s="860"/>
      <c r="K601" s="866"/>
      <c r="L601" s="829"/>
      <c r="M601" s="152"/>
      <c r="N601" s="835"/>
      <c r="O601" s="835"/>
      <c r="P601" s="835"/>
      <c r="Q601" s="835"/>
      <c r="R601" s="831"/>
      <c r="S601" s="855"/>
      <c r="T601" s="857"/>
      <c r="U601" s="46"/>
      <c r="V601" s="19"/>
    </row>
    <row r="602" spans="2:22" hidden="1">
      <c r="B602" s="823"/>
      <c r="C602" s="828"/>
      <c r="D602" s="25"/>
      <c r="E602" s="30"/>
      <c r="F602" s="22"/>
      <c r="G602" s="7" t="str">
        <f>IFERROR(IF(F602/#REF!=0," ",F602/#REF!),"")</f>
        <v/>
      </c>
      <c r="H602" s="147"/>
      <c r="I602" s="863"/>
      <c r="J602" s="860"/>
      <c r="K602" s="866"/>
      <c r="L602" s="854"/>
      <c r="M602" s="152"/>
      <c r="N602" s="835"/>
      <c r="O602" s="835"/>
      <c r="P602" s="835"/>
      <c r="Q602" s="835"/>
      <c r="R602" s="831"/>
      <c r="S602" s="855"/>
      <c r="T602" s="857"/>
      <c r="U602" s="46"/>
      <c r="V602" s="19"/>
    </row>
    <row r="603" spans="2:22" hidden="1">
      <c r="B603" s="823"/>
      <c r="C603" s="828"/>
      <c r="D603" s="25"/>
      <c r="E603" s="30"/>
      <c r="F603" s="22"/>
      <c r="G603" s="7" t="str">
        <f>IFERROR(IF(F603/#REF!=0," ",F603/#REF!),"")</f>
        <v/>
      </c>
      <c r="H603" s="147"/>
      <c r="I603" s="863"/>
      <c r="J603" s="860"/>
      <c r="K603" s="866"/>
      <c r="L603" s="828"/>
      <c r="M603" s="152"/>
      <c r="N603" s="835"/>
      <c r="O603" s="835"/>
      <c r="P603" s="835"/>
      <c r="Q603" s="835"/>
      <c r="R603" s="831"/>
      <c r="S603" s="855"/>
      <c r="T603" s="857"/>
      <c r="U603" s="46"/>
      <c r="V603" s="19"/>
    </row>
    <row r="604" spans="2:22" hidden="1">
      <c r="B604" s="822"/>
      <c r="C604" s="829"/>
      <c r="D604" s="25"/>
      <c r="E604" s="30"/>
      <c r="F604" s="22"/>
      <c r="G604" s="7" t="str">
        <f>IFERROR(IF(F604/#REF!=0," ",F604/#REF!),"")</f>
        <v/>
      </c>
      <c r="H604" s="7"/>
      <c r="I604" s="864"/>
      <c r="J604" s="861"/>
      <c r="K604" s="867"/>
      <c r="L604" s="829"/>
      <c r="M604" s="153"/>
      <c r="N604" s="836"/>
      <c r="O604" s="836"/>
      <c r="P604" s="836"/>
      <c r="Q604" s="836"/>
      <c r="R604" s="832"/>
      <c r="S604" s="856"/>
      <c r="T604" s="858"/>
      <c r="U604" s="46"/>
      <c r="V604" s="19"/>
    </row>
    <row r="605" spans="2:22" s="90" customFormat="1" ht="16.5" hidden="1" customHeight="1">
      <c r="B605" s="821"/>
      <c r="C605" s="78" t="s">
        <v>348</v>
      </c>
      <c r="D605" s="78">
        <f>COUNTA(D595:D604)</f>
        <v>0</v>
      </c>
      <c r="E605" s="78"/>
      <c r="F605" s="69">
        <f>SUM(F595:F604)</f>
        <v>0</v>
      </c>
      <c r="G605" s="69">
        <f>SUM(G595:G604)</f>
        <v>0</v>
      </c>
      <c r="H605" s="69"/>
      <c r="I605" s="70">
        <f>SUM(I595:I604)</f>
        <v>0</v>
      </c>
      <c r="J605" s="71">
        <f>SUM(J595:J604)</f>
        <v>0</v>
      </c>
      <c r="K605" s="71">
        <f>SUM(K595:K604)</f>
        <v>0</v>
      </c>
      <c r="L605" s="71"/>
      <c r="M605" s="71"/>
      <c r="N605" s="74">
        <f>SUM(N595:N604)</f>
        <v>0</v>
      </c>
      <c r="O605" s="74">
        <f>SUM(O595:O604)</f>
        <v>0</v>
      </c>
      <c r="P605" s="74">
        <f t="shared" ref="P605" si="95">SUM(P595:P604)</f>
        <v>0</v>
      </c>
      <c r="Q605" s="74">
        <f>SUM(Q595:Q604)</f>
        <v>0</v>
      </c>
      <c r="R605" s="71"/>
      <c r="S605" s="71" t="e">
        <f>SUM(S595:S604)</f>
        <v>#REF!</v>
      </c>
      <c r="T605" s="71" t="e">
        <f t="shared" ref="T605" si="96">SUM(T595:T604)</f>
        <v>#REF!</v>
      </c>
      <c r="U605" s="81"/>
      <c r="V605" s="91"/>
    </row>
    <row r="606" spans="2:22" s="93" customFormat="1" hidden="1">
      <c r="B606" s="822"/>
      <c r="C606" s="82"/>
      <c r="D606" s="83"/>
      <c r="E606" s="84"/>
      <c r="F606" s="84"/>
      <c r="G606" s="28" t="str">
        <f>IFERROR(IF(F606/#REF!=0," ",F606/#REF!),"")</f>
        <v/>
      </c>
      <c r="H606" s="28"/>
      <c r="I606" s="72"/>
      <c r="J606" s="73"/>
      <c r="K606" s="73"/>
      <c r="L606" s="73"/>
      <c r="M606" s="73"/>
      <c r="N606" s="73"/>
      <c r="O606" s="73"/>
      <c r="P606" s="73"/>
      <c r="Q606" s="73"/>
      <c r="R606" s="73"/>
      <c r="S606" s="73"/>
      <c r="T606" s="73"/>
      <c r="U606" s="87"/>
      <c r="V606" s="92"/>
    </row>
    <row r="607" spans="2:22" hidden="1">
      <c r="B607" s="823">
        <f>B595+1</f>
        <v>50</v>
      </c>
      <c r="C607" s="828"/>
      <c r="D607" s="25"/>
      <c r="E607" s="24"/>
      <c r="F607" s="30"/>
      <c r="G607" s="7" t="str">
        <f>IFERROR(IF(F607/#REF!=0," ",F607/#REF!),"")</f>
        <v/>
      </c>
      <c r="H607" s="147"/>
      <c r="I607" s="862" t="str">
        <f>IFERROR(ROUND(IF(F617/#REF!=0,"",F617/#REF!),0),"")</f>
        <v/>
      </c>
      <c r="J607" s="859" t="str">
        <f>IFERROR(I617/#REF!,"")</f>
        <v/>
      </c>
      <c r="K607" s="865" t="str">
        <f>IFERROR(J617*#REF!/2,"")</f>
        <v/>
      </c>
      <c r="L607" s="854"/>
      <c r="M607" s="152"/>
      <c r="N607" s="834" t="str">
        <f>IFERROR(ROUND(IF(OR($L607="Hino Truck",$L610="Hino Truck",$L612="Hino Truck",$L614="Hino Truck"),$J617/#REF!,""),1),"NA")</f>
        <v>NA</v>
      </c>
      <c r="O607" s="834" t="str">
        <f>IFERROR(ROUND(IF(OR($L607="Mazda",$L610="Mazda",$L612="Mazda",$L614="Mazda"),$J617/#REF!,""),1),"NA")</f>
        <v>NA</v>
      </c>
      <c r="P607" s="834" t="str">
        <f>IFERROR(ROUND(IF(OR($L607="Shazoor",$L610="Shazoor",$L612="Shazoor",$L614="Shazoor"),$J617/#REF!,""),1),"NA")</f>
        <v>NA</v>
      </c>
      <c r="Q607" s="834" t="str">
        <f>IFERROR(ROUND(IF(OR($L607="Suzuki",$L610="Suzuki",$L612="Suzuki",$L614="Suzuki"),$J617/#REF!,""),1),"NA")</f>
        <v>NA</v>
      </c>
      <c r="R607" s="830"/>
      <c r="S607" s="855" t="e">
        <f>G617/#REF!/#REF!</f>
        <v>#REF!</v>
      </c>
      <c r="T607" s="857" t="e">
        <f>ROUND(S617/#REF!,0)</f>
        <v>#REF!</v>
      </c>
      <c r="U607" s="44"/>
      <c r="V607" s="19"/>
    </row>
    <row r="608" spans="2:22" hidden="1">
      <c r="B608" s="823"/>
      <c r="C608" s="828"/>
      <c r="D608" s="25"/>
      <c r="E608" s="30"/>
      <c r="F608" s="30"/>
      <c r="G608" s="7" t="str">
        <f>IFERROR(IF(F608/#REF!=0," ",F608/#REF!),"")</f>
        <v/>
      </c>
      <c r="H608" s="147"/>
      <c r="I608" s="863"/>
      <c r="J608" s="860"/>
      <c r="K608" s="866"/>
      <c r="L608" s="828"/>
      <c r="M608" s="152"/>
      <c r="N608" s="835"/>
      <c r="O608" s="835"/>
      <c r="P608" s="835"/>
      <c r="Q608" s="835"/>
      <c r="R608" s="831"/>
      <c r="S608" s="855"/>
      <c r="T608" s="857"/>
      <c r="U608" s="46"/>
      <c r="V608" s="19"/>
    </row>
    <row r="609" spans="2:22" hidden="1">
      <c r="B609" s="823"/>
      <c r="C609" s="828"/>
      <c r="D609" s="25"/>
      <c r="E609" s="30"/>
      <c r="F609" s="30"/>
      <c r="G609" s="7" t="str">
        <f>IFERROR(IF(F609/#REF!=0," ",F609/#REF!),"")</f>
        <v/>
      </c>
      <c r="H609" s="147"/>
      <c r="I609" s="863"/>
      <c r="J609" s="860"/>
      <c r="K609" s="866"/>
      <c r="L609" s="829"/>
      <c r="M609" s="152"/>
      <c r="N609" s="835"/>
      <c r="O609" s="835"/>
      <c r="P609" s="835"/>
      <c r="Q609" s="835"/>
      <c r="R609" s="831"/>
      <c r="S609" s="855"/>
      <c r="T609" s="857"/>
      <c r="U609" s="46"/>
      <c r="V609" s="19"/>
    </row>
    <row r="610" spans="2:22" hidden="1">
      <c r="B610" s="823"/>
      <c r="C610" s="828"/>
      <c r="D610" s="25"/>
      <c r="E610" s="30"/>
      <c r="F610" s="30"/>
      <c r="G610" s="7" t="str">
        <f>IFERROR(IF(F610/#REF!=0," ",F610/#REF!),"")</f>
        <v/>
      </c>
      <c r="H610" s="147"/>
      <c r="I610" s="863"/>
      <c r="J610" s="860"/>
      <c r="K610" s="866"/>
      <c r="L610" s="854"/>
      <c r="M610" s="152"/>
      <c r="N610" s="835"/>
      <c r="O610" s="835"/>
      <c r="P610" s="835"/>
      <c r="Q610" s="835"/>
      <c r="R610" s="831"/>
      <c r="S610" s="855"/>
      <c r="T610" s="857"/>
      <c r="U610" s="46"/>
      <c r="V610" s="19"/>
    </row>
    <row r="611" spans="2:22" hidden="1">
      <c r="B611" s="823"/>
      <c r="C611" s="828"/>
      <c r="D611" s="25"/>
      <c r="E611" s="30"/>
      <c r="F611" s="22"/>
      <c r="G611" s="7" t="str">
        <f>IFERROR(IF(F611/#REF!=0," ",F611/#REF!),"")</f>
        <v/>
      </c>
      <c r="H611" s="147"/>
      <c r="I611" s="863"/>
      <c r="J611" s="860"/>
      <c r="K611" s="866"/>
      <c r="L611" s="829"/>
      <c r="M611" s="152"/>
      <c r="N611" s="835"/>
      <c r="O611" s="835"/>
      <c r="P611" s="835"/>
      <c r="Q611" s="835"/>
      <c r="R611" s="831"/>
      <c r="S611" s="855"/>
      <c r="T611" s="857"/>
      <c r="U611" s="46"/>
      <c r="V611" s="19"/>
    </row>
    <row r="612" spans="2:22" hidden="1">
      <c r="B612" s="823"/>
      <c r="C612" s="828"/>
      <c r="D612" s="25"/>
      <c r="E612" s="30"/>
      <c r="F612" s="22"/>
      <c r="G612" s="7" t="str">
        <f>IFERROR(IF(F612/#REF!=0," ",F612/#REF!),"")</f>
        <v/>
      </c>
      <c r="H612" s="147"/>
      <c r="I612" s="863"/>
      <c r="J612" s="860"/>
      <c r="K612" s="866"/>
      <c r="L612" s="854"/>
      <c r="M612" s="152"/>
      <c r="N612" s="835"/>
      <c r="O612" s="835"/>
      <c r="P612" s="835"/>
      <c r="Q612" s="835"/>
      <c r="R612" s="831"/>
      <c r="S612" s="855"/>
      <c r="T612" s="857"/>
      <c r="U612" s="46"/>
      <c r="V612" s="19"/>
    </row>
    <row r="613" spans="2:22" hidden="1">
      <c r="B613" s="823"/>
      <c r="C613" s="828"/>
      <c r="D613" s="25"/>
      <c r="E613" s="30"/>
      <c r="F613" s="22"/>
      <c r="G613" s="7" t="str">
        <f>IFERROR(IF(F613/#REF!=0," ",F613/#REF!),"")</f>
        <v/>
      </c>
      <c r="H613" s="147"/>
      <c r="I613" s="863"/>
      <c r="J613" s="860"/>
      <c r="K613" s="866"/>
      <c r="L613" s="829"/>
      <c r="M613" s="152"/>
      <c r="N613" s="835"/>
      <c r="O613" s="835"/>
      <c r="P613" s="835"/>
      <c r="Q613" s="835"/>
      <c r="R613" s="831"/>
      <c r="S613" s="855"/>
      <c r="T613" s="857"/>
      <c r="U613" s="46"/>
      <c r="V613" s="19"/>
    </row>
    <row r="614" spans="2:22" hidden="1">
      <c r="B614" s="823"/>
      <c r="C614" s="828"/>
      <c r="D614" s="25"/>
      <c r="E614" s="30"/>
      <c r="F614" s="22"/>
      <c r="G614" s="7" t="str">
        <f>IFERROR(IF(F614/#REF!=0," ",F614/#REF!),"")</f>
        <v/>
      </c>
      <c r="H614" s="147"/>
      <c r="I614" s="863"/>
      <c r="J614" s="860"/>
      <c r="K614" s="866"/>
      <c r="L614" s="854"/>
      <c r="M614" s="152"/>
      <c r="N614" s="835"/>
      <c r="O614" s="835"/>
      <c r="P614" s="835"/>
      <c r="Q614" s="835"/>
      <c r="R614" s="831"/>
      <c r="S614" s="855"/>
      <c r="T614" s="857"/>
      <c r="U614" s="46"/>
      <c r="V614" s="19"/>
    </row>
    <row r="615" spans="2:22" hidden="1">
      <c r="B615" s="823"/>
      <c r="C615" s="828"/>
      <c r="D615" s="25"/>
      <c r="E615" s="30"/>
      <c r="F615" s="22"/>
      <c r="G615" s="7" t="str">
        <f>IFERROR(IF(F615/#REF!=0," ",F615/#REF!),"")</f>
        <v/>
      </c>
      <c r="H615" s="147"/>
      <c r="I615" s="863"/>
      <c r="J615" s="860"/>
      <c r="K615" s="866"/>
      <c r="L615" s="828"/>
      <c r="M615" s="152"/>
      <c r="N615" s="835"/>
      <c r="O615" s="835"/>
      <c r="P615" s="835"/>
      <c r="Q615" s="835"/>
      <c r="R615" s="831"/>
      <c r="S615" s="855"/>
      <c r="T615" s="857"/>
      <c r="U615" s="46"/>
      <c r="V615" s="19"/>
    </row>
    <row r="616" spans="2:22" hidden="1">
      <c r="B616" s="822"/>
      <c r="C616" s="829"/>
      <c r="D616" s="25"/>
      <c r="E616" s="30"/>
      <c r="F616" s="22"/>
      <c r="G616" s="7" t="str">
        <f>IFERROR(IF(F616/#REF!=0," ",F616/#REF!),"")</f>
        <v/>
      </c>
      <c r="H616" s="7"/>
      <c r="I616" s="864"/>
      <c r="J616" s="861"/>
      <c r="K616" s="867"/>
      <c r="L616" s="829"/>
      <c r="M616" s="153"/>
      <c r="N616" s="836"/>
      <c r="O616" s="836"/>
      <c r="P616" s="836"/>
      <c r="Q616" s="836"/>
      <c r="R616" s="832"/>
      <c r="S616" s="856"/>
      <c r="T616" s="858"/>
      <c r="U616" s="46"/>
      <c r="V616" s="19"/>
    </row>
    <row r="617" spans="2:22" s="90" customFormat="1" ht="16.5" hidden="1" customHeight="1">
      <c r="B617" s="821"/>
      <c r="C617" s="78" t="s">
        <v>348</v>
      </c>
      <c r="D617" s="78">
        <f>COUNTA(D607:D616)</f>
        <v>0</v>
      </c>
      <c r="E617" s="78"/>
      <c r="F617" s="69">
        <f>SUM(F607:F616)</f>
        <v>0</v>
      </c>
      <c r="G617" s="69">
        <f>SUM(G607:G616)</f>
        <v>0</v>
      </c>
      <c r="H617" s="69"/>
      <c r="I617" s="70">
        <f>SUM(I607:I616)</f>
        <v>0</v>
      </c>
      <c r="J617" s="71">
        <f>SUM(J607:J616)</f>
        <v>0</v>
      </c>
      <c r="K617" s="71">
        <f>SUM(K607:K616)</f>
        <v>0</v>
      </c>
      <c r="L617" s="71"/>
      <c r="M617" s="71"/>
      <c r="N617" s="74">
        <f>SUM(N607:N616)</f>
        <v>0</v>
      </c>
      <c r="O617" s="74">
        <f>SUM(O607:O616)</f>
        <v>0</v>
      </c>
      <c r="P617" s="74">
        <f t="shared" ref="P617" si="97">SUM(P607:P616)</f>
        <v>0</v>
      </c>
      <c r="Q617" s="74">
        <f>SUM(Q607:Q616)</f>
        <v>0</v>
      </c>
      <c r="R617" s="71"/>
      <c r="S617" s="71" t="e">
        <f>SUM(S607:S616)</f>
        <v>#REF!</v>
      </c>
      <c r="T617" s="71" t="e">
        <f t="shared" ref="T617" si="98">SUM(T607:T616)</f>
        <v>#REF!</v>
      </c>
      <c r="U617" s="81"/>
      <c r="V617" s="91"/>
    </row>
    <row r="618" spans="2:22" s="93" customFormat="1" hidden="1">
      <c r="B618" s="822"/>
      <c r="C618" s="82"/>
      <c r="D618" s="83"/>
      <c r="E618" s="84"/>
      <c r="F618" s="84"/>
      <c r="G618" s="28" t="str">
        <f>IFERROR(IF(F618/#REF!=0," ",F618/#REF!),"")</f>
        <v/>
      </c>
      <c r="H618" s="28"/>
      <c r="I618" s="72"/>
      <c r="J618" s="73"/>
      <c r="K618" s="73"/>
      <c r="L618" s="73"/>
      <c r="M618" s="73"/>
      <c r="N618" s="73"/>
      <c r="O618" s="73"/>
      <c r="P618" s="73"/>
      <c r="Q618" s="73"/>
      <c r="R618" s="73"/>
      <c r="S618" s="73"/>
      <c r="T618" s="73"/>
      <c r="U618" s="87"/>
      <c r="V618" s="92"/>
    </row>
    <row r="619" spans="2:22" hidden="1">
      <c r="B619" s="823">
        <f>B607+1</f>
        <v>51</v>
      </c>
      <c r="C619" s="828"/>
      <c r="D619" s="25"/>
      <c r="E619" s="24"/>
      <c r="F619" s="30"/>
      <c r="G619" s="7" t="str">
        <f>IFERROR(IF(F619/#REF!=0," ",F619/#REF!),"")</f>
        <v/>
      </c>
      <c r="H619" s="147"/>
      <c r="I619" s="862" t="str">
        <f>IFERROR(ROUND(IF(F629/#REF!=0,"",F629/#REF!),0),"")</f>
        <v/>
      </c>
      <c r="J619" s="859" t="str">
        <f>IFERROR(I629/#REF!,"")</f>
        <v/>
      </c>
      <c r="K619" s="865" t="str">
        <f>IFERROR(J629*#REF!/2,"")</f>
        <v/>
      </c>
      <c r="L619" s="854"/>
      <c r="M619" s="152"/>
      <c r="N619" s="834" t="str">
        <f>IFERROR(ROUND(IF(OR($L619="Hino Truck",$L622="Hino Truck",$L624="Hino Truck",$L626="Hino Truck"),$J629/#REF!,""),1),"NA")</f>
        <v>NA</v>
      </c>
      <c r="O619" s="834" t="str">
        <f>IFERROR(ROUND(IF(OR($L619="Mazda",$L622="Mazda",$L624="Mazda",$L626="Mazda"),$J629/#REF!,""),1),"NA")</f>
        <v>NA</v>
      </c>
      <c r="P619" s="834" t="str">
        <f>IFERROR(ROUND(IF(OR($L619="Shazoor",$L622="Shazoor",$L624="Shazoor",$L626="Shazoor"),$J629/#REF!,""),1),"NA")</f>
        <v>NA</v>
      </c>
      <c r="Q619" s="834" t="str">
        <f>IFERROR(ROUND(IF(OR($L619="Suzuki",$L622="Suzuki",$L624="Suzuki",$L626="Suzuki"),$J629/#REF!,""),1),"NA")</f>
        <v>NA</v>
      </c>
      <c r="R619" s="830"/>
      <c r="S619" s="855" t="e">
        <f>G629/#REF!/#REF!</f>
        <v>#REF!</v>
      </c>
      <c r="T619" s="857" t="e">
        <f>ROUND(S629/#REF!,0)</f>
        <v>#REF!</v>
      </c>
      <c r="U619" s="44"/>
      <c r="V619" s="19"/>
    </row>
    <row r="620" spans="2:22" hidden="1">
      <c r="B620" s="823"/>
      <c r="C620" s="828"/>
      <c r="D620" s="25"/>
      <c r="E620" s="30"/>
      <c r="F620" s="30"/>
      <c r="G620" s="7" t="str">
        <f>IFERROR(IF(F620/#REF!=0," ",F620/#REF!),"")</f>
        <v/>
      </c>
      <c r="H620" s="147"/>
      <c r="I620" s="863"/>
      <c r="J620" s="860"/>
      <c r="K620" s="866"/>
      <c r="L620" s="828"/>
      <c r="M620" s="152"/>
      <c r="N620" s="835"/>
      <c r="O620" s="835"/>
      <c r="P620" s="835"/>
      <c r="Q620" s="835"/>
      <c r="R620" s="831"/>
      <c r="S620" s="855"/>
      <c r="T620" s="857"/>
      <c r="U620" s="46"/>
      <c r="V620" s="19"/>
    </row>
    <row r="621" spans="2:22" hidden="1">
      <c r="B621" s="823"/>
      <c r="C621" s="828"/>
      <c r="D621" s="25"/>
      <c r="E621" s="30"/>
      <c r="F621" s="30"/>
      <c r="G621" s="7" t="str">
        <f>IFERROR(IF(F621/#REF!=0," ",F621/#REF!),"")</f>
        <v/>
      </c>
      <c r="H621" s="147"/>
      <c r="I621" s="863"/>
      <c r="J621" s="860"/>
      <c r="K621" s="866"/>
      <c r="L621" s="829"/>
      <c r="M621" s="152"/>
      <c r="N621" s="835"/>
      <c r="O621" s="835"/>
      <c r="P621" s="835"/>
      <c r="Q621" s="835"/>
      <c r="R621" s="831"/>
      <c r="S621" s="855"/>
      <c r="T621" s="857"/>
      <c r="U621" s="46"/>
      <c r="V621" s="19"/>
    </row>
    <row r="622" spans="2:22" hidden="1">
      <c r="B622" s="823"/>
      <c r="C622" s="828"/>
      <c r="D622" s="25"/>
      <c r="E622" s="30"/>
      <c r="F622" s="30"/>
      <c r="G622" s="7" t="str">
        <f>IFERROR(IF(F622/#REF!=0," ",F622/#REF!),"")</f>
        <v/>
      </c>
      <c r="H622" s="147"/>
      <c r="I622" s="863"/>
      <c r="J622" s="860"/>
      <c r="K622" s="866"/>
      <c r="L622" s="854"/>
      <c r="M622" s="152"/>
      <c r="N622" s="835"/>
      <c r="O622" s="835"/>
      <c r="P622" s="835"/>
      <c r="Q622" s="835"/>
      <c r="R622" s="831"/>
      <c r="S622" s="855"/>
      <c r="T622" s="857"/>
      <c r="U622" s="46"/>
      <c r="V622" s="19"/>
    </row>
    <row r="623" spans="2:22" hidden="1">
      <c r="B623" s="823"/>
      <c r="C623" s="828"/>
      <c r="D623" s="25"/>
      <c r="E623" s="30"/>
      <c r="F623" s="22"/>
      <c r="G623" s="7" t="str">
        <f>IFERROR(IF(F623/#REF!=0," ",F623/#REF!),"")</f>
        <v/>
      </c>
      <c r="H623" s="147"/>
      <c r="I623" s="863"/>
      <c r="J623" s="860"/>
      <c r="K623" s="866"/>
      <c r="L623" s="829"/>
      <c r="M623" s="152"/>
      <c r="N623" s="835"/>
      <c r="O623" s="835"/>
      <c r="P623" s="835"/>
      <c r="Q623" s="835"/>
      <c r="R623" s="831"/>
      <c r="S623" s="855"/>
      <c r="T623" s="857"/>
      <c r="U623" s="46"/>
      <c r="V623" s="19"/>
    </row>
    <row r="624" spans="2:22" hidden="1">
      <c r="B624" s="823"/>
      <c r="C624" s="828"/>
      <c r="D624" s="25"/>
      <c r="E624" s="30"/>
      <c r="F624" s="22"/>
      <c r="G624" s="7" t="str">
        <f>IFERROR(IF(F624/#REF!=0," ",F624/#REF!),"")</f>
        <v/>
      </c>
      <c r="H624" s="147"/>
      <c r="I624" s="863"/>
      <c r="J624" s="860"/>
      <c r="K624" s="866"/>
      <c r="L624" s="854"/>
      <c r="M624" s="152"/>
      <c r="N624" s="835"/>
      <c r="O624" s="835"/>
      <c r="P624" s="835"/>
      <c r="Q624" s="835"/>
      <c r="R624" s="831"/>
      <c r="S624" s="855"/>
      <c r="T624" s="857"/>
      <c r="U624" s="46"/>
      <c r="V624" s="19"/>
    </row>
    <row r="625" spans="2:22" hidden="1">
      <c r="B625" s="823"/>
      <c r="C625" s="828"/>
      <c r="D625" s="25"/>
      <c r="E625" s="30"/>
      <c r="F625" s="22"/>
      <c r="G625" s="7" t="str">
        <f>IFERROR(IF(F625/#REF!=0," ",F625/#REF!),"")</f>
        <v/>
      </c>
      <c r="H625" s="147"/>
      <c r="I625" s="863"/>
      <c r="J625" s="860"/>
      <c r="K625" s="866"/>
      <c r="L625" s="829"/>
      <c r="M625" s="152"/>
      <c r="N625" s="835"/>
      <c r="O625" s="835"/>
      <c r="P625" s="835"/>
      <c r="Q625" s="835"/>
      <c r="R625" s="831"/>
      <c r="S625" s="855"/>
      <c r="T625" s="857"/>
      <c r="U625" s="46"/>
      <c r="V625" s="19"/>
    </row>
    <row r="626" spans="2:22" hidden="1">
      <c r="B626" s="823"/>
      <c r="C626" s="828"/>
      <c r="D626" s="25"/>
      <c r="E626" s="30"/>
      <c r="F626" s="22"/>
      <c r="G626" s="7" t="str">
        <f>IFERROR(IF(F626/#REF!=0," ",F626/#REF!),"")</f>
        <v/>
      </c>
      <c r="H626" s="147"/>
      <c r="I626" s="863"/>
      <c r="J626" s="860"/>
      <c r="K626" s="866"/>
      <c r="L626" s="854"/>
      <c r="M626" s="152"/>
      <c r="N626" s="835"/>
      <c r="O626" s="835"/>
      <c r="P626" s="835"/>
      <c r="Q626" s="835"/>
      <c r="R626" s="831"/>
      <c r="S626" s="855"/>
      <c r="T626" s="857"/>
      <c r="U626" s="46"/>
      <c r="V626" s="19"/>
    </row>
    <row r="627" spans="2:22" hidden="1">
      <c r="B627" s="823"/>
      <c r="C627" s="828"/>
      <c r="D627" s="25"/>
      <c r="E627" s="30"/>
      <c r="F627" s="22"/>
      <c r="G627" s="7" t="str">
        <f>IFERROR(IF(F627/#REF!=0," ",F627/#REF!),"")</f>
        <v/>
      </c>
      <c r="H627" s="147"/>
      <c r="I627" s="863"/>
      <c r="J627" s="860"/>
      <c r="K627" s="866"/>
      <c r="L627" s="828"/>
      <c r="M627" s="152"/>
      <c r="N627" s="835"/>
      <c r="O627" s="835"/>
      <c r="P627" s="835"/>
      <c r="Q627" s="835"/>
      <c r="R627" s="831"/>
      <c r="S627" s="855"/>
      <c r="T627" s="857"/>
      <c r="U627" s="46"/>
      <c r="V627" s="19"/>
    </row>
    <row r="628" spans="2:22" hidden="1">
      <c r="B628" s="822"/>
      <c r="C628" s="829"/>
      <c r="D628" s="25"/>
      <c r="E628" s="30"/>
      <c r="F628" s="22"/>
      <c r="G628" s="7" t="str">
        <f>IFERROR(IF(F628/#REF!=0," ",F628/#REF!),"")</f>
        <v/>
      </c>
      <c r="H628" s="7"/>
      <c r="I628" s="864"/>
      <c r="J628" s="861"/>
      <c r="K628" s="867"/>
      <c r="L628" s="829"/>
      <c r="M628" s="153"/>
      <c r="N628" s="836"/>
      <c r="O628" s="836"/>
      <c r="P628" s="836"/>
      <c r="Q628" s="836"/>
      <c r="R628" s="832"/>
      <c r="S628" s="856"/>
      <c r="T628" s="858"/>
      <c r="U628" s="46"/>
      <c r="V628" s="19"/>
    </row>
    <row r="629" spans="2:22" s="90" customFormat="1" ht="16.5" hidden="1" customHeight="1">
      <c r="B629" s="821"/>
      <c r="C629" s="78" t="s">
        <v>348</v>
      </c>
      <c r="D629" s="78">
        <f>COUNTA(D619:D628)</f>
        <v>0</v>
      </c>
      <c r="E629" s="78"/>
      <c r="F629" s="69">
        <f>SUM(F619:F628)</f>
        <v>0</v>
      </c>
      <c r="G629" s="69">
        <f>SUM(G619:G628)</f>
        <v>0</v>
      </c>
      <c r="H629" s="69"/>
      <c r="I629" s="70">
        <f>SUM(I619:I628)</f>
        <v>0</v>
      </c>
      <c r="J629" s="71">
        <f>SUM(J619:J628)</f>
        <v>0</v>
      </c>
      <c r="K629" s="71">
        <f>SUM(K619:K628)</f>
        <v>0</v>
      </c>
      <c r="L629" s="71"/>
      <c r="M629" s="71"/>
      <c r="N629" s="74">
        <f>SUM(N619:N628)</f>
        <v>0</v>
      </c>
      <c r="O629" s="74">
        <f>SUM(O619:O628)</f>
        <v>0</v>
      </c>
      <c r="P629" s="74">
        <f t="shared" ref="P629" si="99">SUM(P619:P628)</f>
        <v>0</v>
      </c>
      <c r="Q629" s="74">
        <f>SUM(Q619:Q628)</f>
        <v>0</v>
      </c>
      <c r="R629" s="71"/>
      <c r="S629" s="71" t="e">
        <f>SUM(S619:S628)</f>
        <v>#REF!</v>
      </c>
      <c r="T629" s="71" t="e">
        <f t="shared" ref="T629" si="100">SUM(T619:T628)</f>
        <v>#REF!</v>
      </c>
      <c r="U629" s="81"/>
      <c r="V629" s="91"/>
    </row>
    <row r="630" spans="2:22" s="93" customFormat="1" hidden="1">
      <c r="B630" s="822"/>
      <c r="C630" s="82"/>
      <c r="D630" s="83"/>
      <c r="E630" s="84"/>
      <c r="F630" s="84"/>
      <c r="G630" s="28" t="str">
        <f>IFERROR(IF(F630/#REF!=0," ",F630/#REF!),"")</f>
        <v/>
      </c>
      <c r="H630" s="28"/>
      <c r="I630" s="72"/>
      <c r="J630" s="73"/>
      <c r="K630" s="73"/>
      <c r="L630" s="73"/>
      <c r="M630" s="73"/>
      <c r="N630" s="73"/>
      <c r="O630" s="73"/>
      <c r="P630" s="73"/>
      <c r="Q630" s="73"/>
      <c r="R630" s="73"/>
      <c r="S630" s="73"/>
      <c r="T630" s="73"/>
      <c r="U630" s="87"/>
      <c r="V630" s="92"/>
    </row>
    <row r="631" spans="2:22" hidden="1">
      <c r="B631" s="823">
        <f>B619+1</f>
        <v>52</v>
      </c>
      <c r="C631" s="828"/>
      <c r="D631" s="25"/>
      <c r="E631" s="24"/>
      <c r="F631" s="30"/>
      <c r="G631" s="7" t="str">
        <f>IFERROR(IF(F631/#REF!=0," ",F631/#REF!),"")</f>
        <v/>
      </c>
      <c r="H631" s="147"/>
      <c r="I631" s="862" t="str">
        <f>IFERROR(ROUND(IF(F641/#REF!=0,"",F641/#REF!),0),"")</f>
        <v/>
      </c>
      <c r="J631" s="859" t="str">
        <f>IFERROR(I641/#REF!,"")</f>
        <v/>
      </c>
      <c r="K631" s="865" t="str">
        <f>IFERROR(J641*#REF!/2,"")</f>
        <v/>
      </c>
      <c r="L631" s="854"/>
      <c r="M631" s="152"/>
      <c r="N631" s="834" t="str">
        <f>IFERROR(ROUND(IF(OR($L631="Hino Truck",$L634="Hino Truck",$L636="Hino Truck",$L638="Hino Truck"),$J641/#REF!,""),1),"NA")</f>
        <v>NA</v>
      </c>
      <c r="O631" s="834" t="str">
        <f>IFERROR(ROUND(IF(OR($L631="Mazda",$L634="Mazda",$L636="Mazda",$L638="Mazda"),$J641/#REF!,""),1),"NA")</f>
        <v>NA</v>
      </c>
      <c r="P631" s="834" t="str">
        <f>IFERROR(ROUND(IF(OR($L631="Shazoor",$L634="Shazoor",$L636="Shazoor",$L638="Shazoor"),$J641/#REF!,""),1),"NA")</f>
        <v>NA</v>
      </c>
      <c r="Q631" s="834" t="str">
        <f>IFERROR(ROUND(IF(OR($L631="Suzuki",$L634="Suzuki",$L636="Suzuki",$L638="Suzuki"),$J641/#REF!,""),1),"NA")</f>
        <v>NA</v>
      </c>
      <c r="R631" s="830"/>
      <c r="S631" s="855" t="e">
        <f>G641/#REF!/#REF!</f>
        <v>#REF!</v>
      </c>
      <c r="T631" s="857" t="e">
        <f>ROUND(S641/#REF!,0)</f>
        <v>#REF!</v>
      </c>
      <c r="U631" s="44"/>
      <c r="V631" s="19"/>
    </row>
    <row r="632" spans="2:22" hidden="1">
      <c r="B632" s="823"/>
      <c r="C632" s="828"/>
      <c r="D632" s="25"/>
      <c r="E632" s="30"/>
      <c r="F632" s="30"/>
      <c r="G632" s="7" t="str">
        <f>IFERROR(IF(F632/#REF!=0," ",F632/#REF!),"")</f>
        <v/>
      </c>
      <c r="H632" s="147"/>
      <c r="I632" s="863"/>
      <c r="J632" s="860"/>
      <c r="K632" s="866"/>
      <c r="L632" s="828"/>
      <c r="M632" s="152"/>
      <c r="N632" s="835"/>
      <c r="O632" s="835"/>
      <c r="P632" s="835"/>
      <c r="Q632" s="835"/>
      <c r="R632" s="831"/>
      <c r="S632" s="855"/>
      <c r="T632" s="857"/>
      <c r="U632" s="46"/>
      <c r="V632" s="19"/>
    </row>
    <row r="633" spans="2:22" hidden="1">
      <c r="B633" s="823"/>
      <c r="C633" s="828"/>
      <c r="D633" s="25"/>
      <c r="E633" s="30"/>
      <c r="F633" s="30"/>
      <c r="G633" s="7" t="str">
        <f>IFERROR(IF(F633/#REF!=0," ",F633/#REF!),"")</f>
        <v/>
      </c>
      <c r="H633" s="147"/>
      <c r="I633" s="863"/>
      <c r="J633" s="860"/>
      <c r="K633" s="866"/>
      <c r="L633" s="829"/>
      <c r="M633" s="152"/>
      <c r="N633" s="835"/>
      <c r="O633" s="835"/>
      <c r="P633" s="835"/>
      <c r="Q633" s="835"/>
      <c r="R633" s="831"/>
      <c r="S633" s="855"/>
      <c r="T633" s="857"/>
      <c r="U633" s="46"/>
      <c r="V633" s="19"/>
    </row>
    <row r="634" spans="2:22" hidden="1">
      <c r="B634" s="823"/>
      <c r="C634" s="828"/>
      <c r="D634" s="25"/>
      <c r="E634" s="30"/>
      <c r="F634" s="30"/>
      <c r="G634" s="7" t="str">
        <f>IFERROR(IF(F634/#REF!=0," ",F634/#REF!),"")</f>
        <v/>
      </c>
      <c r="H634" s="147"/>
      <c r="I634" s="863"/>
      <c r="J634" s="860"/>
      <c r="K634" s="866"/>
      <c r="L634" s="854"/>
      <c r="M634" s="152"/>
      <c r="N634" s="835"/>
      <c r="O634" s="835"/>
      <c r="P634" s="835"/>
      <c r="Q634" s="835"/>
      <c r="R634" s="831"/>
      <c r="S634" s="855"/>
      <c r="T634" s="857"/>
      <c r="U634" s="46"/>
      <c r="V634" s="19"/>
    </row>
    <row r="635" spans="2:22" hidden="1">
      <c r="B635" s="823"/>
      <c r="C635" s="828"/>
      <c r="D635" s="25"/>
      <c r="E635" s="30"/>
      <c r="F635" s="22"/>
      <c r="G635" s="7" t="str">
        <f>IFERROR(IF(F635/#REF!=0," ",F635/#REF!),"")</f>
        <v/>
      </c>
      <c r="H635" s="147"/>
      <c r="I635" s="863"/>
      <c r="J635" s="860"/>
      <c r="K635" s="866"/>
      <c r="L635" s="829"/>
      <c r="M635" s="152"/>
      <c r="N635" s="835"/>
      <c r="O635" s="835"/>
      <c r="P635" s="835"/>
      <c r="Q635" s="835"/>
      <c r="R635" s="831"/>
      <c r="S635" s="855"/>
      <c r="T635" s="857"/>
      <c r="U635" s="46"/>
      <c r="V635" s="19"/>
    </row>
    <row r="636" spans="2:22" hidden="1">
      <c r="B636" s="823"/>
      <c r="C636" s="828"/>
      <c r="D636" s="25"/>
      <c r="E636" s="30"/>
      <c r="F636" s="22"/>
      <c r="G636" s="7" t="str">
        <f>IFERROR(IF(F636/#REF!=0," ",F636/#REF!),"")</f>
        <v/>
      </c>
      <c r="H636" s="147"/>
      <c r="I636" s="863"/>
      <c r="J636" s="860"/>
      <c r="K636" s="866"/>
      <c r="L636" s="854"/>
      <c r="M636" s="152"/>
      <c r="N636" s="835"/>
      <c r="O636" s="835"/>
      <c r="P636" s="835"/>
      <c r="Q636" s="835"/>
      <c r="R636" s="831"/>
      <c r="S636" s="855"/>
      <c r="T636" s="857"/>
      <c r="U636" s="46"/>
      <c r="V636" s="19"/>
    </row>
    <row r="637" spans="2:22" hidden="1">
      <c r="B637" s="823"/>
      <c r="C637" s="828"/>
      <c r="D637" s="25"/>
      <c r="E637" s="30"/>
      <c r="F637" s="22"/>
      <c r="G637" s="7" t="str">
        <f>IFERROR(IF(F637/#REF!=0," ",F637/#REF!),"")</f>
        <v/>
      </c>
      <c r="H637" s="147"/>
      <c r="I637" s="863"/>
      <c r="J637" s="860"/>
      <c r="K637" s="866"/>
      <c r="L637" s="829"/>
      <c r="M637" s="152"/>
      <c r="N637" s="835"/>
      <c r="O637" s="835"/>
      <c r="P637" s="835"/>
      <c r="Q637" s="835"/>
      <c r="R637" s="831"/>
      <c r="S637" s="855"/>
      <c r="T637" s="857"/>
      <c r="U637" s="46"/>
      <c r="V637" s="19"/>
    </row>
    <row r="638" spans="2:22" hidden="1">
      <c r="B638" s="823"/>
      <c r="C638" s="828"/>
      <c r="D638" s="25"/>
      <c r="E638" s="30"/>
      <c r="F638" s="22"/>
      <c r="G638" s="7" t="str">
        <f>IFERROR(IF(F638/#REF!=0," ",F638/#REF!),"")</f>
        <v/>
      </c>
      <c r="H638" s="147"/>
      <c r="I638" s="863"/>
      <c r="J638" s="860"/>
      <c r="K638" s="866"/>
      <c r="L638" s="854"/>
      <c r="M638" s="152"/>
      <c r="N638" s="835"/>
      <c r="O638" s="835"/>
      <c r="P638" s="835"/>
      <c r="Q638" s="835"/>
      <c r="R638" s="831"/>
      <c r="S638" s="855"/>
      <c r="T638" s="857"/>
      <c r="U638" s="46"/>
      <c r="V638" s="19"/>
    </row>
    <row r="639" spans="2:22" hidden="1">
      <c r="B639" s="823"/>
      <c r="C639" s="828"/>
      <c r="D639" s="25"/>
      <c r="E639" s="30"/>
      <c r="F639" s="22"/>
      <c r="G639" s="7" t="str">
        <f>IFERROR(IF(F639/#REF!=0," ",F639/#REF!),"")</f>
        <v/>
      </c>
      <c r="H639" s="147"/>
      <c r="I639" s="863"/>
      <c r="J639" s="860"/>
      <c r="K639" s="866"/>
      <c r="L639" s="828"/>
      <c r="M639" s="152"/>
      <c r="N639" s="835"/>
      <c r="O639" s="835"/>
      <c r="P639" s="835"/>
      <c r="Q639" s="835"/>
      <c r="R639" s="831"/>
      <c r="S639" s="855"/>
      <c r="T639" s="857"/>
      <c r="U639" s="46"/>
      <c r="V639" s="19"/>
    </row>
    <row r="640" spans="2:22" hidden="1">
      <c r="B640" s="822"/>
      <c r="C640" s="829"/>
      <c r="D640" s="25"/>
      <c r="E640" s="30"/>
      <c r="F640" s="22"/>
      <c r="G640" s="7" t="str">
        <f>IFERROR(IF(F640/#REF!=0," ",F640/#REF!),"")</f>
        <v/>
      </c>
      <c r="H640" s="7"/>
      <c r="I640" s="864"/>
      <c r="J640" s="861"/>
      <c r="K640" s="867"/>
      <c r="L640" s="829"/>
      <c r="M640" s="153"/>
      <c r="N640" s="836"/>
      <c r="O640" s="836"/>
      <c r="P640" s="836"/>
      <c r="Q640" s="836"/>
      <c r="R640" s="832"/>
      <c r="S640" s="856"/>
      <c r="T640" s="858"/>
      <c r="U640" s="46"/>
      <c r="V640" s="19"/>
    </row>
    <row r="641" spans="2:22" s="90" customFormat="1" ht="16.5" hidden="1" customHeight="1">
      <c r="B641" s="821"/>
      <c r="C641" s="78" t="s">
        <v>348</v>
      </c>
      <c r="D641" s="78">
        <f>COUNTA(D631:D640)</f>
        <v>0</v>
      </c>
      <c r="E641" s="78"/>
      <c r="F641" s="69">
        <f>SUM(F631:F640)</f>
        <v>0</v>
      </c>
      <c r="G641" s="69">
        <f>SUM(G631:G640)</f>
        <v>0</v>
      </c>
      <c r="H641" s="69"/>
      <c r="I641" s="70">
        <f>SUM(I631:I640)</f>
        <v>0</v>
      </c>
      <c r="J641" s="71">
        <f>SUM(J631:J640)</f>
        <v>0</v>
      </c>
      <c r="K641" s="71">
        <f>SUM(K631:K640)</f>
        <v>0</v>
      </c>
      <c r="L641" s="71"/>
      <c r="M641" s="71"/>
      <c r="N641" s="74">
        <f>SUM(N631:N640)</f>
        <v>0</v>
      </c>
      <c r="O641" s="74">
        <f>SUM(O631:O640)</f>
        <v>0</v>
      </c>
      <c r="P641" s="74">
        <f t="shared" ref="P641" si="101">SUM(P631:P640)</f>
        <v>0</v>
      </c>
      <c r="Q641" s="74">
        <f>SUM(Q631:Q640)</f>
        <v>0</v>
      </c>
      <c r="R641" s="71"/>
      <c r="S641" s="71" t="e">
        <f>SUM(S631:S640)</f>
        <v>#REF!</v>
      </c>
      <c r="T641" s="71" t="e">
        <f t="shared" ref="T641" si="102">SUM(T631:T640)</f>
        <v>#REF!</v>
      </c>
      <c r="U641" s="81"/>
      <c r="V641" s="91"/>
    </row>
    <row r="642" spans="2:22" s="93" customFormat="1" hidden="1">
      <c r="B642" s="822"/>
      <c r="C642" s="82"/>
      <c r="D642" s="83"/>
      <c r="E642" s="84"/>
      <c r="F642" s="84"/>
      <c r="G642" s="28" t="str">
        <f>IFERROR(IF(F642/#REF!=0," ",F642/#REF!),"")</f>
        <v/>
      </c>
      <c r="H642" s="28"/>
      <c r="I642" s="72"/>
      <c r="J642" s="73"/>
      <c r="K642" s="73"/>
      <c r="L642" s="73"/>
      <c r="M642" s="73"/>
      <c r="N642" s="73"/>
      <c r="O642" s="73"/>
      <c r="P642" s="73"/>
      <c r="Q642" s="73"/>
      <c r="R642" s="73"/>
      <c r="S642" s="73"/>
      <c r="T642" s="73"/>
      <c r="U642" s="87"/>
      <c r="V642" s="92"/>
    </row>
    <row r="643" spans="2:22" hidden="1">
      <c r="B643" s="823">
        <f>B631+1</f>
        <v>53</v>
      </c>
      <c r="C643" s="828"/>
      <c r="D643" s="25"/>
      <c r="E643" s="24"/>
      <c r="F643" s="30"/>
      <c r="G643" s="7" t="str">
        <f>IFERROR(IF(F643/#REF!=0," ",F643/#REF!),"")</f>
        <v/>
      </c>
      <c r="H643" s="147"/>
      <c r="I643" s="862" t="str">
        <f>IFERROR(ROUND(IF(F653/#REF!=0,"",F653/#REF!),0),"")</f>
        <v/>
      </c>
      <c r="J643" s="859" t="str">
        <f>IFERROR(I653/#REF!,"")</f>
        <v/>
      </c>
      <c r="K643" s="865" t="str">
        <f>IFERROR(J653*#REF!/2,"")</f>
        <v/>
      </c>
      <c r="L643" s="854"/>
      <c r="M643" s="152"/>
      <c r="N643" s="834" t="str">
        <f>IFERROR(ROUND(IF(OR($L643="Hino Truck",$L646="Hino Truck",$L648="Hino Truck",$L650="Hino Truck"),$J653/#REF!,""),1),"NA")</f>
        <v>NA</v>
      </c>
      <c r="O643" s="834" t="str">
        <f>IFERROR(ROUND(IF(OR($L643="Mazda",$L646="Mazda",$L648="Mazda",$L650="Mazda"),$J653/#REF!,""),1),"NA")</f>
        <v>NA</v>
      </c>
      <c r="P643" s="834" t="str">
        <f>IFERROR(ROUND(IF(OR($L643="Shazoor",$L646="Shazoor",$L648="Shazoor",$L650="Shazoor"),$J653/#REF!,""),1),"NA")</f>
        <v>NA</v>
      </c>
      <c r="Q643" s="834" t="str">
        <f>IFERROR(ROUND(IF(OR($L643="Suzuki",$L646="Suzuki",$L648="Suzuki",$L650="Suzuki"),$J653/#REF!,""),1),"NA")</f>
        <v>NA</v>
      </c>
      <c r="R643" s="830"/>
      <c r="S643" s="855" t="e">
        <f>G653/#REF!/#REF!</f>
        <v>#REF!</v>
      </c>
      <c r="T643" s="857" t="e">
        <f>ROUND(S653/#REF!,0)</f>
        <v>#REF!</v>
      </c>
      <c r="U643" s="44"/>
      <c r="V643" s="19"/>
    </row>
    <row r="644" spans="2:22" hidden="1">
      <c r="B644" s="823"/>
      <c r="C644" s="828"/>
      <c r="D644" s="25"/>
      <c r="E644" s="30"/>
      <c r="F644" s="30"/>
      <c r="G644" s="7" t="str">
        <f>IFERROR(IF(F644/#REF!=0," ",F644/#REF!),"")</f>
        <v/>
      </c>
      <c r="H644" s="147"/>
      <c r="I644" s="863"/>
      <c r="J644" s="860"/>
      <c r="K644" s="866"/>
      <c r="L644" s="828"/>
      <c r="M644" s="152"/>
      <c r="N644" s="835"/>
      <c r="O644" s="835"/>
      <c r="P644" s="835"/>
      <c r="Q644" s="835"/>
      <c r="R644" s="831"/>
      <c r="S644" s="855"/>
      <c r="T644" s="857"/>
      <c r="U644" s="46"/>
      <c r="V644" s="19"/>
    </row>
    <row r="645" spans="2:22" hidden="1">
      <c r="B645" s="823"/>
      <c r="C645" s="828"/>
      <c r="D645" s="25"/>
      <c r="E645" s="30"/>
      <c r="F645" s="30"/>
      <c r="G645" s="7" t="str">
        <f>IFERROR(IF(F645/#REF!=0," ",F645/#REF!),"")</f>
        <v/>
      </c>
      <c r="H645" s="147"/>
      <c r="I645" s="863"/>
      <c r="J645" s="860"/>
      <c r="K645" s="866"/>
      <c r="L645" s="829"/>
      <c r="M645" s="152"/>
      <c r="N645" s="835"/>
      <c r="O645" s="835"/>
      <c r="P645" s="835"/>
      <c r="Q645" s="835"/>
      <c r="R645" s="831"/>
      <c r="S645" s="855"/>
      <c r="T645" s="857"/>
      <c r="U645" s="46"/>
      <c r="V645" s="19"/>
    </row>
    <row r="646" spans="2:22" hidden="1">
      <c r="B646" s="823"/>
      <c r="C646" s="828"/>
      <c r="D646" s="25"/>
      <c r="E646" s="30"/>
      <c r="F646" s="30"/>
      <c r="G646" s="7" t="str">
        <f>IFERROR(IF(F646/#REF!=0," ",F646/#REF!),"")</f>
        <v/>
      </c>
      <c r="H646" s="147"/>
      <c r="I646" s="863"/>
      <c r="J646" s="860"/>
      <c r="K646" s="866"/>
      <c r="L646" s="854"/>
      <c r="M646" s="152"/>
      <c r="N646" s="835"/>
      <c r="O646" s="835"/>
      <c r="P646" s="835"/>
      <c r="Q646" s="835"/>
      <c r="R646" s="831"/>
      <c r="S646" s="855"/>
      <c r="T646" s="857"/>
      <c r="U646" s="46"/>
      <c r="V646" s="19"/>
    </row>
    <row r="647" spans="2:22" hidden="1">
      <c r="B647" s="823"/>
      <c r="C647" s="828"/>
      <c r="D647" s="25"/>
      <c r="E647" s="30"/>
      <c r="F647" s="22"/>
      <c r="G647" s="7" t="str">
        <f>IFERROR(IF(F647/#REF!=0," ",F647/#REF!),"")</f>
        <v/>
      </c>
      <c r="H647" s="147"/>
      <c r="I647" s="863"/>
      <c r="J647" s="860"/>
      <c r="K647" s="866"/>
      <c r="L647" s="829"/>
      <c r="M647" s="152"/>
      <c r="N647" s="835"/>
      <c r="O647" s="835"/>
      <c r="P647" s="835"/>
      <c r="Q647" s="835"/>
      <c r="R647" s="831"/>
      <c r="S647" s="855"/>
      <c r="T647" s="857"/>
      <c r="U647" s="46"/>
      <c r="V647" s="19"/>
    </row>
    <row r="648" spans="2:22" hidden="1">
      <c r="B648" s="823"/>
      <c r="C648" s="828"/>
      <c r="D648" s="25"/>
      <c r="E648" s="30"/>
      <c r="F648" s="22"/>
      <c r="G648" s="7" t="str">
        <f>IFERROR(IF(F648/#REF!=0," ",F648/#REF!),"")</f>
        <v/>
      </c>
      <c r="H648" s="147"/>
      <c r="I648" s="863"/>
      <c r="J648" s="860"/>
      <c r="K648" s="866"/>
      <c r="L648" s="854"/>
      <c r="M648" s="152"/>
      <c r="N648" s="835"/>
      <c r="O648" s="835"/>
      <c r="P648" s="835"/>
      <c r="Q648" s="835"/>
      <c r="R648" s="831"/>
      <c r="S648" s="855"/>
      <c r="T648" s="857"/>
      <c r="U648" s="46"/>
      <c r="V648" s="19"/>
    </row>
    <row r="649" spans="2:22" hidden="1">
      <c r="B649" s="823"/>
      <c r="C649" s="828"/>
      <c r="D649" s="25"/>
      <c r="E649" s="30"/>
      <c r="F649" s="22"/>
      <c r="G649" s="7" t="str">
        <f>IFERROR(IF(F649/#REF!=0," ",F649/#REF!),"")</f>
        <v/>
      </c>
      <c r="H649" s="147"/>
      <c r="I649" s="863"/>
      <c r="J649" s="860"/>
      <c r="K649" s="866"/>
      <c r="L649" s="829"/>
      <c r="M649" s="152"/>
      <c r="N649" s="835"/>
      <c r="O649" s="835"/>
      <c r="P649" s="835"/>
      <c r="Q649" s="835"/>
      <c r="R649" s="831"/>
      <c r="S649" s="855"/>
      <c r="T649" s="857"/>
      <c r="U649" s="46"/>
      <c r="V649" s="19"/>
    </row>
    <row r="650" spans="2:22" hidden="1">
      <c r="B650" s="823"/>
      <c r="C650" s="828"/>
      <c r="D650" s="25"/>
      <c r="E650" s="30"/>
      <c r="F650" s="22"/>
      <c r="G650" s="7" t="str">
        <f>IFERROR(IF(F650/#REF!=0," ",F650/#REF!),"")</f>
        <v/>
      </c>
      <c r="H650" s="147"/>
      <c r="I650" s="863"/>
      <c r="J650" s="860"/>
      <c r="K650" s="866"/>
      <c r="L650" s="854"/>
      <c r="M650" s="152"/>
      <c r="N650" s="835"/>
      <c r="O650" s="835"/>
      <c r="P650" s="835"/>
      <c r="Q650" s="835"/>
      <c r="R650" s="831"/>
      <c r="S650" s="855"/>
      <c r="T650" s="857"/>
      <c r="U650" s="46"/>
      <c r="V650" s="19"/>
    </row>
    <row r="651" spans="2:22" hidden="1">
      <c r="B651" s="823"/>
      <c r="C651" s="828"/>
      <c r="D651" s="25"/>
      <c r="E651" s="30"/>
      <c r="F651" s="22"/>
      <c r="G651" s="7" t="str">
        <f>IFERROR(IF(F651/#REF!=0," ",F651/#REF!),"")</f>
        <v/>
      </c>
      <c r="H651" s="147"/>
      <c r="I651" s="863"/>
      <c r="J651" s="860"/>
      <c r="K651" s="866"/>
      <c r="L651" s="828"/>
      <c r="M651" s="152"/>
      <c r="N651" s="835"/>
      <c r="O651" s="835"/>
      <c r="P651" s="835"/>
      <c r="Q651" s="835"/>
      <c r="R651" s="831"/>
      <c r="S651" s="855"/>
      <c r="T651" s="857"/>
      <c r="U651" s="46"/>
      <c r="V651" s="19"/>
    </row>
    <row r="652" spans="2:22" hidden="1">
      <c r="B652" s="822"/>
      <c r="C652" s="829"/>
      <c r="D652" s="25"/>
      <c r="E652" s="30"/>
      <c r="F652" s="22"/>
      <c r="G652" s="7" t="str">
        <f>IFERROR(IF(F652/#REF!=0," ",F652/#REF!),"")</f>
        <v/>
      </c>
      <c r="H652" s="7"/>
      <c r="I652" s="864"/>
      <c r="J652" s="861"/>
      <c r="K652" s="867"/>
      <c r="L652" s="829"/>
      <c r="M652" s="153"/>
      <c r="N652" s="836"/>
      <c r="O652" s="836"/>
      <c r="P652" s="836"/>
      <c r="Q652" s="836"/>
      <c r="R652" s="832"/>
      <c r="S652" s="856"/>
      <c r="T652" s="858"/>
      <c r="U652" s="46"/>
      <c r="V652" s="19"/>
    </row>
    <row r="653" spans="2:22" s="90" customFormat="1" ht="16.5" hidden="1" customHeight="1">
      <c r="B653" s="821"/>
      <c r="C653" s="78" t="s">
        <v>348</v>
      </c>
      <c r="D653" s="78">
        <f>COUNTA(D643:D652)</f>
        <v>0</v>
      </c>
      <c r="E653" s="78"/>
      <c r="F653" s="69">
        <f>SUM(F643:F652)</f>
        <v>0</v>
      </c>
      <c r="G653" s="69">
        <f>SUM(G643:G652)</f>
        <v>0</v>
      </c>
      <c r="H653" s="69"/>
      <c r="I653" s="70">
        <f>SUM(I643:I652)</f>
        <v>0</v>
      </c>
      <c r="J653" s="71">
        <f>SUM(J643:J652)</f>
        <v>0</v>
      </c>
      <c r="K653" s="71">
        <f>SUM(K643:K652)</f>
        <v>0</v>
      </c>
      <c r="L653" s="71"/>
      <c r="M653" s="71"/>
      <c r="N653" s="74">
        <f>SUM(N643:N652)</f>
        <v>0</v>
      </c>
      <c r="O653" s="74">
        <f>SUM(O643:O652)</f>
        <v>0</v>
      </c>
      <c r="P653" s="74">
        <f t="shared" ref="P653" si="103">SUM(P643:P652)</f>
        <v>0</v>
      </c>
      <c r="Q653" s="74">
        <f>SUM(Q643:Q652)</f>
        <v>0</v>
      </c>
      <c r="R653" s="71"/>
      <c r="S653" s="71" t="e">
        <f>SUM(S643:S652)</f>
        <v>#REF!</v>
      </c>
      <c r="T653" s="71" t="e">
        <f t="shared" ref="T653" si="104">SUM(T643:T652)</f>
        <v>#REF!</v>
      </c>
      <c r="U653" s="81"/>
      <c r="V653" s="91"/>
    </row>
    <row r="654" spans="2:22" s="93" customFormat="1" hidden="1">
      <c r="B654" s="822"/>
      <c r="C654" s="82"/>
      <c r="D654" s="83"/>
      <c r="E654" s="84"/>
      <c r="F654" s="84"/>
      <c r="G654" s="28" t="str">
        <f>IFERROR(IF(F654/#REF!=0," ",F654/#REF!),"")</f>
        <v/>
      </c>
      <c r="H654" s="28"/>
      <c r="I654" s="72"/>
      <c r="J654" s="73"/>
      <c r="K654" s="73"/>
      <c r="L654" s="73"/>
      <c r="M654" s="73"/>
      <c r="N654" s="73"/>
      <c r="O654" s="73"/>
      <c r="P654" s="73"/>
      <c r="Q654" s="73"/>
      <c r="R654" s="73"/>
      <c r="S654" s="73"/>
      <c r="T654" s="73"/>
      <c r="U654" s="87"/>
      <c r="V654" s="92"/>
    </row>
    <row r="655" spans="2:22" hidden="1">
      <c r="B655" s="823">
        <f>B643+1</f>
        <v>54</v>
      </c>
      <c r="C655" s="828"/>
      <c r="D655" s="25"/>
      <c r="E655" s="24"/>
      <c r="F655" s="30"/>
      <c r="G655" s="7" t="str">
        <f>IFERROR(IF(F655/#REF!=0," ",F655/#REF!),"")</f>
        <v/>
      </c>
      <c r="H655" s="147"/>
      <c r="I655" s="862" t="str">
        <f>IFERROR(ROUND(IF(F665/#REF!=0,"",F665/#REF!),0),"")</f>
        <v/>
      </c>
      <c r="J655" s="859" t="str">
        <f>IFERROR(I665/#REF!,"")</f>
        <v/>
      </c>
      <c r="K655" s="865" t="str">
        <f>IFERROR(J665*#REF!/2,"")</f>
        <v/>
      </c>
      <c r="L655" s="854"/>
      <c r="M655" s="152"/>
      <c r="N655" s="834" t="str">
        <f>IFERROR(ROUND(IF(OR($L655="Hino Truck",$L658="Hino Truck",$L660="Hino Truck",$L662="Hino Truck"),$J665/#REF!,""),1),"NA")</f>
        <v>NA</v>
      </c>
      <c r="O655" s="834" t="str">
        <f>IFERROR(ROUND(IF(OR($L655="Mazda",$L658="Mazda",$L660="Mazda",$L662="Mazda"),$J665/#REF!,""),1),"NA")</f>
        <v>NA</v>
      </c>
      <c r="P655" s="834" t="str">
        <f>IFERROR(ROUND(IF(OR($L655="Shazoor",$L658="Shazoor",$L660="Shazoor",$L662="Shazoor"),$J665/#REF!,""),1),"NA")</f>
        <v>NA</v>
      </c>
      <c r="Q655" s="834" t="str">
        <f>IFERROR(ROUND(IF(OR($L655="Suzuki",$L658="Suzuki",$L660="Suzuki",$L662="Suzuki"),$J665/#REF!,""),1),"NA")</f>
        <v>NA</v>
      </c>
      <c r="R655" s="830"/>
      <c r="S655" s="855" t="e">
        <f>G665/#REF!/#REF!</f>
        <v>#REF!</v>
      </c>
      <c r="T655" s="857" t="e">
        <f>ROUND(S665/#REF!,0)</f>
        <v>#REF!</v>
      </c>
      <c r="U655" s="44"/>
      <c r="V655" s="19"/>
    </row>
    <row r="656" spans="2:22" hidden="1">
      <c r="B656" s="823"/>
      <c r="C656" s="828"/>
      <c r="D656" s="25"/>
      <c r="E656" s="30"/>
      <c r="F656" s="30"/>
      <c r="G656" s="7" t="str">
        <f>IFERROR(IF(F656/#REF!=0," ",F656/#REF!),"")</f>
        <v/>
      </c>
      <c r="H656" s="147"/>
      <c r="I656" s="863"/>
      <c r="J656" s="860"/>
      <c r="K656" s="866"/>
      <c r="L656" s="828"/>
      <c r="M656" s="152"/>
      <c r="N656" s="835"/>
      <c r="O656" s="835"/>
      <c r="P656" s="835"/>
      <c r="Q656" s="835"/>
      <c r="R656" s="831"/>
      <c r="S656" s="855"/>
      <c r="T656" s="857"/>
      <c r="U656" s="46"/>
      <c r="V656" s="19"/>
    </row>
    <row r="657" spans="2:22" hidden="1">
      <c r="B657" s="823"/>
      <c r="C657" s="828"/>
      <c r="D657" s="25"/>
      <c r="E657" s="30"/>
      <c r="F657" s="30"/>
      <c r="G657" s="7" t="str">
        <f>IFERROR(IF(F657/#REF!=0," ",F657/#REF!),"")</f>
        <v/>
      </c>
      <c r="H657" s="147"/>
      <c r="I657" s="863"/>
      <c r="J657" s="860"/>
      <c r="K657" s="866"/>
      <c r="L657" s="829"/>
      <c r="M657" s="152"/>
      <c r="N657" s="835"/>
      <c r="O657" s="835"/>
      <c r="P657" s="835"/>
      <c r="Q657" s="835"/>
      <c r="R657" s="831"/>
      <c r="S657" s="855"/>
      <c r="T657" s="857"/>
      <c r="U657" s="46"/>
      <c r="V657" s="19"/>
    </row>
    <row r="658" spans="2:22" hidden="1">
      <c r="B658" s="823"/>
      <c r="C658" s="828"/>
      <c r="D658" s="25"/>
      <c r="E658" s="30"/>
      <c r="F658" s="30"/>
      <c r="G658" s="7" t="str">
        <f>IFERROR(IF(F658/#REF!=0," ",F658/#REF!),"")</f>
        <v/>
      </c>
      <c r="H658" s="147"/>
      <c r="I658" s="863"/>
      <c r="J658" s="860"/>
      <c r="K658" s="866"/>
      <c r="L658" s="854"/>
      <c r="M658" s="152"/>
      <c r="N658" s="835"/>
      <c r="O658" s="835"/>
      <c r="P658" s="835"/>
      <c r="Q658" s="835"/>
      <c r="R658" s="831"/>
      <c r="S658" s="855"/>
      <c r="T658" s="857"/>
      <c r="U658" s="46"/>
      <c r="V658" s="19"/>
    </row>
    <row r="659" spans="2:22" hidden="1">
      <c r="B659" s="823"/>
      <c r="C659" s="828"/>
      <c r="D659" s="25"/>
      <c r="E659" s="30"/>
      <c r="F659" s="22"/>
      <c r="G659" s="7" t="str">
        <f>IFERROR(IF(F659/#REF!=0," ",F659/#REF!),"")</f>
        <v/>
      </c>
      <c r="H659" s="147"/>
      <c r="I659" s="863"/>
      <c r="J659" s="860"/>
      <c r="K659" s="866"/>
      <c r="L659" s="829"/>
      <c r="M659" s="152"/>
      <c r="N659" s="835"/>
      <c r="O659" s="835"/>
      <c r="P659" s="835"/>
      <c r="Q659" s="835"/>
      <c r="R659" s="831"/>
      <c r="S659" s="855"/>
      <c r="T659" s="857"/>
      <c r="U659" s="46"/>
      <c r="V659" s="19"/>
    </row>
    <row r="660" spans="2:22" hidden="1">
      <c r="B660" s="823"/>
      <c r="C660" s="828"/>
      <c r="D660" s="25"/>
      <c r="E660" s="30"/>
      <c r="F660" s="22"/>
      <c r="G660" s="7" t="str">
        <f>IFERROR(IF(F660/#REF!=0," ",F660/#REF!),"")</f>
        <v/>
      </c>
      <c r="H660" s="147"/>
      <c r="I660" s="863"/>
      <c r="J660" s="860"/>
      <c r="K660" s="866"/>
      <c r="L660" s="854"/>
      <c r="M660" s="152"/>
      <c r="N660" s="835"/>
      <c r="O660" s="835"/>
      <c r="P660" s="835"/>
      <c r="Q660" s="835"/>
      <c r="R660" s="831"/>
      <c r="S660" s="855"/>
      <c r="T660" s="857"/>
      <c r="U660" s="46"/>
      <c r="V660" s="19"/>
    </row>
    <row r="661" spans="2:22" hidden="1">
      <c r="B661" s="823"/>
      <c r="C661" s="828"/>
      <c r="D661" s="25"/>
      <c r="E661" s="30"/>
      <c r="F661" s="22"/>
      <c r="G661" s="7" t="str">
        <f>IFERROR(IF(F661/#REF!=0," ",F661/#REF!),"")</f>
        <v/>
      </c>
      <c r="H661" s="147"/>
      <c r="I661" s="863"/>
      <c r="J661" s="860"/>
      <c r="K661" s="866"/>
      <c r="L661" s="829"/>
      <c r="M661" s="152"/>
      <c r="N661" s="835"/>
      <c r="O661" s="835"/>
      <c r="P661" s="835"/>
      <c r="Q661" s="835"/>
      <c r="R661" s="831"/>
      <c r="S661" s="855"/>
      <c r="T661" s="857"/>
      <c r="U661" s="46"/>
      <c r="V661" s="19"/>
    </row>
    <row r="662" spans="2:22" hidden="1">
      <c r="B662" s="823"/>
      <c r="C662" s="828"/>
      <c r="D662" s="25"/>
      <c r="E662" s="30"/>
      <c r="F662" s="22"/>
      <c r="G662" s="7" t="str">
        <f>IFERROR(IF(F662/#REF!=0," ",F662/#REF!),"")</f>
        <v/>
      </c>
      <c r="H662" s="147"/>
      <c r="I662" s="863"/>
      <c r="J662" s="860"/>
      <c r="K662" s="866"/>
      <c r="L662" s="854"/>
      <c r="M662" s="152"/>
      <c r="N662" s="835"/>
      <c r="O662" s="835"/>
      <c r="P662" s="835"/>
      <c r="Q662" s="835"/>
      <c r="R662" s="831"/>
      <c r="S662" s="855"/>
      <c r="T662" s="857"/>
      <c r="U662" s="46"/>
      <c r="V662" s="19"/>
    </row>
    <row r="663" spans="2:22" hidden="1">
      <c r="B663" s="823"/>
      <c r="C663" s="828"/>
      <c r="D663" s="25"/>
      <c r="E663" s="30"/>
      <c r="F663" s="22"/>
      <c r="G663" s="7" t="str">
        <f>IFERROR(IF(F663/#REF!=0," ",F663/#REF!),"")</f>
        <v/>
      </c>
      <c r="H663" s="147"/>
      <c r="I663" s="863"/>
      <c r="J663" s="860"/>
      <c r="K663" s="866"/>
      <c r="L663" s="828"/>
      <c r="M663" s="152"/>
      <c r="N663" s="835"/>
      <c r="O663" s="835"/>
      <c r="P663" s="835"/>
      <c r="Q663" s="835"/>
      <c r="R663" s="831"/>
      <c r="S663" s="855"/>
      <c r="T663" s="857"/>
      <c r="U663" s="46"/>
      <c r="V663" s="19"/>
    </row>
    <row r="664" spans="2:22" hidden="1">
      <c r="B664" s="822"/>
      <c r="C664" s="829"/>
      <c r="D664" s="25"/>
      <c r="E664" s="30"/>
      <c r="F664" s="22"/>
      <c r="G664" s="7" t="str">
        <f>IFERROR(IF(F664/#REF!=0," ",F664/#REF!),"")</f>
        <v/>
      </c>
      <c r="H664" s="7"/>
      <c r="I664" s="864"/>
      <c r="J664" s="861"/>
      <c r="K664" s="867"/>
      <c r="L664" s="829"/>
      <c r="M664" s="153"/>
      <c r="N664" s="836"/>
      <c r="O664" s="836"/>
      <c r="P664" s="836"/>
      <c r="Q664" s="836"/>
      <c r="R664" s="832"/>
      <c r="S664" s="856"/>
      <c r="T664" s="858"/>
      <c r="U664" s="46"/>
      <c r="V664" s="19"/>
    </row>
    <row r="665" spans="2:22" s="90" customFormat="1" ht="16.5" hidden="1" customHeight="1">
      <c r="B665" s="821"/>
      <c r="C665" s="78" t="s">
        <v>348</v>
      </c>
      <c r="D665" s="78">
        <f>COUNTA(D655:D664)</f>
        <v>0</v>
      </c>
      <c r="E665" s="78"/>
      <c r="F665" s="69">
        <f>SUM(F655:F664)</f>
        <v>0</v>
      </c>
      <c r="G665" s="69">
        <f>SUM(G655:G664)</f>
        <v>0</v>
      </c>
      <c r="H665" s="69"/>
      <c r="I665" s="70">
        <f>SUM(I655:I664)</f>
        <v>0</v>
      </c>
      <c r="J665" s="71">
        <f>SUM(J655:J664)</f>
        <v>0</v>
      </c>
      <c r="K665" s="71">
        <f>SUM(K655:K664)</f>
        <v>0</v>
      </c>
      <c r="L665" s="71"/>
      <c r="M665" s="71"/>
      <c r="N665" s="74">
        <f>SUM(N655:N664)</f>
        <v>0</v>
      </c>
      <c r="O665" s="74">
        <f>SUM(O655:O664)</f>
        <v>0</v>
      </c>
      <c r="P665" s="74">
        <f t="shared" ref="P665" si="105">SUM(P655:P664)</f>
        <v>0</v>
      </c>
      <c r="Q665" s="74">
        <f>SUM(Q655:Q664)</f>
        <v>0</v>
      </c>
      <c r="R665" s="71"/>
      <c r="S665" s="71" t="e">
        <f>SUM(S655:S664)</f>
        <v>#REF!</v>
      </c>
      <c r="T665" s="71" t="e">
        <f t="shared" ref="T665" si="106">SUM(T655:T664)</f>
        <v>#REF!</v>
      </c>
      <c r="U665" s="81"/>
      <c r="V665" s="91"/>
    </row>
    <row r="666" spans="2:22" s="93" customFormat="1" hidden="1">
      <c r="B666" s="822"/>
      <c r="C666" s="82"/>
      <c r="D666" s="83"/>
      <c r="E666" s="84"/>
      <c r="F666" s="84"/>
      <c r="G666" s="28" t="str">
        <f>IFERROR(IF(F666/#REF!=0," ",F666/#REF!),"")</f>
        <v/>
      </c>
      <c r="H666" s="28"/>
      <c r="I666" s="72"/>
      <c r="J666" s="73"/>
      <c r="K666" s="73"/>
      <c r="L666" s="73"/>
      <c r="M666" s="73"/>
      <c r="N666" s="73"/>
      <c r="O666" s="73"/>
      <c r="P666" s="73"/>
      <c r="Q666" s="73"/>
      <c r="R666" s="73"/>
      <c r="S666" s="73"/>
      <c r="T666" s="73"/>
      <c r="U666" s="87"/>
      <c r="V666" s="92"/>
    </row>
    <row r="667" spans="2:22" hidden="1">
      <c r="B667" s="823">
        <f>B655+1</f>
        <v>55</v>
      </c>
      <c r="C667" s="828"/>
      <c r="D667" s="25"/>
      <c r="E667" s="24"/>
      <c r="F667" s="30"/>
      <c r="G667" s="7" t="str">
        <f>IFERROR(IF(F667/#REF!=0," ",F667/#REF!),"")</f>
        <v/>
      </c>
      <c r="H667" s="147"/>
      <c r="I667" s="862" t="str">
        <f>IFERROR(ROUND(IF(F677/#REF!=0,"",F677/#REF!),0),"")</f>
        <v/>
      </c>
      <c r="J667" s="859" t="str">
        <f>IFERROR(I677/#REF!,"")</f>
        <v/>
      </c>
      <c r="K667" s="865" t="str">
        <f>IFERROR(J677*#REF!/2,"")</f>
        <v/>
      </c>
      <c r="L667" s="854"/>
      <c r="M667" s="152"/>
      <c r="N667" s="834" t="str">
        <f>IFERROR(ROUND(IF(OR($L667="Hino Truck",$L670="Hino Truck",$L672="Hino Truck",$L674="Hino Truck"),$J677/#REF!,""),1),"NA")</f>
        <v>NA</v>
      </c>
      <c r="O667" s="834" t="str">
        <f>IFERROR(ROUND(IF(OR($L667="Mazda",$L670="Mazda",$L672="Mazda",$L674="Mazda"),$J677/#REF!,""),1),"NA")</f>
        <v>NA</v>
      </c>
      <c r="P667" s="834" t="str">
        <f>IFERROR(ROUND(IF(OR($L667="Shazoor",$L670="Shazoor",$L672="Shazoor",$L674="Shazoor"),$J677/#REF!,""),1),"NA")</f>
        <v>NA</v>
      </c>
      <c r="Q667" s="834" t="str">
        <f>IFERROR(ROUND(IF(OR($L667="Suzuki",$L670="Suzuki",$L672="Suzuki",$L674="Suzuki"),$J677/#REF!,""),1),"NA")</f>
        <v>NA</v>
      </c>
      <c r="R667" s="830"/>
      <c r="S667" s="855" t="e">
        <f>G677/#REF!/#REF!</f>
        <v>#REF!</v>
      </c>
      <c r="T667" s="857" t="e">
        <f>ROUND(S677/#REF!,0)</f>
        <v>#REF!</v>
      </c>
      <c r="U667" s="44"/>
      <c r="V667" s="19"/>
    </row>
    <row r="668" spans="2:22" hidden="1">
      <c r="B668" s="823"/>
      <c r="C668" s="828"/>
      <c r="D668" s="25"/>
      <c r="E668" s="30"/>
      <c r="F668" s="30"/>
      <c r="G668" s="7" t="str">
        <f>IFERROR(IF(F668/#REF!=0," ",F668/#REF!),"")</f>
        <v/>
      </c>
      <c r="H668" s="147"/>
      <c r="I668" s="863"/>
      <c r="J668" s="860"/>
      <c r="K668" s="866"/>
      <c r="L668" s="828"/>
      <c r="M668" s="152"/>
      <c r="N668" s="835"/>
      <c r="O668" s="835"/>
      <c r="P668" s="835"/>
      <c r="Q668" s="835"/>
      <c r="R668" s="831"/>
      <c r="S668" s="855"/>
      <c r="T668" s="857"/>
      <c r="U668" s="46"/>
      <c r="V668" s="19"/>
    </row>
    <row r="669" spans="2:22" hidden="1">
      <c r="B669" s="823"/>
      <c r="C669" s="828"/>
      <c r="D669" s="25"/>
      <c r="E669" s="30"/>
      <c r="F669" s="30"/>
      <c r="G669" s="7" t="str">
        <f>IFERROR(IF(F669/#REF!=0," ",F669/#REF!),"")</f>
        <v/>
      </c>
      <c r="H669" s="147"/>
      <c r="I669" s="863"/>
      <c r="J669" s="860"/>
      <c r="K669" s="866"/>
      <c r="L669" s="829"/>
      <c r="M669" s="152"/>
      <c r="N669" s="835"/>
      <c r="O669" s="835"/>
      <c r="P669" s="835"/>
      <c r="Q669" s="835"/>
      <c r="R669" s="831"/>
      <c r="S669" s="855"/>
      <c r="T669" s="857"/>
      <c r="U669" s="46"/>
      <c r="V669" s="19"/>
    </row>
    <row r="670" spans="2:22" hidden="1">
      <c r="B670" s="823"/>
      <c r="C670" s="828"/>
      <c r="D670" s="25"/>
      <c r="E670" s="30"/>
      <c r="F670" s="30"/>
      <c r="G670" s="7" t="str">
        <f>IFERROR(IF(F670/#REF!=0," ",F670/#REF!),"")</f>
        <v/>
      </c>
      <c r="H670" s="147"/>
      <c r="I670" s="863"/>
      <c r="J670" s="860"/>
      <c r="K670" s="866"/>
      <c r="L670" s="854"/>
      <c r="M670" s="152"/>
      <c r="N670" s="835"/>
      <c r="O670" s="835"/>
      <c r="P670" s="835"/>
      <c r="Q670" s="835"/>
      <c r="R670" s="831"/>
      <c r="S670" s="855"/>
      <c r="T670" s="857"/>
      <c r="U670" s="46"/>
      <c r="V670" s="19"/>
    </row>
    <row r="671" spans="2:22" hidden="1">
      <c r="B671" s="823"/>
      <c r="C671" s="828"/>
      <c r="D671" s="25"/>
      <c r="E671" s="30"/>
      <c r="F671" s="22"/>
      <c r="G671" s="7" t="str">
        <f>IFERROR(IF(F671/#REF!=0," ",F671/#REF!),"")</f>
        <v/>
      </c>
      <c r="H671" s="147"/>
      <c r="I671" s="863"/>
      <c r="J671" s="860"/>
      <c r="K671" s="866"/>
      <c r="L671" s="829"/>
      <c r="M671" s="152"/>
      <c r="N671" s="835"/>
      <c r="O671" s="835"/>
      <c r="P671" s="835"/>
      <c r="Q671" s="835"/>
      <c r="R671" s="831"/>
      <c r="S671" s="855"/>
      <c r="T671" s="857"/>
      <c r="U671" s="46"/>
      <c r="V671" s="19"/>
    </row>
    <row r="672" spans="2:22" hidden="1">
      <c r="B672" s="823"/>
      <c r="C672" s="828"/>
      <c r="D672" s="25"/>
      <c r="E672" s="30"/>
      <c r="F672" s="22"/>
      <c r="G672" s="7" t="str">
        <f>IFERROR(IF(F672/#REF!=0," ",F672/#REF!),"")</f>
        <v/>
      </c>
      <c r="H672" s="147"/>
      <c r="I672" s="863"/>
      <c r="J672" s="860"/>
      <c r="K672" s="866"/>
      <c r="L672" s="854"/>
      <c r="M672" s="152"/>
      <c r="N672" s="835"/>
      <c r="O672" s="835"/>
      <c r="P672" s="835"/>
      <c r="Q672" s="835"/>
      <c r="R672" s="831"/>
      <c r="S672" s="855"/>
      <c r="T672" s="857"/>
      <c r="U672" s="46"/>
      <c r="V672" s="19"/>
    </row>
    <row r="673" spans="2:22" hidden="1">
      <c r="B673" s="823"/>
      <c r="C673" s="828"/>
      <c r="D673" s="25"/>
      <c r="E673" s="30"/>
      <c r="F673" s="22"/>
      <c r="G673" s="7" t="str">
        <f>IFERROR(IF(F673/#REF!=0," ",F673/#REF!),"")</f>
        <v/>
      </c>
      <c r="H673" s="147"/>
      <c r="I673" s="863"/>
      <c r="J673" s="860"/>
      <c r="K673" s="866"/>
      <c r="L673" s="829"/>
      <c r="M673" s="152"/>
      <c r="N673" s="835"/>
      <c r="O673" s="835"/>
      <c r="P673" s="835"/>
      <c r="Q673" s="835"/>
      <c r="R673" s="831"/>
      <c r="S673" s="855"/>
      <c r="T673" s="857"/>
      <c r="U673" s="46"/>
      <c r="V673" s="19"/>
    </row>
    <row r="674" spans="2:22" hidden="1">
      <c r="B674" s="823"/>
      <c r="C674" s="828"/>
      <c r="D674" s="25"/>
      <c r="E674" s="30"/>
      <c r="F674" s="22"/>
      <c r="G674" s="7" t="str">
        <f>IFERROR(IF(F674/#REF!=0," ",F674/#REF!),"")</f>
        <v/>
      </c>
      <c r="H674" s="147"/>
      <c r="I674" s="863"/>
      <c r="J674" s="860"/>
      <c r="K674" s="866"/>
      <c r="L674" s="854"/>
      <c r="M674" s="152"/>
      <c r="N674" s="835"/>
      <c r="O674" s="835"/>
      <c r="P674" s="835"/>
      <c r="Q674" s="835"/>
      <c r="R674" s="831"/>
      <c r="S674" s="855"/>
      <c r="T674" s="857"/>
      <c r="U674" s="46"/>
      <c r="V674" s="19"/>
    </row>
    <row r="675" spans="2:22" hidden="1">
      <c r="B675" s="823"/>
      <c r="C675" s="828"/>
      <c r="D675" s="25"/>
      <c r="E675" s="30"/>
      <c r="F675" s="22"/>
      <c r="G675" s="7" t="str">
        <f>IFERROR(IF(F675/#REF!=0," ",F675/#REF!),"")</f>
        <v/>
      </c>
      <c r="H675" s="147"/>
      <c r="I675" s="863"/>
      <c r="J675" s="860"/>
      <c r="K675" s="866"/>
      <c r="L675" s="828"/>
      <c r="M675" s="152"/>
      <c r="N675" s="835"/>
      <c r="O675" s="835"/>
      <c r="P675" s="835"/>
      <c r="Q675" s="835"/>
      <c r="R675" s="831"/>
      <c r="S675" s="855"/>
      <c r="T675" s="857"/>
      <c r="U675" s="46"/>
      <c r="V675" s="19"/>
    </row>
    <row r="676" spans="2:22" hidden="1">
      <c r="B676" s="822"/>
      <c r="C676" s="829"/>
      <c r="D676" s="25"/>
      <c r="E676" s="30"/>
      <c r="F676" s="22"/>
      <c r="G676" s="7" t="str">
        <f>IFERROR(IF(F676/#REF!=0," ",F676/#REF!),"")</f>
        <v/>
      </c>
      <c r="H676" s="7"/>
      <c r="I676" s="864"/>
      <c r="J676" s="861"/>
      <c r="K676" s="867"/>
      <c r="L676" s="829"/>
      <c r="M676" s="153"/>
      <c r="N676" s="836"/>
      <c r="O676" s="836"/>
      <c r="P676" s="836"/>
      <c r="Q676" s="836"/>
      <c r="R676" s="832"/>
      <c r="S676" s="856"/>
      <c r="T676" s="858"/>
      <c r="U676" s="46"/>
      <c r="V676" s="19"/>
    </row>
    <row r="677" spans="2:22" s="90" customFormat="1" ht="16.5" hidden="1" customHeight="1">
      <c r="B677" s="821"/>
      <c r="C677" s="78" t="s">
        <v>348</v>
      </c>
      <c r="D677" s="78">
        <f>COUNTA(D667:D676)</f>
        <v>0</v>
      </c>
      <c r="E677" s="78"/>
      <c r="F677" s="69">
        <f>SUM(F667:F676)</f>
        <v>0</v>
      </c>
      <c r="G677" s="69">
        <f>SUM(G667:G676)</f>
        <v>0</v>
      </c>
      <c r="H677" s="69"/>
      <c r="I677" s="70">
        <f>SUM(I667:I676)</f>
        <v>0</v>
      </c>
      <c r="J677" s="71">
        <f>SUM(J667:J676)</f>
        <v>0</v>
      </c>
      <c r="K677" s="71">
        <f>SUM(K667:K676)</f>
        <v>0</v>
      </c>
      <c r="L677" s="71"/>
      <c r="M677" s="71"/>
      <c r="N677" s="74">
        <f>SUM(N667:N676)</f>
        <v>0</v>
      </c>
      <c r="O677" s="74">
        <f>SUM(O667:O676)</f>
        <v>0</v>
      </c>
      <c r="P677" s="74">
        <f t="shared" ref="P677" si="107">SUM(P667:P676)</f>
        <v>0</v>
      </c>
      <c r="Q677" s="74">
        <f>SUM(Q667:Q676)</f>
        <v>0</v>
      </c>
      <c r="R677" s="71"/>
      <c r="S677" s="71" t="e">
        <f>SUM(S667:S676)</f>
        <v>#REF!</v>
      </c>
      <c r="T677" s="71" t="e">
        <f t="shared" ref="T677" si="108">SUM(T667:T676)</f>
        <v>#REF!</v>
      </c>
      <c r="U677" s="81"/>
      <c r="V677" s="91"/>
    </row>
    <row r="678" spans="2:22" s="93" customFormat="1" hidden="1">
      <c r="B678" s="822"/>
      <c r="C678" s="82"/>
      <c r="D678" s="83"/>
      <c r="E678" s="84"/>
      <c r="F678" s="84"/>
      <c r="G678" s="28" t="str">
        <f>IFERROR(IF(F678/#REF!=0," ",F678/#REF!),"")</f>
        <v/>
      </c>
      <c r="H678" s="28"/>
      <c r="I678" s="72"/>
      <c r="J678" s="73"/>
      <c r="K678" s="73"/>
      <c r="L678" s="73"/>
      <c r="M678" s="73"/>
      <c r="N678" s="73"/>
      <c r="O678" s="73"/>
      <c r="P678" s="73"/>
      <c r="Q678" s="73"/>
      <c r="R678" s="73"/>
      <c r="S678" s="73"/>
      <c r="T678" s="73"/>
      <c r="U678" s="87"/>
      <c r="V678" s="92"/>
    </row>
    <row r="679" spans="2:22" hidden="1">
      <c r="B679" s="823">
        <f>B667+1</f>
        <v>56</v>
      </c>
      <c r="C679" s="828"/>
      <c r="D679" s="25"/>
      <c r="E679" s="24"/>
      <c r="F679" s="30"/>
      <c r="G679" s="7" t="str">
        <f>IFERROR(IF(F679/#REF!=0," ",F679/#REF!),"")</f>
        <v/>
      </c>
      <c r="H679" s="147"/>
      <c r="I679" s="862" t="str">
        <f>IFERROR(ROUND(IF(F689/#REF!=0,"",F689/#REF!),0),"")</f>
        <v/>
      </c>
      <c r="J679" s="859" t="str">
        <f>IFERROR(I689/#REF!,"")</f>
        <v/>
      </c>
      <c r="K679" s="865" t="str">
        <f>IFERROR(J689*#REF!/2,"")</f>
        <v/>
      </c>
      <c r="L679" s="854"/>
      <c r="M679" s="152"/>
      <c r="N679" s="834" t="str">
        <f>IFERROR(ROUND(IF(OR($L679="Hino Truck",$L682="Hino Truck",$L684="Hino Truck",$L686="Hino Truck"),$J689/#REF!,""),1),"NA")</f>
        <v>NA</v>
      </c>
      <c r="O679" s="834" t="str">
        <f>IFERROR(ROUND(IF(OR($L679="Mazda",$L682="Mazda",$L684="Mazda",$L686="Mazda"),$J689/#REF!,""),1),"NA")</f>
        <v>NA</v>
      </c>
      <c r="P679" s="834" t="str">
        <f>IFERROR(ROUND(IF(OR($L679="Shazoor",$L682="Shazoor",$L684="Shazoor",$L686="Shazoor"),$J689/#REF!,""),1),"NA")</f>
        <v>NA</v>
      </c>
      <c r="Q679" s="834" t="str">
        <f>IFERROR(ROUND(IF(OR($L679="Suzuki",$L682="Suzuki",$L684="Suzuki",$L686="Suzuki"),$J689/#REF!,""),1),"NA")</f>
        <v>NA</v>
      </c>
      <c r="R679" s="830"/>
      <c r="S679" s="855" t="e">
        <f>G689/#REF!/#REF!</f>
        <v>#REF!</v>
      </c>
      <c r="T679" s="857" t="e">
        <f>ROUND(S689/#REF!,0)</f>
        <v>#REF!</v>
      </c>
      <c r="U679" s="44"/>
      <c r="V679" s="19"/>
    </row>
    <row r="680" spans="2:22" hidden="1">
      <c r="B680" s="823"/>
      <c r="C680" s="828"/>
      <c r="D680" s="25"/>
      <c r="E680" s="30"/>
      <c r="F680" s="30"/>
      <c r="G680" s="7" t="str">
        <f>IFERROR(IF(F680/#REF!=0," ",F680/#REF!),"")</f>
        <v/>
      </c>
      <c r="H680" s="147"/>
      <c r="I680" s="863"/>
      <c r="J680" s="860"/>
      <c r="K680" s="866"/>
      <c r="L680" s="828"/>
      <c r="M680" s="152"/>
      <c r="N680" s="835"/>
      <c r="O680" s="835"/>
      <c r="P680" s="835"/>
      <c r="Q680" s="835"/>
      <c r="R680" s="831"/>
      <c r="S680" s="855"/>
      <c r="T680" s="857"/>
      <c r="U680" s="46"/>
      <c r="V680" s="19"/>
    </row>
    <row r="681" spans="2:22" hidden="1">
      <c r="B681" s="823"/>
      <c r="C681" s="828"/>
      <c r="D681" s="25"/>
      <c r="E681" s="30"/>
      <c r="F681" s="30"/>
      <c r="G681" s="7" t="str">
        <f>IFERROR(IF(F681/#REF!=0," ",F681/#REF!),"")</f>
        <v/>
      </c>
      <c r="H681" s="147"/>
      <c r="I681" s="863"/>
      <c r="J681" s="860"/>
      <c r="K681" s="866"/>
      <c r="L681" s="829"/>
      <c r="M681" s="152"/>
      <c r="N681" s="835"/>
      <c r="O681" s="835"/>
      <c r="P681" s="835"/>
      <c r="Q681" s="835"/>
      <c r="R681" s="831"/>
      <c r="S681" s="855"/>
      <c r="T681" s="857"/>
      <c r="U681" s="46"/>
      <c r="V681" s="19"/>
    </row>
    <row r="682" spans="2:22" hidden="1">
      <c r="B682" s="823"/>
      <c r="C682" s="828"/>
      <c r="D682" s="25"/>
      <c r="E682" s="30"/>
      <c r="F682" s="30"/>
      <c r="G682" s="7" t="str">
        <f>IFERROR(IF(F682/#REF!=0," ",F682/#REF!),"")</f>
        <v/>
      </c>
      <c r="H682" s="147"/>
      <c r="I682" s="863"/>
      <c r="J682" s="860"/>
      <c r="K682" s="866"/>
      <c r="L682" s="854"/>
      <c r="M682" s="152"/>
      <c r="N682" s="835"/>
      <c r="O682" s="835"/>
      <c r="P682" s="835"/>
      <c r="Q682" s="835"/>
      <c r="R682" s="831"/>
      <c r="S682" s="855"/>
      <c r="T682" s="857"/>
      <c r="U682" s="46"/>
      <c r="V682" s="19"/>
    </row>
    <row r="683" spans="2:22" hidden="1">
      <c r="B683" s="823"/>
      <c r="C683" s="828"/>
      <c r="D683" s="25"/>
      <c r="E683" s="30"/>
      <c r="F683" s="22"/>
      <c r="G683" s="7" t="str">
        <f>IFERROR(IF(F683/#REF!=0," ",F683/#REF!),"")</f>
        <v/>
      </c>
      <c r="H683" s="147"/>
      <c r="I683" s="863"/>
      <c r="J683" s="860"/>
      <c r="K683" s="866"/>
      <c r="L683" s="829"/>
      <c r="M683" s="152"/>
      <c r="N683" s="835"/>
      <c r="O683" s="835"/>
      <c r="P683" s="835"/>
      <c r="Q683" s="835"/>
      <c r="R683" s="831"/>
      <c r="S683" s="855"/>
      <c r="T683" s="857"/>
      <c r="U683" s="46"/>
      <c r="V683" s="19"/>
    </row>
    <row r="684" spans="2:22" hidden="1">
      <c r="B684" s="823"/>
      <c r="C684" s="828"/>
      <c r="D684" s="25"/>
      <c r="E684" s="30"/>
      <c r="F684" s="22"/>
      <c r="G684" s="7" t="str">
        <f>IFERROR(IF(F684/#REF!=0," ",F684/#REF!),"")</f>
        <v/>
      </c>
      <c r="H684" s="147"/>
      <c r="I684" s="863"/>
      <c r="J684" s="860"/>
      <c r="K684" s="866"/>
      <c r="L684" s="854"/>
      <c r="M684" s="152"/>
      <c r="N684" s="835"/>
      <c r="O684" s="835"/>
      <c r="P684" s="835"/>
      <c r="Q684" s="835"/>
      <c r="R684" s="831"/>
      <c r="S684" s="855"/>
      <c r="T684" s="857"/>
      <c r="U684" s="46"/>
      <c r="V684" s="19"/>
    </row>
    <row r="685" spans="2:22" hidden="1">
      <c r="B685" s="823"/>
      <c r="C685" s="828"/>
      <c r="D685" s="25"/>
      <c r="E685" s="30"/>
      <c r="F685" s="22"/>
      <c r="G685" s="7" t="str">
        <f>IFERROR(IF(F685/#REF!=0," ",F685/#REF!),"")</f>
        <v/>
      </c>
      <c r="H685" s="147"/>
      <c r="I685" s="863"/>
      <c r="J685" s="860"/>
      <c r="K685" s="866"/>
      <c r="L685" s="829"/>
      <c r="M685" s="152"/>
      <c r="N685" s="835"/>
      <c r="O685" s="835"/>
      <c r="P685" s="835"/>
      <c r="Q685" s="835"/>
      <c r="R685" s="831"/>
      <c r="S685" s="855"/>
      <c r="T685" s="857"/>
      <c r="U685" s="46"/>
      <c r="V685" s="19"/>
    </row>
    <row r="686" spans="2:22" hidden="1">
      <c r="B686" s="823"/>
      <c r="C686" s="828"/>
      <c r="D686" s="25"/>
      <c r="E686" s="30"/>
      <c r="F686" s="22"/>
      <c r="G686" s="7" t="str">
        <f>IFERROR(IF(F686/#REF!=0," ",F686/#REF!),"")</f>
        <v/>
      </c>
      <c r="H686" s="147"/>
      <c r="I686" s="863"/>
      <c r="J686" s="860"/>
      <c r="K686" s="866"/>
      <c r="L686" s="854"/>
      <c r="M686" s="152"/>
      <c r="N686" s="835"/>
      <c r="O686" s="835"/>
      <c r="P686" s="835"/>
      <c r="Q686" s="835"/>
      <c r="R686" s="831"/>
      <c r="S686" s="855"/>
      <c r="T686" s="857"/>
      <c r="U686" s="46"/>
      <c r="V686" s="19"/>
    </row>
    <row r="687" spans="2:22" hidden="1">
      <c r="B687" s="823"/>
      <c r="C687" s="828"/>
      <c r="D687" s="25"/>
      <c r="E687" s="30"/>
      <c r="F687" s="22"/>
      <c r="G687" s="7" t="str">
        <f>IFERROR(IF(F687/#REF!=0," ",F687/#REF!),"")</f>
        <v/>
      </c>
      <c r="H687" s="147"/>
      <c r="I687" s="863"/>
      <c r="J687" s="860"/>
      <c r="K687" s="866"/>
      <c r="L687" s="828"/>
      <c r="M687" s="152"/>
      <c r="N687" s="835"/>
      <c r="O687" s="835"/>
      <c r="P687" s="835"/>
      <c r="Q687" s="835"/>
      <c r="R687" s="831"/>
      <c r="S687" s="855"/>
      <c r="T687" s="857"/>
      <c r="U687" s="46"/>
      <c r="V687" s="19"/>
    </row>
    <row r="688" spans="2:22" hidden="1">
      <c r="B688" s="822"/>
      <c r="C688" s="829"/>
      <c r="D688" s="25"/>
      <c r="E688" s="30"/>
      <c r="F688" s="22"/>
      <c r="G688" s="7" t="str">
        <f>IFERROR(IF(F688/#REF!=0," ",F688/#REF!),"")</f>
        <v/>
      </c>
      <c r="H688" s="7"/>
      <c r="I688" s="864"/>
      <c r="J688" s="861"/>
      <c r="K688" s="867"/>
      <c r="L688" s="829"/>
      <c r="M688" s="153"/>
      <c r="N688" s="836"/>
      <c r="O688" s="836"/>
      <c r="P688" s="836"/>
      <c r="Q688" s="836"/>
      <c r="R688" s="832"/>
      <c r="S688" s="856"/>
      <c r="T688" s="858"/>
      <c r="U688" s="46"/>
      <c r="V688" s="19"/>
    </row>
    <row r="689" spans="2:22" s="90" customFormat="1" ht="16.5" hidden="1" customHeight="1">
      <c r="B689" s="821"/>
      <c r="C689" s="78" t="s">
        <v>348</v>
      </c>
      <c r="D689" s="78">
        <f>COUNTA(D679:D688)</f>
        <v>0</v>
      </c>
      <c r="E689" s="78"/>
      <c r="F689" s="69">
        <f>SUM(F679:F688)</f>
        <v>0</v>
      </c>
      <c r="G689" s="69">
        <f>SUM(G679:G688)</f>
        <v>0</v>
      </c>
      <c r="H689" s="69"/>
      <c r="I689" s="70">
        <f>SUM(I679:I688)</f>
        <v>0</v>
      </c>
      <c r="J689" s="71">
        <f>SUM(J679:J688)</f>
        <v>0</v>
      </c>
      <c r="K689" s="71">
        <f>SUM(K679:K688)</f>
        <v>0</v>
      </c>
      <c r="L689" s="71"/>
      <c r="M689" s="71"/>
      <c r="N689" s="74">
        <f>SUM(N679:N688)</f>
        <v>0</v>
      </c>
      <c r="O689" s="74">
        <f>SUM(O679:O688)</f>
        <v>0</v>
      </c>
      <c r="P689" s="74">
        <f t="shared" ref="P689" si="109">SUM(P679:P688)</f>
        <v>0</v>
      </c>
      <c r="Q689" s="74">
        <f>SUM(Q679:Q688)</f>
        <v>0</v>
      </c>
      <c r="R689" s="71"/>
      <c r="S689" s="71" t="e">
        <f>SUM(S679:S688)</f>
        <v>#REF!</v>
      </c>
      <c r="T689" s="71" t="e">
        <f t="shared" ref="T689" si="110">SUM(T679:T688)</f>
        <v>#REF!</v>
      </c>
      <c r="U689" s="81"/>
      <c r="V689" s="91"/>
    </row>
    <row r="690" spans="2:22" s="93" customFormat="1" hidden="1">
      <c r="B690" s="822"/>
      <c r="C690" s="82"/>
      <c r="D690" s="83"/>
      <c r="E690" s="84"/>
      <c r="F690" s="84"/>
      <c r="G690" s="28" t="str">
        <f>IFERROR(IF(F690/#REF!=0," ",F690/#REF!),"")</f>
        <v/>
      </c>
      <c r="H690" s="28"/>
      <c r="I690" s="72"/>
      <c r="J690" s="73"/>
      <c r="K690" s="73"/>
      <c r="L690" s="73"/>
      <c r="M690" s="73"/>
      <c r="N690" s="73"/>
      <c r="O690" s="73"/>
      <c r="P690" s="73"/>
      <c r="Q690" s="73"/>
      <c r="R690" s="73"/>
      <c r="S690" s="73"/>
      <c r="T690" s="73"/>
      <c r="U690" s="87"/>
      <c r="V690" s="92"/>
    </row>
    <row r="691" spans="2:22" hidden="1">
      <c r="B691" s="823">
        <f>B679+1</f>
        <v>57</v>
      </c>
      <c r="C691" s="828"/>
      <c r="D691" s="25"/>
      <c r="E691" s="24"/>
      <c r="F691" s="30"/>
      <c r="G691" s="7" t="str">
        <f>IFERROR(IF(F691/#REF!=0," ",F691/#REF!),"")</f>
        <v/>
      </c>
      <c r="H691" s="147"/>
      <c r="I691" s="862" t="str">
        <f>IFERROR(ROUND(IF(F701/#REF!=0,"",F701/#REF!),0),"")</f>
        <v/>
      </c>
      <c r="J691" s="859" t="str">
        <f>IFERROR(I701/#REF!,"")</f>
        <v/>
      </c>
      <c r="K691" s="865" t="str">
        <f>IFERROR(J701*#REF!/2,"")</f>
        <v/>
      </c>
      <c r="L691" s="854"/>
      <c r="M691" s="152"/>
      <c r="N691" s="834" t="str">
        <f>IFERROR(ROUND(IF(OR($L691="Hino Truck",$L694="Hino Truck",$L696="Hino Truck",$L698="Hino Truck"),$J701/#REF!,""),1),"NA")</f>
        <v>NA</v>
      </c>
      <c r="O691" s="834" t="str">
        <f>IFERROR(ROUND(IF(OR($L691="Mazda",$L694="Mazda",$L696="Mazda",$L698="Mazda"),$J701/#REF!,""),1),"NA")</f>
        <v>NA</v>
      </c>
      <c r="P691" s="834" t="str">
        <f>IFERROR(ROUND(IF(OR($L691="Shazoor",$L694="Shazoor",$L696="Shazoor",$L698="Shazoor"),$J701/#REF!,""),1),"NA")</f>
        <v>NA</v>
      </c>
      <c r="Q691" s="834" t="str">
        <f>IFERROR(ROUND(IF(OR($L691="Suzuki",$L694="Suzuki",$L696="Suzuki",$L698="Suzuki"),$J701/#REF!,""),1),"NA")</f>
        <v>NA</v>
      </c>
      <c r="R691" s="830"/>
      <c r="S691" s="855" t="e">
        <f>G701/#REF!/#REF!</f>
        <v>#REF!</v>
      </c>
      <c r="T691" s="857" t="e">
        <f>ROUND(S701/#REF!,0)</f>
        <v>#REF!</v>
      </c>
      <c r="U691" s="44"/>
      <c r="V691" s="19"/>
    </row>
    <row r="692" spans="2:22" hidden="1">
      <c r="B692" s="823"/>
      <c r="C692" s="828"/>
      <c r="D692" s="25"/>
      <c r="E692" s="30"/>
      <c r="F692" s="30"/>
      <c r="G692" s="7" t="str">
        <f>IFERROR(IF(F692/#REF!=0," ",F692/#REF!),"")</f>
        <v/>
      </c>
      <c r="H692" s="147"/>
      <c r="I692" s="863"/>
      <c r="J692" s="860"/>
      <c r="K692" s="866"/>
      <c r="L692" s="828"/>
      <c r="M692" s="152"/>
      <c r="N692" s="835"/>
      <c r="O692" s="835"/>
      <c r="P692" s="835"/>
      <c r="Q692" s="835"/>
      <c r="R692" s="831"/>
      <c r="S692" s="855"/>
      <c r="T692" s="857"/>
      <c r="U692" s="46"/>
      <c r="V692" s="19"/>
    </row>
    <row r="693" spans="2:22" hidden="1">
      <c r="B693" s="823"/>
      <c r="C693" s="828"/>
      <c r="D693" s="25"/>
      <c r="E693" s="30"/>
      <c r="F693" s="30"/>
      <c r="G693" s="7" t="str">
        <f>IFERROR(IF(F693/#REF!=0," ",F693/#REF!),"")</f>
        <v/>
      </c>
      <c r="H693" s="147"/>
      <c r="I693" s="863"/>
      <c r="J693" s="860"/>
      <c r="K693" s="866"/>
      <c r="L693" s="829"/>
      <c r="M693" s="152"/>
      <c r="N693" s="835"/>
      <c r="O693" s="835"/>
      <c r="P693" s="835"/>
      <c r="Q693" s="835"/>
      <c r="R693" s="831"/>
      <c r="S693" s="855"/>
      <c r="T693" s="857"/>
      <c r="U693" s="46"/>
      <c r="V693" s="19"/>
    </row>
    <row r="694" spans="2:22" hidden="1">
      <c r="B694" s="823"/>
      <c r="C694" s="828"/>
      <c r="D694" s="25"/>
      <c r="E694" s="30"/>
      <c r="F694" s="30"/>
      <c r="G694" s="7" t="str">
        <f>IFERROR(IF(F694/#REF!=0," ",F694/#REF!),"")</f>
        <v/>
      </c>
      <c r="H694" s="147"/>
      <c r="I694" s="863"/>
      <c r="J694" s="860"/>
      <c r="K694" s="866"/>
      <c r="L694" s="854"/>
      <c r="M694" s="152"/>
      <c r="N694" s="835"/>
      <c r="O694" s="835"/>
      <c r="P694" s="835"/>
      <c r="Q694" s="835"/>
      <c r="R694" s="831"/>
      <c r="S694" s="855"/>
      <c r="T694" s="857"/>
      <c r="U694" s="46"/>
      <c r="V694" s="19"/>
    </row>
    <row r="695" spans="2:22" hidden="1">
      <c r="B695" s="823"/>
      <c r="C695" s="828"/>
      <c r="D695" s="25"/>
      <c r="E695" s="30"/>
      <c r="F695" s="22"/>
      <c r="G695" s="7" t="str">
        <f>IFERROR(IF(F695/#REF!=0," ",F695/#REF!),"")</f>
        <v/>
      </c>
      <c r="H695" s="147"/>
      <c r="I695" s="863"/>
      <c r="J695" s="860"/>
      <c r="K695" s="866"/>
      <c r="L695" s="829"/>
      <c r="M695" s="152"/>
      <c r="N695" s="835"/>
      <c r="O695" s="835"/>
      <c r="P695" s="835"/>
      <c r="Q695" s="835"/>
      <c r="R695" s="831"/>
      <c r="S695" s="855"/>
      <c r="T695" s="857"/>
      <c r="U695" s="46"/>
      <c r="V695" s="19"/>
    </row>
    <row r="696" spans="2:22" hidden="1">
      <c r="B696" s="823"/>
      <c r="C696" s="828"/>
      <c r="D696" s="25"/>
      <c r="E696" s="30"/>
      <c r="F696" s="22"/>
      <c r="G696" s="7" t="str">
        <f>IFERROR(IF(F696/#REF!=0," ",F696/#REF!),"")</f>
        <v/>
      </c>
      <c r="H696" s="147"/>
      <c r="I696" s="863"/>
      <c r="J696" s="860"/>
      <c r="K696" s="866"/>
      <c r="L696" s="854"/>
      <c r="M696" s="152"/>
      <c r="N696" s="835"/>
      <c r="O696" s="835"/>
      <c r="P696" s="835"/>
      <c r="Q696" s="835"/>
      <c r="R696" s="831"/>
      <c r="S696" s="855"/>
      <c r="T696" s="857"/>
      <c r="U696" s="46"/>
      <c r="V696" s="19"/>
    </row>
    <row r="697" spans="2:22" hidden="1">
      <c r="B697" s="823"/>
      <c r="C697" s="828"/>
      <c r="D697" s="25"/>
      <c r="E697" s="30"/>
      <c r="F697" s="22"/>
      <c r="G697" s="7" t="str">
        <f>IFERROR(IF(F697/#REF!=0," ",F697/#REF!),"")</f>
        <v/>
      </c>
      <c r="H697" s="147"/>
      <c r="I697" s="863"/>
      <c r="J697" s="860"/>
      <c r="K697" s="866"/>
      <c r="L697" s="829"/>
      <c r="M697" s="152"/>
      <c r="N697" s="835"/>
      <c r="O697" s="835"/>
      <c r="P697" s="835"/>
      <c r="Q697" s="835"/>
      <c r="R697" s="831"/>
      <c r="S697" s="855"/>
      <c r="T697" s="857"/>
      <c r="U697" s="46"/>
      <c r="V697" s="19"/>
    </row>
    <row r="698" spans="2:22" hidden="1">
      <c r="B698" s="823"/>
      <c r="C698" s="828"/>
      <c r="D698" s="25"/>
      <c r="E698" s="30"/>
      <c r="F698" s="22"/>
      <c r="G698" s="7" t="str">
        <f>IFERROR(IF(F698/#REF!=0," ",F698/#REF!),"")</f>
        <v/>
      </c>
      <c r="H698" s="147"/>
      <c r="I698" s="863"/>
      <c r="J698" s="860"/>
      <c r="K698" s="866"/>
      <c r="L698" s="854"/>
      <c r="M698" s="152"/>
      <c r="N698" s="835"/>
      <c r="O698" s="835"/>
      <c r="P698" s="835"/>
      <c r="Q698" s="835"/>
      <c r="R698" s="831"/>
      <c r="S698" s="855"/>
      <c r="T698" s="857"/>
      <c r="U698" s="46"/>
      <c r="V698" s="19"/>
    </row>
    <row r="699" spans="2:22" hidden="1">
      <c r="B699" s="823"/>
      <c r="C699" s="828"/>
      <c r="D699" s="25"/>
      <c r="E699" s="30"/>
      <c r="F699" s="22"/>
      <c r="G699" s="7" t="str">
        <f>IFERROR(IF(F699/#REF!=0," ",F699/#REF!),"")</f>
        <v/>
      </c>
      <c r="H699" s="147"/>
      <c r="I699" s="863"/>
      <c r="J699" s="860"/>
      <c r="K699" s="866"/>
      <c r="L699" s="828"/>
      <c r="M699" s="152"/>
      <c r="N699" s="835"/>
      <c r="O699" s="835"/>
      <c r="P699" s="835"/>
      <c r="Q699" s="835"/>
      <c r="R699" s="831"/>
      <c r="S699" s="855"/>
      <c r="T699" s="857"/>
      <c r="U699" s="46"/>
      <c r="V699" s="19"/>
    </row>
    <row r="700" spans="2:22" hidden="1">
      <c r="B700" s="822"/>
      <c r="C700" s="829"/>
      <c r="D700" s="25"/>
      <c r="E700" s="30"/>
      <c r="F700" s="22"/>
      <c r="G700" s="7" t="str">
        <f>IFERROR(IF(F700/#REF!=0," ",F700/#REF!),"")</f>
        <v/>
      </c>
      <c r="H700" s="7"/>
      <c r="I700" s="864"/>
      <c r="J700" s="861"/>
      <c r="K700" s="867"/>
      <c r="L700" s="829"/>
      <c r="M700" s="153"/>
      <c r="N700" s="836"/>
      <c r="O700" s="836"/>
      <c r="P700" s="836"/>
      <c r="Q700" s="836"/>
      <c r="R700" s="832"/>
      <c r="S700" s="856"/>
      <c r="T700" s="858"/>
      <c r="U700" s="46"/>
      <c r="V700" s="19"/>
    </row>
    <row r="701" spans="2:22" s="90" customFormat="1" ht="16.5" hidden="1" customHeight="1">
      <c r="B701" s="821"/>
      <c r="C701" s="78" t="s">
        <v>348</v>
      </c>
      <c r="D701" s="78">
        <f>COUNTA(D691:D700)</f>
        <v>0</v>
      </c>
      <c r="E701" s="78"/>
      <c r="F701" s="69">
        <f>SUM(F691:F700)</f>
        <v>0</v>
      </c>
      <c r="G701" s="69">
        <f>SUM(G691:G700)</f>
        <v>0</v>
      </c>
      <c r="H701" s="69"/>
      <c r="I701" s="70">
        <f>SUM(I691:I700)</f>
        <v>0</v>
      </c>
      <c r="J701" s="71">
        <f>SUM(J691:J700)</f>
        <v>0</v>
      </c>
      <c r="K701" s="71">
        <f>SUM(K691:K700)</f>
        <v>0</v>
      </c>
      <c r="L701" s="71"/>
      <c r="M701" s="71"/>
      <c r="N701" s="74">
        <f>SUM(N691:N700)</f>
        <v>0</v>
      </c>
      <c r="O701" s="74">
        <f>SUM(O691:O700)</f>
        <v>0</v>
      </c>
      <c r="P701" s="74">
        <f t="shared" ref="P701" si="111">SUM(P691:P700)</f>
        <v>0</v>
      </c>
      <c r="Q701" s="74">
        <f>SUM(Q691:Q700)</f>
        <v>0</v>
      </c>
      <c r="R701" s="71"/>
      <c r="S701" s="71" t="e">
        <f>SUM(S691:S700)</f>
        <v>#REF!</v>
      </c>
      <c r="T701" s="71" t="e">
        <f t="shared" ref="T701" si="112">SUM(T691:T700)</f>
        <v>#REF!</v>
      </c>
      <c r="U701" s="81"/>
      <c r="V701" s="91"/>
    </row>
    <row r="702" spans="2:22" s="93" customFormat="1" hidden="1">
      <c r="B702" s="822"/>
      <c r="C702" s="82"/>
      <c r="D702" s="83"/>
      <c r="E702" s="84"/>
      <c r="F702" s="84"/>
      <c r="G702" s="28" t="str">
        <f>IFERROR(IF(F702/#REF!=0," ",F702/#REF!),"")</f>
        <v/>
      </c>
      <c r="H702" s="28"/>
      <c r="I702" s="72"/>
      <c r="J702" s="73"/>
      <c r="K702" s="73"/>
      <c r="L702" s="73"/>
      <c r="M702" s="73"/>
      <c r="N702" s="73"/>
      <c r="O702" s="73"/>
      <c r="P702" s="73"/>
      <c r="Q702" s="73"/>
      <c r="R702" s="73"/>
      <c r="S702" s="73"/>
      <c r="T702" s="73"/>
      <c r="U702" s="87"/>
      <c r="V702" s="92"/>
    </row>
    <row r="703" spans="2:22" hidden="1">
      <c r="B703" s="823">
        <f>B691+1</f>
        <v>58</v>
      </c>
      <c r="C703" s="828"/>
      <c r="D703" s="25"/>
      <c r="E703" s="24"/>
      <c r="F703" s="30"/>
      <c r="G703" s="7" t="str">
        <f>IFERROR(IF(F703/#REF!=0," ",F703/#REF!),"")</f>
        <v/>
      </c>
      <c r="H703" s="147"/>
      <c r="I703" s="862" t="str">
        <f>IFERROR(ROUND(IF(F713/#REF!=0,"",F713/#REF!),0),"")</f>
        <v/>
      </c>
      <c r="J703" s="859" t="str">
        <f>IFERROR(I713/#REF!,"")</f>
        <v/>
      </c>
      <c r="K703" s="865" t="str">
        <f>IFERROR(J713*#REF!/2,"")</f>
        <v/>
      </c>
      <c r="L703" s="854"/>
      <c r="M703" s="152"/>
      <c r="N703" s="834" t="str">
        <f>IFERROR(ROUND(IF(OR($L703="Hino Truck",$L706="Hino Truck",$L708="Hino Truck",$L710="Hino Truck"),$J713/#REF!,""),1),"NA")</f>
        <v>NA</v>
      </c>
      <c r="O703" s="834" t="str">
        <f>IFERROR(ROUND(IF(OR($L703="Mazda",$L706="Mazda",$L708="Mazda",$L710="Mazda"),$J713/#REF!,""),1),"NA")</f>
        <v>NA</v>
      </c>
      <c r="P703" s="834" t="str">
        <f>IFERROR(ROUND(IF(OR($L703="Shazoor",$L706="Shazoor",$L708="Shazoor",$L710="Shazoor"),$J713/#REF!,""),1),"NA")</f>
        <v>NA</v>
      </c>
      <c r="Q703" s="834" t="str">
        <f>IFERROR(ROUND(IF(OR($L703="Suzuki",$L706="Suzuki",$L708="Suzuki",$L710="Suzuki"),$J713/#REF!,""),1),"NA")</f>
        <v>NA</v>
      </c>
      <c r="R703" s="830"/>
      <c r="S703" s="855" t="e">
        <f>G713/#REF!/#REF!</f>
        <v>#REF!</v>
      </c>
      <c r="T703" s="857" t="e">
        <f>ROUND(S713/#REF!,0)</f>
        <v>#REF!</v>
      </c>
      <c r="U703" s="44"/>
      <c r="V703" s="19"/>
    </row>
    <row r="704" spans="2:22" hidden="1">
      <c r="B704" s="823"/>
      <c r="C704" s="828"/>
      <c r="D704" s="25"/>
      <c r="E704" s="30"/>
      <c r="F704" s="30"/>
      <c r="G704" s="7" t="str">
        <f>IFERROR(IF(F704/#REF!=0," ",F704/#REF!),"")</f>
        <v/>
      </c>
      <c r="H704" s="147"/>
      <c r="I704" s="863"/>
      <c r="J704" s="860"/>
      <c r="K704" s="866"/>
      <c r="L704" s="828"/>
      <c r="M704" s="152"/>
      <c r="N704" s="835"/>
      <c r="O704" s="835"/>
      <c r="P704" s="835"/>
      <c r="Q704" s="835"/>
      <c r="R704" s="831"/>
      <c r="S704" s="855"/>
      <c r="T704" s="857"/>
      <c r="U704" s="46"/>
      <c r="V704" s="19"/>
    </row>
    <row r="705" spans="2:22" hidden="1">
      <c r="B705" s="823"/>
      <c r="C705" s="828"/>
      <c r="D705" s="25"/>
      <c r="E705" s="30"/>
      <c r="F705" s="30"/>
      <c r="G705" s="7" t="str">
        <f>IFERROR(IF(F705/#REF!=0," ",F705/#REF!),"")</f>
        <v/>
      </c>
      <c r="H705" s="147"/>
      <c r="I705" s="863"/>
      <c r="J705" s="860"/>
      <c r="K705" s="866"/>
      <c r="L705" s="829"/>
      <c r="M705" s="152"/>
      <c r="N705" s="835"/>
      <c r="O705" s="835"/>
      <c r="P705" s="835"/>
      <c r="Q705" s="835"/>
      <c r="R705" s="831"/>
      <c r="S705" s="855"/>
      <c r="T705" s="857"/>
      <c r="U705" s="46"/>
      <c r="V705" s="19"/>
    </row>
    <row r="706" spans="2:22" hidden="1">
      <c r="B706" s="823"/>
      <c r="C706" s="828"/>
      <c r="D706" s="25"/>
      <c r="E706" s="30"/>
      <c r="F706" s="30"/>
      <c r="G706" s="7" t="str">
        <f>IFERROR(IF(F706/#REF!=0," ",F706/#REF!),"")</f>
        <v/>
      </c>
      <c r="H706" s="147"/>
      <c r="I706" s="863"/>
      <c r="J706" s="860"/>
      <c r="K706" s="866"/>
      <c r="L706" s="854"/>
      <c r="M706" s="152"/>
      <c r="N706" s="835"/>
      <c r="O706" s="835"/>
      <c r="P706" s="835"/>
      <c r="Q706" s="835"/>
      <c r="R706" s="831"/>
      <c r="S706" s="855"/>
      <c r="T706" s="857"/>
      <c r="U706" s="46"/>
      <c r="V706" s="19"/>
    </row>
    <row r="707" spans="2:22" hidden="1">
      <c r="B707" s="823"/>
      <c r="C707" s="828"/>
      <c r="D707" s="25"/>
      <c r="E707" s="30"/>
      <c r="F707" s="22"/>
      <c r="G707" s="7" t="str">
        <f>IFERROR(IF(F707/#REF!=0," ",F707/#REF!),"")</f>
        <v/>
      </c>
      <c r="H707" s="147"/>
      <c r="I707" s="863"/>
      <c r="J707" s="860"/>
      <c r="K707" s="866"/>
      <c r="L707" s="829"/>
      <c r="M707" s="152"/>
      <c r="N707" s="835"/>
      <c r="O707" s="835"/>
      <c r="P707" s="835"/>
      <c r="Q707" s="835"/>
      <c r="R707" s="831"/>
      <c r="S707" s="855"/>
      <c r="T707" s="857"/>
      <c r="U707" s="46"/>
      <c r="V707" s="19"/>
    </row>
    <row r="708" spans="2:22" hidden="1">
      <c r="B708" s="823"/>
      <c r="C708" s="828"/>
      <c r="D708" s="25"/>
      <c r="E708" s="30"/>
      <c r="F708" s="22"/>
      <c r="G708" s="7" t="str">
        <f>IFERROR(IF(F708/#REF!=0," ",F708/#REF!),"")</f>
        <v/>
      </c>
      <c r="H708" s="147"/>
      <c r="I708" s="863"/>
      <c r="J708" s="860"/>
      <c r="K708" s="866"/>
      <c r="L708" s="854"/>
      <c r="M708" s="152"/>
      <c r="N708" s="835"/>
      <c r="O708" s="835"/>
      <c r="P708" s="835"/>
      <c r="Q708" s="835"/>
      <c r="R708" s="831"/>
      <c r="S708" s="855"/>
      <c r="T708" s="857"/>
      <c r="U708" s="46"/>
      <c r="V708" s="19"/>
    </row>
    <row r="709" spans="2:22" hidden="1">
      <c r="B709" s="823"/>
      <c r="C709" s="828"/>
      <c r="D709" s="25"/>
      <c r="E709" s="30"/>
      <c r="F709" s="22"/>
      <c r="G709" s="7" t="str">
        <f>IFERROR(IF(F709/#REF!=0," ",F709/#REF!),"")</f>
        <v/>
      </c>
      <c r="H709" s="147"/>
      <c r="I709" s="863"/>
      <c r="J709" s="860"/>
      <c r="K709" s="866"/>
      <c r="L709" s="829"/>
      <c r="M709" s="152"/>
      <c r="N709" s="835"/>
      <c r="O709" s="835"/>
      <c r="P709" s="835"/>
      <c r="Q709" s="835"/>
      <c r="R709" s="831"/>
      <c r="S709" s="855"/>
      <c r="T709" s="857"/>
      <c r="U709" s="46"/>
      <c r="V709" s="19"/>
    </row>
    <row r="710" spans="2:22" hidden="1">
      <c r="B710" s="823"/>
      <c r="C710" s="828"/>
      <c r="D710" s="25"/>
      <c r="E710" s="30"/>
      <c r="F710" s="22"/>
      <c r="G710" s="7" t="str">
        <f>IFERROR(IF(F710/#REF!=0," ",F710/#REF!),"")</f>
        <v/>
      </c>
      <c r="H710" s="147"/>
      <c r="I710" s="863"/>
      <c r="J710" s="860"/>
      <c r="K710" s="866"/>
      <c r="L710" s="854"/>
      <c r="M710" s="152"/>
      <c r="N710" s="835"/>
      <c r="O710" s="835"/>
      <c r="P710" s="835"/>
      <c r="Q710" s="835"/>
      <c r="R710" s="831"/>
      <c r="S710" s="855"/>
      <c r="T710" s="857"/>
      <c r="U710" s="46"/>
      <c r="V710" s="19"/>
    </row>
    <row r="711" spans="2:22" hidden="1">
      <c r="B711" s="823"/>
      <c r="C711" s="828"/>
      <c r="D711" s="25"/>
      <c r="E711" s="30"/>
      <c r="F711" s="22"/>
      <c r="G711" s="7" t="str">
        <f>IFERROR(IF(F711/#REF!=0," ",F711/#REF!),"")</f>
        <v/>
      </c>
      <c r="H711" s="147"/>
      <c r="I711" s="863"/>
      <c r="J711" s="860"/>
      <c r="K711" s="866"/>
      <c r="L711" s="828"/>
      <c r="M711" s="152"/>
      <c r="N711" s="835"/>
      <c r="O711" s="835"/>
      <c r="P711" s="835"/>
      <c r="Q711" s="835"/>
      <c r="R711" s="831"/>
      <c r="S711" s="855"/>
      <c r="T711" s="857"/>
      <c r="U711" s="46"/>
      <c r="V711" s="19"/>
    </row>
    <row r="712" spans="2:22" hidden="1">
      <c r="B712" s="822"/>
      <c r="C712" s="829"/>
      <c r="D712" s="25"/>
      <c r="E712" s="30"/>
      <c r="F712" s="22"/>
      <c r="G712" s="7" t="str">
        <f>IFERROR(IF(F712/#REF!=0," ",F712/#REF!),"")</f>
        <v/>
      </c>
      <c r="H712" s="7"/>
      <c r="I712" s="864"/>
      <c r="J712" s="861"/>
      <c r="K712" s="867"/>
      <c r="L712" s="829"/>
      <c r="M712" s="153"/>
      <c r="N712" s="836"/>
      <c r="O712" s="836"/>
      <c r="P712" s="836"/>
      <c r="Q712" s="836"/>
      <c r="R712" s="832"/>
      <c r="S712" s="856"/>
      <c r="T712" s="858"/>
      <c r="U712" s="46"/>
      <c r="V712" s="19"/>
    </row>
    <row r="713" spans="2:22" s="90" customFormat="1" ht="16.5" hidden="1" customHeight="1">
      <c r="B713" s="821"/>
      <c r="C713" s="78" t="s">
        <v>348</v>
      </c>
      <c r="D713" s="78">
        <f>COUNTA(D703:D712)</f>
        <v>0</v>
      </c>
      <c r="E713" s="78"/>
      <c r="F713" s="69">
        <f>SUM(F703:F712)</f>
        <v>0</v>
      </c>
      <c r="G713" s="69">
        <f>SUM(G703:G712)</f>
        <v>0</v>
      </c>
      <c r="H713" s="69"/>
      <c r="I713" s="70">
        <f>SUM(I703:I712)</f>
        <v>0</v>
      </c>
      <c r="J713" s="71">
        <f>SUM(J703:J712)</f>
        <v>0</v>
      </c>
      <c r="K713" s="71">
        <f>SUM(K703:K712)</f>
        <v>0</v>
      </c>
      <c r="L713" s="71"/>
      <c r="M713" s="71"/>
      <c r="N713" s="74">
        <f>SUM(N703:N712)</f>
        <v>0</v>
      </c>
      <c r="O713" s="74">
        <f>SUM(O703:O712)</f>
        <v>0</v>
      </c>
      <c r="P713" s="74">
        <f t="shared" ref="P713" si="113">SUM(P703:P712)</f>
        <v>0</v>
      </c>
      <c r="Q713" s="74">
        <f>SUM(Q703:Q712)</f>
        <v>0</v>
      </c>
      <c r="R713" s="71"/>
      <c r="S713" s="71" t="e">
        <f>SUM(S703:S712)</f>
        <v>#REF!</v>
      </c>
      <c r="T713" s="71" t="e">
        <f t="shared" ref="T713" si="114">SUM(T703:T712)</f>
        <v>#REF!</v>
      </c>
      <c r="U713" s="81"/>
      <c r="V713" s="91"/>
    </row>
    <row r="714" spans="2:22" s="93" customFormat="1" hidden="1">
      <c r="B714" s="822"/>
      <c r="C714" s="82"/>
      <c r="D714" s="83"/>
      <c r="E714" s="84"/>
      <c r="F714" s="84"/>
      <c r="G714" s="28" t="str">
        <f>IFERROR(IF(F714/#REF!=0," ",F714/#REF!),"")</f>
        <v/>
      </c>
      <c r="H714" s="28"/>
      <c r="I714" s="72"/>
      <c r="J714" s="73"/>
      <c r="K714" s="73"/>
      <c r="L714" s="73"/>
      <c r="M714" s="73"/>
      <c r="N714" s="73"/>
      <c r="O714" s="73"/>
      <c r="P714" s="73"/>
      <c r="Q714" s="73"/>
      <c r="R714" s="73"/>
      <c r="S714" s="73"/>
      <c r="T714" s="73"/>
      <c r="U714" s="87"/>
      <c r="V714" s="92"/>
    </row>
    <row r="715" spans="2:22" hidden="1">
      <c r="B715" s="823">
        <f>B703+1</f>
        <v>59</v>
      </c>
      <c r="C715" s="828"/>
      <c r="D715" s="25"/>
      <c r="E715" s="24"/>
      <c r="F715" s="30"/>
      <c r="G715" s="7" t="str">
        <f>IFERROR(IF(F715/#REF!=0," ",F715/#REF!),"")</f>
        <v/>
      </c>
      <c r="H715" s="147"/>
      <c r="I715" s="862" t="str">
        <f>IFERROR(ROUND(IF(F725/#REF!=0,"",F725/#REF!),0),"")</f>
        <v/>
      </c>
      <c r="J715" s="859" t="str">
        <f>IFERROR(I725/#REF!,"")</f>
        <v/>
      </c>
      <c r="K715" s="865" t="str">
        <f>IFERROR(J725*#REF!/2,"")</f>
        <v/>
      </c>
      <c r="L715" s="854"/>
      <c r="M715" s="152"/>
      <c r="N715" s="834" t="str">
        <f>IFERROR(ROUND(IF(OR($L715="Hino Truck",$L718="Hino Truck",$L720="Hino Truck",$L722="Hino Truck"),$J725/#REF!,""),1),"NA")</f>
        <v>NA</v>
      </c>
      <c r="O715" s="834" t="str">
        <f>IFERROR(ROUND(IF(OR($L715="Mazda",$L718="Mazda",$L720="Mazda",$L722="Mazda"),$J725/#REF!,""),1),"NA")</f>
        <v>NA</v>
      </c>
      <c r="P715" s="834" t="str">
        <f>IFERROR(ROUND(IF(OR($L715="Shazoor",$L718="Shazoor",$L720="Shazoor",$L722="Shazoor"),$J725/#REF!,""),1),"NA")</f>
        <v>NA</v>
      </c>
      <c r="Q715" s="834" t="str">
        <f>IFERROR(ROUND(IF(OR($L715="Suzuki",$L718="Suzuki",$L720="Suzuki",$L722="Suzuki"),$J725/#REF!,""),1),"NA")</f>
        <v>NA</v>
      </c>
      <c r="R715" s="830"/>
      <c r="S715" s="855" t="e">
        <f>G725/#REF!/#REF!</f>
        <v>#REF!</v>
      </c>
      <c r="T715" s="857" t="e">
        <f>ROUND(S725/#REF!,0)</f>
        <v>#REF!</v>
      </c>
      <c r="U715" s="44"/>
      <c r="V715" s="19"/>
    </row>
    <row r="716" spans="2:22" hidden="1">
      <c r="B716" s="823"/>
      <c r="C716" s="828"/>
      <c r="D716" s="25"/>
      <c r="E716" s="30"/>
      <c r="F716" s="30"/>
      <c r="G716" s="7" t="str">
        <f>IFERROR(IF(F716/#REF!=0," ",F716/#REF!),"")</f>
        <v/>
      </c>
      <c r="H716" s="147"/>
      <c r="I716" s="863"/>
      <c r="J716" s="860"/>
      <c r="K716" s="866"/>
      <c r="L716" s="828"/>
      <c r="M716" s="152"/>
      <c r="N716" s="835"/>
      <c r="O716" s="835"/>
      <c r="P716" s="835"/>
      <c r="Q716" s="835"/>
      <c r="R716" s="831"/>
      <c r="S716" s="855"/>
      <c r="T716" s="857"/>
      <c r="U716" s="46"/>
      <c r="V716" s="19"/>
    </row>
    <row r="717" spans="2:22" hidden="1">
      <c r="B717" s="823"/>
      <c r="C717" s="828"/>
      <c r="D717" s="25"/>
      <c r="E717" s="30"/>
      <c r="F717" s="30"/>
      <c r="G717" s="7" t="str">
        <f>IFERROR(IF(F717/#REF!=0," ",F717/#REF!),"")</f>
        <v/>
      </c>
      <c r="H717" s="147"/>
      <c r="I717" s="863"/>
      <c r="J717" s="860"/>
      <c r="K717" s="866"/>
      <c r="L717" s="829"/>
      <c r="M717" s="152"/>
      <c r="N717" s="835"/>
      <c r="O717" s="835"/>
      <c r="P717" s="835"/>
      <c r="Q717" s="835"/>
      <c r="R717" s="831"/>
      <c r="S717" s="855"/>
      <c r="T717" s="857"/>
      <c r="U717" s="46"/>
      <c r="V717" s="19"/>
    </row>
    <row r="718" spans="2:22" hidden="1">
      <c r="B718" s="823"/>
      <c r="C718" s="828"/>
      <c r="D718" s="25"/>
      <c r="E718" s="30"/>
      <c r="F718" s="30"/>
      <c r="G718" s="7" t="str">
        <f>IFERROR(IF(F718/#REF!=0," ",F718/#REF!),"")</f>
        <v/>
      </c>
      <c r="H718" s="147"/>
      <c r="I718" s="863"/>
      <c r="J718" s="860"/>
      <c r="K718" s="866"/>
      <c r="L718" s="854"/>
      <c r="M718" s="152"/>
      <c r="N718" s="835"/>
      <c r="O718" s="835"/>
      <c r="P718" s="835"/>
      <c r="Q718" s="835"/>
      <c r="R718" s="831"/>
      <c r="S718" s="855"/>
      <c r="T718" s="857"/>
      <c r="U718" s="46"/>
      <c r="V718" s="19"/>
    </row>
    <row r="719" spans="2:22" hidden="1">
      <c r="B719" s="823"/>
      <c r="C719" s="828"/>
      <c r="D719" s="25"/>
      <c r="E719" s="30"/>
      <c r="F719" s="22"/>
      <c r="G719" s="7" t="str">
        <f>IFERROR(IF(F719/#REF!=0," ",F719/#REF!),"")</f>
        <v/>
      </c>
      <c r="H719" s="147"/>
      <c r="I719" s="863"/>
      <c r="J719" s="860"/>
      <c r="K719" s="866"/>
      <c r="L719" s="829"/>
      <c r="M719" s="152"/>
      <c r="N719" s="835"/>
      <c r="O719" s="835"/>
      <c r="P719" s="835"/>
      <c r="Q719" s="835"/>
      <c r="R719" s="831"/>
      <c r="S719" s="855"/>
      <c r="T719" s="857"/>
      <c r="U719" s="46"/>
      <c r="V719" s="19"/>
    </row>
    <row r="720" spans="2:22" hidden="1">
      <c r="B720" s="823"/>
      <c r="C720" s="828"/>
      <c r="D720" s="25"/>
      <c r="E720" s="30"/>
      <c r="F720" s="22"/>
      <c r="G720" s="7" t="str">
        <f>IFERROR(IF(F720/#REF!=0," ",F720/#REF!),"")</f>
        <v/>
      </c>
      <c r="H720" s="147"/>
      <c r="I720" s="863"/>
      <c r="J720" s="860"/>
      <c r="K720" s="866"/>
      <c r="L720" s="854"/>
      <c r="M720" s="152"/>
      <c r="N720" s="835"/>
      <c r="O720" s="835"/>
      <c r="P720" s="835"/>
      <c r="Q720" s="835"/>
      <c r="R720" s="831"/>
      <c r="S720" s="855"/>
      <c r="T720" s="857"/>
      <c r="U720" s="46"/>
      <c r="V720" s="19"/>
    </row>
    <row r="721" spans="2:22" hidden="1">
      <c r="B721" s="823"/>
      <c r="C721" s="828"/>
      <c r="D721" s="25"/>
      <c r="E721" s="30"/>
      <c r="F721" s="22"/>
      <c r="G721" s="7" t="str">
        <f>IFERROR(IF(F721/#REF!=0," ",F721/#REF!),"")</f>
        <v/>
      </c>
      <c r="H721" s="147"/>
      <c r="I721" s="863"/>
      <c r="J721" s="860"/>
      <c r="K721" s="866"/>
      <c r="L721" s="829"/>
      <c r="M721" s="152"/>
      <c r="N721" s="835"/>
      <c r="O721" s="835"/>
      <c r="P721" s="835"/>
      <c r="Q721" s="835"/>
      <c r="R721" s="831"/>
      <c r="S721" s="855"/>
      <c r="T721" s="857"/>
      <c r="U721" s="46"/>
      <c r="V721" s="19"/>
    </row>
    <row r="722" spans="2:22" hidden="1">
      <c r="B722" s="823"/>
      <c r="C722" s="828"/>
      <c r="D722" s="25"/>
      <c r="E722" s="30"/>
      <c r="F722" s="22"/>
      <c r="G722" s="7" t="str">
        <f>IFERROR(IF(F722/#REF!=0," ",F722/#REF!),"")</f>
        <v/>
      </c>
      <c r="H722" s="147"/>
      <c r="I722" s="863"/>
      <c r="J722" s="860"/>
      <c r="K722" s="866"/>
      <c r="L722" s="854"/>
      <c r="M722" s="152"/>
      <c r="N722" s="835"/>
      <c r="O722" s="835"/>
      <c r="P722" s="835"/>
      <c r="Q722" s="835"/>
      <c r="R722" s="831"/>
      <c r="S722" s="855"/>
      <c r="T722" s="857"/>
      <c r="U722" s="46"/>
      <c r="V722" s="19"/>
    </row>
    <row r="723" spans="2:22" hidden="1">
      <c r="B723" s="823"/>
      <c r="C723" s="828"/>
      <c r="D723" s="25"/>
      <c r="E723" s="30"/>
      <c r="F723" s="22"/>
      <c r="G723" s="7" t="str">
        <f>IFERROR(IF(F723/#REF!=0," ",F723/#REF!),"")</f>
        <v/>
      </c>
      <c r="H723" s="147"/>
      <c r="I723" s="863"/>
      <c r="J723" s="860"/>
      <c r="K723" s="866"/>
      <c r="L723" s="828"/>
      <c r="M723" s="152"/>
      <c r="N723" s="835"/>
      <c r="O723" s="835"/>
      <c r="P723" s="835"/>
      <c r="Q723" s="835"/>
      <c r="R723" s="831"/>
      <c r="S723" s="855"/>
      <c r="T723" s="857"/>
      <c r="U723" s="46"/>
      <c r="V723" s="19"/>
    </row>
    <row r="724" spans="2:22" hidden="1">
      <c r="B724" s="822"/>
      <c r="C724" s="829"/>
      <c r="D724" s="25"/>
      <c r="E724" s="30"/>
      <c r="F724" s="22"/>
      <c r="G724" s="7" t="str">
        <f>IFERROR(IF(F724/#REF!=0," ",F724/#REF!),"")</f>
        <v/>
      </c>
      <c r="H724" s="7"/>
      <c r="I724" s="864"/>
      <c r="J724" s="861"/>
      <c r="K724" s="867"/>
      <c r="L724" s="829"/>
      <c r="M724" s="153"/>
      <c r="N724" s="836"/>
      <c r="O724" s="836"/>
      <c r="P724" s="836"/>
      <c r="Q724" s="836"/>
      <c r="R724" s="832"/>
      <c r="S724" s="856"/>
      <c r="T724" s="858"/>
      <c r="U724" s="46"/>
      <c r="V724" s="19"/>
    </row>
    <row r="725" spans="2:22" s="90" customFormat="1" ht="16.5" hidden="1" customHeight="1">
      <c r="B725" s="821"/>
      <c r="C725" s="78" t="s">
        <v>348</v>
      </c>
      <c r="D725" s="78">
        <f>COUNTA(D715:D724)</f>
        <v>0</v>
      </c>
      <c r="E725" s="78"/>
      <c r="F725" s="69">
        <f>SUM(F715:F724)</f>
        <v>0</v>
      </c>
      <c r="G725" s="69">
        <f>SUM(G715:G724)</f>
        <v>0</v>
      </c>
      <c r="H725" s="69"/>
      <c r="I725" s="70">
        <f>SUM(I715:I724)</f>
        <v>0</v>
      </c>
      <c r="J725" s="71">
        <f>SUM(J715:J724)</f>
        <v>0</v>
      </c>
      <c r="K725" s="71">
        <f>SUM(K715:K724)</f>
        <v>0</v>
      </c>
      <c r="L725" s="71"/>
      <c r="M725" s="71"/>
      <c r="N725" s="74">
        <f>SUM(N715:N724)</f>
        <v>0</v>
      </c>
      <c r="O725" s="74">
        <f>SUM(O715:O724)</f>
        <v>0</v>
      </c>
      <c r="P725" s="74">
        <f t="shared" ref="P725" si="115">SUM(P715:P724)</f>
        <v>0</v>
      </c>
      <c r="Q725" s="74">
        <f>SUM(Q715:Q724)</f>
        <v>0</v>
      </c>
      <c r="R725" s="71"/>
      <c r="S725" s="71" t="e">
        <f>SUM(S715:S724)</f>
        <v>#REF!</v>
      </c>
      <c r="T725" s="71" t="e">
        <f t="shared" ref="T725" si="116">SUM(T715:T724)</f>
        <v>#REF!</v>
      </c>
      <c r="U725" s="81"/>
      <c r="V725" s="91"/>
    </row>
    <row r="726" spans="2:22" s="93" customFormat="1" hidden="1">
      <c r="B726" s="822"/>
      <c r="C726" s="82"/>
      <c r="D726" s="83"/>
      <c r="E726" s="84"/>
      <c r="F726" s="84"/>
      <c r="G726" s="28" t="str">
        <f>IFERROR(IF(F726/#REF!=0," ",F726/#REF!),"")</f>
        <v/>
      </c>
      <c r="H726" s="28"/>
      <c r="I726" s="72"/>
      <c r="J726" s="73"/>
      <c r="K726" s="73"/>
      <c r="L726" s="73"/>
      <c r="M726" s="73"/>
      <c r="N726" s="73"/>
      <c r="O726" s="73"/>
      <c r="P726" s="73"/>
      <c r="Q726" s="73"/>
      <c r="R726" s="73"/>
      <c r="S726" s="73"/>
      <c r="T726" s="73"/>
      <c r="U726" s="87"/>
      <c r="V726" s="92"/>
    </row>
    <row r="727" spans="2:22" hidden="1">
      <c r="B727" s="823">
        <f>B715+1</f>
        <v>60</v>
      </c>
      <c r="C727" s="828"/>
      <c r="D727" s="25"/>
      <c r="E727" s="24"/>
      <c r="F727" s="30"/>
      <c r="G727" s="7" t="str">
        <f>IFERROR(IF(F727/#REF!=0," ",F727/#REF!),"")</f>
        <v/>
      </c>
      <c r="H727" s="147"/>
      <c r="I727" s="862" t="str">
        <f>IFERROR(ROUND(IF(F737/#REF!=0,"",F737/#REF!),0),"")</f>
        <v/>
      </c>
      <c r="J727" s="859" t="str">
        <f>IFERROR(I737/#REF!,"")</f>
        <v/>
      </c>
      <c r="K727" s="865" t="str">
        <f>IFERROR(J737*#REF!/2,"")</f>
        <v/>
      </c>
      <c r="L727" s="854"/>
      <c r="M727" s="152"/>
      <c r="N727" s="834" t="str">
        <f>IFERROR(ROUND(IF(OR($L727="Hino Truck",$L730="Hino Truck",$L732="Hino Truck",$L734="Hino Truck"),$J737/#REF!,""),1),"NA")</f>
        <v>NA</v>
      </c>
      <c r="O727" s="834" t="str">
        <f>IFERROR(ROUND(IF(OR($L727="Mazda",$L730="Mazda",$L732="Mazda",$L734="Mazda"),$J737/#REF!,""),1),"NA")</f>
        <v>NA</v>
      </c>
      <c r="P727" s="834" t="str">
        <f>IFERROR(ROUND(IF(OR($L727="Shazoor",$L730="Shazoor",$L732="Shazoor",$L734="Shazoor"),$J737/#REF!,""),1),"NA")</f>
        <v>NA</v>
      </c>
      <c r="Q727" s="834" t="str">
        <f>IFERROR(ROUND(IF(OR($L727="Suzuki",$L730="Suzuki",$L732="Suzuki",$L734="Suzuki"),$J737/#REF!,""),1),"NA")</f>
        <v>NA</v>
      </c>
      <c r="R727" s="830"/>
      <c r="S727" s="855" t="e">
        <f>G737/#REF!/#REF!</f>
        <v>#REF!</v>
      </c>
      <c r="T727" s="857" t="e">
        <f>ROUND(S737/#REF!,0)</f>
        <v>#REF!</v>
      </c>
      <c r="U727" s="44"/>
      <c r="V727" s="19"/>
    </row>
    <row r="728" spans="2:22" hidden="1">
      <c r="B728" s="823"/>
      <c r="C728" s="828"/>
      <c r="D728" s="25"/>
      <c r="E728" s="30"/>
      <c r="F728" s="30"/>
      <c r="G728" s="7" t="str">
        <f>IFERROR(IF(F728/#REF!=0," ",F728/#REF!),"")</f>
        <v/>
      </c>
      <c r="H728" s="147"/>
      <c r="I728" s="863"/>
      <c r="J728" s="860"/>
      <c r="K728" s="866"/>
      <c r="L728" s="828"/>
      <c r="M728" s="152"/>
      <c r="N728" s="835"/>
      <c r="O728" s="835"/>
      <c r="P728" s="835"/>
      <c r="Q728" s="835"/>
      <c r="R728" s="831"/>
      <c r="S728" s="855"/>
      <c r="T728" s="857"/>
      <c r="U728" s="46"/>
      <c r="V728" s="19"/>
    </row>
    <row r="729" spans="2:22" hidden="1">
      <c r="B729" s="823"/>
      <c r="C729" s="828"/>
      <c r="D729" s="25"/>
      <c r="E729" s="30"/>
      <c r="F729" s="30"/>
      <c r="G729" s="7" t="str">
        <f>IFERROR(IF(F729/#REF!=0," ",F729/#REF!),"")</f>
        <v/>
      </c>
      <c r="H729" s="147"/>
      <c r="I729" s="863"/>
      <c r="J729" s="860"/>
      <c r="K729" s="866"/>
      <c r="L729" s="829"/>
      <c r="M729" s="152"/>
      <c r="N729" s="835"/>
      <c r="O729" s="835"/>
      <c r="P729" s="835"/>
      <c r="Q729" s="835"/>
      <c r="R729" s="831"/>
      <c r="S729" s="855"/>
      <c r="T729" s="857"/>
      <c r="U729" s="46"/>
      <c r="V729" s="19"/>
    </row>
    <row r="730" spans="2:22" hidden="1">
      <c r="B730" s="823"/>
      <c r="C730" s="828"/>
      <c r="D730" s="25"/>
      <c r="E730" s="30"/>
      <c r="F730" s="30"/>
      <c r="G730" s="7" t="str">
        <f>IFERROR(IF(F730/#REF!=0," ",F730/#REF!),"")</f>
        <v/>
      </c>
      <c r="H730" s="147"/>
      <c r="I730" s="863"/>
      <c r="J730" s="860"/>
      <c r="K730" s="866"/>
      <c r="L730" s="854"/>
      <c r="M730" s="152"/>
      <c r="N730" s="835"/>
      <c r="O730" s="835"/>
      <c r="P730" s="835"/>
      <c r="Q730" s="835"/>
      <c r="R730" s="831"/>
      <c r="S730" s="855"/>
      <c r="T730" s="857"/>
      <c r="U730" s="46"/>
      <c r="V730" s="19"/>
    </row>
    <row r="731" spans="2:22" hidden="1">
      <c r="B731" s="823"/>
      <c r="C731" s="828"/>
      <c r="D731" s="25"/>
      <c r="E731" s="30"/>
      <c r="F731" s="22"/>
      <c r="G731" s="7" t="str">
        <f>IFERROR(IF(F731/#REF!=0," ",F731/#REF!),"")</f>
        <v/>
      </c>
      <c r="H731" s="147"/>
      <c r="I731" s="863"/>
      <c r="J731" s="860"/>
      <c r="K731" s="866"/>
      <c r="L731" s="829"/>
      <c r="M731" s="152"/>
      <c r="N731" s="835"/>
      <c r="O731" s="835"/>
      <c r="P731" s="835"/>
      <c r="Q731" s="835"/>
      <c r="R731" s="831"/>
      <c r="S731" s="855"/>
      <c r="T731" s="857"/>
      <c r="U731" s="46"/>
      <c r="V731" s="19"/>
    </row>
    <row r="732" spans="2:22" hidden="1">
      <c r="B732" s="823"/>
      <c r="C732" s="828"/>
      <c r="D732" s="25"/>
      <c r="E732" s="30"/>
      <c r="F732" s="22"/>
      <c r="G732" s="7" t="str">
        <f>IFERROR(IF(F732/#REF!=0," ",F732/#REF!),"")</f>
        <v/>
      </c>
      <c r="H732" s="147"/>
      <c r="I732" s="863"/>
      <c r="J732" s="860"/>
      <c r="K732" s="866"/>
      <c r="L732" s="854"/>
      <c r="M732" s="152"/>
      <c r="N732" s="835"/>
      <c r="O732" s="835"/>
      <c r="P732" s="835"/>
      <c r="Q732" s="835"/>
      <c r="R732" s="831"/>
      <c r="S732" s="855"/>
      <c r="T732" s="857"/>
      <c r="U732" s="46"/>
      <c r="V732" s="19"/>
    </row>
    <row r="733" spans="2:22" hidden="1">
      <c r="B733" s="823"/>
      <c r="C733" s="828"/>
      <c r="D733" s="25"/>
      <c r="E733" s="30"/>
      <c r="F733" s="22"/>
      <c r="G733" s="7" t="str">
        <f>IFERROR(IF(F733/#REF!=0," ",F733/#REF!),"")</f>
        <v/>
      </c>
      <c r="H733" s="147"/>
      <c r="I733" s="863"/>
      <c r="J733" s="860"/>
      <c r="K733" s="866"/>
      <c r="L733" s="829"/>
      <c r="M733" s="152"/>
      <c r="N733" s="835"/>
      <c r="O733" s="835"/>
      <c r="P733" s="835"/>
      <c r="Q733" s="835"/>
      <c r="R733" s="831"/>
      <c r="S733" s="855"/>
      <c r="T733" s="857"/>
      <c r="U733" s="46"/>
      <c r="V733" s="19"/>
    </row>
    <row r="734" spans="2:22" hidden="1">
      <c r="B734" s="823"/>
      <c r="C734" s="828"/>
      <c r="D734" s="25"/>
      <c r="E734" s="30"/>
      <c r="F734" s="22"/>
      <c r="G734" s="7" t="str">
        <f>IFERROR(IF(F734/#REF!=0," ",F734/#REF!),"")</f>
        <v/>
      </c>
      <c r="H734" s="147"/>
      <c r="I734" s="863"/>
      <c r="J734" s="860"/>
      <c r="K734" s="866"/>
      <c r="L734" s="854"/>
      <c r="M734" s="152"/>
      <c r="N734" s="835"/>
      <c r="O734" s="835"/>
      <c r="P734" s="835"/>
      <c r="Q734" s="835"/>
      <c r="R734" s="831"/>
      <c r="S734" s="855"/>
      <c r="T734" s="857"/>
      <c r="U734" s="46"/>
      <c r="V734" s="19"/>
    </row>
    <row r="735" spans="2:22" hidden="1">
      <c r="B735" s="823"/>
      <c r="C735" s="828"/>
      <c r="D735" s="25"/>
      <c r="E735" s="30"/>
      <c r="F735" s="22"/>
      <c r="G735" s="7" t="str">
        <f>IFERROR(IF(F735/#REF!=0," ",F735/#REF!),"")</f>
        <v/>
      </c>
      <c r="H735" s="147"/>
      <c r="I735" s="863"/>
      <c r="J735" s="860"/>
      <c r="K735" s="866"/>
      <c r="L735" s="828"/>
      <c r="M735" s="152"/>
      <c r="N735" s="835"/>
      <c r="O735" s="835"/>
      <c r="P735" s="835"/>
      <c r="Q735" s="835"/>
      <c r="R735" s="831"/>
      <c r="S735" s="855"/>
      <c r="T735" s="857"/>
      <c r="U735" s="46"/>
      <c r="V735" s="19"/>
    </row>
    <row r="736" spans="2:22" hidden="1">
      <c r="B736" s="822"/>
      <c r="C736" s="829"/>
      <c r="D736" s="25"/>
      <c r="E736" s="30"/>
      <c r="F736" s="22"/>
      <c r="G736" s="7" t="str">
        <f>IFERROR(IF(F736/#REF!=0," ",F736/#REF!),"")</f>
        <v/>
      </c>
      <c r="H736" s="7"/>
      <c r="I736" s="864"/>
      <c r="J736" s="861"/>
      <c r="K736" s="867"/>
      <c r="L736" s="829"/>
      <c r="M736" s="153"/>
      <c r="N736" s="836"/>
      <c r="O736" s="836"/>
      <c r="P736" s="836"/>
      <c r="Q736" s="836"/>
      <c r="R736" s="832"/>
      <c r="S736" s="856"/>
      <c r="T736" s="858"/>
      <c r="U736" s="46"/>
      <c r="V736" s="19"/>
    </row>
    <row r="737" spans="2:22" s="90" customFormat="1" ht="16.5" hidden="1" customHeight="1">
      <c r="B737" s="821"/>
      <c r="C737" s="78" t="s">
        <v>348</v>
      </c>
      <c r="D737" s="78">
        <f>COUNTA(D727:D736)</f>
        <v>0</v>
      </c>
      <c r="E737" s="78"/>
      <c r="F737" s="69">
        <f>SUM(F727:F736)</f>
        <v>0</v>
      </c>
      <c r="G737" s="69">
        <f>SUM(G727:G736)</f>
        <v>0</v>
      </c>
      <c r="H737" s="69"/>
      <c r="I737" s="70">
        <f>SUM(I727:I736)</f>
        <v>0</v>
      </c>
      <c r="J737" s="71">
        <f>SUM(J727:J736)</f>
        <v>0</v>
      </c>
      <c r="K737" s="71">
        <f>SUM(K727:K736)</f>
        <v>0</v>
      </c>
      <c r="L737" s="71"/>
      <c r="M737" s="71"/>
      <c r="N737" s="74">
        <f>SUM(N727:N736)</f>
        <v>0</v>
      </c>
      <c r="O737" s="74">
        <f>SUM(O727:O736)</f>
        <v>0</v>
      </c>
      <c r="P737" s="74">
        <f t="shared" ref="P737" si="117">SUM(P727:P736)</f>
        <v>0</v>
      </c>
      <c r="Q737" s="74">
        <f>SUM(Q727:Q736)</f>
        <v>0</v>
      </c>
      <c r="R737" s="71"/>
      <c r="S737" s="71" t="e">
        <f>SUM(S727:S736)</f>
        <v>#REF!</v>
      </c>
      <c r="T737" s="71" t="e">
        <f t="shared" ref="T737" si="118">SUM(T727:T736)</f>
        <v>#REF!</v>
      </c>
      <c r="U737" s="81"/>
      <c r="V737" s="91"/>
    </row>
    <row r="738" spans="2:22" s="93" customFormat="1" hidden="1">
      <c r="B738" s="822"/>
      <c r="C738" s="82"/>
      <c r="D738" s="83"/>
      <c r="E738" s="84"/>
      <c r="F738" s="84"/>
      <c r="G738" s="28" t="str">
        <f>IFERROR(IF(F738/#REF!=0," ",F738/#REF!),"")</f>
        <v/>
      </c>
      <c r="H738" s="28"/>
      <c r="I738" s="72"/>
      <c r="J738" s="73"/>
      <c r="K738" s="73"/>
      <c r="L738" s="73"/>
      <c r="M738" s="73"/>
      <c r="N738" s="73"/>
      <c r="O738" s="73"/>
      <c r="P738" s="73"/>
      <c r="Q738" s="73"/>
      <c r="R738" s="73"/>
      <c r="S738" s="73"/>
      <c r="T738" s="73"/>
      <c r="U738" s="87"/>
      <c r="V738" s="92"/>
    </row>
    <row r="739" spans="2:22" hidden="1">
      <c r="B739" s="823">
        <f>B727+1</f>
        <v>61</v>
      </c>
      <c r="C739" s="828"/>
      <c r="D739" s="25"/>
      <c r="E739" s="24"/>
      <c r="F739" s="30"/>
      <c r="G739" s="7" t="str">
        <f>IFERROR(IF(F739/#REF!=0," ",F739/#REF!),"")</f>
        <v/>
      </c>
      <c r="H739" s="147"/>
      <c r="I739" s="862" t="str">
        <f>IFERROR(ROUND(IF(F749/#REF!=0,"",F749/#REF!),0),"")</f>
        <v/>
      </c>
      <c r="J739" s="859" t="str">
        <f>IFERROR(I749/#REF!,"")</f>
        <v/>
      </c>
      <c r="K739" s="865" t="str">
        <f>IFERROR(J749*#REF!/2,"")</f>
        <v/>
      </c>
      <c r="L739" s="854"/>
      <c r="M739" s="152"/>
      <c r="N739" s="834" t="str">
        <f>IFERROR(ROUND(IF(OR($L739="Hino Truck",$L742="Hino Truck",$L744="Hino Truck",$L746="Hino Truck"),$J749/#REF!,""),1),"NA")</f>
        <v>NA</v>
      </c>
      <c r="O739" s="834" t="str">
        <f>IFERROR(ROUND(IF(OR($L739="Mazda",$L742="Mazda",$L744="Mazda",$L746="Mazda"),$J749/#REF!,""),1),"NA")</f>
        <v>NA</v>
      </c>
      <c r="P739" s="834" t="str">
        <f>IFERROR(ROUND(IF(OR($L739="Shazoor",$L742="Shazoor",$L744="Shazoor",$L746="Shazoor"),$J749/#REF!,""),1),"NA")</f>
        <v>NA</v>
      </c>
      <c r="Q739" s="834" t="str">
        <f>IFERROR(ROUND(IF(OR($L739="Suzuki",$L742="Suzuki",$L744="Suzuki",$L746="Suzuki"),$J749/#REF!,""),1),"NA")</f>
        <v>NA</v>
      </c>
      <c r="R739" s="830"/>
      <c r="S739" s="855" t="e">
        <f>G749/#REF!/#REF!</f>
        <v>#REF!</v>
      </c>
      <c r="T739" s="857" t="e">
        <f>ROUND(S749/#REF!,0)</f>
        <v>#REF!</v>
      </c>
      <c r="U739" s="44"/>
      <c r="V739" s="19"/>
    </row>
    <row r="740" spans="2:22" hidden="1">
      <c r="B740" s="823"/>
      <c r="C740" s="828"/>
      <c r="D740" s="25"/>
      <c r="E740" s="30"/>
      <c r="F740" s="30"/>
      <c r="G740" s="7" t="str">
        <f>IFERROR(IF(F740/#REF!=0," ",F740/#REF!),"")</f>
        <v/>
      </c>
      <c r="H740" s="147"/>
      <c r="I740" s="863"/>
      <c r="J740" s="860"/>
      <c r="K740" s="866"/>
      <c r="L740" s="828"/>
      <c r="M740" s="152"/>
      <c r="N740" s="835"/>
      <c r="O740" s="835"/>
      <c r="P740" s="835"/>
      <c r="Q740" s="835"/>
      <c r="R740" s="831"/>
      <c r="S740" s="855"/>
      <c r="T740" s="857"/>
      <c r="U740" s="46"/>
      <c r="V740" s="19"/>
    </row>
    <row r="741" spans="2:22" hidden="1">
      <c r="B741" s="823"/>
      <c r="C741" s="828"/>
      <c r="D741" s="25"/>
      <c r="E741" s="30"/>
      <c r="F741" s="30"/>
      <c r="G741" s="7" t="str">
        <f>IFERROR(IF(F741/#REF!=0," ",F741/#REF!),"")</f>
        <v/>
      </c>
      <c r="H741" s="147"/>
      <c r="I741" s="863"/>
      <c r="J741" s="860"/>
      <c r="K741" s="866"/>
      <c r="L741" s="829"/>
      <c r="M741" s="152"/>
      <c r="N741" s="835"/>
      <c r="O741" s="835"/>
      <c r="P741" s="835"/>
      <c r="Q741" s="835"/>
      <c r="R741" s="831"/>
      <c r="S741" s="855"/>
      <c r="T741" s="857"/>
      <c r="U741" s="46"/>
      <c r="V741" s="19"/>
    </row>
    <row r="742" spans="2:22" hidden="1">
      <c r="B742" s="823"/>
      <c r="C742" s="828"/>
      <c r="D742" s="25"/>
      <c r="E742" s="30"/>
      <c r="F742" s="30"/>
      <c r="G742" s="7" t="str">
        <f>IFERROR(IF(F742/#REF!=0," ",F742/#REF!),"")</f>
        <v/>
      </c>
      <c r="H742" s="147"/>
      <c r="I742" s="863"/>
      <c r="J742" s="860"/>
      <c r="K742" s="866"/>
      <c r="L742" s="854"/>
      <c r="M742" s="152"/>
      <c r="N742" s="835"/>
      <c r="O742" s="835"/>
      <c r="P742" s="835"/>
      <c r="Q742" s="835"/>
      <c r="R742" s="831"/>
      <c r="S742" s="855"/>
      <c r="T742" s="857"/>
      <c r="U742" s="46"/>
      <c r="V742" s="19"/>
    </row>
    <row r="743" spans="2:22" hidden="1">
      <c r="B743" s="823"/>
      <c r="C743" s="828"/>
      <c r="D743" s="25"/>
      <c r="E743" s="30"/>
      <c r="F743" s="22"/>
      <c r="G743" s="7" t="str">
        <f>IFERROR(IF(F743/#REF!=0," ",F743/#REF!),"")</f>
        <v/>
      </c>
      <c r="H743" s="147"/>
      <c r="I743" s="863"/>
      <c r="J743" s="860"/>
      <c r="K743" s="866"/>
      <c r="L743" s="829"/>
      <c r="M743" s="152"/>
      <c r="N743" s="835"/>
      <c r="O743" s="835"/>
      <c r="P743" s="835"/>
      <c r="Q743" s="835"/>
      <c r="R743" s="831"/>
      <c r="S743" s="855"/>
      <c r="T743" s="857"/>
      <c r="U743" s="46"/>
      <c r="V743" s="19"/>
    </row>
    <row r="744" spans="2:22" hidden="1">
      <c r="B744" s="823"/>
      <c r="C744" s="828"/>
      <c r="D744" s="25"/>
      <c r="E744" s="30"/>
      <c r="F744" s="22"/>
      <c r="G744" s="7" t="str">
        <f>IFERROR(IF(F744/#REF!=0," ",F744/#REF!),"")</f>
        <v/>
      </c>
      <c r="H744" s="147"/>
      <c r="I744" s="863"/>
      <c r="J744" s="860"/>
      <c r="K744" s="866"/>
      <c r="L744" s="854"/>
      <c r="M744" s="152"/>
      <c r="N744" s="835"/>
      <c r="O744" s="835"/>
      <c r="P744" s="835"/>
      <c r="Q744" s="835"/>
      <c r="R744" s="831"/>
      <c r="S744" s="855"/>
      <c r="T744" s="857"/>
      <c r="U744" s="46"/>
      <c r="V744" s="19"/>
    </row>
    <row r="745" spans="2:22" hidden="1">
      <c r="B745" s="823"/>
      <c r="C745" s="828"/>
      <c r="D745" s="25"/>
      <c r="E745" s="30"/>
      <c r="F745" s="22"/>
      <c r="G745" s="7" t="str">
        <f>IFERROR(IF(F745/#REF!=0," ",F745/#REF!),"")</f>
        <v/>
      </c>
      <c r="H745" s="147"/>
      <c r="I745" s="863"/>
      <c r="J745" s="860"/>
      <c r="K745" s="866"/>
      <c r="L745" s="829"/>
      <c r="M745" s="152"/>
      <c r="N745" s="835"/>
      <c r="O745" s="835"/>
      <c r="P745" s="835"/>
      <c r="Q745" s="835"/>
      <c r="R745" s="831"/>
      <c r="S745" s="855"/>
      <c r="T745" s="857"/>
      <c r="U745" s="46"/>
      <c r="V745" s="19"/>
    </row>
    <row r="746" spans="2:22" hidden="1">
      <c r="B746" s="823"/>
      <c r="C746" s="828"/>
      <c r="D746" s="25"/>
      <c r="E746" s="30"/>
      <c r="F746" s="22"/>
      <c r="G746" s="7" t="str">
        <f>IFERROR(IF(F746/#REF!=0," ",F746/#REF!),"")</f>
        <v/>
      </c>
      <c r="H746" s="147"/>
      <c r="I746" s="863"/>
      <c r="J746" s="860"/>
      <c r="K746" s="866"/>
      <c r="L746" s="854"/>
      <c r="M746" s="152"/>
      <c r="N746" s="835"/>
      <c r="O746" s="835"/>
      <c r="P746" s="835"/>
      <c r="Q746" s="835"/>
      <c r="R746" s="831"/>
      <c r="S746" s="855"/>
      <c r="T746" s="857"/>
      <c r="U746" s="46"/>
      <c r="V746" s="19"/>
    </row>
    <row r="747" spans="2:22" hidden="1">
      <c r="B747" s="823"/>
      <c r="C747" s="828"/>
      <c r="D747" s="25"/>
      <c r="E747" s="30"/>
      <c r="F747" s="22"/>
      <c r="G747" s="7" t="str">
        <f>IFERROR(IF(F747/#REF!=0," ",F747/#REF!),"")</f>
        <v/>
      </c>
      <c r="H747" s="147"/>
      <c r="I747" s="863"/>
      <c r="J747" s="860"/>
      <c r="K747" s="866"/>
      <c r="L747" s="828"/>
      <c r="M747" s="152"/>
      <c r="N747" s="835"/>
      <c r="O747" s="835"/>
      <c r="P747" s="835"/>
      <c r="Q747" s="835"/>
      <c r="R747" s="831"/>
      <c r="S747" s="855"/>
      <c r="T747" s="857"/>
      <c r="U747" s="46"/>
      <c r="V747" s="19"/>
    </row>
    <row r="748" spans="2:22" hidden="1">
      <c r="B748" s="822"/>
      <c r="C748" s="829"/>
      <c r="D748" s="25"/>
      <c r="E748" s="30"/>
      <c r="F748" s="22"/>
      <c r="G748" s="7" t="str">
        <f>IFERROR(IF(F748/#REF!=0," ",F748/#REF!),"")</f>
        <v/>
      </c>
      <c r="H748" s="7"/>
      <c r="I748" s="864"/>
      <c r="J748" s="861"/>
      <c r="K748" s="867"/>
      <c r="L748" s="829"/>
      <c r="M748" s="153"/>
      <c r="N748" s="836"/>
      <c r="O748" s="836"/>
      <c r="P748" s="836"/>
      <c r="Q748" s="836"/>
      <c r="R748" s="832"/>
      <c r="S748" s="856"/>
      <c r="T748" s="858"/>
      <c r="U748" s="46"/>
      <c r="V748" s="19"/>
    </row>
    <row r="749" spans="2:22" s="90" customFormat="1" ht="16.5" hidden="1" customHeight="1">
      <c r="B749" s="821"/>
      <c r="C749" s="78" t="s">
        <v>348</v>
      </c>
      <c r="D749" s="78">
        <f>COUNTA(D739:D748)</f>
        <v>0</v>
      </c>
      <c r="E749" s="78"/>
      <c r="F749" s="69">
        <f>SUM(F739:F748)</f>
        <v>0</v>
      </c>
      <c r="G749" s="69">
        <f>SUM(G739:G748)</f>
        <v>0</v>
      </c>
      <c r="H749" s="69"/>
      <c r="I749" s="70">
        <f>SUM(I739:I748)</f>
        <v>0</v>
      </c>
      <c r="J749" s="71">
        <f>SUM(J739:J748)</f>
        <v>0</v>
      </c>
      <c r="K749" s="71">
        <f>SUM(K739:K748)</f>
        <v>0</v>
      </c>
      <c r="L749" s="71"/>
      <c r="M749" s="71"/>
      <c r="N749" s="74">
        <f>SUM(N739:N748)</f>
        <v>0</v>
      </c>
      <c r="O749" s="74">
        <f>SUM(O739:O748)</f>
        <v>0</v>
      </c>
      <c r="P749" s="74">
        <f t="shared" ref="P749" si="119">SUM(P739:P748)</f>
        <v>0</v>
      </c>
      <c r="Q749" s="74">
        <f>SUM(Q739:Q748)</f>
        <v>0</v>
      </c>
      <c r="R749" s="71"/>
      <c r="S749" s="71" t="e">
        <f>SUM(S739:S748)</f>
        <v>#REF!</v>
      </c>
      <c r="T749" s="71" t="e">
        <f t="shared" ref="T749" si="120">SUM(T739:T748)</f>
        <v>#REF!</v>
      </c>
      <c r="U749" s="81"/>
      <c r="V749" s="91"/>
    </row>
    <row r="750" spans="2:22" s="93" customFormat="1" hidden="1">
      <c r="B750" s="822"/>
      <c r="C750" s="82"/>
      <c r="D750" s="83"/>
      <c r="E750" s="84"/>
      <c r="F750" s="84"/>
      <c r="G750" s="28" t="str">
        <f>IFERROR(IF(F750/#REF!=0," ",F750/#REF!),"")</f>
        <v/>
      </c>
      <c r="H750" s="28"/>
      <c r="I750" s="72"/>
      <c r="J750" s="73"/>
      <c r="K750" s="73"/>
      <c r="L750" s="73"/>
      <c r="M750" s="73"/>
      <c r="N750" s="73"/>
      <c r="O750" s="73"/>
      <c r="P750" s="73"/>
      <c r="Q750" s="73"/>
      <c r="R750" s="73"/>
      <c r="S750" s="73"/>
      <c r="T750" s="73"/>
      <c r="U750" s="87"/>
      <c r="V750" s="92"/>
    </row>
    <row r="751" spans="2:22" hidden="1">
      <c r="B751" s="823">
        <f>B739+1</f>
        <v>62</v>
      </c>
      <c r="C751" s="828"/>
      <c r="D751" s="25"/>
      <c r="E751" s="24"/>
      <c r="F751" s="30"/>
      <c r="G751" s="7" t="str">
        <f>IFERROR(IF(F751/#REF!=0," ",F751/#REF!),"")</f>
        <v/>
      </c>
      <c r="H751" s="147"/>
      <c r="I751" s="862" t="str">
        <f>IFERROR(ROUND(IF(F761/#REF!=0,"",F761/#REF!),0),"")</f>
        <v/>
      </c>
      <c r="J751" s="859" t="str">
        <f>IFERROR(I761/#REF!,"")</f>
        <v/>
      </c>
      <c r="K751" s="865" t="str">
        <f>IFERROR(J761*#REF!/2,"")</f>
        <v/>
      </c>
      <c r="L751" s="854"/>
      <c r="M751" s="152"/>
      <c r="N751" s="834" t="str">
        <f>IFERROR(ROUND(IF(OR($L751="Hino Truck",$L754="Hino Truck",$L756="Hino Truck",$L758="Hino Truck"),$J761/#REF!,""),1),"NA")</f>
        <v>NA</v>
      </c>
      <c r="O751" s="834" t="str">
        <f>IFERROR(ROUND(IF(OR($L751="Mazda",$L754="Mazda",$L756="Mazda",$L758="Mazda"),$J761/#REF!,""),1),"NA")</f>
        <v>NA</v>
      </c>
      <c r="P751" s="834" t="str">
        <f>IFERROR(ROUND(IF(OR($L751="Shazoor",$L754="Shazoor",$L756="Shazoor",$L758="Shazoor"),$J761/#REF!,""),1),"NA")</f>
        <v>NA</v>
      </c>
      <c r="Q751" s="834" t="str">
        <f>IFERROR(ROUND(IF(OR($L751="Suzuki",$L754="Suzuki",$L756="Suzuki",$L758="Suzuki"),$J761/#REF!,""),1),"NA")</f>
        <v>NA</v>
      </c>
      <c r="R751" s="830"/>
      <c r="S751" s="855" t="e">
        <f>G761/#REF!/#REF!</f>
        <v>#REF!</v>
      </c>
      <c r="T751" s="857" t="e">
        <f>ROUND(S761/#REF!,0)</f>
        <v>#REF!</v>
      </c>
      <c r="U751" s="44"/>
      <c r="V751" s="19"/>
    </row>
    <row r="752" spans="2:22" hidden="1">
      <c r="B752" s="823"/>
      <c r="C752" s="828"/>
      <c r="D752" s="25"/>
      <c r="E752" s="30"/>
      <c r="F752" s="30"/>
      <c r="G752" s="7" t="str">
        <f>IFERROR(IF(F752/#REF!=0," ",F752/#REF!),"")</f>
        <v/>
      </c>
      <c r="H752" s="147"/>
      <c r="I752" s="863"/>
      <c r="J752" s="860"/>
      <c r="K752" s="866"/>
      <c r="L752" s="828"/>
      <c r="M752" s="152"/>
      <c r="N752" s="835"/>
      <c r="O752" s="835"/>
      <c r="P752" s="835"/>
      <c r="Q752" s="835"/>
      <c r="R752" s="831"/>
      <c r="S752" s="855"/>
      <c r="T752" s="857"/>
      <c r="U752" s="46"/>
      <c r="V752" s="19"/>
    </row>
    <row r="753" spans="2:22" hidden="1">
      <c r="B753" s="823"/>
      <c r="C753" s="828"/>
      <c r="D753" s="25"/>
      <c r="E753" s="30"/>
      <c r="F753" s="30"/>
      <c r="G753" s="7" t="str">
        <f>IFERROR(IF(F753/#REF!=0," ",F753/#REF!),"")</f>
        <v/>
      </c>
      <c r="H753" s="147"/>
      <c r="I753" s="863"/>
      <c r="J753" s="860"/>
      <c r="K753" s="866"/>
      <c r="L753" s="829"/>
      <c r="M753" s="152"/>
      <c r="N753" s="835"/>
      <c r="O753" s="835"/>
      <c r="P753" s="835"/>
      <c r="Q753" s="835"/>
      <c r="R753" s="831"/>
      <c r="S753" s="855"/>
      <c r="T753" s="857"/>
      <c r="U753" s="46"/>
      <c r="V753" s="19"/>
    </row>
    <row r="754" spans="2:22" hidden="1">
      <c r="B754" s="823"/>
      <c r="C754" s="828"/>
      <c r="D754" s="25"/>
      <c r="E754" s="30"/>
      <c r="F754" s="30"/>
      <c r="G754" s="7" t="str">
        <f>IFERROR(IF(F754/#REF!=0," ",F754/#REF!),"")</f>
        <v/>
      </c>
      <c r="H754" s="147"/>
      <c r="I754" s="863"/>
      <c r="J754" s="860"/>
      <c r="K754" s="866"/>
      <c r="L754" s="854"/>
      <c r="M754" s="152"/>
      <c r="N754" s="835"/>
      <c r="O754" s="835"/>
      <c r="P754" s="835"/>
      <c r="Q754" s="835"/>
      <c r="R754" s="831"/>
      <c r="S754" s="855"/>
      <c r="T754" s="857"/>
      <c r="U754" s="46"/>
      <c r="V754" s="19"/>
    </row>
    <row r="755" spans="2:22" hidden="1">
      <c r="B755" s="823"/>
      <c r="C755" s="828"/>
      <c r="D755" s="25"/>
      <c r="E755" s="30"/>
      <c r="F755" s="22"/>
      <c r="G755" s="7" t="str">
        <f>IFERROR(IF(F755/#REF!=0," ",F755/#REF!),"")</f>
        <v/>
      </c>
      <c r="H755" s="147"/>
      <c r="I755" s="863"/>
      <c r="J755" s="860"/>
      <c r="K755" s="866"/>
      <c r="L755" s="829"/>
      <c r="M755" s="152"/>
      <c r="N755" s="835"/>
      <c r="O755" s="835"/>
      <c r="P755" s="835"/>
      <c r="Q755" s="835"/>
      <c r="R755" s="831"/>
      <c r="S755" s="855"/>
      <c r="T755" s="857"/>
      <c r="U755" s="46"/>
      <c r="V755" s="19"/>
    </row>
    <row r="756" spans="2:22" hidden="1">
      <c r="B756" s="823"/>
      <c r="C756" s="828"/>
      <c r="D756" s="25"/>
      <c r="E756" s="30"/>
      <c r="F756" s="22"/>
      <c r="G756" s="7" t="str">
        <f>IFERROR(IF(F756/#REF!=0," ",F756/#REF!),"")</f>
        <v/>
      </c>
      <c r="H756" s="147"/>
      <c r="I756" s="863"/>
      <c r="J756" s="860"/>
      <c r="K756" s="866"/>
      <c r="L756" s="854"/>
      <c r="M756" s="152"/>
      <c r="N756" s="835"/>
      <c r="O756" s="835"/>
      <c r="P756" s="835"/>
      <c r="Q756" s="835"/>
      <c r="R756" s="831"/>
      <c r="S756" s="855"/>
      <c r="T756" s="857"/>
      <c r="U756" s="46"/>
      <c r="V756" s="19"/>
    </row>
    <row r="757" spans="2:22" hidden="1">
      <c r="B757" s="823"/>
      <c r="C757" s="828"/>
      <c r="D757" s="25"/>
      <c r="E757" s="30"/>
      <c r="F757" s="22"/>
      <c r="G757" s="7" t="str">
        <f>IFERROR(IF(F757/#REF!=0," ",F757/#REF!),"")</f>
        <v/>
      </c>
      <c r="H757" s="147"/>
      <c r="I757" s="863"/>
      <c r="J757" s="860"/>
      <c r="K757" s="866"/>
      <c r="L757" s="829"/>
      <c r="M757" s="152"/>
      <c r="N757" s="835"/>
      <c r="O757" s="835"/>
      <c r="P757" s="835"/>
      <c r="Q757" s="835"/>
      <c r="R757" s="831"/>
      <c r="S757" s="855"/>
      <c r="T757" s="857"/>
      <c r="U757" s="46"/>
      <c r="V757" s="19"/>
    </row>
    <row r="758" spans="2:22" hidden="1">
      <c r="B758" s="823"/>
      <c r="C758" s="828"/>
      <c r="D758" s="25"/>
      <c r="E758" s="30"/>
      <c r="F758" s="22"/>
      <c r="G758" s="7" t="str">
        <f>IFERROR(IF(F758/#REF!=0," ",F758/#REF!),"")</f>
        <v/>
      </c>
      <c r="H758" s="147"/>
      <c r="I758" s="863"/>
      <c r="J758" s="860"/>
      <c r="K758" s="866"/>
      <c r="L758" s="854"/>
      <c r="M758" s="152"/>
      <c r="N758" s="835"/>
      <c r="O758" s="835"/>
      <c r="P758" s="835"/>
      <c r="Q758" s="835"/>
      <c r="R758" s="831"/>
      <c r="S758" s="855"/>
      <c r="T758" s="857"/>
      <c r="U758" s="46"/>
      <c r="V758" s="19"/>
    </row>
    <row r="759" spans="2:22" hidden="1">
      <c r="B759" s="823"/>
      <c r="C759" s="828"/>
      <c r="D759" s="25"/>
      <c r="E759" s="30"/>
      <c r="F759" s="22"/>
      <c r="G759" s="7" t="str">
        <f>IFERROR(IF(F759/#REF!=0," ",F759/#REF!),"")</f>
        <v/>
      </c>
      <c r="H759" s="147"/>
      <c r="I759" s="863"/>
      <c r="J759" s="860"/>
      <c r="K759" s="866"/>
      <c r="L759" s="828"/>
      <c r="M759" s="152"/>
      <c r="N759" s="835"/>
      <c r="O759" s="835"/>
      <c r="P759" s="835"/>
      <c r="Q759" s="835"/>
      <c r="R759" s="831"/>
      <c r="S759" s="855"/>
      <c r="T759" s="857"/>
      <c r="U759" s="46"/>
      <c r="V759" s="19"/>
    </row>
    <row r="760" spans="2:22" hidden="1">
      <c r="B760" s="822"/>
      <c r="C760" s="829"/>
      <c r="D760" s="25"/>
      <c r="E760" s="30"/>
      <c r="F760" s="22"/>
      <c r="G760" s="7" t="str">
        <f>IFERROR(IF(F760/#REF!=0," ",F760/#REF!),"")</f>
        <v/>
      </c>
      <c r="H760" s="7"/>
      <c r="I760" s="864"/>
      <c r="J760" s="861"/>
      <c r="K760" s="867"/>
      <c r="L760" s="829"/>
      <c r="M760" s="153"/>
      <c r="N760" s="836"/>
      <c r="O760" s="836"/>
      <c r="P760" s="836"/>
      <c r="Q760" s="836"/>
      <c r="R760" s="832"/>
      <c r="S760" s="856"/>
      <c r="T760" s="858"/>
      <c r="U760" s="46"/>
      <c r="V760" s="19"/>
    </row>
    <row r="761" spans="2:22" s="90" customFormat="1" ht="16.5" hidden="1" customHeight="1">
      <c r="B761" s="821"/>
      <c r="C761" s="78" t="s">
        <v>348</v>
      </c>
      <c r="D761" s="78">
        <f>COUNTA(D751:D760)</f>
        <v>0</v>
      </c>
      <c r="E761" s="78"/>
      <c r="F761" s="69">
        <f>SUM(F751:F760)</f>
        <v>0</v>
      </c>
      <c r="G761" s="69">
        <f>SUM(G751:G760)</f>
        <v>0</v>
      </c>
      <c r="H761" s="69"/>
      <c r="I761" s="70">
        <f>SUM(I751:I760)</f>
        <v>0</v>
      </c>
      <c r="J761" s="71">
        <f>SUM(J751:J760)</f>
        <v>0</v>
      </c>
      <c r="K761" s="71">
        <f>SUM(K751:K760)</f>
        <v>0</v>
      </c>
      <c r="L761" s="71"/>
      <c r="M761" s="71"/>
      <c r="N761" s="74">
        <f>SUM(N751:N760)</f>
        <v>0</v>
      </c>
      <c r="O761" s="74">
        <f>SUM(O751:O760)</f>
        <v>0</v>
      </c>
      <c r="P761" s="74">
        <f t="shared" ref="P761" si="121">SUM(P751:P760)</f>
        <v>0</v>
      </c>
      <c r="Q761" s="74">
        <f>SUM(Q751:Q760)</f>
        <v>0</v>
      </c>
      <c r="R761" s="71"/>
      <c r="S761" s="71" t="e">
        <f>SUM(S751:S760)</f>
        <v>#REF!</v>
      </c>
      <c r="T761" s="71" t="e">
        <f t="shared" ref="T761" si="122">SUM(T751:T760)</f>
        <v>#REF!</v>
      </c>
      <c r="U761" s="81"/>
      <c r="V761" s="91"/>
    </row>
    <row r="762" spans="2:22" s="93" customFormat="1" hidden="1">
      <c r="B762" s="822"/>
      <c r="C762" s="82"/>
      <c r="D762" s="83"/>
      <c r="E762" s="84"/>
      <c r="F762" s="84"/>
      <c r="G762" s="28" t="str">
        <f>IFERROR(IF(F762/#REF!=0," ",F762/#REF!),"")</f>
        <v/>
      </c>
      <c r="H762" s="28"/>
      <c r="I762" s="72"/>
      <c r="J762" s="73"/>
      <c r="K762" s="73"/>
      <c r="L762" s="73"/>
      <c r="M762" s="73"/>
      <c r="N762" s="73"/>
      <c r="O762" s="73"/>
      <c r="P762" s="73"/>
      <c r="Q762" s="73"/>
      <c r="R762" s="73"/>
      <c r="S762" s="73"/>
      <c r="T762" s="73"/>
      <c r="U762" s="87"/>
      <c r="V762" s="92"/>
    </row>
    <row r="763" spans="2:22" hidden="1">
      <c r="B763" s="823">
        <f>B751+1</f>
        <v>63</v>
      </c>
      <c r="C763" s="828"/>
      <c r="D763" s="25"/>
      <c r="E763" s="24"/>
      <c r="F763" s="30"/>
      <c r="G763" s="7" t="str">
        <f>IFERROR(IF(F763/#REF!=0," ",F763/#REF!),"")</f>
        <v/>
      </c>
      <c r="H763" s="147"/>
      <c r="I763" s="862" t="str">
        <f>IFERROR(ROUND(IF(F773/#REF!=0,"",F773/#REF!),0),"")</f>
        <v/>
      </c>
      <c r="J763" s="859" t="str">
        <f>IFERROR(I773/#REF!,"")</f>
        <v/>
      </c>
      <c r="K763" s="865" t="str">
        <f>IFERROR(J773*#REF!/2,"")</f>
        <v/>
      </c>
      <c r="L763" s="854"/>
      <c r="M763" s="152"/>
      <c r="N763" s="834" t="str">
        <f>IFERROR(ROUND(IF(OR($L763="Hino Truck",$L766="Hino Truck",$L768="Hino Truck",$L770="Hino Truck"),$J773/#REF!,""),1),"NA")</f>
        <v>NA</v>
      </c>
      <c r="O763" s="834" t="str">
        <f>IFERROR(ROUND(IF(OR($L763="Mazda",$L766="Mazda",$L768="Mazda",$L770="Mazda"),$J773/#REF!,""),1),"NA")</f>
        <v>NA</v>
      </c>
      <c r="P763" s="834" t="str">
        <f>IFERROR(ROUND(IF(OR($L763="Shazoor",$L766="Shazoor",$L768="Shazoor",$L770="Shazoor"),$J773/#REF!,""),1),"NA")</f>
        <v>NA</v>
      </c>
      <c r="Q763" s="834" t="str">
        <f>IFERROR(ROUND(IF(OR($L763="Suzuki",$L766="Suzuki",$L768="Suzuki",$L770="Suzuki"),$J773/#REF!,""),1),"NA")</f>
        <v>NA</v>
      </c>
      <c r="R763" s="830"/>
      <c r="S763" s="855" t="e">
        <f>G773/#REF!/#REF!</f>
        <v>#REF!</v>
      </c>
      <c r="T763" s="857" t="e">
        <f>ROUND(S773/#REF!,0)</f>
        <v>#REF!</v>
      </c>
      <c r="U763" s="44"/>
      <c r="V763" s="19"/>
    </row>
    <row r="764" spans="2:22" hidden="1">
      <c r="B764" s="823"/>
      <c r="C764" s="828"/>
      <c r="D764" s="25"/>
      <c r="E764" s="30"/>
      <c r="F764" s="30"/>
      <c r="G764" s="7" t="str">
        <f>IFERROR(IF(F764/#REF!=0," ",F764/#REF!),"")</f>
        <v/>
      </c>
      <c r="H764" s="147"/>
      <c r="I764" s="863"/>
      <c r="J764" s="860"/>
      <c r="K764" s="866"/>
      <c r="L764" s="828"/>
      <c r="M764" s="152"/>
      <c r="N764" s="835"/>
      <c r="O764" s="835"/>
      <c r="P764" s="835"/>
      <c r="Q764" s="835"/>
      <c r="R764" s="831"/>
      <c r="S764" s="855"/>
      <c r="T764" s="857"/>
      <c r="U764" s="46"/>
      <c r="V764" s="19"/>
    </row>
    <row r="765" spans="2:22" hidden="1">
      <c r="B765" s="823"/>
      <c r="C765" s="828"/>
      <c r="D765" s="25"/>
      <c r="E765" s="30"/>
      <c r="F765" s="30"/>
      <c r="G765" s="7" t="str">
        <f>IFERROR(IF(F765/#REF!=0," ",F765/#REF!),"")</f>
        <v/>
      </c>
      <c r="H765" s="147"/>
      <c r="I765" s="863"/>
      <c r="J765" s="860"/>
      <c r="K765" s="866"/>
      <c r="L765" s="829"/>
      <c r="M765" s="152"/>
      <c r="N765" s="835"/>
      <c r="O765" s="835"/>
      <c r="P765" s="835"/>
      <c r="Q765" s="835"/>
      <c r="R765" s="831"/>
      <c r="S765" s="855"/>
      <c r="T765" s="857"/>
      <c r="U765" s="46"/>
      <c r="V765" s="19"/>
    </row>
    <row r="766" spans="2:22" hidden="1">
      <c r="B766" s="823"/>
      <c r="C766" s="828"/>
      <c r="D766" s="25"/>
      <c r="E766" s="30"/>
      <c r="F766" s="30"/>
      <c r="G766" s="7" t="str">
        <f>IFERROR(IF(F766/#REF!=0," ",F766/#REF!),"")</f>
        <v/>
      </c>
      <c r="H766" s="147"/>
      <c r="I766" s="863"/>
      <c r="J766" s="860"/>
      <c r="K766" s="866"/>
      <c r="L766" s="854"/>
      <c r="M766" s="152"/>
      <c r="N766" s="835"/>
      <c r="O766" s="835"/>
      <c r="P766" s="835"/>
      <c r="Q766" s="835"/>
      <c r="R766" s="831"/>
      <c r="S766" s="855"/>
      <c r="T766" s="857"/>
      <c r="U766" s="46"/>
      <c r="V766" s="19"/>
    </row>
    <row r="767" spans="2:22" hidden="1">
      <c r="B767" s="823"/>
      <c r="C767" s="828"/>
      <c r="D767" s="25"/>
      <c r="E767" s="30"/>
      <c r="F767" s="22"/>
      <c r="G767" s="7" t="str">
        <f>IFERROR(IF(F767/#REF!=0," ",F767/#REF!),"")</f>
        <v/>
      </c>
      <c r="H767" s="147"/>
      <c r="I767" s="863"/>
      <c r="J767" s="860"/>
      <c r="K767" s="866"/>
      <c r="L767" s="829"/>
      <c r="M767" s="152"/>
      <c r="N767" s="835"/>
      <c r="O767" s="835"/>
      <c r="P767" s="835"/>
      <c r="Q767" s="835"/>
      <c r="R767" s="831"/>
      <c r="S767" s="855"/>
      <c r="T767" s="857"/>
      <c r="U767" s="46"/>
      <c r="V767" s="19"/>
    </row>
    <row r="768" spans="2:22" hidden="1">
      <c r="B768" s="823"/>
      <c r="C768" s="828"/>
      <c r="D768" s="25"/>
      <c r="E768" s="30"/>
      <c r="F768" s="22"/>
      <c r="G768" s="7" t="str">
        <f>IFERROR(IF(F768/#REF!=0," ",F768/#REF!),"")</f>
        <v/>
      </c>
      <c r="H768" s="147"/>
      <c r="I768" s="863"/>
      <c r="J768" s="860"/>
      <c r="K768" s="866"/>
      <c r="L768" s="854"/>
      <c r="M768" s="152"/>
      <c r="N768" s="835"/>
      <c r="O768" s="835"/>
      <c r="P768" s="835"/>
      <c r="Q768" s="835"/>
      <c r="R768" s="831"/>
      <c r="S768" s="855"/>
      <c r="T768" s="857"/>
      <c r="U768" s="46"/>
      <c r="V768" s="19"/>
    </row>
    <row r="769" spans="2:22" hidden="1">
      <c r="B769" s="823"/>
      <c r="C769" s="828"/>
      <c r="D769" s="25"/>
      <c r="E769" s="30"/>
      <c r="F769" s="22"/>
      <c r="G769" s="7" t="str">
        <f>IFERROR(IF(F769/#REF!=0," ",F769/#REF!),"")</f>
        <v/>
      </c>
      <c r="H769" s="147"/>
      <c r="I769" s="863"/>
      <c r="J769" s="860"/>
      <c r="K769" s="866"/>
      <c r="L769" s="829"/>
      <c r="M769" s="152"/>
      <c r="N769" s="835"/>
      <c r="O769" s="835"/>
      <c r="P769" s="835"/>
      <c r="Q769" s="835"/>
      <c r="R769" s="831"/>
      <c r="S769" s="855"/>
      <c r="T769" s="857"/>
      <c r="U769" s="46"/>
      <c r="V769" s="19"/>
    </row>
    <row r="770" spans="2:22" hidden="1">
      <c r="B770" s="823"/>
      <c r="C770" s="828"/>
      <c r="D770" s="25"/>
      <c r="E770" s="30"/>
      <c r="F770" s="22"/>
      <c r="G770" s="7" t="str">
        <f>IFERROR(IF(F770/#REF!=0," ",F770/#REF!),"")</f>
        <v/>
      </c>
      <c r="H770" s="147"/>
      <c r="I770" s="863"/>
      <c r="J770" s="860"/>
      <c r="K770" s="866"/>
      <c r="L770" s="854"/>
      <c r="M770" s="152"/>
      <c r="N770" s="835"/>
      <c r="O770" s="835"/>
      <c r="P770" s="835"/>
      <c r="Q770" s="835"/>
      <c r="R770" s="831"/>
      <c r="S770" s="855"/>
      <c r="T770" s="857"/>
      <c r="U770" s="46"/>
      <c r="V770" s="19"/>
    </row>
    <row r="771" spans="2:22" hidden="1">
      <c r="B771" s="823"/>
      <c r="C771" s="828"/>
      <c r="D771" s="25"/>
      <c r="E771" s="30"/>
      <c r="F771" s="22"/>
      <c r="G771" s="7" t="str">
        <f>IFERROR(IF(F771/#REF!=0," ",F771/#REF!),"")</f>
        <v/>
      </c>
      <c r="H771" s="147"/>
      <c r="I771" s="863"/>
      <c r="J771" s="860"/>
      <c r="K771" s="866"/>
      <c r="L771" s="828"/>
      <c r="M771" s="152"/>
      <c r="N771" s="835"/>
      <c r="O771" s="835"/>
      <c r="P771" s="835"/>
      <c r="Q771" s="835"/>
      <c r="R771" s="831"/>
      <c r="S771" s="855"/>
      <c r="T771" s="857"/>
      <c r="U771" s="46"/>
      <c r="V771" s="19"/>
    </row>
    <row r="772" spans="2:22" hidden="1">
      <c r="B772" s="822"/>
      <c r="C772" s="829"/>
      <c r="D772" s="25"/>
      <c r="E772" s="30"/>
      <c r="F772" s="22"/>
      <c r="G772" s="7" t="str">
        <f>IFERROR(IF(F772/#REF!=0," ",F772/#REF!),"")</f>
        <v/>
      </c>
      <c r="H772" s="7"/>
      <c r="I772" s="864"/>
      <c r="J772" s="861"/>
      <c r="K772" s="867"/>
      <c r="L772" s="829"/>
      <c r="M772" s="153"/>
      <c r="N772" s="836"/>
      <c r="O772" s="836"/>
      <c r="P772" s="836"/>
      <c r="Q772" s="836"/>
      <c r="R772" s="832"/>
      <c r="S772" s="856"/>
      <c r="T772" s="858"/>
      <c r="U772" s="46"/>
      <c r="V772" s="19"/>
    </row>
    <row r="773" spans="2:22" s="90" customFormat="1" ht="16.5" hidden="1" customHeight="1">
      <c r="B773" s="821"/>
      <c r="C773" s="78" t="s">
        <v>348</v>
      </c>
      <c r="D773" s="78">
        <f>COUNTA(D763:D772)</f>
        <v>0</v>
      </c>
      <c r="E773" s="78"/>
      <c r="F773" s="69">
        <f>SUM(F763:F772)</f>
        <v>0</v>
      </c>
      <c r="G773" s="69">
        <f>SUM(G763:G772)</f>
        <v>0</v>
      </c>
      <c r="H773" s="69"/>
      <c r="I773" s="70">
        <f>SUM(I763:I772)</f>
        <v>0</v>
      </c>
      <c r="J773" s="71">
        <f>SUM(J763:J772)</f>
        <v>0</v>
      </c>
      <c r="K773" s="71">
        <f>SUM(K763:K772)</f>
        <v>0</v>
      </c>
      <c r="L773" s="71"/>
      <c r="M773" s="71"/>
      <c r="N773" s="74">
        <f>SUM(N763:N772)</f>
        <v>0</v>
      </c>
      <c r="O773" s="74">
        <f>SUM(O763:O772)</f>
        <v>0</v>
      </c>
      <c r="P773" s="74">
        <f t="shared" ref="P773" si="123">SUM(P763:P772)</f>
        <v>0</v>
      </c>
      <c r="Q773" s="74">
        <f>SUM(Q763:Q772)</f>
        <v>0</v>
      </c>
      <c r="R773" s="71"/>
      <c r="S773" s="71" t="e">
        <f>SUM(S763:S772)</f>
        <v>#REF!</v>
      </c>
      <c r="T773" s="71" t="e">
        <f t="shared" ref="T773" si="124">SUM(T763:T772)</f>
        <v>#REF!</v>
      </c>
      <c r="U773" s="81"/>
      <c r="V773" s="91"/>
    </row>
    <row r="774" spans="2:22" s="93" customFormat="1" hidden="1">
      <c r="B774" s="822"/>
      <c r="C774" s="82"/>
      <c r="D774" s="83"/>
      <c r="E774" s="84"/>
      <c r="F774" s="84"/>
      <c r="G774" s="28" t="str">
        <f>IFERROR(IF(F774/#REF!=0," ",F774/#REF!),"")</f>
        <v/>
      </c>
      <c r="H774" s="28"/>
      <c r="I774" s="72"/>
      <c r="J774" s="73"/>
      <c r="K774" s="73"/>
      <c r="L774" s="73"/>
      <c r="M774" s="73"/>
      <c r="N774" s="73"/>
      <c r="O774" s="73"/>
      <c r="P774" s="73"/>
      <c r="Q774" s="73"/>
      <c r="R774" s="73"/>
      <c r="S774" s="73"/>
      <c r="T774" s="73"/>
      <c r="U774" s="87"/>
      <c r="V774" s="92"/>
    </row>
    <row r="775" spans="2:22" hidden="1">
      <c r="B775" s="823">
        <f>B763+1</f>
        <v>64</v>
      </c>
      <c r="C775" s="828"/>
      <c r="D775" s="25"/>
      <c r="E775" s="24"/>
      <c r="F775" s="30"/>
      <c r="G775" s="7" t="str">
        <f>IFERROR(IF(F775/#REF!=0," ",F775/#REF!),"")</f>
        <v/>
      </c>
      <c r="H775" s="147"/>
      <c r="I775" s="862" t="str">
        <f>IFERROR(ROUND(IF(F785/#REF!=0,"",F785/#REF!),0),"")</f>
        <v/>
      </c>
      <c r="J775" s="859" t="str">
        <f>IFERROR(I785/#REF!,"")</f>
        <v/>
      </c>
      <c r="K775" s="865" t="str">
        <f>IFERROR(J785*#REF!/2,"")</f>
        <v/>
      </c>
      <c r="L775" s="854"/>
      <c r="M775" s="152"/>
      <c r="N775" s="834" t="str">
        <f>IFERROR(ROUND(IF(OR($L775="Hino Truck",$L778="Hino Truck",$L780="Hino Truck",$L782="Hino Truck"),$J785/#REF!,""),1),"NA")</f>
        <v>NA</v>
      </c>
      <c r="O775" s="834" t="str">
        <f>IFERROR(ROUND(IF(OR($L775="Mazda",$L778="Mazda",$L780="Mazda",$L782="Mazda"),$J785/#REF!,""),1),"NA")</f>
        <v>NA</v>
      </c>
      <c r="P775" s="834" t="str">
        <f>IFERROR(ROUND(IF(OR($L775="Shazoor",$L778="Shazoor",$L780="Shazoor",$L782="Shazoor"),$J785/#REF!,""),1),"NA")</f>
        <v>NA</v>
      </c>
      <c r="Q775" s="834" t="str">
        <f>IFERROR(ROUND(IF(OR($L775="Suzuki",$L778="Suzuki",$L780="Suzuki",$L782="Suzuki"),$J785/#REF!,""),1),"NA")</f>
        <v>NA</v>
      </c>
      <c r="R775" s="830"/>
      <c r="S775" s="855" t="e">
        <f>G785/#REF!/#REF!</f>
        <v>#REF!</v>
      </c>
      <c r="T775" s="857" t="e">
        <f>ROUND(S785/#REF!,0)</f>
        <v>#REF!</v>
      </c>
      <c r="U775" s="44"/>
      <c r="V775" s="19"/>
    </row>
    <row r="776" spans="2:22" hidden="1">
      <c r="B776" s="823"/>
      <c r="C776" s="828"/>
      <c r="D776" s="25"/>
      <c r="E776" s="30"/>
      <c r="F776" s="30"/>
      <c r="G776" s="7" t="str">
        <f>IFERROR(IF(F776/#REF!=0," ",F776/#REF!),"")</f>
        <v/>
      </c>
      <c r="H776" s="147"/>
      <c r="I776" s="863"/>
      <c r="J776" s="860"/>
      <c r="K776" s="866"/>
      <c r="L776" s="828"/>
      <c r="M776" s="152"/>
      <c r="N776" s="835"/>
      <c r="O776" s="835"/>
      <c r="P776" s="835"/>
      <c r="Q776" s="835"/>
      <c r="R776" s="831"/>
      <c r="S776" s="855"/>
      <c r="T776" s="857"/>
      <c r="U776" s="46"/>
      <c r="V776" s="19"/>
    </row>
    <row r="777" spans="2:22" hidden="1">
      <c r="B777" s="823"/>
      <c r="C777" s="828"/>
      <c r="D777" s="25"/>
      <c r="E777" s="30"/>
      <c r="F777" s="30"/>
      <c r="G777" s="7" t="str">
        <f>IFERROR(IF(F777/#REF!=0," ",F777/#REF!),"")</f>
        <v/>
      </c>
      <c r="H777" s="147"/>
      <c r="I777" s="863"/>
      <c r="J777" s="860"/>
      <c r="K777" s="866"/>
      <c r="L777" s="829"/>
      <c r="M777" s="152"/>
      <c r="N777" s="835"/>
      <c r="O777" s="835"/>
      <c r="P777" s="835"/>
      <c r="Q777" s="835"/>
      <c r="R777" s="831"/>
      <c r="S777" s="855"/>
      <c r="T777" s="857"/>
      <c r="U777" s="46"/>
      <c r="V777" s="19"/>
    </row>
    <row r="778" spans="2:22" hidden="1">
      <c r="B778" s="823"/>
      <c r="C778" s="828"/>
      <c r="D778" s="25"/>
      <c r="E778" s="30"/>
      <c r="F778" s="30"/>
      <c r="G778" s="7" t="str">
        <f>IFERROR(IF(F778/#REF!=0," ",F778/#REF!),"")</f>
        <v/>
      </c>
      <c r="H778" s="147"/>
      <c r="I778" s="863"/>
      <c r="J778" s="860"/>
      <c r="K778" s="866"/>
      <c r="L778" s="854"/>
      <c r="M778" s="152"/>
      <c r="N778" s="835"/>
      <c r="O778" s="835"/>
      <c r="P778" s="835"/>
      <c r="Q778" s="835"/>
      <c r="R778" s="831"/>
      <c r="S778" s="855"/>
      <c r="T778" s="857"/>
      <c r="U778" s="46"/>
      <c r="V778" s="19"/>
    </row>
    <row r="779" spans="2:22" hidden="1">
      <c r="B779" s="823"/>
      <c r="C779" s="828"/>
      <c r="D779" s="25"/>
      <c r="E779" s="30"/>
      <c r="F779" s="22"/>
      <c r="G779" s="7" t="str">
        <f>IFERROR(IF(F779/#REF!=0," ",F779/#REF!),"")</f>
        <v/>
      </c>
      <c r="H779" s="147"/>
      <c r="I779" s="863"/>
      <c r="J779" s="860"/>
      <c r="K779" s="866"/>
      <c r="L779" s="829"/>
      <c r="M779" s="152"/>
      <c r="N779" s="835"/>
      <c r="O779" s="835"/>
      <c r="P779" s="835"/>
      <c r="Q779" s="835"/>
      <c r="R779" s="831"/>
      <c r="S779" s="855"/>
      <c r="T779" s="857"/>
      <c r="U779" s="46"/>
      <c r="V779" s="19"/>
    </row>
    <row r="780" spans="2:22" hidden="1">
      <c r="B780" s="823"/>
      <c r="C780" s="828"/>
      <c r="D780" s="25"/>
      <c r="E780" s="30"/>
      <c r="F780" s="22"/>
      <c r="G780" s="7" t="str">
        <f>IFERROR(IF(F780/#REF!=0," ",F780/#REF!),"")</f>
        <v/>
      </c>
      <c r="H780" s="147"/>
      <c r="I780" s="863"/>
      <c r="J780" s="860"/>
      <c r="K780" s="866"/>
      <c r="L780" s="854"/>
      <c r="M780" s="152"/>
      <c r="N780" s="835"/>
      <c r="O780" s="835"/>
      <c r="P780" s="835"/>
      <c r="Q780" s="835"/>
      <c r="R780" s="831"/>
      <c r="S780" s="855"/>
      <c r="T780" s="857"/>
      <c r="U780" s="46"/>
      <c r="V780" s="19"/>
    </row>
    <row r="781" spans="2:22" hidden="1">
      <c r="B781" s="823"/>
      <c r="C781" s="828"/>
      <c r="D781" s="25"/>
      <c r="E781" s="30"/>
      <c r="F781" s="22"/>
      <c r="G781" s="7" t="str">
        <f>IFERROR(IF(F781/#REF!=0," ",F781/#REF!),"")</f>
        <v/>
      </c>
      <c r="H781" s="147"/>
      <c r="I781" s="863"/>
      <c r="J781" s="860"/>
      <c r="K781" s="866"/>
      <c r="L781" s="829"/>
      <c r="M781" s="152"/>
      <c r="N781" s="835"/>
      <c r="O781" s="835"/>
      <c r="P781" s="835"/>
      <c r="Q781" s="835"/>
      <c r="R781" s="831"/>
      <c r="S781" s="855"/>
      <c r="T781" s="857"/>
      <c r="U781" s="46"/>
      <c r="V781" s="19"/>
    </row>
    <row r="782" spans="2:22" hidden="1">
      <c r="B782" s="823"/>
      <c r="C782" s="828"/>
      <c r="D782" s="25"/>
      <c r="E782" s="30"/>
      <c r="F782" s="22"/>
      <c r="G782" s="7" t="str">
        <f>IFERROR(IF(F782/#REF!=0," ",F782/#REF!),"")</f>
        <v/>
      </c>
      <c r="H782" s="147"/>
      <c r="I782" s="863"/>
      <c r="J782" s="860"/>
      <c r="K782" s="866"/>
      <c r="L782" s="854"/>
      <c r="M782" s="152"/>
      <c r="N782" s="835"/>
      <c r="O782" s="835"/>
      <c r="P782" s="835"/>
      <c r="Q782" s="835"/>
      <c r="R782" s="831"/>
      <c r="S782" s="855"/>
      <c r="T782" s="857"/>
      <c r="U782" s="46"/>
      <c r="V782" s="19"/>
    </row>
    <row r="783" spans="2:22" hidden="1">
      <c r="B783" s="823"/>
      <c r="C783" s="828"/>
      <c r="D783" s="25"/>
      <c r="E783" s="30"/>
      <c r="F783" s="22"/>
      <c r="G783" s="7" t="str">
        <f>IFERROR(IF(F783/#REF!=0," ",F783/#REF!),"")</f>
        <v/>
      </c>
      <c r="H783" s="147"/>
      <c r="I783" s="863"/>
      <c r="J783" s="860"/>
      <c r="K783" s="866"/>
      <c r="L783" s="828"/>
      <c r="M783" s="152"/>
      <c r="N783" s="835"/>
      <c r="O783" s="835"/>
      <c r="P783" s="835"/>
      <c r="Q783" s="835"/>
      <c r="R783" s="831"/>
      <c r="S783" s="855"/>
      <c r="T783" s="857"/>
      <c r="U783" s="46"/>
      <c r="V783" s="19"/>
    </row>
    <row r="784" spans="2:22" hidden="1">
      <c r="B784" s="822"/>
      <c r="C784" s="829"/>
      <c r="D784" s="25"/>
      <c r="E784" s="30"/>
      <c r="F784" s="22"/>
      <c r="G784" s="7" t="str">
        <f>IFERROR(IF(F784/#REF!=0," ",F784/#REF!),"")</f>
        <v/>
      </c>
      <c r="H784" s="7"/>
      <c r="I784" s="864"/>
      <c r="J784" s="861"/>
      <c r="K784" s="867"/>
      <c r="L784" s="829"/>
      <c r="M784" s="153"/>
      <c r="N784" s="836"/>
      <c r="O784" s="836"/>
      <c r="P784" s="836"/>
      <c r="Q784" s="836"/>
      <c r="R784" s="832"/>
      <c r="S784" s="856"/>
      <c r="T784" s="858"/>
      <c r="U784" s="46"/>
      <c r="V784" s="19"/>
    </row>
    <row r="785" spans="2:22" s="90" customFormat="1" ht="16.5" hidden="1" customHeight="1">
      <c r="B785" s="821"/>
      <c r="C785" s="78" t="s">
        <v>348</v>
      </c>
      <c r="D785" s="78">
        <f>COUNTA(D775:D784)</f>
        <v>0</v>
      </c>
      <c r="E785" s="78"/>
      <c r="F785" s="69">
        <f>SUM(F775:F784)</f>
        <v>0</v>
      </c>
      <c r="G785" s="69">
        <f>SUM(G775:G784)</f>
        <v>0</v>
      </c>
      <c r="H785" s="69"/>
      <c r="I785" s="70">
        <f>SUM(I775:I784)</f>
        <v>0</v>
      </c>
      <c r="J785" s="71">
        <f>SUM(J775:J784)</f>
        <v>0</v>
      </c>
      <c r="K785" s="71">
        <f>SUM(K775:K784)</f>
        <v>0</v>
      </c>
      <c r="L785" s="71"/>
      <c r="M785" s="71"/>
      <c r="N785" s="74">
        <f>SUM(N775:N784)</f>
        <v>0</v>
      </c>
      <c r="O785" s="74">
        <f>SUM(O775:O784)</f>
        <v>0</v>
      </c>
      <c r="P785" s="74">
        <f t="shared" ref="P785" si="125">SUM(P775:P784)</f>
        <v>0</v>
      </c>
      <c r="Q785" s="74">
        <f>SUM(Q775:Q784)</f>
        <v>0</v>
      </c>
      <c r="R785" s="71"/>
      <c r="S785" s="71" t="e">
        <f>SUM(S775:S784)</f>
        <v>#REF!</v>
      </c>
      <c r="T785" s="71" t="e">
        <f t="shared" ref="T785" si="126">SUM(T775:T784)</f>
        <v>#REF!</v>
      </c>
      <c r="U785" s="81"/>
      <c r="V785" s="91"/>
    </row>
    <row r="786" spans="2:22" s="93" customFormat="1" hidden="1">
      <c r="B786" s="822"/>
      <c r="C786" s="82"/>
      <c r="D786" s="83"/>
      <c r="E786" s="84"/>
      <c r="F786" s="84"/>
      <c r="G786" s="28" t="str">
        <f>IFERROR(IF(F786/#REF!=0," ",F786/#REF!),"")</f>
        <v/>
      </c>
      <c r="H786" s="28"/>
      <c r="I786" s="72"/>
      <c r="J786" s="73"/>
      <c r="K786" s="73"/>
      <c r="L786" s="73"/>
      <c r="M786" s="73"/>
      <c r="N786" s="73"/>
      <c r="O786" s="73"/>
      <c r="P786" s="73"/>
      <c r="Q786" s="73"/>
      <c r="R786" s="73"/>
      <c r="S786" s="73"/>
      <c r="T786" s="73"/>
      <c r="U786" s="87"/>
      <c r="V786" s="92"/>
    </row>
    <row r="787" spans="2:22" hidden="1">
      <c r="B787" s="823">
        <f>B775+1</f>
        <v>65</v>
      </c>
      <c r="C787" s="828"/>
      <c r="D787" s="25"/>
      <c r="E787" s="24"/>
      <c r="F787" s="30"/>
      <c r="G787" s="7" t="str">
        <f>IFERROR(IF(F787/#REF!=0," ",F787/#REF!),"")</f>
        <v/>
      </c>
      <c r="H787" s="147"/>
      <c r="I787" s="862" t="str">
        <f>IFERROR(ROUND(IF(F797/#REF!=0,"",F797/#REF!),0),"")</f>
        <v/>
      </c>
      <c r="J787" s="859" t="str">
        <f>IFERROR(I797/#REF!,"")</f>
        <v/>
      </c>
      <c r="K787" s="865" t="str">
        <f>IFERROR(J797*#REF!/2,"")</f>
        <v/>
      </c>
      <c r="L787" s="854"/>
      <c r="M787" s="152"/>
      <c r="N787" s="834" t="str">
        <f>IFERROR(ROUND(IF(OR($L787="Hino Truck",$L790="Hino Truck",$L792="Hino Truck",$L794="Hino Truck"),$J797/#REF!,""),1),"NA")</f>
        <v>NA</v>
      </c>
      <c r="O787" s="834" t="str">
        <f>IFERROR(ROUND(IF(OR($L787="Mazda",$L790="Mazda",$L792="Mazda",$L794="Mazda"),$J797/#REF!,""),1),"NA")</f>
        <v>NA</v>
      </c>
      <c r="P787" s="834" t="str">
        <f>IFERROR(ROUND(IF(OR($L787="Shazoor",$L790="Shazoor",$L792="Shazoor",$L794="Shazoor"),$J797/#REF!,""),1),"NA")</f>
        <v>NA</v>
      </c>
      <c r="Q787" s="834" t="str">
        <f>IFERROR(ROUND(IF(OR($L787="Suzuki",$L790="Suzuki",$L792="Suzuki",$L794="Suzuki"),$J797/#REF!,""),1),"NA")</f>
        <v>NA</v>
      </c>
      <c r="R787" s="830"/>
      <c r="S787" s="855" t="e">
        <f>G797/#REF!/#REF!</f>
        <v>#REF!</v>
      </c>
      <c r="T787" s="857" t="e">
        <f>ROUND(S797/#REF!,0)</f>
        <v>#REF!</v>
      </c>
      <c r="U787" s="44"/>
      <c r="V787" s="19"/>
    </row>
    <row r="788" spans="2:22" hidden="1">
      <c r="B788" s="823"/>
      <c r="C788" s="828"/>
      <c r="D788" s="25"/>
      <c r="E788" s="30"/>
      <c r="F788" s="30"/>
      <c r="G788" s="7" t="str">
        <f>IFERROR(IF(F788/#REF!=0," ",F788/#REF!),"")</f>
        <v/>
      </c>
      <c r="H788" s="147"/>
      <c r="I788" s="863"/>
      <c r="J788" s="860"/>
      <c r="K788" s="866"/>
      <c r="L788" s="828"/>
      <c r="M788" s="152"/>
      <c r="N788" s="835"/>
      <c r="O788" s="835"/>
      <c r="P788" s="835"/>
      <c r="Q788" s="835"/>
      <c r="R788" s="831"/>
      <c r="S788" s="855"/>
      <c r="T788" s="857"/>
      <c r="U788" s="46"/>
      <c r="V788" s="19"/>
    </row>
    <row r="789" spans="2:22" hidden="1">
      <c r="B789" s="823"/>
      <c r="C789" s="828"/>
      <c r="D789" s="25"/>
      <c r="E789" s="30"/>
      <c r="F789" s="30"/>
      <c r="G789" s="7" t="str">
        <f>IFERROR(IF(F789/#REF!=0," ",F789/#REF!),"")</f>
        <v/>
      </c>
      <c r="H789" s="147"/>
      <c r="I789" s="863"/>
      <c r="J789" s="860"/>
      <c r="K789" s="866"/>
      <c r="L789" s="829"/>
      <c r="M789" s="152"/>
      <c r="N789" s="835"/>
      <c r="O789" s="835"/>
      <c r="P789" s="835"/>
      <c r="Q789" s="835"/>
      <c r="R789" s="831"/>
      <c r="S789" s="855"/>
      <c r="T789" s="857"/>
      <c r="U789" s="46"/>
      <c r="V789" s="19"/>
    </row>
    <row r="790" spans="2:22" hidden="1">
      <c r="B790" s="823"/>
      <c r="C790" s="828"/>
      <c r="D790" s="25"/>
      <c r="E790" s="30"/>
      <c r="F790" s="30"/>
      <c r="G790" s="7" t="str">
        <f>IFERROR(IF(F790/#REF!=0," ",F790/#REF!),"")</f>
        <v/>
      </c>
      <c r="H790" s="147"/>
      <c r="I790" s="863"/>
      <c r="J790" s="860"/>
      <c r="K790" s="866"/>
      <c r="L790" s="854"/>
      <c r="M790" s="152"/>
      <c r="N790" s="835"/>
      <c r="O790" s="835"/>
      <c r="P790" s="835"/>
      <c r="Q790" s="835"/>
      <c r="R790" s="831"/>
      <c r="S790" s="855"/>
      <c r="T790" s="857"/>
      <c r="U790" s="46"/>
      <c r="V790" s="19"/>
    </row>
    <row r="791" spans="2:22" hidden="1">
      <c r="B791" s="823"/>
      <c r="C791" s="828"/>
      <c r="D791" s="25"/>
      <c r="E791" s="30"/>
      <c r="F791" s="22"/>
      <c r="G791" s="7" t="str">
        <f>IFERROR(IF(F791/#REF!=0," ",F791/#REF!),"")</f>
        <v/>
      </c>
      <c r="H791" s="147"/>
      <c r="I791" s="863"/>
      <c r="J791" s="860"/>
      <c r="K791" s="866"/>
      <c r="L791" s="829"/>
      <c r="M791" s="152"/>
      <c r="N791" s="835"/>
      <c r="O791" s="835"/>
      <c r="P791" s="835"/>
      <c r="Q791" s="835"/>
      <c r="R791" s="831"/>
      <c r="S791" s="855"/>
      <c r="T791" s="857"/>
      <c r="U791" s="46"/>
      <c r="V791" s="19"/>
    </row>
    <row r="792" spans="2:22" hidden="1">
      <c r="B792" s="823"/>
      <c r="C792" s="828"/>
      <c r="D792" s="25"/>
      <c r="E792" s="30"/>
      <c r="F792" s="22"/>
      <c r="G792" s="7" t="str">
        <f>IFERROR(IF(F792/#REF!=0," ",F792/#REF!),"")</f>
        <v/>
      </c>
      <c r="H792" s="147"/>
      <c r="I792" s="863"/>
      <c r="J792" s="860"/>
      <c r="K792" s="866"/>
      <c r="L792" s="854"/>
      <c r="M792" s="152"/>
      <c r="N792" s="835"/>
      <c r="O792" s="835"/>
      <c r="P792" s="835"/>
      <c r="Q792" s="835"/>
      <c r="R792" s="831"/>
      <c r="S792" s="855"/>
      <c r="T792" s="857"/>
      <c r="U792" s="46"/>
      <c r="V792" s="19"/>
    </row>
    <row r="793" spans="2:22" hidden="1">
      <c r="B793" s="823"/>
      <c r="C793" s="828"/>
      <c r="D793" s="25"/>
      <c r="E793" s="30"/>
      <c r="F793" s="22"/>
      <c r="G793" s="7" t="str">
        <f>IFERROR(IF(F793/#REF!=0," ",F793/#REF!),"")</f>
        <v/>
      </c>
      <c r="H793" s="147"/>
      <c r="I793" s="863"/>
      <c r="J793" s="860"/>
      <c r="K793" s="866"/>
      <c r="L793" s="829"/>
      <c r="M793" s="152"/>
      <c r="N793" s="835"/>
      <c r="O793" s="835"/>
      <c r="P793" s="835"/>
      <c r="Q793" s="835"/>
      <c r="R793" s="831"/>
      <c r="S793" s="855"/>
      <c r="T793" s="857"/>
      <c r="U793" s="46"/>
      <c r="V793" s="19"/>
    </row>
    <row r="794" spans="2:22" hidden="1">
      <c r="B794" s="823"/>
      <c r="C794" s="828"/>
      <c r="D794" s="25"/>
      <c r="E794" s="30"/>
      <c r="F794" s="22"/>
      <c r="G794" s="7" t="str">
        <f>IFERROR(IF(F794/#REF!=0," ",F794/#REF!),"")</f>
        <v/>
      </c>
      <c r="H794" s="147"/>
      <c r="I794" s="863"/>
      <c r="J794" s="860"/>
      <c r="K794" s="866"/>
      <c r="L794" s="854"/>
      <c r="M794" s="152"/>
      <c r="N794" s="835"/>
      <c r="O794" s="835"/>
      <c r="P794" s="835"/>
      <c r="Q794" s="835"/>
      <c r="R794" s="831"/>
      <c r="S794" s="855"/>
      <c r="T794" s="857"/>
      <c r="U794" s="46"/>
      <c r="V794" s="19"/>
    </row>
    <row r="795" spans="2:22" hidden="1">
      <c r="B795" s="823"/>
      <c r="C795" s="828"/>
      <c r="D795" s="25"/>
      <c r="E795" s="30"/>
      <c r="F795" s="22"/>
      <c r="G795" s="7" t="str">
        <f>IFERROR(IF(F795/#REF!=0," ",F795/#REF!),"")</f>
        <v/>
      </c>
      <c r="H795" s="147"/>
      <c r="I795" s="863"/>
      <c r="J795" s="860"/>
      <c r="K795" s="866"/>
      <c r="L795" s="828"/>
      <c r="M795" s="152"/>
      <c r="N795" s="835"/>
      <c r="O795" s="835"/>
      <c r="P795" s="835"/>
      <c r="Q795" s="835"/>
      <c r="R795" s="831"/>
      <c r="S795" s="855"/>
      <c r="T795" s="857"/>
      <c r="U795" s="46"/>
      <c r="V795" s="19"/>
    </row>
    <row r="796" spans="2:22" hidden="1">
      <c r="B796" s="822"/>
      <c r="C796" s="829"/>
      <c r="D796" s="25"/>
      <c r="E796" s="30"/>
      <c r="F796" s="22"/>
      <c r="G796" s="7" t="str">
        <f>IFERROR(IF(F796/#REF!=0," ",F796/#REF!),"")</f>
        <v/>
      </c>
      <c r="H796" s="7"/>
      <c r="I796" s="864"/>
      <c r="J796" s="861"/>
      <c r="K796" s="867"/>
      <c r="L796" s="829"/>
      <c r="M796" s="153"/>
      <c r="N796" s="836"/>
      <c r="O796" s="836"/>
      <c r="P796" s="836"/>
      <c r="Q796" s="836"/>
      <c r="R796" s="832"/>
      <c r="S796" s="856"/>
      <c r="T796" s="858"/>
      <c r="U796" s="46"/>
      <c r="V796" s="19"/>
    </row>
    <row r="797" spans="2:22" s="90" customFormat="1" ht="16.5" hidden="1" customHeight="1">
      <c r="B797" s="821"/>
      <c r="C797" s="78" t="s">
        <v>348</v>
      </c>
      <c r="D797" s="78">
        <f>COUNTA(D787:D796)</f>
        <v>0</v>
      </c>
      <c r="E797" s="78"/>
      <c r="F797" s="69">
        <f>SUM(F787:F796)</f>
        <v>0</v>
      </c>
      <c r="G797" s="69">
        <f>SUM(G787:G796)</f>
        <v>0</v>
      </c>
      <c r="H797" s="69"/>
      <c r="I797" s="70">
        <f>SUM(I787:I796)</f>
        <v>0</v>
      </c>
      <c r="J797" s="71">
        <f>SUM(J787:J796)</f>
        <v>0</v>
      </c>
      <c r="K797" s="71">
        <f>SUM(K787:K796)</f>
        <v>0</v>
      </c>
      <c r="L797" s="71"/>
      <c r="M797" s="71"/>
      <c r="N797" s="74">
        <f>SUM(N787:N796)</f>
        <v>0</v>
      </c>
      <c r="O797" s="74">
        <f>SUM(O787:O796)</f>
        <v>0</v>
      </c>
      <c r="P797" s="74">
        <f t="shared" ref="P797" si="127">SUM(P787:P796)</f>
        <v>0</v>
      </c>
      <c r="Q797" s="74">
        <f>SUM(Q787:Q796)</f>
        <v>0</v>
      </c>
      <c r="R797" s="71"/>
      <c r="S797" s="71" t="e">
        <f>SUM(S787:S796)</f>
        <v>#REF!</v>
      </c>
      <c r="T797" s="71" t="e">
        <f t="shared" ref="T797" si="128">SUM(T787:T796)</f>
        <v>#REF!</v>
      </c>
      <c r="U797" s="81"/>
      <c r="V797" s="91"/>
    </row>
    <row r="798" spans="2:22" s="93" customFormat="1" hidden="1">
      <c r="B798" s="822"/>
      <c r="C798" s="82"/>
      <c r="D798" s="83"/>
      <c r="E798" s="84"/>
      <c r="F798" s="84"/>
      <c r="G798" s="28" t="str">
        <f>IFERROR(IF(F798/#REF!=0," ",F798/#REF!),"")</f>
        <v/>
      </c>
      <c r="H798" s="28"/>
      <c r="I798" s="72"/>
      <c r="J798" s="73"/>
      <c r="K798" s="73"/>
      <c r="L798" s="73"/>
      <c r="M798" s="73"/>
      <c r="N798" s="73"/>
      <c r="O798" s="73"/>
      <c r="P798" s="73"/>
      <c r="Q798" s="73"/>
      <c r="R798" s="73"/>
      <c r="S798" s="73"/>
      <c r="T798" s="73"/>
      <c r="U798" s="87"/>
      <c r="V798" s="92"/>
    </row>
    <row r="799" spans="2:22" hidden="1">
      <c r="B799" s="823">
        <f>B787+1</f>
        <v>66</v>
      </c>
      <c r="C799" s="828"/>
      <c r="D799" s="25"/>
      <c r="E799" s="24"/>
      <c r="F799" s="30"/>
      <c r="G799" s="7" t="str">
        <f>IFERROR(IF(F799/#REF!=0," ",F799/#REF!),"")</f>
        <v/>
      </c>
      <c r="H799" s="147"/>
      <c r="I799" s="862" t="str">
        <f>IFERROR(ROUND(IF(F809/#REF!=0,"",F809/#REF!),0),"")</f>
        <v/>
      </c>
      <c r="J799" s="859" t="str">
        <f>IFERROR(I809/#REF!,"")</f>
        <v/>
      </c>
      <c r="K799" s="865" t="str">
        <f>IFERROR(J809*#REF!/2,"")</f>
        <v/>
      </c>
      <c r="L799" s="854"/>
      <c r="M799" s="152"/>
      <c r="N799" s="834" t="str">
        <f>IFERROR(ROUND(IF(OR($L799="Hino Truck",$L802="Hino Truck",$L804="Hino Truck",$L806="Hino Truck"),$J809/#REF!,""),1),"NA")</f>
        <v>NA</v>
      </c>
      <c r="O799" s="834" t="str">
        <f>IFERROR(ROUND(IF(OR($L799="Mazda",$L802="Mazda",$L804="Mazda",$L806="Mazda"),$J809/#REF!,""),1),"NA")</f>
        <v>NA</v>
      </c>
      <c r="P799" s="834" t="str">
        <f>IFERROR(ROUND(IF(OR($L799="Shazoor",$L802="Shazoor",$L804="Shazoor",$L806="Shazoor"),$J809/#REF!,""),1),"NA")</f>
        <v>NA</v>
      </c>
      <c r="Q799" s="834" t="str">
        <f>IFERROR(ROUND(IF(OR($L799="Suzuki",$L802="Suzuki",$L804="Suzuki",$L806="Suzuki"),$J809/#REF!,""),1),"NA")</f>
        <v>NA</v>
      </c>
      <c r="R799" s="830"/>
      <c r="S799" s="855" t="e">
        <f>G809/#REF!/#REF!</f>
        <v>#REF!</v>
      </c>
      <c r="T799" s="857" t="e">
        <f>ROUND(S809/#REF!,0)</f>
        <v>#REF!</v>
      </c>
      <c r="U799" s="44"/>
      <c r="V799" s="19"/>
    </row>
    <row r="800" spans="2:22" hidden="1">
      <c r="B800" s="823"/>
      <c r="C800" s="828"/>
      <c r="D800" s="25"/>
      <c r="E800" s="30"/>
      <c r="F800" s="30"/>
      <c r="G800" s="7" t="str">
        <f>IFERROR(IF(F800/#REF!=0," ",F800/#REF!),"")</f>
        <v/>
      </c>
      <c r="H800" s="147"/>
      <c r="I800" s="863"/>
      <c r="J800" s="860"/>
      <c r="K800" s="866"/>
      <c r="L800" s="828"/>
      <c r="M800" s="152"/>
      <c r="N800" s="835"/>
      <c r="O800" s="835"/>
      <c r="P800" s="835"/>
      <c r="Q800" s="835"/>
      <c r="R800" s="831"/>
      <c r="S800" s="855"/>
      <c r="T800" s="857"/>
      <c r="U800" s="46"/>
      <c r="V800" s="19"/>
    </row>
    <row r="801" spans="2:22" hidden="1">
      <c r="B801" s="823"/>
      <c r="C801" s="828"/>
      <c r="D801" s="25"/>
      <c r="E801" s="30"/>
      <c r="F801" s="30"/>
      <c r="G801" s="7" t="str">
        <f>IFERROR(IF(F801/#REF!=0," ",F801/#REF!),"")</f>
        <v/>
      </c>
      <c r="H801" s="147"/>
      <c r="I801" s="863"/>
      <c r="J801" s="860"/>
      <c r="K801" s="866"/>
      <c r="L801" s="829"/>
      <c r="M801" s="152"/>
      <c r="N801" s="835"/>
      <c r="O801" s="835"/>
      <c r="P801" s="835"/>
      <c r="Q801" s="835"/>
      <c r="R801" s="831"/>
      <c r="S801" s="855"/>
      <c r="T801" s="857"/>
      <c r="U801" s="46"/>
      <c r="V801" s="19"/>
    </row>
    <row r="802" spans="2:22" hidden="1">
      <c r="B802" s="823"/>
      <c r="C802" s="828"/>
      <c r="D802" s="25"/>
      <c r="E802" s="30"/>
      <c r="F802" s="30"/>
      <c r="G802" s="7" t="str">
        <f>IFERROR(IF(F802/#REF!=0," ",F802/#REF!),"")</f>
        <v/>
      </c>
      <c r="H802" s="147"/>
      <c r="I802" s="863"/>
      <c r="J802" s="860"/>
      <c r="K802" s="866"/>
      <c r="L802" s="854"/>
      <c r="M802" s="152"/>
      <c r="N802" s="835"/>
      <c r="O802" s="835"/>
      <c r="P802" s="835"/>
      <c r="Q802" s="835"/>
      <c r="R802" s="831"/>
      <c r="S802" s="855"/>
      <c r="T802" s="857"/>
      <c r="U802" s="46"/>
      <c r="V802" s="19"/>
    </row>
    <row r="803" spans="2:22" hidden="1">
      <c r="B803" s="823"/>
      <c r="C803" s="828"/>
      <c r="D803" s="25"/>
      <c r="E803" s="30"/>
      <c r="F803" s="22"/>
      <c r="G803" s="7" t="str">
        <f>IFERROR(IF(F803/#REF!=0," ",F803/#REF!),"")</f>
        <v/>
      </c>
      <c r="H803" s="147"/>
      <c r="I803" s="863"/>
      <c r="J803" s="860"/>
      <c r="K803" s="866"/>
      <c r="L803" s="829"/>
      <c r="M803" s="152"/>
      <c r="N803" s="835"/>
      <c r="O803" s="835"/>
      <c r="P803" s="835"/>
      <c r="Q803" s="835"/>
      <c r="R803" s="831"/>
      <c r="S803" s="855"/>
      <c r="T803" s="857"/>
      <c r="U803" s="46"/>
      <c r="V803" s="19"/>
    </row>
    <row r="804" spans="2:22" hidden="1">
      <c r="B804" s="823"/>
      <c r="C804" s="828"/>
      <c r="D804" s="25"/>
      <c r="E804" s="30"/>
      <c r="F804" s="22"/>
      <c r="G804" s="7" t="str">
        <f>IFERROR(IF(F804/#REF!=0," ",F804/#REF!),"")</f>
        <v/>
      </c>
      <c r="H804" s="147"/>
      <c r="I804" s="863"/>
      <c r="J804" s="860"/>
      <c r="K804" s="866"/>
      <c r="L804" s="854"/>
      <c r="M804" s="152"/>
      <c r="N804" s="835"/>
      <c r="O804" s="835"/>
      <c r="P804" s="835"/>
      <c r="Q804" s="835"/>
      <c r="R804" s="831"/>
      <c r="S804" s="855"/>
      <c r="T804" s="857"/>
      <c r="U804" s="46"/>
      <c r="V804" s="19"/>
    </row>
    <row r="805" spans="2:22" hidden="1">
      <c r="B805" s="823"/>
      <c r="C805" s="828"/>
      <c r="D805" s="25"/>
      <c r="E805" s="30"/>
      <c r="F805" s="22"/>
      <c r="G805" s="7" t="str">
        <f>IFERROR(IF(F805/#REF!=0," ",F805/#REF!),"")</f>
        <v/>
      </c>
      <c r="H805" s="147"/>
      <c r="I805" s="863"/>
      <c r="J805" s="860"/>
      <c r="K805" s="866"/>
      <c r="L805" s="829"/>
      <c r="M805" s="152"/>
      <c r="N805" s="835"/>
      <c r="O805" s="835"/>
      <c r="P805" s="835"/>
      <c r="Q805" s="835"/>
      <c r="R805" s="831"/>
      <c r="S805" s="855"/>
      <c r="T805" s="857"/>
      <c r="U805" s="46"/>
      <c r="V805" s="19"/>
    </row>
    <row r="806" spans="2:22" hidden="1">
      <c r="B806" s="823"/>
      <c r="C806" s="828"/>
      <c r="D806" s="25"/>
      <c r="E806" s="30"/>
      <c r="F806" s="22"/>
      <c r="G806" s="7" t="str">
        <f>IFERROR(IF(F806/#REF!=0," ",F806/#REF!),"")</f>
        <v/>
      </c>
      <c r="H806" s="147"/>
      <c r="I806" s="863"/>
      <c r="J806" s="860"/>
      <c r="K806" s="866"/>
      <c r="L806" s="854"/>
      <c r="M806" s="152"/>
      <c r="N806" s="835"/>
      <c r="O806" s="835"/>
      <c r="P806" s="835"/>
      <c r="Q806" s="835"/>
      <c r="R806" s="831"/>
      <c r="S806" s="855"/>
      <c r="T806" s="857"/>
      <c r="U806" s="46"/>
      <c r="V806" s="19"/>
    </row>
    <row r="807" spans="2:22" hidden="1">
      <c r="B807" s="823"/>
      <c r="C807" s="828"/>
      <c r="D807" s="25"/>
      <c r="E807" s="30"/>
      <c r="F807" s="22"/>
      <c r="G807" s="7" t="str">
        <f>IFERROR(IF(F807/#REF!=0," ",F807/#REF!),"")</f>
        <v/>
      </c>
      <c r="H807" s="147"/>
      <c r="I807" s="863"/>
      <c r="J807" s="860"/>
      <c r="K807" s="866"/>
      <c r="L807" s="828"/>
      <c r="M807" s="152"/>
      <c r="N807" s="835"/>
      <c r="O807" s="835"/>
      <c r="P807" s="835"/>
      <c r="Q807" s="835"/>
      <c r="R807" s="831"/>
      <c r="S807" s="855"/>
      <c r="T807" s="857"/>
      <c r="U807" s="46"/>
      <c r="V807" s="19"/>
    </row>
    <row r="808" spans="2:22" hidden="1">
      <c r="B808" s="822"/>
      <c r="C808" s="829"/>
      <c r="D808" s="25"/>
      <c r="E808" s="30"/>
      <c r="F808" s="22"/>
      <c r="G808" s="7" t="str">
        <f>IFERROR(IF(F808/#REF!=0," ",F808/#REF!),"")</f>
        <v/>
      </c>
      <c r="H808" s="7"/>
      <c r="I808" s="864"/>
      <c r="J808" s="861"/>
      <c r="K808" s="867"/>
      <c r="L808" s="829"/>
      <c r="M808" s="153"/>
      <c r="N808" s="836"/>
      <c r="O808" s="836"/>
      <c r="P808" s="836"/>
      <c r="Q808" s="836"/>
      <c r="R808" s="832"/>
      <c r="S808" s="856"/>
      <c r="T808" s="858"/>
      <c r="U808" s="46"/>
      <c r="V808" s="19"/>
    </row>
    <row r="809" spans="2:22" s="90" customFormat="1" ht="16.5" hidden="1" customHeight="1">
      <c r="B809" s="821"/>
      <c r="C809" s="78" t="s">
        <v>348</v>
      </c>
      <c r="D809" s="78">
        <f>COUNTA(D799:D808)</f>
        <v>0</v>
      </c>
      <c r="E809" s="78"/>
      <c r="F809" s="69">
        <f>SUM(F799:F808)</f>
        <v>0</v>
      </c>
      <c r="G809" s="69">
        <f>SUM(G799:G808)</f>
        <v>0</v>
      </c>
      <c r="H809" s="69"/>
      <c r="I809" s="70">
        <f>SUM(I799:I808)</f>
        <v>0</v>
      </c>
      <c r="J809" s="71">
        <f>SUM(J799:J808)</f>
        <v>0</v>
      </c>
      <c r="K809" s="71">
        <f>SUM(K799:K808)</f>
        <v>0</v>
      </c>
      <c r="L809" s="71"/>
      <c r="M809" s="71"/>
      <c r="N809" s="74">
        <f>SUM(N799:N808)</f>
        <v>0</v>
      </c>
      <c r="O809" s="74">
        <f>SUM(O799:O808)</f>
        <v>0</v>
      </c>
      <c r="P809" s="74">
        <f t="shared" ref="P809" si="129">SUM(P799:P808)</f>
        <v>0</v>
      </c>
      <c r="Q809" s="74">
        <f>SUM(Q799:Q808)</f>
        <v>0</v>
      </c>
      <c r="R809" s="71"/>
      <c r="S809" s="71" t="e">
        <f>SUM(S799:S808)</f>
        <v>#REF!</v>
      </c>
      <c r="T809" s="71" t="e">
        <f t="shared" ref="T809" si="130">SUM(T799:T808)</f>
        <v>#REF!</v>
      </c>
      <c r="U809" s="81"/>
      <c r="V809" s="91"/>
    </row>
    <row r="810" spans="2:22" s="93" customFormat="1" hidden="1">
      <c r="B810" s="822"/>
      <c r="C810" s="82"/>
      <c r="D810" s="83"/>
      <c r="E810" s="84"/>
      <c r="F810" s="84"/>
      <c r="G810" s="28" t="str">
        <f>IFERROR(IF(F810/#REF!=0," ",F810/#REF!),"")</f>
        <v/>
      </c>
      <c r="H810" s="28"/>
      <c r="I810" s="72"/>
      <c r="J810" s="73"/>
      <c r="K810" s="73"/>
      <c r="L810" s="73"/>
      <c r="M810" s="73"/>
      <c r="N810" s="73"/>
      <c r="O810" s="73"/>
      <c r="P810" s="73"/>
      <c r="Q810" s="73"/>
      <c r="R810" s="73"/>
      <c r="S810" s="73"/>
      <c r="T810" s="73"/>
      <c r="U810" s="87"/>
      <c r="V810" s="92"/>
    </row>
    <row r="811" spans="2:22" hidden="1">
      <c r="B811" s="823">
        <f>B799+1</f>
        <v>67</v>
      </c>
      <c r="C811" s="828"/>
      <c r="D811" s="25"/>
      <c r="E811" s="24"/>
      <c r="F811" s="30"/>
      <c r="G811" s="7" t="str">
        <f>IFERROR(IF(F811/#REF!=0," ",F811/#REF!),"")</f>
        <v/>
      </c>
      <c r="H811" s="147"/>
      <c r="I811" s="862" t="str">
        <f>IFERROR(ROUND(IF(F821/#REF!=0,"",F821/#REF!),0),"")</f>
        <v/>
      </c>
      <c r="J811" s="859" t="str">
        <f>IFERROR(I821/#REF!,"")</f>
        <v/>
      </c>
      <c r="K811" s="865" t="str">
        <f>IFERROR(J821*#REF!/2,"")</f>
        <v/>
      </c>
      <c r="L811" s="854"/>
      <c r="M811" s="152"/>
      <c r="N811" s="834" t="str">
        <f>IFERROR(ROUND(IF(OR($L811="Hino Truck",$L814="Hino Truck",$L816="Hino Truck",$L818="Hino Truck"),$J821/#REF!,""),1),"NA")</f>
        <v>NA</v>
      </c>
      <c r="O811" s="834" t="str">
        <f>IFERROR(ROUND(IF(OR($L811="Mazda",$L814="Mazda",$L816="Mazda",$L818="Mazda"),$J821/#REF!,""),1),"NA")</f>
        <v>NA</v>
      </c>
      <c r="P811" s="834" t="str">
        <f>IFERROR(ROUND(IF(OR($L811="Shazoor",$L814="Shazoor",$L816="Shazoor",$L818="Shazoor"),$J821/#REF!,""),1),"NA")</f>
        <v>NA</v>
      </c>
      <c r="Q811" s="834" t="str">
        <f>IFERROR(ROUND(IF(OR($L811="Suzuki",$L814="Suzuki",$L816="Suzuki",$L818="Suzuki"),$J821/#REF!,""),1),"NA")</f>
        <v>NA</v>
      </c>
      <c r="R811" s="830"/>
      <c r="S811" s="855" t="e">
        <f>G821/#REF!/#REF!</f>
        <v>#REF!</v>
      </c>
      <c r="T811" s="857" t="e">
        <f>ROUND(S821/#REF!,0)</f>
        <v>#REF!</v>
      </c>
      <c r="U811" s="44"/>
      <c r="V811" s="19"/>
    </row>
    <row r="812" spans="2:22" hidden="1">
      <c r="B812" s="823"/>
      <c r="C812" s="828"/>
      <c r="D812" s="25"/>
      <c r="E812" s="30"/>
      <c r="F812" s="30"/>
      <c r="G812" s="7" t="str">
        <f>IFERROR(IF(F812/#REF!=0," ",F812/#REF!),"")</f>
        <v/>
      </c>
      <c r="H812" s="147"/>
      <c r="I812" s="863"/>
      <c r="J812" s="860"/>
      <c r="K812" s="866"/>
      <c r="L812" s="828"/>
      <c r="M812" s="152"/>
      <c r="N812" s="835"/>
      <c r="O812" s="835"/>
      <c r="P812" s="835"/>
      <c r="Q812" s="835"/>
      <c r="R812" s="831"/>
      <c r="S812" s="855"/>
      <c r="T812" s="857"/>
      <c r="U812" s="46"/>
      <c r="V812" s="19"/>
    </row>
    <row r="813" spans="2:22" hidden="1">
      <c r="B813" s="823"/>
      <c r="C813" s="828"/>
      <c r="D813" s="25"/>
      <c r="E813" s="30"/>
      <c r="F813" s="30"/>
      <c r="G813" s="7" t="str">
        <f>IFERROR(IF(F813/#REF!=0," ",F813/#REF!),"")</f>
        <v/>
      </c>
      <c r="H813" s="147"/>
      <c r="I813" s="863"/>
      <c r="J813" s="860"/>
      <c r="K813" s="866"/>
      <c r="L813" s="829"/>
      <c r="M813" s="152"/>
      <c r="N813" s="835"/>
      <c r="O813" s="835"/>
      <c r="P813" s="835"/>
      <c r="Q813" s="835"/>
      <c r="R813" s="831"/>
      <c r="S813" s="855"/>
      <c r="T813" s="857"/>
      <c r="U813" s="46"/>
      <c r="V813" s="19"/>
    </row>
    <row r="814" spans="2:22" hidden="1">
      <c r="B814" s="823"/>
      <c r="C814" s="828"/>
      <c r="D814" s="25"/>
      <c r="E814" s="30"/>
      <c r="F814" s="30"/>
      <c r="G814" s="7" t="str">
        <f>IFERROR(IF(F814/#REF!=0," ",F814/#REF!),"")</f>
        <v/>
      </c>
      <c r="H814" s="147"/>
      <c r="I814" s="863"/>
      <c r="J814" s="860"/>
      <c r="K814" s="866"/>
      <c r="L814" s="854"/>
      <c r="M814" s="152"/>
      <c r="N814" s="835"/>
      <c r="O814" s="835"/>
      <c r="P814" s="835"/>
      <c r="Q814" s="835"/>
      <c r="R814" s="831"/>
      <c r="S814" s="855"/>
      <c r="T814" s="857"/>
      <c r="U814" s="46"/>
      <c r="V814" s="19"/>
    </row>
    <row r="815" spans="2:22" hidden="1">
      <c r="B815" s="823"/>
      <c r="C815" s="828"/>
      <c r="D815" s="25"/>
      <c r="E815" s="30"/>
      <c r="F815" s="22"/>
      <c r="G815" s="7" t="str">
        <f>IFERROR(IF(F815/#REF!=0," ",F815/#REF!),"")</f>
        <v/>
      </c>
      <c r="H815" s="147"/>
      <c r="I815" s="863"/>
      <c r="J815" s="860"/>
      <c r="K815" s="866"/>
      <c r="L815" s="829"/>
      <c r="M815" s="152"/>
      <c r="N815" s="835"/>
      <c r="O815" s="835"/>
      <c r="P815" s="835"/>
      <c r="Q815" s="835"/>
      <c r="R815" s="831"/>
      <c r="S815" s="855"/>
      <c r="T815" s="857"/>
      <c r="U815" s="46"/>
      <c r="V815" s="19"/>
    </row>
    <row r="816" spans="2:22" hidden="1">
      <c r="B816" s="823"/>
      <c r="C816" s="828"/>
      <c r="D816" s="25"/>
      <c r="E816" s="30"/>
      <c r="F816" s="22"/>
      <c r="G816" s="7" t="str">
        <f>IFERROR(IF(F816/#REF!=0," ",F816/#REF!),"")</f>
        <v/>
      </c>
      <c r="H816" s="147"/>
      <c r="I816" s="863"/>
      <c r="J816" s="860"/>
      <c r="K816" s="866"/>
      <c r="L816" s="854"/>
      <c r="M816" s="152"/>
      <c r="N816" s="835"/>
      <c r="O816" s="835"/>
      <c r="P816" s="835"/>
      <c r="Q816" s="835"/>
      <c r="R816" s="831"/>
      <c r="S816" s="855"/>
      <c r="T816" s="857"/>
      <c r="U816" s="46"/>
      <c r="V816" s="19"/>
    </row>
    <row r="817" spans="2:22" hidden="1">
      <c r="B817" s="823"/>
      <c r="C817" s="828"/>
      <c r="D817" s="25"/>
      <c r="E817" s="30"/>
      <c r="F817" s="22"/>
      <c r="G817" s="7" t="str">
        <f>IFERROR(IF(F817/#REF!=0," ",F817/#REF!),"")</f>
        <v/>
      </c>
      <c r="H817" s="147"/>
      <c r="I817" s="863"/>
      <c r="J817" s="860"/>
      <c r="K817" s="866"/>
      <c r="L817" s="829"/>
      <c r="M817" s="152"/>
      <c r="N817" s="835"/>
      <c r="O817" s="835"/>
      <c r="P817" s="835"/>
      <c r="Q817" s="835"/>
      <c r="R817" s="831"/>
      <c r="S817" s="855"/>
      <c r="T817" s="857"/>
      <c r="U817" s="46"/>
      <c r="V817" s="19"/>
    </row>
    <row r="818" spans="2:22" hidden="1">
      <c r="B818" s="823"/>
      <c r="C818" s="828"/>
      <c r="D818" s="25"/>
      <c r="E818" s="30"/>
      <c r="F818" s="22"/>
      <c r="G818" s="7" t="str">
        <f>IFERROR(IF(F818/#REF!=0," ",F818/#REF!),"")</f>
        <v/>
      </c>
      <c r="H818" s="147"/>
      <c r="I818" s="863"/>
      <c r="J818" s="860"/>
      <c r="K818" s="866"/>
      <c r="L818" s="854"/>
      <c r="M818" s="152"/>
      <c r="N818" s="835"/>
      <c r="O818" s="835"/>
      <c r="P818" s="835"/>
      <c r="Q818" s="835"/>
      <c r="R818" s="831"/>
      <c r="S818" s="855"/>
      <c r="T818" s="857"/>
      <c r="U818" s="46"/>
      <c r="V818" s="19"/>
    </row>
    <row r="819" spans="2:22" hidden="1">
      <c r="B819" s="823"/>
      <c r="C819" s="828"/>
      <c r="D819" s="25"/>
      <c r="E819" s="30"/>
      <c r="F819" s="22"/>
      <c r="G819" s="7" t="str">
        <f>IFERROR(IF(F819/#REF!=0," ",F819/#REF!),"")</f>
        <v/>
      </c>
      <c r="H819" s="147"/>
      <c r="I819" s="863"/>
      <c r="J819" s="860"/>
      <c r="K819" s="866"/>
      <c r="L819" s="828"/>
      <c r="M819" s="152"/>
      <c r="N819" s="835"/>
      <c r="O819" s="835"/>
      <c r="P819" s="835"/>
      <c r="Q819" s="835"/>
      <c r="R819" s="831"/>
      <c r="S819" s="855"/>
      <c r="T819" s="857"/>
      <c r="U819" s="46"/>
      <c r="V819" s="19"/>
    </row>
    <row r="820" spans="2:22" hidden="1">
      <c r="B820" s="822"/>
      <c r="C820" s="829"/>
      <c r="D820" s="25"/>
      <c r="E820" s="30"/>
      <c r="F820" s="22"/>
      <c r="G820" s="7" t="str">
        <f>IFERROR(IF(F820/#REF!=0," ",F820/#REF!),"")</f>
        <v/>
      </c>
      <c r="H820" s="7"/>
      <c r="I820" s="864"/>
      <c r="J820" s="861"/>
      <c r="K820" s="867"/>
      <c r="L820" s="829"/>
      <c r="M820" s="153"/>
      <c r="N820" s="836"/>
      <c r="O820" s="836"/>
      <c r="P820" s="836"/>
      <c r="Q820" s="836"/>
      <c r="R820" s="832"/>
      <c r="S820" s="856"/>
      <c r="T820" s="858"/>
      <c r="U820" s="46"/>
      <c r="V820" s="19"/>
    </row>
    <row r="821" spans="2:22" s="90" customFormat="1" ht="16.5" hidden="1" customHeight="1">
      <c r="B821" s="821"/>
      <c r="C821" s="78" t="s">
        <v>348</v>
      </c>
      <c r="D821" s="78">
        <f>COUNTA(D811:D820)</f>
        <v>0</v>
      </c>
      <c r="E821" s="78"/>
      <c r="F821" s="69">
        <f>SUM(F811:F820)</f>
        <v>0</v>
      </c>
      <c r="G821" s="69">
        <f>SUM(G811:G820)</f>
        <v>0</v>
      </c>
      <c r="H821" s="69"/>
      <c r="I821" s="70">
        <f>SUM(I811:I820)</f>
        <v>0</v>
      </c>
      <c r="J821" s="71">
        <f>SUM(J811:J820)</f>
        <v>0</v>
      </c>
      <c r="K821" s="71">
        <f>SUM(K811:K820)</f>
        <v>0</v>
      </c>
      <c r="L821" s="71"/>
      <c r="M821" s="71"/>
      <c r="N821" s="74">
        <f>SUM(N811:N820)</f>
        <v>0</v>
      </c>
      <c r="O821" s="74">
        <f>SUM(O811:O820)</f>
        <v>0</v>
      </c>
      <c r="P821" s="74">
        <f t="shared" ref="P821" si="131">SUM(P811:P820)</f>
        <v>0</v>
      </c>
      <c r="Q821" s="74">
        <f>SUM(Q811:Q820)</f>
        <v>0</v>
      </c>
      <c r="R821" s="71"/>
      <c r="S821" s="71" t="e">
        <f>SUM(S811:S820)</f>
        <v>#REF!</v>
      </c>
      <c r="T821" s="71" t="e">
        <f t="shared" ref="T821" si="132">SUM(T811:T820)</f>
        <v>#REF!</v>
      </c>
      <c r="U821" s="81"/>
      <c r="V821" s="91"/>
    </row>
    <row r="822" spans="2:22" s="93" customFormat="1" hidden="1">
      <c r="B822" s="822"/>
      <c r="C822" s="82"/>
      <c r="D822" s="83"/>
      <c r="E822" s="84"/>
      <c r="F822" s="84"/>
      <c r="G822" s="28" t="str">
        <f>IFERROR(IF(F822/#REF!=0," ",F822/#REF!),"")</f>
        <v/>
      </c>
      <c r="H822" s="28"/>
      <c r="I822" s="72"/>
      <c r="J822" s="73"/>
      <c r="K822" s="73"/>
      <c r="L822" s="73"/>
      <c r="M822" s="73"/>
      <c r="N822" s="73"/>
      <c r="O822" s="73"/>
      <c r="P822" s="73"/>
      <c r="Q822" s="73"/>
      <c r="R822" s="73"/>
      <c r="S822" s="73"/>
      <c r="T822" s="73"/>
      <c r="U822" s="87"/>
      <c r="V822" s="92"/>
    </row>
    <row r="823" spans="2:22" hidden="1">
      <c r="B823" s="823">
        <f>B811+1</f>
        <v>68</v>
      </c>
      <c r="C823" s="828"/>
      <c r="D823" s="25"/>
      <c r="E823" s="24"/>
      <c r="F823" s="30"/>
      <c r="G823" s="7" t="str">
        <f>IFERROR(IF(F823/#REF!=0," ",F823/#REF!),"")</f>
        <v/>
      </c>
      <c r="H823" s="147"/>
      <c r="I823" s="862" t="str">
        <f>IFERROR(ROUND(IF(F833/#REF!=0,"",F833/#REF!),0),"")</f>
        <v/>
      </c>
      <c r="J823" s="859" t="str">
        <f>IFERROR(I833/#REF!,"")</f>
        <v/>
      </c>
      <c r="K823" s="865" t="str">
        <f>IFERROR(J833*#REF!/2,"")</f>
        <v/>
      </c>
      <c r="L823" s="854"/>
      <c r="M823" s="152"/>
      <c r="N823" s="834" t="str">
        <f>IFERROR(ROUND(IF(OR($L823="Hino Truck",$L826="Hino Truck",$L828="Hino Truck",$L830="Hino Truck"),$J833/#REF!,""),1),"NA")</f>
        <v>NA</v>
      </c>
      <c r="O823" s="834" t="str">
        <f>IFERROR(ROUND(IF(OR($L823="Mazda",$L826="Mazda",$L828="Mazda",$L830="Mazda"),$J833/#REF!,""),1),"NA")</f>
        <v>NA</v>
      </c>
      <c r="P823" s="834" t="str">
        <f>IFERROR(ROUND(IF(OR($L823="Shazoor",$L826="Shazoor",$L828="Shazoor",$L830="Shazoor"),$J833/#REF!,""),1),"NA")</f>
        <v>NA</v>
      </c>
      <c r="Q823" s="834" t="str">
        <f>IFERROR(ROUND(IF(OR($L823="Suzuki",$L826="Suzuki",$L828="Suzuki",$L830="Suzuki"),$J833/#REF!,""),1),"NA")</f>
        <v>NA</v>
      </c>
      <c r="R823" s="830"/>
      <c r="S823" s="855" t="e">
        <f>G833/#REF!/#REF!</f>
        <v>#REF!</v>
      </c>
      <c r="T823" s="857" t="e">
        <f>ROUND(S833/#REF!,0)</f>
        <v>#REF!</v>
      </c>
      <c r="U823" s="44"/>
      <c r="V823" s="19"/>
    </row>
    <row r="824" spans="2:22" hidden="1">
      <c r="B824" s="823"/>
      <c r="C824" s="828"/>
      <c r="D824" s="25"/>
      <c r="E824" s="30"/>
      <c r="F824" s="30"/>
      <c r="G824" s="7" t="str">
        <f>IFERROR(IF(F824/#REF!=0," ",F824/#REF!),"")</f>
        <v/>
      </c>
      <c r="H824" s="147"/>
      <c r="I824" s="863"/>
      <c r="J824" s="860"/>
      <c r="K824" s="866"/>
      <c r="L824" s="828"/>
      <c r="M824" s="152"/>
      <c r="N824" s="835"/>
      <c r="O824" s="835"/>
      <c r="P824" s="835"/>
      <c r="Q824" s="835"/>
      <c r="R824" s="831"/>
      <c r="S824" s="855"/>
      <c r="T824" s="857"/>
      <c r="U824" s="46"/>
      <c r="V824" s="19"/>
    </row>
    <row r="825" spans="2:22" hidden="1">
      <c r="B825" s="823"/>
      <c r="C825" s="828"/>
      <c r="D825" s="25"/>
      <c r="E825" s="30"/>
      <c r="F825" s="30"/>
      <c r="G825" s="7" t="str">
        <f>IFERROR(IF(F825/#REF!=0," ",F825/#REF!),"")</f>
        <v/>
      </c>
      <c r="H825" s="147"/>
      <c r="I825" s="863"/>
      <c r="J825" s="860"/>
      <c r="K825" s="866"/>
      <c r="L825" s="829"/>
      <c r="M825" s="152"/>
      <c r="N825" s="835"/>
      <c r="O825" s="835"/>
      <c r="P825" s="835"/>
      <c r="Q825" s="835"/>
      <c r="R825" s="831"/>
      <c r="S825" s="855"/>
      <c r="T825" s="857"/>
      <c r="U825" s="46"/>
      <c r="V825" s="19"/>
    </row>
    <row r="826" spans="2:22" hidden="1">
      <c r="B826" s="823"/>
      <c r="C826" s="828"/>
      <c r="D826" s="25"/>
      <c r="E826" s="30"/>
      <c r="F826" s="30"/>
      <c r="G826" s="7" t="str">
        <f>IFERROR(IF(F826/#REF!=0," ",F826/#REF!),"")</f>
        <v/>
      </c>
      <c r="H826" s="147"/>
      <c r="I826" s="863"/>
      <c r="J826" s="860"/>
      <c r="K826" s="866"/>
      <c r="L826" s="854"/>
      <c r="M826" s="152"/>
      <c r="N826" s="835"/>
      <c r="O826" s="835"/>
      <c r="P826" s="835"/>
      <c r="Q826" s="835"/>
      <c r="R826" s="831"/>
      <c r="S826" s="855"/>
      <c r="T826" s="857"/>
      <c r="U826" s="46"/>
      <c r="V826" s="19"/>
    </row>
    <row r="827" spans="2:22" hidden="1">
      <c r="B827" s="823"/>
      <c r="C827" s="828"/>
      <c r="D827" s="25"/>
      <c r="E827" s="30"/>
      <c r="F827" s="22"/>
      <c r="G827" s="7" t="str">
        <f>IFERROR(IF(F827/#REF!=0," ",F827/#REF!),"")</f>
        <v/>
      </c>
      <c r="H827" s="147"/>
      <c r="I827" s="863"/>
      <c r="J827" s="860"/>
      <c r="K827" s="866"/>
      <c r="L827" s="829"/>
      <c r="M827" s="152"/>
      <c r="N827" s="835"/>
      <c r="O827" s="835"/>
      <c r="P827" s="835"/>
      <c r="Q827" s="835"/>
      <c r="R827" s="831"/>
      <c r="S827" s="855"/>
      <c r="T827" s="857"/>
      <c r="U827" s="46"/>
      <c r="V827" s="19"/>
    </row>
    <row r="828" spans="2:22" hidden="1">
      <c r="B828" s="823"/>
      <c r="C828" s="828"/>
      <c r="D828" s="25"/>
      <c r="E828" s="30"/>
      <c r="F828" s="22"/>
      <c r="G828" s="7" t="str">
        <f>IFERROR(IF(F828/#REF!=0," ",F828/#REF!),"")</f>
        <v/>
      </c>
      <c r="H828" s="147"/>
      <c r="I828" s="863"/>
      <c r="J828" s="860"/>
      <c r="K828" s="866"/>
      <c r="L828" s="854"/>
      <c r="M828" s="152"/>
      <c r="N828" s="835"/>
      <c r="O828" s="835"/>
      <c r="P828" s="835"/>
      <c r="Q828" s="835"/>
      <c r="R828" s="831"/>
      <c r="S828" s="855"/>
      <c r="T828" s="857"/>
      <c r="U828" s="46"/>
      <c r="V828" s="19"/>
    </row>
    <row r="829" spans="2:22" hidden="1">
      <c r="B829" s="823"/>
      <c r="C829" s="828"/>
      <c r="D829" s="25"/>
      <c r="E829" s="30"/>
      <c r="F829" s="22"/>
      <c r="G829" s="7" t="str">
        <f>IFERROR(IF(F829/#REF!=0," ",F829/#REF!),"")</f>
        <v/>
      </c>
      <c r="H829" s="147"/>
      <c r="I829" s="863"/>
      <c r="J829" s="860"/>
      <c r="K829" s="866"/>
      <c r="L829" s="829"/>
      <c r="M829" s="152"/>
      <c r="N829" s="835"/>
      <c r="O829" s="835"/>
      <c r="P829" s="835"/>
      <c r="Q829" s="835"/>
      <c r="R829" s="831"/>
      <c r="S829" s="855"/>
      <c r="T829" s="857"/>
      <c r="U829" s="46"/>
      <c r="V829" s="19"/>
    </row>
    <row r="830" spans="2:22" hidden="1">
      <c r="B830" s="823"/>
      <c r="C830" s="828"/>
      <c r="D830" s="25"/>
      <c r="E830" s="30"/>
      <c r="F830" s="22"/>
      <c r="G830" s="7" t="str">
        <f>IFERROR(IF(F830/#REF!=0," ",F830/#REF!),"")</f>
        <v/>
      </c>
      <c r="H830" s="147"/>
      <c r="I830" s="863"/>
      <c r="J830" s="860"/>
      <c r="K830" s="866"/>
      <c r="L830" s="854"/>
      <c r="M830" s="152"/>
      <c r="N830" s="835"/>
      <c r="O830" s="835"/>
      <c r="P830" s="835"/>
      <c r="Q830" s="835"/>
      <c r="R830" s="831"/>
      <c r="S830" s="855"/>
      <c r="T830" s="857"/>
      <c r="U830" s="46"/>
      <c r="V830" s="19"/>
    </row>
    <row r="831" spans="2:22" hidden="1">
      <c r="B831" s="823"/>
      <c r="C831" s="828"/>
      <c r="D831" s="25"/>
      <c r="E831" s="30"/>
      <c r="F831" s="22"/>
      <c r="G831" s="7" t="str">
        <f>IFERROR(IF(F831/#REF!=0," ",F831/#REF!),"")</f>
        <v/>
      </c>
      <c r="H831" s="147"/>
      <c r="I831" s="863"/>
      <c r="J831" s="860"/>
      <c r="K831" s="866"/>
      <c r="L831" s="828"/>
      <c r="M831" s="152"/>
      <c r="N831" s="835"/>
      <c r="O831" s="835"/>
      <c r="P831" s="835"/>
      <c r="Q831" s="835"/>
      <c r="R831" s="831"/>
      <c r="S831" s="855"/>
      <c r="T831" s="857"/>
      <c r="U831" s="46"/>
      <c r="V831" s="19"/>
    </row>
    <row r="832" spans="2:22" hidden="1">
      <c r="B832" s="822"/>
      <c r="C832" s="829"/>
      <c r="D832" s="25"/>
      <c r="E832" s="30"/>
      <c r="F832" s="22"/>
      <c r="G832" s="7" t="str">
        <f>IFERROR(IF(F832/#REF!=0," ",F832/#REF!),"")</f>
        <v/>
      </c>
      <c r="H832" s="7"/>
      <c r="I832" s="864"/>
      <c r="J832" s="861"/>
      <c r="K832" s="867"/>
      <c r="L832" s="829"/>
      <c r="M832" s="153"/>
      <c r="N832" s="836"/>
      <c r="O832" s="836"/>
      <c r="P832" s="836"/>
      <c r="Q832" s="836"/>
      <c r="R832" s="832"/>
      <c r="S832" s="856"/>
      <c r="T832" s="858"/>
      <c r="U832" s="46"/>
      <c r="V832" s="19"/>
    </row>
    <row r="833" spans="2:22" s="90" customFormat="1" ht="16.5" hidden="1" customHeight="1">
      <c r="B833" s="821"/>
      <c r="C833" s="78" t="s">
        <v>348</v>
      </c>
      <c r="D833" s="78">
        <f>COUNTA(D823:D832)</f>
        <v>0</v>
      </c>
      <c r="E833" s="78"/>
      <c r="F833" s="69">
        <f>SUM(F823:F832)</f>
        <v>0</v>
      </c>
      <c r="G833" s="69">
        <f>SUM(G823:G832)</f>
        <v>0</v>
      </c>
      <c r="H833" s="69"/>
      <c r="I833" s="70">
        <f>SUM(I823:I832)</f>
        <v>0</v>
      </c>
      <c r="J833" s="71">
        <f>SUM(J823:J832)</f>
        <v>0</v>
      </c>
      <c r="K833" s="71">
        <f>SUM(K823:K832)</f>
        <v>0</v>
      </c>
      <c r="L833" s="71"/>
      <c r="M833" s="71"/>
      <c r="N833" s="74">
        <f>SUM(N823:N832)</f>
        <v>0</v>
      </c>
      <c r="O833" s="74">
        <f>SUM(O823:O832)</f>
        <v>0</v>
      </c>
      <c r="P833" s="74">
        <f t="shared" ref="P833" si="133">SUM(P823:P832)</f>
        <v>0</v>
      </c>
      <c r="Q833" s="74">
        <f>SUM(Q823:Q832)</f>
        <v>0</v>
      </c>
      <c r="R833" s="71"/>
      <c r="S833" s="71" t="e">
        <f>SUM(S823:S832)</f>
        <v>#REF!</v>
      </c>
      <c r="T833" s="71" t="e">
        <f t="shared" ref="T833" si="134">SUM(T823:T832)</f>
        <v>#REF!</v>
      </c>
      <c r="U833" s="81"/>
      <c r="V833" s="91"/>
    </row>
    <row r="834" spans="2:22" s="93" customFormat="1" hidden="1">
      <c r="B834" s="822"/>
      <c r="C834" s="82"/>
      <c r="D834" s="83"/>
      <c r="E834" s="84"/>
      <c r="F834" s="84"/>
      <c r="G834" s="28" t="str">
        <f>IFERROR(IF(F834/#REF!=0," ",F834/#REF!),"")</f>
        <v/>
      </c>
      <c r="H834" s="28"/>
      <c r="I834" s="72"/>
      <c r="J834" s="73"/>
      <c r="K834" s="73"/>
      <c r="L834" s="73"/>
      <c r="M834" s="73"/>
      <c r="N834" s="73"/>
      <c r="O834" s="73"/>
      <c r="P834" s="73"/>
      <c r="Q834" s="73"/>
      <c r="R834" s="73"/>
      <c r="S834" s="73"/>
      <c r="T834" s="73"/>
      <c r="U834" s="87"/>
      <c r="V834" s="92"/>
    </row>
    <row r="835" spans="2:22" hidden="1">
      <c r="B835" s="823">
        <f>B823+1</f>
        <v>69</v>
      </c>
      <c r="C835" s="828"/>
      <c r="D835" s="25"/>
      <c r="E835" s="24"/>
      <c r="F835" s="30"/>
      <c r="G835" s="7" t="str">
        <f>IFERROR(IF(F835/#REF!=0," ",F835/#REF!),"")</f>
        <v/>
      </c>
      <c r="H835" s="147"/>
      <c r="I835" s="862" t="str">
        <f>IFERROR(ROUND(IF(F845/#REF!=0,"",F845/#REF!),0),"")</f>
        <v/>
      </c>
      <c r="J835" s="859" t="str">
        <f>IFERROR(I845/#REF!,"")</f>
        <v/>
      </c>
      <c r="K835" s="865" t="str">
        <f>IFERROR(J845*#REF!/2,"")</f>
        <v/>
      </c>
      <c r="L835" s="854"/>
      <c r="M835" s="152"/>
      <c r="N835" s="834" t="str">
        <f>IFERROR(ROUND(IF(OR($L835="Hino Truck",$L838="Hino Truck",$L840="Hino Truck",$L842="Hino Truck"),$J845/#REF!,""),1),"NA")</f>
        <v>NA</v>
      </c>
      <c r="O835" s="834" t="str">
        <f>IFERROR(ROUND(IF(OR($L835="Mazda",$L838="Mazda",$L840="Mazda",$L842="Mazda"),$J845/#REF!,""),1),"NA")</f>
        <v>NA</v>
      </c>
      <c r="P835" s="834" t="str">
        <f>IFERROR(ROUND(IF(OR($L835="Shazoor",$L838="Shazoor",$L840="Shazoor",$L842="Shazoor"),$J845/#REF!,""),1),"NA")</f>
        <v>NA</v>
      </c>
      <c r="Q835" s="834" t="str">
        <f>IFERROR(ROUND(IF(OR($L835="Suzuki",$L838="Suzuki",$L840="Suzuki",$L842="Suzuki"),$J845/#REF!,""),1),"NA")</f>
        <v>NA</v>
      </c>
      <c r="R835" s="830"/>
      <c r="S835" s="855" t="e">
        <f>G845/#REF!/#REF!</f>
        <v>#REF!</v>
      </c>
      <c r="T835" s="857" t="e">
        <f>ROUND(S845/#REF!,0)</f>
        <v>#REF!</v>
      </c>
      <c r="U835" s="44"/>
      <c r="V835" s="19"/>
    </row>
    <row r="836" spans="2:22" hidden="1">
      <c r="B836" s="823"/>
      <c r="C836" s="828"/>
      <c r="D836" s="25"/>
      <c r="E836" s="30"/>
      <c r="F836" s="30"/>
      <c r="G836" s="7" t="str">
        <f>IFERROR(IF(F836/#REF!=0," ",F836/#REF!),"")</f>
        <v/>
      </c>
      <c r="H836" s="147"/>
      <c r="I836" s="863"/>
      <c r="J836" s="860"/>
      <c r="K836" s="866"/>
      <c r="L836" s="828"/>
      <c r="M836" s="152"/>
      <c r="N836" s="835"/>
      <c r="O836" s="835"/>
      <c r="P836" s="835"/>
      <c r="Q836" s="835"/>
      <c r="R836" s="831"/>
      <c r="S836" s="855"/>
      <c r="T836" s="857"/>
      <c r="U836" s="46"/>
      <c r="V836" s="19"/>
    </row>
    <row r="837" spans="2:22" hidden="1">
      <c r="B837" s="823"/>
      <c r="C837" s="828"/>
      <c r="D837" s="25"/>
      <c r="E837" s="30"/>
      <c r="F837" s="30"/>
      <c r="G837" s="7" t="str">
        <f>IFERROR(IF(F837/#REF!=0," ",F837/#REF!),"")</f>
        <v/>
      </c>
      <c r="H837" s="147"/>
      <c r="I837" s="863"/>
      <c r="J837" s="860"/>
      <c r="K837" s="866"/>
      <c r="L837" s="829"/>
      <c r="M837" s="152"/>
      <c r="N837" s="835"/>
      <c r="O837" s="835"/>
      <c r="P837" s="835"/>
      <c r="Q837" s="835"/>
      <c r="R837" s="831"/>
      <c r="S837" s="855"/>
      <c r="T837" s="857"/>
      <c r="U837" s="46"/>
      <c r="V837" s="19"/>
    </row>
    <row r="838" spans="2:22" hidden="1">
      <c r="B838" s="823"/>
      <c r="C838" s="828"/>
      <c r="D838" s="25"/>
      <c r="E838" s="30"/>
      <c r="F838" s="30"/>
      <c r="G838" s="7" t="str">
        <f>IFERROR(IF(F838/#REF!=0," ",F838/#REF!),"")</f>
        <v/>
      </c>
      <c r="H838" s="147"/>
      <c r="I838" s="863"/>
      <c r="J838" s="860"/>
      <c r="K838" s="866"/>
      <c r="L838" s="854"/>
      <c r="M838" s="152"/>
      <c r="N838" s="835"/>
      <c r="O838" s="835"/>
      <c r="P838" s="835"/>
      <c r="Q838" s="835"/>
      <c r="R838" s="831"/>
      <c r="S838" s="855"/>
      <c r="T838" s="857"/>
      <c r="U838" s="46"/>
      <c r="V838" s="19"/>
    </row>
    <row r="839" spans="2:22" hidden="1">
      <c r="B839" s="823"/>
      <c r="C839" s="828"/>
      <c r="D839" s="25"/>
      <c r="E839" s="30"/>
      <c r="F839" s="22"/>
      <c r="G839" s="7" t="str">
        <f>IFERROR(IF(F839/#REF!=0," ",F839/#REF!),"")</f>
        <v/>
      </c>
      <c r="H839" s="147"/>
      <c r="I839" s="863"/>
      <c r="J839" s="860"/>
      <c r="K839" s="866"/>
      <c r="L839" s="829"/>
      <c r="M839" s="152"/>
      <c r="N839" s="835"/>
      <c r="O839" s="835"/>
      <c r="P839" s="835"/>
      <c r="Q839" s="835"/>
      <c r="R839" s="831"/>
      <c r="S839" s="855"/>
      <c r="T839" s="857"/>
      <c r="U839" s="46"/>
      <c r="V839" s="19"/>
    </row>
    <row r="840" spans="2:22" hidden="1">
      <c r="B840" s="823"/>
      <c r="C840" s="828"/>
      <c r="D840" s="25"/>
      <c r="E840" s="30"/>
      <c r="F840" s="22"/>
      <c r="G840" s="7" t="str">
        <f>IFERROR(IF(F840/#REF!=0," ",F840/#REF!),"")</f>
        <v/>
      </c>
      <c r="H840" s="147"/>
      <c r="I840" s="863"/>
      <c r="J840" s="860"/>
      <c r="K840" s="866"/>
      <c r="L840" s="854"/>
      <c r="M840" s="152"/>
      <c r="N840" s="835"/>
      <c r="O840" s="835"/>
      <c r="P840" s="835"/>
      <c r="Q840" s="835"/>
      <c r="R840" s="831"/>
      <c r="S840" s="855"/>
      <c r="T840" s="857"/>
      <c r="U840" s="46"/>
      <c r="V840" s="19"/>
    </row>
    <row r="841" spans="2:22" hidden="1">
      <c r="B841" s="823"/>
      <c r="C841" s="828"/>
      <c r="D841" s="25"/>
      <c r="E841" s="30"/>
      <c r="F841" s="22"/>
      <c r="G841" s="7" t="str">
        <f>IFERROR(IF(F841/#REF!=0," ",F841/#REF!),"")</f>
        <v/>
      </c>
      <c r="H841" s="147"/>
      <c r="I841" s="863"/>
      <c r="J841" s="860"/>
      <c r="K841" s="866"/>
      <c r="L841" s="829"/>
      <c r="M841" s="152"/>
      <c r="N841" s="835"/>
      <c r="O841" s="835"/>
      <c r="P841" s="835"/>
      <c r="Q841" s="835"/>
      <c r="R841" s="831"/>
      <c r="S841" s="855"/>
      <c r="T841" s="857"/>
      <c r="U841" s="46"/>
      <c r="V841" s="19"/>
    </row>
    <row r="842" spans="2:22" hidden="1">
      <c r="B842" s="823"/>
      <c r="C842" s="828"/>
      <c r="D842" s="25"/>
      <c r="E842" s="30"/>
      <c r="F842" s="22"/>
      <c r="G842" s="7" t="str">
        <f>IFERROR(IF(F842/#REF!=0," ",F842/#REF!),"")</f>
        <v/>
      </c>
      <c r="H842" s="147"/>
      <c r="I842" s="863"/>
      <c r="J842" s="860"/>
      <c r="K842" s="866"/>
      <c r="L842" s="854"/>
      <c r="M842" s="152"/>
      <c r="N842" s="835"/>
      <c r="O842" s="835"/>
      <c r="P842" s="835"/>
      <c r="Q842" s="835"/>
      <c r="R842" s="831"/>
      <c r="S842" s="855"/>
      <c r="T842" s="857"/>
      <c r="U842" s="46"/>
      <c r="V842" s="19"/>
    </row>
    <row r="843" spans="2:22" hidden="1">
      <c r="B843" s="823"/>
      <c r="C843" s="828"/>
      <c r="D843" s="25"/>
      <c r="E843" s="30"/>
      <c r="F843" s="22"/>
      <c r="G843" s="7" t="str">
        <f>IFERROR(IF(F843/#REF!=0," ",F843/#REF!),"")</f>
        <v/>
      </c>
      <c r="H843" s="147"/>
      <c r="I843" s="863"/>
      <c r="J843" s="860"/>
      <c r="K843" s="866"/>
      <c r="L843" s="828"/>
      <c r="M843" s="152"/>
      <c r="N843" s="835"/>
      <c r="O843" s="835"/>
      <c r="P843" s="835"/>
      <c r="Q843" s="835"/>
      <c r="R843" s="831"/>
      <c r="S843" s="855"/>
      <c r="T843" s="857"/>
      <c r="U843" s="46"/>
      <c r="V843" s="19"/>
    </row>
    <row r="844" spans="2:22" hidden="1">
      <c r="B844" s="822"/>
      <c r="C844" s="829"/>
      <c r="D844" s="25"/>
      <c r="E844" s="30"/>
      <c r="F844" s="22"/>
      <c r="G844" s="7" t="str">
        <f>IFERROR(IF(F844/#REF!=0," ",F844/#REF!),"")</f>
        <v/>
      </c>
      <c r="H844" s="7"/>
      <c r="I844" s="864"/>
      <c r="J844" s="861"/>
      <c r="K844" s="867"/>
      <c r="L844" s="829"/>
      <c r="M844" s="153"/>
      <c r="N844" s="836"/>
      <c r="O844" s="836"/>
      <c r="P844" s="836"/>
      <c r="Q844" s="836"/>
      <c r="R844" s="832"/>
      <c r="S844" s="856"/>
      <c r="T844" s="858"/>
      <c r="U844" s="46"/>
      <c r="V844" s="19"/>
    </row>
    <row r="845" spans="2:22" s="90" customFormat="1" ht="16.5" hidden="1" customHeight="1">
      <c r="B845" s="821"/>
      <c r="C845" s="78" t="s">
        <v>348</v>
      </c>
      <c r="D845" s="78">
        <f>COUNTA(D835:D844)</f>
        <v>0</v>
      </c>
      <c r="E845" s="78"/>
      <c r="F845" s="69">
        <f>SUM(F835:F844)</f>
        <v>0</v>
      </c>
      <c r="G845" s="69">
        <f>SUM(G835:G844)</f>
        <v>0</v>
      </c>
      <c r="H845" s="69"/>
      <c r="I845" s="70">
        <f>SUM(I835:I844)</f>
        <v>0</v>
      </c>
      <c r="J845" s="71">
        <f>SUM(J835:J844)</f>
        <v>0</v>
      </c>
      <c r="K845" s="71">
        <f>SUM(K835:K844)</f>
        <v>0</v>
      </c>
      <c r="L845" s="71"/>
      <c r="M845" s="71"/>
      <c r="N845" s="74">
        <f>SUM(N835:N844)</f>
        <v>0</v>
      </c>
      <c r="O845" s="74">
        <f>SUM(O835:O844)</f>
        <v>0</v>
      </c>
      <c r="P845" s="74">
        <f t="shared" ref="P845" si="135">SUM(P835:P844)</f>
        <v>0</v>
      </c>
      <c r="Q845" s="74">
        <f>SUM(Q835:Q844)</f>
        <v>0</v>
      </c>
      <c r="R845" s="71"/>
      <c r="S845" s="71" t="e">
        <f>SUM(S835:S844)</f>
        <v>#REF!</v>
      </c>
      <c r="T845" s="71" t="e">
        <f t="shared" ref="T845" si="136">SUM(T835:T844)</f>
        <v>#REF!</v>
      </c>
      <c r="U845" s="81"/>
      <c r="V845" s="91"/>
    </row>
    <row r="846" spans="2:22" s="93" customFormat="1" hidden="1">
      <c r="B846" s="822"/>
      <c r="C846" s="82"/>
      <c r="D846" s="83"/>
      <c r="E846" s="84"/>
      <c r="F846" s="84"/>
      <c r="G846" s="28" t="str">
        <f>IFERROR(IF(F846/#REF!=0," ",F846/#REF!),"")</f>
        <v/>
      </c>
      <c r="H846" s="28"/>
      <c r="I846" s="72"/>
      <c r="J846" s="73"/>
      <c r="K846" s="73"/>
      <c r="L846" s="73"/>
      <c r="M846" s="73"/>
      <c r="N846" s="73"/>
      <c r="O846" s="73"/>
      <c r="P846" s="73"/>
      <c r="Q846" s="73"/>
      <c r="R846" s="73"/>
      <c r="S846" s="73"/>
      <c r="T846" s="73"/>
      <c r="U846" s="87"/>
      <c r="V846" s="92"/>
    </row>
    <row r="847" spans="2:22" hidden="1">
      <c r="B847" s="823">
        <f>B835+1</f>
        <v>70</v>
      </c>
      <c r="C847" s="828"/>
      <c r="D847" s="25"/>
      <c r="E847" s="24"/>
      <c r="F847" s="30"/>
      <c r="G847" s="7" t="str">
        <f>IFERROR(IF(F847/#REF!=0," ",F847/#REF!),"")</f>
        <v/>
      </c>
      <c r="H847" s="147"/>
      <c r="I847" s="862" t="str">
        <f>IFERROR(ROUND(IF(F857/#REF!=0,"",F857/#REF!),0),"")</f>
        <v/>
      </c>
      <c r="J847" s="859" t="str">
        <f>IFERROR(I857/#REF!,"")</f>
        <v/>
      </c>
      <c r="K847" s="865" t="str">
        <f>IFERROR(J857*#REF!/2,"")</f>
        <v/>
      </c>
      <c r="L847" s="854"/>
      <c r="M847" s="152"/>
      <c r="N847" s="834" t="str">
        <f>IFERROR(ROUND(IF(OR($L847="Hino Truck",$L850="Hino Truck",$L852="Hino Truck",$L854="Hino Truck"),$J857/#REF!,""),1),"NA")</f>
        <v>NA</v>
      </c>
      <c r="O847" s="834" t="str">
        <f>IFERROR(ROUND(IF(OR($L847="Mazda",$L850="Mazda",$L852="Mazda",$L854="Mazda"),$J857/#REF!,""),1),"NA")</f>
        <v>NA</v>
      </c>
      <c r="P847" s="834" t="str">
        <f>IFERROR(ROUND(IF(OR($L847="Shazoor",$L850="Shazoor",$L852="Shazoor",$L854="Shazoor"),$J857/#REF!,""),1),"NA")</f>
        <v>NA</v>
      </c>
      <c r="Q847" s="834" t="str">
        <f>IFERROR(ROUND(IF(OR($L847="Suzuki",$L850="Suzuki",$L852="Suzuki",$L854="Suzuki"),$J857/#REF!,""),1),"NA")</f>
        <v>NA</v>
      </c>
      <c r="R847" s="830"/>
      <c r="S847" s="855" t="e">
        <f>G857/#REF!/#REF!</f>
        <v>#REF!</v>
      </c>
      <c r="T847" s="857" t="e">
        <f>ROUND(S857/#REF!,0)</f>
        <v>#REF!</v>
      </c>
      <c r="U847" s="44"/>
      <c r="V847" s="19"/>
    </row>
    <row r="848" spans="2:22" hidden="1">
      <c r="B848" s="823"/>
      <c r="C848" s="828"/>
      <c r="D848" s="25"/>
      <c r="E848" s="30"/>
      <c r="F848" s="30"/>
      <c r="G848" s="7" t="str">
        <f>IFERROR(IF(F848/#REF!=0," ",F848/#REF!),"")</f>
        <v/>
      </c>
      <c r="H848" s="147"/>
      <c r="I848" s="863"/>
      <c r="J848" s="860"/>
      <c r="K848" s="866"/>
      <c r="L848" s="828"/>
      <c r="M848" s="152"/>
      <c r="N848" s="835"/>
      <c r="O848" s="835"/>
      <c r="P848" s="835"/>
      <c r="Q848" s="835"/>
      <c r="R848" s="831"/>
      <c r="S848" s="855"/>
      <c r="T848" s="857"/>
      <c r="U848" s="46"/>
      <c r="V848" s="19"/>
    </row>
    <row r="849" spans="2:22" hidden="1">
      <c r="B849" s="823"/>
      <c r="C849" s="828"/>
      <c r="D849" s="25"/>
      <c r="E849" s="30"/>
      <c r="F849" s="30"/>
      <c r="G849" s="7" t="str">
        <f>IFERROR(IF(F849/#REF!=0," ",F849/#REF!),"")</f>
        <v/>
      </c>
      <c r="H849" s="147"/>
      <c r="I849" s="863"/>
      <c r="J849" s="860"/>
      <c r="K849" s="866"/>
      <c r="L849" s="829"/>
      <c r="M849" s="152"/>
      <c r="N849" s="835"/>
      <c r="O849" s="835"/>
      <c r="P849" s="835"/>
      <c r="Q849" s="835"/>
      <c r="R849" s="831"/>
      <c r="S849" s="855"/>
      <c r="T849" s="857"/>
      <c r="U849" s="46"/>
      <c r="V849" s="19"/>
    </row>
    <row r="850" spans="2:22" hidden="1">
      <c r="B850" s="823"/>
      <c r="C850" s="828"/>
      <c r="D850" s="25"/>
      <c r="E850" s="30"/>
      <c r="F850" s="30"/>
      <c r="G850" s="7" t="str">
        <f>IFERROR(IF(F850/#REF!=0," ",F850/#REF!),"")</f>
        <v/>
      </c>
      <c r="H850" s="147"/>
      <c r="I850" s="863"/>
      <c r="J850" s="860"/>
      <c r="K850" s="866"/>
      <c r="L850" s="854"/>
      <c r="M850" s="152"/>
      <c r="N850" s="835"/>
      <c r="O850" s="835"/>
      <c r="P850" s="835"/>
      <c r="Q850" s="835"/>
      <c r="R850" s="831"/>
      <c r="S850" s="855"/>
      <c r="T850" s="857"/>
      <c r="U850" s="46"/>
      <c r="V850" s="19"/>
    </row>
    <row r="851" spans="2:22" hidden="1">
      <c r="B851" s="823"/>
      <c r="C851" s="828"/>
      <c r="D851" s="25"/>
      <c r="E851" s="30"/>
      <c r="F851" s="22"/>
      <c r="G851" s="7" t="str">
        <f>IFERROR(IF(F851/#REF!=0," ",F851/#REF!),"")</f>
        <v/>
      </c>
      <c r="H851" s="147"/>
      <c r="I851" s="863"/>
      <c r="J851" s="860"/>
      <c r="K851" s="866"/>
      <c r="L851" s="829"/>
      <c r="M851" s="152"/>
      <c r="N851" s="835"/>
      <c r="O851" s="835"/>
      <c r="P851" s="835"/>
      <c r="Q851" s="835"/>
      <c r="R851" s="831"/>
      <c r="S851" s="855"/>
      <c r="T851" s="857"/>
      <c r="U851" s="46"/>
      <c r="V851" s="19"/>
    </row>
    <row r="852" spans="2:22" hidden="1">
      <c r="B852" s="823"/>
      <c r="C852" s="828"/>
      <c r="D852" s="25"/>
      <c r="E852" s="30"/>
      <c r="F852" s="22"/>
      <c r="G852" s="7" t="str">
        <f>IFERROR(IF(F852/#REF!=0," ",F852/#REF!),"")</f>
        <v/>
      </c>
      <c r="H852" s="147"/>
      <c r="I852" s="863"/>
      <c r="J852" s="860"/>
      <c r="K852" s="866"/>
      <c r="L852" s="854"/>
      <c r="M852" s="152"/>
      <c r="N852" s="835"/>
      <c r="O852" s="835"/>
      <c r="P852" s="835"/>
      <c r="Q852" s="835"/>
      <c r="R852" s="831"/>
      <c r="S852" s="855"/>
      <c r="T852" s="857"/>
      <c r="U852" s="46"/>
      <c r="V852" s="19"/>
    </row>
    <row r="853" spans="2:22" hidden="1">
      <c r="B853" s="823"/>
      <c r="C853" s="828"/>
      <c r="D853" s="25"/>
      <c r="E853" s="30"/>
      <c r="F853" s="22"/>
      <c r="G853" s="7" t="str">
        <f>IFERROR(IF(F853/#REF!=0," ",F853/#REF!),"")</f>
        <v/>
      </c>
      <c r="H853" s="147"/>
      <c r="I853" s="863"/>
      <c r="J853" s="860"/>
      <c r="K853" s="866"/>
      <c r="L853" s="829"/>
      <c r="M853" s="152"/>
      <c r="N853" s="835"/>
      <c r="O853" s="835"/>
      <c r="P853" s="835"/>
      <c r="Q853" s="835"/>
      <c r="R853" s="831"/>
      <c r="S853" s="855"/>
      <c r="T853" s="857"/>
      <c r="U853" s="46"/>
      <c r="V853" s="19"/>
    </row>
    <row r="854" spans="2:22" hidden="1">
      <c r="B854" s="823"/>
      <c r="C854" s="828"/>
      <c r="D854" s="25"/>
      <c r="E854" s="30"/>
      <c r="F854" s="22"/>
      <c r="G854" s="7" t="str">
        <f>IFERROR(IF(F854/#REF!=0," ",F854/#REF!),"")</f>
        <v/>
      </c>
      <c r="H854" s="147"/>
      <c r="I854" s="863"/>
      <c r="J854" s="860"/>
      <c r="K854" s="866"/>
      <c r="L854" s="854"/>
      <c r="M854" s="152"/>
      <c r="N854" s="835"/>
      <c r="O854" s="835"/>
      <c r="P854" s="835"/>
      <c r="Q854" s="835"/>
      <c r="R854" s="831"/>
      <c r="S854" s="855"/>
      <c r="T854" s="857"/>
      <c r="U854" s="46"/>
      <c r="V854" s="19"/>
    </row>
    <row r="855" spans="2:22" hidden="1">
      <c r="B855" s="823"/>
      <c r="C855" s="828"/>
      <c r="D855" s="25"/>
      <c r="E855" s="30"/>
      <c r="F855" s="22"/>
      <c r="G855" s="7" t="str">
        <f>IFERROR(IF(F855/#REF!=0," ",F855/#REF!),"")</f>
        <v/>
      </c>
      <c r="H855" s="147"/>
      <c r="I855" s="863"/>
      <c r="J855" s="860"/>
      <c r="K855" s="866"/>
      <c r="L855" s="828"/>
      <c r="M855" s="152"/>
      <c r="N855" s="835"/>
      <c r="O855" s="835"/>
      <c r="P855" s="835"/>
      <c r="Q855" s="835"/>
      <c r="R855" s="831"/>
      <c r="S855" s="855"/>
      <c r="T855" s="857"/>
      <c r="U855" s="46"/>
      <c r="V855" s="19"/>
    </row>
    <row r="856" spans="2:22" hidden="1">
      <c r="B856" s="822"/>
      <c r="C856" s="829"/>
      <c r="D856" s="25"/>
      <c r="E856" s="30"/>
      <c r="F856" s="22"/>
      <c r="G856" s="7" t="str">
        <f>IFERROR(IF(F856/#REF!=0," ",F856/#REF!),"")</f>
        <v/>
      </c>
      <c r="H856" s="7"/>
      <c r="I856" s="864"/>
      <c r="J856" s="861"/>
      <c r="K856" s="867"/>
      <c r="L856" s="829"/>
      <c r="M856" s="153"/>
      <c r="N856" s="836"/>
      <c r="O856" s="836"/>
      <c r="P856" s="836"/>
      <c r="Q856" s="836"/>
      <c r="R856" s="832"/>
      <c r="S856" s="856"/>
      <c r="T856" s="858"/>
      <c r="U856" s="46"/>
      <c r="V856" s="19"/>
    </row>
    <row r="857" spans="2:22" s="90" customFormat="1" ht="16.5" hidden="1" customHeight="1">
      <c r="B857" s="821"/>
      <c r="C857" s="78" t="s">
        <v>348</v>
      </c>
      <c r="D857" s="78">
        <f>COUNTA(D847:D856)</f>
        <v>0</v>
      </c>
      <c r="E857" s="78"/>
      <c r="F857" s="69">
        <f>SUM(F847:F856)</f>
        <v>0</v>
      </c>
      <c r="G857" s="69">
        <f>SUM(G847:G856)</f>
        <v>0</v>
      </c>
      <c r="H857" s="69"/>
      <c r="I857" s="70">
        <f>SUM(I847:I856)</f>
        <v>0</v>
      </c>
      <c r="J857" s="71">
        <f>SUM(J847:J856)</f>
        <v>0</v>
      </c>
      <c r="K857" s="71">
        <f>SUM(K847:K856)</f>
        <v>0</v>
      </c>
      <c r="L857" s="71"/>
      <c r="M857" s="71"/>
      <c r="N857" s="74">
        <f>SUM(N847:N856)</f>
        <v>0</v>
      </c>
      <c r="O857" s="74">
        <f>SUM(O847:O856)</f>
        <v>0</v>
      </c>
      <c r="P857" s="74">
        <f t="shared" ref="P857" si="137">SUM(P847:P856)</f>
        <v>0</v>
      </c>
      <c r="Q857" s="74">
        <f>SUM(Q847:Q856)</f>
        <v>0</v>
      </c>
      <c r="R857" s="71"/>
      <c r="S857" s="71" t="e">
        <f>SUM(S847:S856)</f>
        <v>#REF!</v>
      </c>
      <c r="T857" s="71" t="e">
        <f t="shared" ref="T857" si="138">SUM(T847:T856)</f>
        <v>#REF!</v>
      </c>
      <c r="U857" s="81"/>
      <c r="V857" s="91"/>
    </row>
    <row r="858" spans="2:22" s="93" customFormat="1" hidden="1">
      <c r="B858" s="822"/>
      <c r="C858" s="82"/>
      <c r="D858" s="83"/>
      <c r="E858" s="84"/>
      <c r="F858" s="84"/>
      <c r="G858" s="28" t="str">
        <f>IFERROR(IF(F858/#REF!=0," ",F858/#REF!),"")</f>
        <v/>
      </c>
      <c r="H858" s="28"/>
      <c r="I858" s="72"/>
      <c r="J858" s="73"/>
      <c r="K858" s="73"/>
      <c r="L858" s="73"/>
      <c r="M858" s="73"/>
      <c r="N858" s="73"/>
      <c r="O858" s="73"/>
      <c r="P858" s="73"/>
      <c r="Q858" s="73"/>
      <c r="R858" s="73"/>
      <c r="S858" s="73"/>
      <c r="T858" s="73"/>
      <c r="U858" s="87"/>
      <c r="V858" s="92"/>
    </row>
    <row r="859" spans="2:22" hidden="1">
      <c r="B859" s="823">
        <f>B847+1</f>
        <v>71</v>
      </c>
      <c r="C859" s="828"/>
      <c r="D859" s="25"/>
      <c r="E859" s="24"/>
      <c r="F859" s="30"/>
      <c r="G859" s="7" t="str">
        <f>IFERROR(IF(F859/#REF!=0," ",F859/#REF!),"")</f>
        <v/>
      </c>
      <c r="H859" s="147"/>
      <c r="I859" s="862" t="str">
        <f>IFERROR(ROUND(IF(F869/#REF!=0,"",F869/#REF!),0),"")</f>
        <v/>
      </c>
      <c r="J859" s="859" t="str">
        <f>IFERROR(I869/#REF!,"")</f>
        <v/>
      </c>
      <c r="K859" s="865" t="str">
        <f>IFERROR(J869*#REF!/2,"")</f>
        <v/>
      </c>
      <c r="L859" s="854"/>
      <c r="M859" s="152"/>
      <c r="N859" s="834" t="str">
        <f>IFERROR(ROUND(IF(OR($L859="Hino Truck",$L862="Hino Truck",$L864="Hino Truck",$L866="Hino Truck"),$J869/#REF!,""),1),"NA")</f>
        <v>NA</v>
      </c>
      <c r="O859" s="834" t="str">
        <f>IFERROR(ROUND(IF(OR($L859="Mazda",$L862="Mazda",$L864="Mazda",$L866="Mazda"),$J869/#REF!,""),1),"NA")</f>
        <v>NA</v>
      </c>
      <c r="P859" s="834" t="str">
        <f>IFERROR(ROUND(IF(OR($L859="Shazoor",$L862="Shazoor",$L864="Shazoor",$L866="Shazoor"),$J869/#REF!,""),1),"NA")</f>
        <v>NA</v>
      </c>
      <c r="Q859" s="834" t="str">
        <f>IFERROR(ROUND(IF(OR($L859="Suzuki",$L862="Suzuki",$L864="Suzuki",$L866="Suzuki"),$J869/#REF!,""),1),"NA")</f>
        <v>NA</v>
      </c>
      <c r="R859" s="830"/>
      <c r="S859" s="855" t="e">
        <f>G869/#REF!/#REF!</f>
        <v>#REF!</v>
      </c>
      <c r="T859" s="857" t="e">
        <f>ROUND(S869/#REF!,0)</f>
        <v>#REF!</v>
      </c>
      <c r="U859" s="44"/>
      <c r="V859" s="19"/>
    </row>
    <row r="860" spans="2:22" hidden="1">
      <c r="B860" s="823"/>
      <c r="C860" s="828"/>
      <c r="D860" s="25"/>
      <c r="E860" s="30"/>
      <c r="F860" s="30"/>
      <c r="G860" s="7" t="str">
        <f>IFERROR(IF(F860/#REF!=0," ",F860/#REF!),"")</f>
        <v/>
      </c>
      <c r="H860" s="147"/>
      <c r="I860" s="863"/>
      <c r="J860" s="860"/>
      <c r="K860" s="866"/>
      <c r="L860" s="828"/>
      <c r="M860" s="152"/>
      <c r="N860" s="835"/>
      <c r="O860" s="835"/>
      <c r="P860" s="835"/>
      <c r="Q860" s="835"/>
      <c r="R860" s="831"/>
      <c r="S860" s="855"/>
      <c r="T860" s="857"/>
      <c r="U860" s="46"/>
      <c r="V860" s="19"/>
    </row>
    <row r="861" spans="2:22" hidden="1">
      <c r="B861" s="823"/>
      <c r="C861" s="828"/>
      <c r="D861" s="25"/>
      <c r="E861" s="30"/>
      <c r="F861" s="30"/>
      <c r="G861" s="7" t="str">
        <f>IFERROR(IF(F861/#REF!=0," ",F861/#REF!),"")</f>
        <v/>
      </c>
      <c r="H861" s="147"/>
      <c r="I861" s="863"/>
      <c r="J861" s="860"/>
      <c r="K861" s="866"/>
      <c r="L861" s="829"/>
      <c r="M861" s="152"/>
      <c r="N861" s="835"/>
      <c r="O861" s="835"/>
      <c r="P861" s="835"/>
      <c r="Q861" s="835"/>
      <c r="R861" s="831"/>
      <c r="S861" s="855"/>
      <c r="T861" s="857"/>
      <c r="U861" s="46"/>
      <c r="V861" s="19"/>
    </row>
    <row r="862" spans="2:22" hidden="1">
      <c r="B862" s="823"/>
      <c r="C862" s="828"/>
      <c r="D862" s="25"/>
      <c r="E862" s="30"/>
      <c r="F862" s="30"/>
      <c r="G862" s="7" t="str">
        <f>IFERROR(IF(F862/#REF!=0," ",F862/#REF!),"")</f>
        <v/>
      </c>
      <c r="H862" s="147"/>
      <c r="I862" s="863"/>
      <c r="J862" s="860"/>
      <c r="K862" s="866"/>
      <c r="L862" s="854"/>
      <c r="M862" s="152"/>
      <c r="N862" s="835"/>
      <c r="O862" s="835"/>
      <c r="P862" s="835"/>
      <c r="Q862" s="835"/>
      <c r="R862" s="831"/>
      <c r="S862" s="855"/>
      <c r="T862" s="857"/>
      <c r="U862" s="46"/>
      <c r="V862" s="19"/>
    </row>
    <row r="863" spans="2:22" hidden="1">
      <c r="B863" s="823"/>
      <c r="C863" s="828"/>
      <c r="D863" s="25"/>
      <c r="E863" s="30"/>
      <c r="F863" s="22"/>
      <c r="G863" s="7" t="str">
        <f>IFERROR(IF(F863/#REF!=0," ",F863/#REF!),"")</f>
        <v/>
      </c>
      <c r="H863" s="147"/>
      <c r="I863" s="863"/>
      <c r="J863" s="860"/>
      <c r="K863" s="866"/>
      <c r="L863" s="829"/>
      <c r="M863" s="152"/>
      <c r="N863" s="835"/>
      <c r="O863" s="835"/>
      <c r="P863" s="835"/>
      <c r="Q863" s="835"/>
      <c r="R863" s="831"/>
      <c r="S863" s="855"/>
      <c r="T863" s="857"/>
      <c r="U863" s="46"/>
      <c r="V863" s="19"/>
    </row>
    <row r="864" spans="2:22" hidden="1">
      <c r="B864" s="823"/>
      <c r="C864" s="828"/>
      <c r="D864" s="25"/>
      <c r="E864" s="30"/>
      <c r="F864" s="22"/>
      <c r="G864" s="7" t="str">
        <f>IFERROR(IF(F864/#REF!=0," ",F864/#REF!),"")</f>
        <v/>
      </c>
      <c r="H864" s="147"/>
      <c r="I864" s="863"/>
      <c r="J864" s="860"/>
      <c r="K864" s="866"/>
      <c r="L864" s="854"/>
      <c r="M864" s="152"/>
      <c r="N864" s="835"/>
      <c r="O864" s="835"/>
      <c r="P864" s="835"/>
      <c r="Q864" s="835"/>
      <c r="R864" s="831"/>
      <c r="S864" s="855"/>
      <c r="T864" s="857"/>
      <c r="U864" s="46"/>
      <c r="V864" s="19"/>
    </row>
    <row r="865" spans="2:22" hidden="1">
      <c r="B865" s="823"/>
      <c r="C865" s="828"/>
      <c r="D865" s="25"/>
      <c r="E865" s="30"/>
      <c r="F865" s="22"/>
      <c r="G865" s="7" t="str">
        <f>IFERROR(IF(F865/#REF!=0," ",F865/#REF!),"")</f>
        <v/>
      </c>
      <c r="H865" s="147"/>
      <c r="I865" s="863"/>
      <c r="J865" s="860"/>
      <c r="K865" s="866"/>
      <c r="L865" s="829"/>
      <c r="M865" s="152"/>
      <c r="N865" s="835"/>
      <c r="O865" s="835"/>
      <c r="P865" s="835"/>
      <c r="Q865" s="835"/>
      <c r="R865" s="831"/>
      <c r="S865" s="855"/>
      <c r="T865" s="857"/>
      <c r="U865" s="46"/>
      <c r="V865" s="19"/>
    </row>
    <row r="866" spans="2:22" hidden="1">
      <c r="B866" s="823"/>
      <c r="C866" s="828"/>
      <c r="D866" s="25"/>
      <c r="E866" s="30"/>
      <c r="F866" s="22"/>
      <c r="G866" s="7" t="str">
        <f>IFERROR(IF(F866/#REF!=0," ",F866/#REF!),"")</f>
        <v/>
      </c>
      <c r="H866" s="147"/>
      <c r="I866" s="863"/>
      <c r="J866" s="860"/>
      <c r="K866" s="866"/>
      <c r="L866" s="854"/>
      <c r="M866" s="152"/>
      <c r="N866" s="835"/>
      <c r="O866" s="835"/>
      <c r="P866" s="835"/>
      <c r="Q866" s="835"/>
      <c r="R866" s="831"/>
      <c r="S866" s="855"/>
      <c r="T866" s="857"/>
      <c r="U866" s="46"/>
      <c r="V866" s="19"/>
    </row>
    <row r="867" spans="2:22" hidden="1">
      <c r="B867" s="823"/>
      <c r="C867" s="828"/>
      <c r="D867" s="25"/>
      <c r="E867" s="30"/>
      <c r="F867" s="22"/>
      <c r="G867" s="7" t="str">
        <f>IFERROR(IF(F867/#REF!=0," ",F867/#REF!),"")</f>
        <v/>
      </c>
      <c r="H867" s="147"/>
      <c r="I867" s="863"/>
      <c r="J867" s="860"/>
      <c r="K867" s="866"/>
      <c r="L867" s="828"/>
      <c r="M867" s="152"/>
      <c r="N867" s="835"/>
      <c r="O867" s="835"/>
      <c r="P867" s="835"/>
      <c r="Q867" s="835"/>
      <c r="R867" s="831"/>
      <c r="S867" s="855"/>
      <c r="T867" s="857"/>
      <c r="U867" s="46"/>
      <c r="V867" s="19"/>
    </row>
    <row r="868" spans="2:22" hidden="1">
      <c r="B868" s="822"/>
      <c r="C868" s="829"/>
      <c r="D868" s="25"/>
      <c r="E868" s="30"/>
      <c r="F868" s="22"/>
      <c r="G868" s="7" t="str">
        <f>IFERROR(IF(F868/#REF!=0," ",F868/#REF!),"")</f>
        <v/>
      </c>
      <c r="H868" s="7"/>
      <c r="I868" s="864"/>
      <c r="J868" s="861"/>
      <c r="K868" s="867"/>
      <c r="L868" s="829"/>
      <c r="M868" s="153"/>
      <c r="N868" s="836"/>
      <c r="O868" s="836"/>
      <c r="P868" s="836"/>
      <c r="Q868" s="836"/>
      <c r="R868" s="832"/>
      <c r="S868" s="856"/>
      <c r="T868" s="858"/>
      <c r="U868" s="46"/>
      <c r="V868" s="19"/>
    </row>
    <row r="869" spans="2:22" s="90" customFormat="1" ht="16.5" hidden="1" customHeight="1">
      <c r="B869" s="821"/>
      <c r="C869" s="78" t="s">
        <v>348</v>
      </c>
      <c r="D869" s="78">
        <f>COUNTA(D859:D868)</f>
        <v>0</v>
      </c>
      <c r="E869" s="78"/>
      <c r="F869" s="69">
        <f>SUM(F859:F868)</f>
        <v>0</v>
      </c>
      <c r="G869" s="69">
        <f>SUM(G859:G868)</f>
        <v>0</v>
      </c>
      <c r="H869" s="69"/>
      <c r="I869" s="70">
        <f>SUM(I859:I868)</f>
        <v>0</v>
      </c>
      <c r="J869" s="71">
        <f>SUM(J859:J868)</f>
        <v>0</v>
      </c>
      <c r="K869" s="71">
        <f>SUM(K859:K868)</f>
        <v>0</v>
      </c>
      <c r="L869" s="71"/>
      <c r="M869" s="71"/>
      <c r="N869" s="74">
        <f>SUM(N859:N868)</f>
        <v>0</v>
      </c>
      <c r="O869" s="74">
        <f>SUM(O859:O868)</f>
        <v>0</v>
      </c>
      <c r="P869" s="74">
        <f t="shared" ref="P869" si="139">SUM(P859:P868)</f>
        <v>0</v>
      </c>
      <c r="Q869" s="74">
        <f>SUM(Q859:Q868)</f>
        <v>0</v>
      </c>
      <c r="R869" s="71"/>
      <c r="S869" s="71" t="e">
        <f>SUM(S859:S868)</f>
        <v>#REF!</v>
      </c>
      <c r="T869" s="71" t="e">
        <f t="shared" ref="T869" si="140">SUM(T859:T868)</f>
        <v>#REF!</v>
      </c>
      <c r="U869" s="81"/>
      <c r="V869" s="91"/>
    </row>
    <row r="870" spans="2:22" s="93" customFormat="1" hidden="1">
      <c r="B870" s="822"/>
      <c r="C870" s="82"/>
      <c r="D870" s="83"/>
      <c r="E870" s="84"/>
      <c r="F870" s="84"/>
      <c r="G870" s="28" t="str">
        <f>IFERROR(IF(F870/#REF!=0," ",F870/#REF!),"")</f>
        <v/>
      </c>
      <c r="H870" s="28"/>
      <c r="I870" s="72"/>
      <c r="J870" s="73"/>
      <c r="K870" s="73"/>
      <c r="L870" s="73"/>
      <c r="M870" s="73"/>
      <c r="N870" s="73"/>
      <c r="O870" s="73"/>
      <c r="P870" s="73"/>
      <c r="Q870" s="73"/>
      <c r="R870" s="73"/>
      <c r="S870" s="73"/>
      <c r="T870" s="73"/>
      <c r="U870" s="87"/>
      <c r="V870" s="92"/>
    </row>
    <row r="871" spans="2:22" hidden="1">
      <c r="B871" s="823">
        <f>B859+1</f>
        <v>72</v>
      </c>
      <c r="C871" s="828"/>
      <c r="D871" s="25"/>
      <c r="E871" s="24"/>
      <c r="F871" s="30"/>
      <c r="G871" s="7" t="str">
        <f>IFERROR(IF(F871/#REF!=0," ",F871/#REF!),"")</f>
        <v/>
      </c>
      <c r="H871" s="147"/>
      <c r="I871" s="862" t="str">
        <f>IFERROR(ROUND(IF(F881/#REF!=0,"",F881/#REF!),0),"")</f>
        <v/>
      </c>
      <c r="J871" s="859" t="str">
        <f>IFERROR(I881/#REF!,"")</f>
        <v/>
      </c>
      <c r="K871" s="865" t="str">
        <f>IFERROR(J881*#REF!/2,"")</f>
        <v/>
      </c>
      <c r="L871" s="854"/>
      <c r="M871" s="152"/>
      <c r="N871" s="834" t="str">
        <f>IFERROR(ROUND(IF(OR($L871="Hino Truck",$L874="Hino Truck",$L876="Hino Truck",$L878="Hino Truck"),$J881/#REF!,""),1),"NA")</f>
        <v>NA</v>
      </c>
      <c r="O871" s="834" t="str">
        <f>IFERROR(ROUND(IF(OR($L871="Mazda",$L874="Mazda",$L876="Mazda",$L878="Mazda"),$J881/#REF!,""),1),"NA")</f>
        <v>NA</v>
      </c>
      <c r="P871" s="834" t="str">
        <f>IFERROR(ROUND(IF(OR($L871="Shazoor",$L874="Shazoor",$L876="Shazoor",$L878="Shazoor"),$J881/#REF!,""),1),"NA")</f>
        <v>NA</v>
      </c>
      <c r="Q871" s="834" t="str">
        <f>IFERROR(ROUND(IF(OR($L871="Suzuki",$L874="Suzuki",$L876="Suzuki",$L878="Suzuki"),$J881/#REF!,""),1),"NA")</f>
        <v>NA</v>
      </c>
      <c r="R871" s="830"/>
      <c r="S871" s="855" t="e">
        <f>G881/#REF!/#REF!</f>
        <v>#REF!</v>
      </c>
      <c r="T871" s="857" t="e">
        <f>ROUND(S881/#REF!,0)</f>
        <v>#REF!</v>
      </c>
      <c r="U871" s="44"/>
      <c r="V871" s="19"/>
    </row>
    <row r="872" spans="2:22" hidden="1">
      <c r="B872" s="823"/>
      <c r="C872" s="828"/>
      <c r="D872" s="25"/>
      <c r="E872" s="30"/>
      <c r="F872" s="30"/>
      <c r="G872" s="7" t="str">
        <f>IFERROR(IF(F872/#REF!=0," ",F872/#REF!),"")</f>
        <v/>
      </c>
      <c r="H872" s="147"/>
      <c r="I872" s="863"/>
      <c r="J872" s="860"/>
      <c r="K872" s="866"/>
      <c r="L872" s="828"/>
      <c r="M872" s="152"/>
      <c r="N872" s="835"/>
      <c r="O872" s="835"/>
      <c r="P872" s="835"/>
      <c r="Q872" s="835"/>
      <c r="R872" s="831"/>
      <c r="S872" s="855"/>
      <c r="T872" s="857"/>
      <c r="U872" s="46"/>
      <c r="V872" s="19"/>
    </row>
    <row r="873" spans="2:22" hidden="1">
      <c r="B873" s="823"/>
      <c r="C873" s="828"/>
      <c r="D873" s="25"/>
      <c r="E873" s="30"/>
      <c r="F873" s="30"/>
      <c r="G873" s="7" t="str">
        <f>IFERROR(IF(F873/#REF!=0," ",F873/#REF!),"")</f>
        <v/>
      </c>
      <c r="H873" s="147"/>
      <c r="I873" s="863"/>
      <c r="J873" s="860"/>
      <c r="K873" s="866"/>
      <c r="L873" s="829"/>
      <c r="M873" s="152"/>
      <c r="N873" s="835"/>
      <c r="O873" s="835"/>
      <c r="P873" s="835"/>
      <c r="Q873" s="835"/>
      <c r="R873" s="831"/>
      <c r="S873" s="855"/>
      <c r="T873" s="857"/>
      <c r="U873" s="46"/>
      <c r="V873" s="19"/>
    </row>
    <row r="874" spans="2:22" hidden="1">
      <c r="B874" s="823"/>
      <c r="C874" s="828"/>
      <c r="D874" s="25"/>
      <c r="E874" s="30"/>
      <c r="F874" s="30"/>
      <c r="G874" s="7" t="str">
        <f>IFERROR(IF(F874/#REF!=0," ",F874/#REF!),"")</f>
        <v/>
      </c>
      <c r="H874" s="147"/>
      <c r="I874" s="863"/>
      <c r="J874" s="860"/>
      <c r="K874" s="866"/>
      <c r="L874" s="854"/>
      <c r="M874" s="152"/>
      <c r="N874" s="835"/>
      <c r="O874" s="835"/>
      <c r="P874" s="835"/>
      <c r="Q874" s="835"/>
      <c r="R874" s="831"/>
      <c r="S874" s="855"/>
      <c r="T874" s="857"/>
      <c r="U874" s="46"/>
      <c r="V874" s="19"/>
    </row>
    <row r="875" spans="2:22" hidden="1">
      <c r="B875" s="823"/>
      <c r="C875" s="828"/>
      <c r="D875" s="25"/>
      <c r="E875" s="30"/>
      <c r="F875" s="22"/>
      <c r="G875" s="7" t="str">
        <f>IFERROR(IF(F875/#REF!=0," ",F875/#REF!),"")</f>
        <v/>
      </c>
      <c r="H875" s="147"/>
      <c r="I875" s="863"/>
      <c r="J875" s="860"/>
      <c r="K875" s="866"/>
      <c r="L875" s="829"/>
      <c r="M875" s="152"/>
      <c r="N875" s="835"/>
      <c r="O875" s="835"/>
      <c r="P875" s="835"/>
      <c r="Q875" s="835"/>
      <c r="R875" s="831"/>
      <c r="S875" s="855"/>
      <c r="T875" s="857"/>
      <c r="U875" s="46"/>
      <c r="V875" s="19"/>
    </row>
    <row r="876" spans="2:22" hidden="1">
      <c r="B876" s="823"/>
      <c r="C876" s="828"/>
      <c r="D876" s="25"/>
      <c r="E876" s="30"/>
      <c r="F876" s="22"/>
      <c r="G876" s="7" t="str">
        <f>IFERROR(IF(F876/#REF!=0," ",F876/#REF!),"")</f>
        <v/>
      </c>
      <c r="H876" s="147"/>
      <c r="I876" s="863"/>
      <c r="J876" s="860"/>
      <c r="K876" s="866"/>
      <c r="L876" s="854"/>
      <c r="M876" s="152"/>
      <c r="N876" s="835"/>
      <c r="O876" s="835"/>
      <c r="P876" s="835"/>
      <c r="Q876" s="835"/>
      <c r="R876" s="831"/>
      <c r="S876" s="855"/>
      <c r="T876" s="857"/>
      <c r="U876" s="46"/>
      <c r="V876" s="19"/>
    </row>
    <row r="877" spans="2:22" hidden="1">
      <c r="B877" s="823"/>
      <c r="C877" s="828"/>
      <c r="D877" s="25"/>
      <c r="E877" s="30"/>
      <c r="F877" s="22"/>
      <c r="G877" s="7" t="str">
        <f>IFERROR(IF(F877/#REF!=0," ",F877/#REF!),"")</f>
        <v/>
      </c>
      <c r="H877" s="147"/>
      <c r="I877" s="863"/>
      <c r="J877" s="860"/>
      <c r="K877" s="866"/>
      <c r="L877" s="829"/>
      <c r="M877" s="152"/>
      <c r="N877" s="835"/>
      <c r="O877" s="835"/>
      <c r="P877" s="835"/>
      <c r="Q877" s="835"/>
      <c r="R877" s="831"/>
      <c r="S877" s="855"/>
      <c r="T877" s="857"/>
      <c r="U877" s="46"/>
      <c r="V877" s="19"/>
    </row>
    <row r="878" spans="2:22" hidden="1">
      <c r="B878" s="823"/>
      <c r="C878" s="828"/>
      <c r="D878" s="25"/>
      <c r="E878" s="30"/>
      <c r="F878" s="22"/>
      <c r="G878" s="7" t="str">
        <f>IFERROR(IF(F878/#REF!=0," ",F878/#REF!),"")</f>
        <v/>
      </c>
      <c r="H878" s="147"/>
      <c r="I878" s="863"/>
      <c r="J878" s="860"/>
      <c r="K878" s="866"/>
      <c r="L878" s="854"/>
      <c r="M878" s="152"/>
      <c r="N878" s="835"/>
      <c r="O878" s="835"/>
      <c r="P878" s="835"/>
      <c r="Q878" s="835"/>
      <c r="R878" s="831"/>
      <c r="S878" s="855"/>
      <c r="T878" s="857"/>
      <c r="U878" s="46"/>
      <c r="V878" s="19"/>
    </row>
    <row r="879" spans="2:22" hidden="1">
      <c r="B879" s="823"/>
      <c r="C879" s="828"/>
      <c r="D879" s="25"/>
      <c r="E879" s="30"/>
      <c r="F879" s="22"/>
      <c r="G879" s="7" t="str">
        <f>IFERROR(IF(F879/#REF!=0," ",F879/#REF!),"")</f>
        <v/>
      </c>
      <c r="H879" s="147"/>
      <c r="I879" s="863"/>
      <c r="J879" s="860"/>
      <c r="K879" s="866"/>
      <c r="L879" s="828"/>
      <c r="M879" s="152"/>
      <c r="N879" s="835"/>
      <c r="O879" s="835"/>
      <c r="P879" s="835"/>
      <c r="Q879" s="835"/>
      <c r="R879" s="831"/>
      <c r="S879" s="855"/>
      <c r="T879" s="857"/>
      <c r="U879" s="46"/>
      <c r="V879" s="19"/>
    </row>
    <row r="880" spans="2:22" hidden="1">
      <c r="B880" s="822"/>
      <c r="C880" s="829"/>
      <c r="D880" s="25"/>
      <c r="E880" s="30"/>
      <c r="F880" s="22"/>
      <c r="G880" s="7" t="str">
        <f>IFERROR(IF(F880/#REF!=0," ",F880/#REF!),"")</f>
        <v/>
      </c>
      <c r="H880" s="7"/>
      <c r="I880" s="864"/>
      <c r="J880" s="861"/>
      <c r="K880" s="867"/>
      <c r="L880" s="829"/>
      <c r="M880" s="153"/>
      <c r="N880" s="836"/>
      <c r="O880" s="836"/>
      <c r="P880" s="836"/>
      <c r="Q880" s="836"/>
      <c r="R880" s="832"/>
      <c r="S880" s="856"/>
      <c r="T880" s="858"/>
      <c r="U880" s="46"/>
      <c r="V880" s="19"/>
    </row>
    <row r="881" spans="2:22" s="90" customFormat="1" ht="16.5" hidden="1" customHeight="1">
      <c r="B881" s="821"/>
      <c r="C881" s="78" t="s">
        <v>348</v>
      </c>
      <c r="D881" s="78">
        <f>COUNTA(D871:D880)</f>
        <v>0</v>
      </c>
      <c r="E881" s="78"/>
      <c r="F881" s="69">
        <f>SUM(F871:F880)</f>
        <v>0</v>
      </c>
      <c r="G881" s="69">
        <f>SUM(G871:G880)</f>
        <v>0</v>
      </c>
      <c r="H881" s="69"/>
      <c r="I881" s="70">
        <f>SUM(I871:I880)</f>
        <v>0</v>
      </c>
      <c r="J881" s="71">
        <f>SUM(J871:J880)</f>
        <v>0</v>
      </c>
      <c r="K881" s="71">
        <f>SUM(K871:K880)</f>
        <v>0</v>
      </c>
      <c r="L881" s="71"/>
      <c r="M881" s="71"/>
      <c r="N881" s="74">
        <f>SUM(N871:N880)</f>
        <v>0</v>
      </c>
      <c r="O881" s="74">
        <f>SUM(O871:O880)</f>
        <v>0</v>
      </c>
      <c r="P881" s="74">
        <f t="shared" ref="P881" si="141">SUM(P871:P880)</f>
        <v>0</v>
      </c>
      <c r="Q881" s="74">
        <f>SUM(Q871:Q880)</f>
        <v>0</v>
      </c>
      <c r="R881" s="71"/>
      <c r="S881" s="71" t="e">
        <f>SUM(S871:S880)</f>
        <v>#REF!</v>
      </c>
      <c r="T881" s="71" t="e">
        <f t="shared" ref="T881" si="142">SUM(T871:T880)</f>
        <v>#REF!</v>
      </c>
      <c r="U881" s="81"/>
      <c r="V881" s="91"/>
    </row>
    <row r="882" spans="2:22" s="93" customFormat="1" hidden="1">
      <c r="B882" s="822"/>
      <c r="C882" s="82"/>
      <c r="D882" s="83"/>
      <c r="E882" s="84"/>
      <c r="F882" s="84"/>
      <c r="G882" s="28" t="str">
        <f>IFERROR(IF(F882/#REF!=0," ",F882/#REF!),"")</f>
        <v/>
      </c>
      <c r="H882" s="28"/>
      <c r="I882" s="72"/>
      <c r="J882" s="73"/>
      <c r="K882" s="73"/>
      <c r="L882" s="73"/>
      <c r="M882" s="73"/>
      <c r="N882" s="73"/>
      <c r="O882" s="73"/>
      <c r="P882" s="73"/>
      <c r="Q882" s="73"/>
      <c r="R882" s="73"/>
      <c r="S882" s="73"/>
      <c r="T882" s="73"/>
      <c r="U882" s="87"/>
      <c r="V882" s="92"/>
    </row>
    <row r="883" spans="2:22" hidden="1">
      <c r="B883" s="823">
        <f>B871+1</f>
        <v>73</v>
      </c>
      <c r="C883" s="828"/>
      <c r="D883" s="25"/>
      <c r="E883" s="24"/>
      <c r="F883" s="30"/>
      <c r="G883" s="7" t="str">
        <f>IFERROR(IF(F883/#REF!=0," ",F883/#REF!),"")</f>
        <v/>
      </c>
      <c r="H883" s="147"/>
      <c r="I883" s="862" t="str">
        <f>IFERROR(ROUND(IF(F893/#REF!=0,"",F893/#REF!),0),"")</f>
        <v/>
      </c>
      <c r="J883" s="859" t="str">
        <f>IFERROR(I893/#REF!,"")</f>
        <v/>
      </c>
      <c r="K883" s="865" t="str">
        <f>IFERROR(J893*#REF!/2,"")</f>
        <v/>
      </c>
      <c r="L883" s="854"/>
      <c r="M883" s="152"/>
      <c r="N883" s="834" t="str">
        <f>IFERROR(ROUND(IF(OR($L883="Hino Truck",$L886="Hino Truck",$L888="Hino Truck",$L890="Hino Truck"),$J893/#REF!,""),1),"NA")</f>
        <v>NA</v>
      </c>
      <c r="O883" s="834" t="str">
        <f>IFERROR(ROUND(IF(OR($L883="Mazda",$L886="Mazda",$L888="Mazda",$L890="Mazda"),$J893/#REF!,""),1),"NA")</f>
        <v>NA</v>
      </c>
      <c r="P883" s="834" t="str">
        <f>IFERROR(ROUND(IF(OR($L883="Shazoor",$L886="Shazoor",$L888="Shazoor",$L890="Shazoor"),$J893/#REF!,""),1),"NA")</f>
        <v>NA</v>
      </c>
      <c r="Q883" s="834" t="str">
        <f>IFERROR(ROUND(IF(OR($L883="Suzuki",$L886="Suzuki",$L888="Suzuki",$L890="Suzuki"),$J893/#REF!,""),1),"NA")</f>
        <v>NA</v>
      </c>
      <c r="R883" s="830"/>
      <c r="S883" s="855" t="e">
        <f>G893/#REF!/#REF!</f>
        <v>#REF!</v>
      </c>
      <c r="T883" s="857" t="e">
        <f>ROUND(S893/#REF!,0)</f>
        <v>#REF!</v>
      </c>
      <c r="U883" s="44"/>
      <c r="V883" s="19"/>
    </row>
    <row r="884" spans="2:22" hidden="1">
      <c r="B884" s="823"/>
      <c r="C884" s="828"/>
      <c r="D884" s="25"/>
      <c r="E884" s="30"/>
      <c r="F884" s="30"/>
      <c r="G884" s="7" t="str">
        <f>IFERROR(IF(F884/#REF!=0," ",F884/#REF!),"")</f>
        <v/>
      </c>
      <c r="H884" s="147"/>
      <c r="I884" s="863"/>
      <c r="J884" s="860"/>
      <c r="K884" s="866"/>
      <c r="L884" s="828"/>
      <c r="M884" s="152"/>
      <c r="N884" s="835"/>
      <c r="O884" s="835"/>
      <c r="P884" s="835"/>
      <c r="Q884" s="835"/>
      <c r="R884" s="831"/>
      <c r="S884" s="855"/>
      <c r="T884" s="857"/>
      <c r="U884" s="46"/>
      <c r="V884" s="19"/>
    </row>
    <row r="885" spans="2:22" hidden="1">
      <c r="B885" s="823"/>
      <c r="C885" s="828"/>
      <c r="D885" s="25"/>
      <c r="E885" s="30"/>
      <c r="F885" s="30"/>
      <c r="G885" s="7" t="str">
        <f>IFERROR(IF(F885/#REF!=0," ",F885/#REF!),"")</f>
        <v/>
      </c>
      <c r="H885" s="147"/>
      <c r="I885" s="863"/>
      <c r="J885" s="860"/>
      <c r="K885" s="866"/>
      <c r="L885" s="829"/>
      <c r="M885" s="152"/>
      <c r="N885" s="835"/>
      <c r="O885" s="835"/>
      <c r="P885" s="835"/>
      <c r="Q885" s="835"/>
      <c r="R885" s="831"/>
      <c r="S885" s="855"/>
      <c r="T885" s="857"/>
      <c r="U885" s="46"/>
      <c r="V885" s="19"/>
    </row>
    <row r="886" spans="2:22" hidden="1">
      <c r="B886" s="823"/>
      <c r="C886" s="828"/>
      <c r="D886" s="25"/>
      <c r="E886" s="30"/>
      <c r="F886" s="30"/>
      <c r="G886" s="7" t="str">
        <f>IFERROR(IF(F886/#REF!=0," ",F886/#REF!),"")</f>
        <v/>
      </c>
      <c r="H886" s="147"/>
      <c r="I886" s="863"/>
      <c r="J886" s="860"/>
      <c r="K886" s="866"/>
      <c r="L886" s="854"/>
      <c r="M886" s="152"/>
      <c r="N886" s="835"/>
      <c r="O886" s="835"/>
      <c r="P886" s="835"/>
      <c r="Q886" s="835"/>
      <c r="R886" s="831"/>
      <c r="S886" s="855"/>
      <c r="T886" s="857"/>
      <c r="U886" s="46"/>
      <c r="V886" s="19"/>
    </row>
    <row r="887" spans="2:22" hidden="1">
      <c r="B887" s="823"/>
      <c r="C887" s="828"/>
      <c r="D887" s="25"/>
      <c r="E887" s="30"/>
      <c r="F887" s="22"/>
      <c r="G887" s="7" t="str">
        <f>IFERROR(IF(F887/#REF!=0," ",F887/#REF!),"")</f>
        <v/>
      </c>
      <c r="H887" s="147"/>
      <c r="I887" s="863"/>
      <c r="J887" s="860"/>
      <c r="K887" s="866"/>
      <c r="L887" s="829"/>
      <c r="M887" s="152"/>
      <c r="N887" s="835"/>
      <c r="O887" s="835"/>
      <c r="P887" s="835"/>
      <c r="Q887" s="835"/>
      <c r="R887" s="831"/>
      <c r="S887" s="855"/>
      <c r="T887" s="857"/>
      <c r="U887" s="46"/>
      <c r="V887" s="19"/>
    </row>
    <row r="888" spans="2:22" hidden="1">
      <c r="B888" s="823"/>
      <c r="C888" s="828"/>
      <c r="D888" s="25"/>
      <c r="E888" s="30"/>
      <c r="F888" s="22"/>
      <c r="G888" s="7" t="str">
        <f>IFERROR(IF(F888/#REF!=0," ",F888/#REF!),"")</f>
        <v/>
      </c>
      <c r="H888" s="147"/>
      <c r="I888" s="863"/>
      <c r="J888" s="860"/>
      <c r="K888" s="866"/>
      <c r="L888" s="854"/>
      <c r="M888" s="152"/>
      <c r="N888" s="835"/>
      <c r="O888" s="835"/>
      <c r="P888" s="835"/>
      <c r="Q888" s="835"/>
      <c r="R888" s="831"/>
      <c r="S888" s="855"/>
      <c r="T888" s="857"/>
      <c r="U888" s="46"/>
      <c r="V888" s="19"/>
    </row>
    <row r="889" spans="2:22" hidden="1">
      <c r="B889" s="823"/>
      <c r="C889" s="828"/>
      <c r="D889" s="25"/>
      <c r="E889" s="30"/>
      <c r="F889" s="22"/>
      <c r="G889" s="7" t="str">
        <f>IFERROR(IF(F889/#REF!=0," ",F889/#REF!),"")</f>
        <v/>
      </c>
      <c r="H889" s="147"/>
      <c r="I889" s="863"/>
      <c r="J889" s="860"/>
      <c r="K889" s="866"/>
      <c r="L889" s="829"/>
      <c r="M889" s="152"/>
      <c r="N889" s="835"/>
      <c r="O889" s="835"/>
      <c r="P889" s="835"/>
      <c r="Q889" s="835"/>
      <c r="R889" s="831"/>
      <c r="S889" s="855"/>
      <c r="T889" s="857"/>
      <c r="U889" s="46"/>
      <c r="V889" s="19"/>
    </row>
    <row r="890" spans="2:22" hidden="1">
      <c r="B890" s="823"/>
      <c r="C890" s="828"/>
      <c r="D890" s="25"/>
      <c r="E890" s="30"/>
      <c r="F890" s="22"/>
      <c r="G890" s="7" t="str">
        <f>IFERROR(IF(F890/#REF!=0," ",F890/#REF!),"")</f>
        <v/>
      </c>
      <c r="H890" s="147"/>
      <c r="I890" s="863"/>
      <c r="J890" s="860"/>
      <c r="K890" s="866"/>
      <c r="L890" s="854"/>
      <c r="M890" s="152"/>
      <c r="N890" s="835"/>
      <c r="O890" s="835"/>
      <c r="P890" s="835"/>
      <c r="Q890" s="835"/>
      <c r="R890" s="831"/>
      <c r="S890" s="855"/>
      <c r="T890" s="857"/>
      <c r="U890" s="46"/>
      <c r="V890" s="19"/>
    </row>
    <row r="891" spans="2:22" hidden="1">
      <c r="B891" s="823"/>
      <c r="C891" s="828"/>
      <c r="D891" s="25"/>
      <c r="E891" s="30"/>
      <c r="F891" s="22"/>
      <c r="G891" s="7" t="str">
        <f>IFERROR(IF(F891/#REF!=0," ",F891/#REF!),"")</f>
        <v/>
      </c>
      <c r="H891" s="147"/>
      <c r="I891" s="863"/>
      <c r="J891" s="860"/>
      <c r="K891" s="866"/>
      <c r="L891" s="828"/>
      <c r="M891" s="152"/>
      <c r="N891" s="835"/>
      <c r="O891" s="835"/>
      <c r="P891" s="835"/>
      <c r="Q891" s="835"/>
      <c r="R891" s="831"/>
      <c r="S891" s="855"/>
      <c r="T891" s="857"/>
      <c r="U891" s="46"/>
      <c r="V891" s="19"/>
    </row>
    <row r="892" spans="2:22" hidden="1">
      <c r="B892" s="822"/>
      <c r="C892" s="829"/>
      <c r="D892" s="25"/>
      <c r="E892" s="30"/>
      <c r="F892" s="22"/>
      <c r="G892" s="7" t="str">
        <f>IFERROR(IF(F892/#REF!=0," ",F892/#REF!),"")</f>
        <v/>
      </c>
      <c r="H892" s="7"/>
      <c r="I892" s="864"/>
      <c r="J892" s="861"/>
      <c r="K892" s="867"/>
      <c r="L892" s="829"/>
      <c r="M892" s="153"/>
      <c r="N892" s="836"/>
      <c r="O892" s="836"/>
      <c r="P892" s="836"/>
      <c r="Q892" s="836"/>
      <c r="R892" s="832"/>
      <c r="S892" s="856"/>
      <c r="T892" s="858"/>
      <c r="U892" s="46"/>
      <c r="V892" s="19"/>
    </row>
    <row r="893" spans="2:22" s="90" customFormat="1" ht="16.5" hidden="1" customHeight="1">
      <c r="B893" s="821"/>
      <c r="C893" s="78" t="s">
        <v>348</v>
      </c>
      <c r="D893" s="78">
        <f>COUNTA(D883:D892)</f>
        <v>0</v>
      </c>
      <c r="E893" s="78"/>
      <c r="F893" s="69">
        <f>SUM(F883:F892)</f>
        <v>0</v>
      </c>
      <c r="G893" s="69">
        <f>SUM(G883:G892)</f>
        <v>0</v>
      </c>
      <c r="H893" s="69"/>
      <c r="I893" s="70">
        <f>SUM(I883:I892)</f>
        <v>0</v>
      </c>
      <c r="J893" s="71">
        <f>SUM(J883:J892)</f>
        <v>0</v>
      </c>
      <c r="K893" s="71">
        <f>SUM(K883:K892)</f>
        <v>0</v>
      </c>
      <c r="L893" s="71"/>
      <c r="M893" s="71"/>
      <c r="N893" s="74">
        <f>SUM(N883:N892)</f>
        <v>0</v>
      </c>
      <c r="O893" s="74">
        <f>SUM(O883:O892)</f>
        <v>0</v>
      </c>
      <c r="P893" s="74">
        <f t="shared" ref="P893" si="143">SUM(P883:P892)</f>
        <v>0</v>
      </c>
      <c r="Q893" s="74">
        <f>SUM(Q883:Q892)</f>
        <v>0</v>
      </c>
      <c r="R893" s="71"/>
      <c r="S893" s="71" t="e">
        <f>SUM(S883:S892)</f>
        <v>#REF!</v>
      </c>
      <c r="T893" s="71" t="e">
        <f t="shared" ref="T893" si="144">SUM(T883:T892)</f>
        <v>#REF!</v>
      </c>
      <c r="U893" s="81"/>
      <c r="V893" s="91"/>
    </row>
    <row r="894" spans="2:22" s="93" customFormat="1" hidden="1">
      <c r="B894" s="822"/>
      <c r="C894" s="82"/>
      <c r="D894" s="83"/>
      <c r="E894" s="84"/>
      <c r="F894" s="84"/>
      <c r="G894" s="28" t="str">
        <f>IFERROR(IF(F894/#REF!=0," ",F894/#REF!),"")</f>
        <v/>
      </c>
      <c r="H894" s="28"/>
      <c r="I894" s="72"/>
      <c r="J894" s="73"/>
      <c r="K894" s="73"/>
      <c r="L894" s="73"/>
      <c r="M894" s="73"/>
      <c r="N894" s="73"/>
      <c r="O894" s="73"/>
      <c r="P894" s="73"/>
      <c r="Q894" s="73"/>
      <c r="R894" s="73"/>
      <c r="S894" s="73"/>
      <c r="T894" s="73"/>
      <c r="U894" s="87"/>
      <c r="V894" s="92"/>
    </row>
    <row r="895" spans="2:22" hidden="1">
      <c r="B895" s="823">
        <f>B883+1</f>
        <v>74</v>
      </c>
      <c r="C895" s="828"/>
      <c r="D895" s="25"/>
      <c r="E895" s="24"/>
      <c r="F895" s="30"/>
      <c r="G895" s="7" t="str">
        <f>IFERROR(IF(F895/#REF!=0," ",F895/#REF!),"")</f>
        <v/>
      </c>
      <c r="H895" s="147"/>
      <c r="I895" s="862" t="str">
        <f>IFERROR(ROUND(IF(F905/#REF!=0,"",F905/#REF!),0),"")</f>
        <v/>
      </c>
      <c r="J895" s="859" t="str">
        <f>IFERROR(I905/#REF!,"")</f>
        <v/>
      </c>
      <c r="K895" s="865" t="str">
        <f>IFERROR(J905*#REF!/2,"")</f>
        <v/>
      </c>
      <c r="L895" s="854"/>
      <c r="M895" s="152"/>
      <c r="N895" s="834" t="str">
        <f>IFERROR(ROUND(IF(OR($L895="Hino Truck",$L898="Hino Truck",$L900="Hino Truck",$L902="Hino Truck"),$J905/#REF!,""),1),"NA")</f>
        <v>NA</v>
      </c>
      <c r="O895" s="834" t="str">
        <f>IFERROR(ROUND(IF(OR($L895="Mazda",$L898="Mazda",$L900="Mazda",$L902="Mazda"),$J905/#REF!,""),1),"NA")</f>
        <v>NA</v>
      </c>
      <c r="P895" s="834" t="str">
        <f>IFERROR(ROUND(IF(OR($L895="Shazoor",$L898="Shazoor",$L900="Shazoor",$L902="Shazoor"),$J905/#REF!,""),1),"NA")</f>
        <v>NA</v>
      </c>
      <c r="Q895" s="834" t="str">
        <f>IFERROR(ROUND(IF(OR($L895="Suzuki",$L898="Suzuki",$L900="Suzuki",$L902="Suzuki"),$J905/#REF!,""),1),"NA")</f>
        <v>NA</v>
      </c>
      <c r="R895" s="830"/>
      <c r="S895" s="855" t="e">
        <f>G905/#REF!/#REF!</f>
        <v>#REF!</v>
      </c>
      <c r="T895" s="857" t="e">
        <f>ROUND(S905/#REF!,0)</f>
        <v>#REF!</v>
      </c>
      <c r="U895" s="44"/>
      <c r="V895" s="19"/>
    </row>
    <row r="896" spans="2:22" hidden="1">
      <c r="B896" s="823"/>
      <c r="C896" s="828"/>
      <c r="D896" s="25"/>
      <c r="E896" s="30"/>
      <c r="F896" s="30"/>
      <c r="G896" s="7" t="str">
        <f>IFERROR(IF(F896/#REF!=0," ",F896/#REF!),"")</f>
        <v/>
      </c>
      <c r="H896" s="147"/>
      <c r="I896" s="863"/>
      <c r="J896" s="860"/>
      <c r="K896" s="866"/>
      <c r="L896" s="828"/>
      <c r="M896" s="152"/>
      <c r="N896" s="835"/>
      <c r="O896" s="835"/>
      <c r="P896" s="835"/>
      <c r="Q896" s="835"/>
      <c r="R896" s="831"/>
      <c r="S896" s="855"/>
      <c r="T896" s="857"/>
      <c r="U896" s="46"/>
      <c r="V896" s="19"/>
    </row>
    <row r="897" spans="2:22" hidden="1">
      <c r="B897" s="823"/>
      <c r="C897" s="828"/>
      <c r="D897" s="25"/>
      <c r="E897" s="30"/>
      <c r="F897" s="30"/>
      <c r="G897" s="7" t="str">
        <f>IFERROR(IF(F897/#REF!=0," ",F897/#REF!),"")</f>
        <v/>
      </c>
      <c r="H897" s="147"/>
      <c r="I897" s="863"/>
      <c r="J897" s="860"/>
      <c r="K897" s="866"/>
      <c r="L897" s="829"/>
      <c r="M897" s="152"/>
      <c r="N897" s="835"/>
      <c r="O897" s="835"/>
      <c r="P897" s="835"/>
      <c r="Q897" s="835"/>
      <c r="R897" s="831"/>
      <c r="S897" s="855"/>
      <c r="T897" s="857"/>
      <c r="U897" s="46"/>
      <c r="V897" s="19"/>
    </row>
    <row r="898" spans="2:22" hidden="1">
      <c r="B898" s="823"/>
      <c r="C898" s="828"/>
      <c r="D898" s="25"/>
      <c r="E898" s="30"/>
      <c r="F898" s="30"/>
      <c r="G898" s="7" t="str">
        <f>IFERROR(IF(F898/#REF!=0," ",F898/#REF!),"")</f>
        <v/>
      </c>
      <c r="H898" s="147"/>
      <c r="I898" s="863"/>
      <c r="J898" s="860"/>
      <c r="K898" s="866"/>
      <c r="L898" s="854"/>
      <c r="M898" s="152"/>
      <c r="N898" s="835"/>
      <c r="O898" s="835"/>
      <c r="P898" s="835"/>
      <c r="Q898" s="835"/>
      <c r="R898" s="831"/>
      <c r="S898" s="855"/>
      <c r="T898" s="857"/>
      <c r="U898" s="46"/>
      <c r="V898" s="19"/>
    </row>
    <row r="899" spans="2:22" hidden="1">
      <c r="B899" s="823"/>
      <c r="C899" s="828"/>
      <c r="D899" s="25"/>
      <c r="E899" s="30"/>
      <c r="F899" s="22"/>
      <c r="G899" s="7" t="str">
        <f>IFERROR(IF(F899/#REF!=0," ",F899/#REF!),"")</f>
        <v/>
      </c>
      <c r="H899" s="147"/>
      <c r="I899" s="863"/>
      <c r="J899" s="860"/>
      <c r="K899" s="866"/>
      <c r="L899" s="829"/>
      <c r="M899" s="152"/>
      <c r="N899" s="835"/>
      <c r="O899" s="835"/>
      <c r="P899" s="835"/>
      <c r="Q899" s="835"/>
      <c r="R899" s="831"/>
      <c r="S899" s="855"/>
      <c r="T899" s="857"/>
      <c r="U899" s="46"/>
      <c r="V899" s="19"/>
    </row>
    <row r="900" spans="2:22" hidden="1">
      <c r="B900" s="823"/>
      <c r="C900" s="828"/>
      <c r="D900" s="25"/>
      <c r="E900" s="30"/>
      <c r="F900" s="22"/>
      <c r="G900" s="7" t="str">
        <f>IFERROR(IF(F900/#REF!=0," ",F900/#REF!),"")</f>
        <v/>
      </c>
      <c r="H900" s="147"/>
      <c r="I900" s="863"/>
      <c r="J900" s="860"/>
      <c r="K900" s="866"/>
      <c r="L900" s="854"/>
      <c r="M900" s="152"/>
      <c r="N900" s="835"/>
      <c r="O900" s="835"/>
      <c r="P900" s="835"/>
      <c r="Q900" s="835"/>
      <c r="R900" s="831"/>
      <c r="S900" s="855"/>
      <c r="T900" s="857"/>
      <c r="U900" s="46"/>
      <c r="V900" s="19"/>
    </row>
    <row r="901" spans="2:22" hidden="1">
      <c r="B901" s="823"/>
      <c r="C901" s="828"/>
      <c r="D901" s="25"/>
      <c r="E901" s="30"/>
      <c r="F901" s="22"/>
      <c r="G901" s="7" t="str">
        <f>IFERROR(IF(F901/#REF!=0," ",F901/#REF!),"")</f>
        <v/>
      </c>
      <c r="H901" s="147"/>
      <c r="I901" s="863"/>
      <c r="J901" s="860"/>
      <c r="K901" s="866"/>
      <c r="L901" s="829"/>
      <c r="M901" s="152"/>
      <c r="N901" s="835"/>
      <c r="O901" s="835"/>
      <c r="P901" s="835"/>
      <c r="Q901" s="835"/>
      <c r="R901" s="831"/>
      <c r="S901" s="855"/>
      <c r="T901" s="857"/>
      <c r="U901" s="46"/>
      <c r="V901" s="19"/>
    </row>
    <row r="902" spans="2:22" hidden="1">
      <c r="B902" s="823"/>
      <c r="C902" s="828"/>
      <c r="D902" s="25"/>
      <c r="E902" s="30"/>
      <c r="F902" s="22"/>
      <c r="G902" s="7" t="str">
        <f>IFERROR(IF(F902/#REF!=0," ",F902/#REF!),"")</f>
        <v/>
      </c>
      <c r="H902" s="147"/>
      <c r="I902" s="863"/>
      <c r="J902" s="860"/>
      <c r="K902" s="866"/>
      <c r="L902" s="854"/>
      <c r="M902" s="152"/>
      <c r="N902" s="835"/>
      <c r="O902" s="835"/>
      <c r="P902" s="835"/>
      <c r="Q902" s="835"/>
      <c r="R902" s="831"/>
      <c r="S902" s="855"/>
      <c r="T902" s="857"/>
      <c r="U902" s="46"/>
      <c r="V902" s="19"/>
    </row>
    <row r="903" spans="2:22" hidden="1">
      <c r="B903" s="823"/>
      <c r="C903" s="828"/>
      <c r="D903" s="25"/>
      <c r="E903" s="30"/>
      <c r="F903" s="22"/>
      <c r="G903" s="7" t="str">
        <f>IFERROR(IF(F903/#REF!=0," ",F903/#REF!),"")</f>
        <v/>
      </c>
      <c r="H903" s="147"/>
      <c r="I903" s="863"/>
      <c r="J903" s="860"/>
      <c r="K903" s="866"/>
      <c r="L903" s="828"/>
      <c r="M903" s="152"/>
      <c r="N903" s="835"/>
      <c r="O903" s="835"/>
      <c r="P903" s="835"/>
      <c r="Q903" s="835"/>
      <c r="R903" s="831"/>
      <c r="S903" s="855"/>
      <c r="T903" s="857"/>
      <c r="U903" s="46"/>
      <c r="V903" s="19"/>
    </row>
    <row r="904" spans="2:22" hidden="1">
      <c r="B904" s="822"/>
      <c r="C904" s="829"/>
      <c r="D904" s="25"/>
      <c r="E904" s="30"/>
      <c r="F904" s="22"/>
      <c r="G904" s="7" t="str">
        <f>IFERROR(IF(F904/#REF!=0," ",F904/#REF!),"")</f>
        <v/>
      </c>
      <c r="H904" s="7"/>
      <c r="I904" s="864"/>
      <c r="J904" s="861"/>
      <c r="K904" s="867"/>
      <c r="L904" s="829"/>
      <c r="M904" s="153"/>
      <c r="N904" s="836"/>
      <c r="O904" s="836"/>
      <c r="P904" s="836"/>
      <c r="Q904" s="836"/>
      <c r="R904" s="832"/>
      <c r="S904" s="856"/>
      <c r="T904" s="858"/>
      <c r="U904" s="46"/>
      <c r="V904" s="19"/>
    </row>
    <row r="905" spans="2:22" s="90" customFormat="1" ht="16.5" hidden="1" customHeight="1">
      <c r="B905" s="821"/>
      <c r="C905" s="78" t="s">
        <v>348</v>
      </c>
      <c r="D905" s="78">
        <f>COUNTA(D895:D904)</f>
        <v>0</v>
      </c>
      <c r="E905" s="78"/>
      <c r="F905" s="69">
        <f>SUM(F895:F904)</f>
        <v>0</v>
      </c>
      <c r="G905" s="69">
        <f>SUM(G895:G904)</f>
        <v>0</v>
      </c>
      <c r="H905" s="69"/>
      <c r="I905" s="70">
        <f>SUM(I895:I904)</f>
        <v>0</v>
      </c>
      <c r="J905" s="71">
        <f>SUM(J895:J904)</f>
        <v>0</v>
      </c>
      <c r="K905" s="71">
        <f>SUM(K895:K904)</f>
        <v>0</v>
      </c>
      <c r="L905" s="71"/>
      <c r="M905" s="71"/>
      <c r="N905" s="74">
        <f>SUM(N895:N904)</f>
        <v>0</v>
      </c>
      <c r="O905" s="74">
        <f>SUM(O895:O904)</f>
        <v>0</v>
      </c>
      <c r="P905" s="74">
        <f t="shared" ref="P905" si="145">SUM(P895:P904)</f>
        <v>0</v>
      </c>
      <c r="Q905" s="74">
        <f>SUM(Q895:Q904)</f>
        <v>0</v>
      </c>
      <c r="R905" s="71"/>
      <c r="S905" s="71" t="e">
        <f>SUM(S895:S904)</f>
        <v>#REF!</v>
      </c>
      <c r="T905" s="71" t="e">
        <f t="shared" ref="T905" si="146">SUM(T895:T904)</f>
        <v>#REF!</v>
      </c>
      <c r="U905" s="81"/>
      <c r="V905" s="91"/>
    </row>
    <row r="906" spans="2:22" s="93" customFormat="1" hidden="1">
      <c r="B906" s="822"/>
      <c r="C906" s="82"/>
      <c r="D906" s="83"/>
      <c r="E906" s="84"/>
      <c r="F906" s="84"/>
      <c r="G906" s="28" t="str">
        <f>IFERROR(IF(F906/#REF!=0," ",F906/#REF!),"")</f>
        <v/>
      </c>
      <c r="H906" s="28"/>
      <c r="I906" s="72"/>
      <c r="J906" s="73"/>
      <c r="K906" s="73"/>
      <c r="L906" s="73"/>
      <c r="M906" s="73"/>
      <c r="N906" s="73"/>
      <c r="O906" s="73"/>
      <c r="P906" s="73"/>
      <c r="Q906" s="73"/>
      <c r="R906" s="73"/>
      <c r="S906" s="73"/>
      <c r="T906" s="73"/>
      <c r="U906" s="87"/>
      <c r="V906" s="92"/>
    </row>
    <row r="907" spans="2:22" hidden="1">
      <c r="B907" s="823">
        <f>B895+1</f>
        <v>75</v>
      </c>
      <c r="C907" s="828"/>
      <c r="D907" s="25"/>
      <c r="E907" s="24"/>
      <c r="F907" s="30"/>
      <c r="G907" s="7" t="str">
        <f>IFERROR(IF(F907/#REF!=0," ",F907/#REF!),"")</f>
        <v/>
      </c>
      <c r="H907" s="147"/>
      <c r="I907" s="862" t="str">
        <f>IFERROR(ROUND(IF(F917/#REF!=0,"",F917/#REF!),0),"")</f>
        <v/>
      </c>
      <c r="J907" s="859" t="str">
        <f>IFERROR(I917/#REF!,"")</f>
        <v/>
      </c>
      <c r="K907" s="865" t="str">
        <f>IFERROR(J917*#REF!/2,"")</f>
        <v/>
      </c>
      <c r="L907" s="854"/>
      <c r="M907" s="152"/>
      <c r="N907" s="834" t="str">
        <f>IFERROR(ROUND(IF(OR($L907="Hino Truck",$L910="Hino Truck",$L912="Hino Truck",$L914="Hino Truck"),$J917/#REF!,""),1),"NA")</f>
        <v>NA</v>
      </c>
      <c r="O907" s="834" t="str">
        <f>IFERROR(ROUND(IF(OR($L907="Mazda",$L910="Mazda",$L912="Mazda",$L914="Mazda"),$J917/#REF!,""),1),"NA")</f>
        <v>NA</v>
      </c>
      <c r="P907" s="834" t="str">
        <f>IFERROR(ROUND(IF(OR($L907="Shazoor",$L910="Shazoor",$L912="Shazoor",$L914="Shazoor"),$J917/#REF!,""),1),"NA")</f>
        <v>NA</v>
      </c>
      <c r="Q907" s="834" t="str">
        <f>IFERROR(ROUND(IF(OR($L907="Suzuki",$L910="Suzuki",$L912="Suzuki",$L914="Suzuki"),$J917/#REF!,""),1),"NA")</f>
        <v>NA</v>
      </c>
      <c r="R907" s="830"/>
      <c r="S907" s="855" t="e">
        <f>G917/#REF!/#REF!</f>
        <v>#REF!</v>
      </c>
      <c r="T907" s="857" t="e">
        <f>ROUND(S917/#REF!,0)</f>
        <v>#REF!</v>
      </c>
      <c r="U907" s="44"/>
      <c r="V907" s="19"/>
    </row>
    <row r="908" spans="2:22" hidden="1">
      <c r="B908" s="823"/>
      <c r="C908" s="828"/>
      <c r="D908" s="25"/>
      <c r="E908" s="30"/>
      <c r="F908" s="30"/>
      <c r="G908" s="7" t="str">
        <f>IFERROR(IF(F908/#REF!=0," ",F908/#REF!),"")</f>
        <v/>
      </c>
      <c r="H908" s="147"/>
      <c r="I908" s="863"/>
      <c r="J908" s="860"/>
      <c r="K908" s="866"/>
      <c r="L908" s="828"/>
      <c r="M908" s="152"/>
      <c r="N908" s="835"/>
      <c r="O908" s="835"/>
      <c r="P908" s="835"/>
      <c r="Q908" s="835"/>
      <c r="R908" s="831"/>
      <c r="S908" s="855"/>
      <c r="T908" s="857"/>
      <c r="U908" s="46"/>
      <c r="V908" s="19"/>
    </row>
    <row r="909" spans="2:22" hidden="1">
      <c r="B909" s="823"/>
      <c r="C909" s="828"/>
      <c r="D909" s="25"/>
      <c r="E909" s="30"/>
      <c r="F909" s="30"/>
      <c r="G909" s="7" t="str">
        <f>IFERROR(IF(F909/#REF!=0," ",F909/#REF!),"")</f>
        <v/>
      </c>
      <c r="H909" s="147"/>
      <c r="I909" s="863"/>
      <c r="J909" s="860"/>
      <c r="K909" s="866"/>
      <c r="L909" s="829"/>
      <c r="M909" s="152"/>
      <c r="N909" s="835"/>
      <c r="O909" s="835"/>
      <c r="P909" s="835"/>
      <c r="Q909" s="835"/>
      <c r="R909" s="831"/>
      <c r="S909" s="855"/>
      <c r="T909" s="857"/>
      <c r="U909" s="46"/>
      <c r="V909" s="19"/>
    </row>
    <row r="910" spans="2:22" hidden="1">
      <c r="B910" s="823"/>
      <c r="C910" s="828"/>
      <c r="D910" s="25"/>
      <c r="E910" s="30"/>
      <c r="F910" s="30"/>
      <c r="G910" s="7" t="str">
        <f>IFERROR(IF(F910/#REF!=0," ",F910/#REF!),"")</f>
        <v/>
      </c>
      <c r="H910" s="147"/>
      <c r="I910" s="863"/>
      <c r="J910" s="860"/>
      <c r="K910" s="866"/>
      <c r="L910" s="854"/>
      <c r="M910" s="152"/>
      <c r="N910" s="835"/>
      <c r="O910" s="835"/>
      <c r="P910" s="835"/>
      <c r="Q910" s="835"/>
      <c r="R910" s="831"/>
      <c r="S910" s="855"/>
      <c r="T910" s="857"/>
      <c r="U910" s="46"/>
      <c r="V910" s="19"/>
    </row>
    <row r="911" spans="2:22" hidden="1">
      <c r="B911" s="823"/>
      <c r="C911" s="828"/>
      <c r="D911" s="25"/>
      <c r="E911" s="30"/>
      <c r="F911" s="22"/>
      <c r="G911" s="7" t="str">
        <f>IFERROR(IF(F911/#REF!=0," ",F911/#REF!),"")</f>
        <v/>
      </c>
      <c r="H911" s="147"/>
      <c r="I911" s="863"/>
      <c r="J911" s="860"/>
      <c r="K911" s="866"/>
      <c r="L911" s="829"/>
      <c r="M911" s="152"/>
      <c r="N911" s="835"/>
      <c r="O911" s="835"/>
      <c r="P911" s="835"/>
      <c r="Q911" s="835"/>
      <c r="R911" s="831"/>
      <c r="S911" s="855"/>
      <c r="T911" s="857"/>
      <c r="U911" s="46"/>
      <c r="V911" s="19"/>
    </row>
    <row r="912" spans="2:22" hidden="1">
      <c r="B912" s="823"/>
      <c r="C912" s="828"/>
      <c r="D912" s="25"/>
      <c r="E912" s="30"/>
      <c r="F912" s="22"/>
      <c r="G912" s="7" t="str">
        <f>IFERROR(IF(F912/#REF!=0," ",F912/#REF!),"")</f>
        <v/>
      </c>
      <c r="H912" s="147"/>
      <c r="I912" s="863"/>
      <c r="J912" s="860"/>
      <c r="K912" s="866"/>
      <c r="L912" s="854"/>
      <c r="M912" s="152"/>
      <c r="N912" s="835"/>
      <c r="O912" s="835"/>
      <c r="P912" s="835"/>
      <c r="Q912" s="835"/>
      <c r="R912" s="831"/>
      <c r="S912" s="855"/>
      <c r="T912" s="857"/>
      <c r="U912" s="46"/>
      <c r="V912" s="19"/>
    </row>
    <row r="913" spans="2:22" hidden="1">
      <c r="B913" s="823"/>
      <c r="C913" s="828"/>
      <c r="D913" s="25"/>
      <c r="E913" s="30"/>
      <c r="F913" s="22"/>
      <c r="G913" s="7" t="str">
        <f>IFERROR(IF(F913/#REF!=0," ",F913/#REF!),"")</f>
        <v/>
      </c>
      <c r="H913" s="147"/>
      <c r="I913" s="863"/>
      <c r="J913" s="860"/>
      <c r="K913" s="866"/>
      <c r="L913" s="829"/>
      <c r="M913" s="152"/>
      <c r="N913" s="835"/>
      <c r="O913" s="835"/>
      <c r="P913" s="835"/>
      <c r="Q913" s="835"/>
      <c r="R913" s="831"/>
      <c r="S913" s="855"/>
      <c r="T913" s="857"/>
      <c r="U913" s="46"/>
      <c r="V913" s="19"/>
    </row>
    <row r="914" spans="2:22" hidden="1">
      <c r="B914" s="823"/>
      <c r="C914" s="828"/>
      <c r="D914" s="25"/>
      <c r="E914" s="30"/>
      <c r="F914" s="22"/>
      <c r="G914" s="7" t="str">
        <f>IFERROR(IF(F914/#REF!=0," ",F914/#REF!),"")</f>
        <v/>
      </c>
      <c r="H914" s="147"/>
      <c r="I914" s="863"/>
      <c r="J914" s="860"/>
      <c r="K914" s="866"/>
      <c r="L914" s="854"/>
      <c r="M914" s="152"/>
      <c r="N914" s="835"/>
      <c r="O914" s="835"/>
      <c r="P914" s="835"/>
      <c r="Q914" s="835"/>
      <c r="R914" s="831"/>
      <c r="S914" s="855"/>
      <c r="T914" s="857"/>
      <c r="U914" s="46"/>
      <c r="V914" s="19"/>
    </row>
    <row r="915" spans="2:22" hidden="1">
      <c r="B915" s="823"/>
      <c r="C915" s="828"/>
      <c r="D915" s="25"/>
      <c r="E915" s="30"/>
      <c r="F915" s="22"/>
      <c r="G915" s="7" t="str">
        <f>IFERROR(IF(F915/#REF!=0," ",F915/#REF!),"")</f>
        <v/>
      </c>
      <c r="H915" s="147"/>
      <c r="I915" s="863"/>
      <c r="J915" s="860"/>
      <c r="K915" s="866"/>
      <c r="L915" s="828"/>
      <c r="M915" s="152"/>
      <c r="N915" s="835"/>
      <c r="O915" s="835"/>
      <c r="P915" s="835"/>
      <c r="Q915" s="835"/>
      <c r="R915" s="831"/>
      <c r="S915" s="855"/>
      <c r="T915" s="857"/>
      <c r="U915" s="46"/>
      <c r="V915" s="19"/>
    </row>
    <row r="916" spans="2:22" hidden="1">
      <c r="B916" s="822"/>
      <c r="C916" s="829"/>
      <c r="D916" s="25"/>
      <c r="E916" s="30"/>
      <c r="F916" s="22"/>
      <c r="G916" s="7" t="str">
        <f>IFERROR(IF(F916/#REF!=0," ",F916/#REF!),"")</f>
        <v/>
      </c>
      <c r="H916" s="7"/>
      <c r="I916" s="864"/>
      <c r="J916" s="861"/>
      <c r="K916" s="867"/>
      <c r="L916" s="829"/>
      <c r="M916" s="153"/>
      <c r="N916" s="836"/>
      <c r="O916" s="836"/>
      <c r="P916" s="836"/>
      <c r="Q916" s="836"/>
      <c r="R916" s="832"/>
      <c r="S916" s="856"/>
      <c r="T916" s="858"/>
      <c r="U916" s="46"/>
      <c r="V916" s="19"/>
    </row>
    <row r="917" spans="2:22" s="90" customFormat="1" ht="16.5" hidden="1" customHeight="1">
      <c r="B917" s="821"/>
      <c r="C917" s="78" t="s">
        <v>348</v>
      </c>
      <c r="D917" s="78">
        <f>COUNTA(D907:D916)</f>
        <v>0</v>
      </c>
      <c r="E917" s="78"/>
      <c r="F917" s="69">
        <f>SUM(F907:F916)</f>
        <v>0</v>
      </c>
      <c r="G917" s="69">
        <f>SUM(G907:G916)</f>
        <v>0</v>
      </c>
      <c r="H917" s="69"/>
      <c r="I917" s="70">
        <f>SUM(I907:I916)</f>
        <v>0</v>
      </c>
      <c r="J917" s="71">
        <f>SUM(J907:J916)</f>
        <v>0</v>
      </c>
      <c r="K917" s="71">
        <f>SUM(K907:K916)</f>
        <v>0</v>
      </c>
      <c r="L917" s="71"/>
      <c r="M917" s="71"/>
      <c r="N917" s="74">
        <f>SUM(N907:N916)</f>
        <v>0</v>
      </c>
      <c r="O917" s="74">
        <f>SUM(O907:O916)</f>
        <v>0</v>
      </c>
      <c r="P917" s="74">
        <f t="shared" ref="P917" si="147">SUM(P907:P916)</f>
        <v>0</v>
      </c>
      <c r="Q917" s="74">
        <f>SUM(Q907:Q916)</f>
        <v>0</v>
      </c>
      <c r="R917" s="71"/>
      <c r="S917" s="71" t="e">
        <f>SUM(S907:S916)</f>
        <v>#REF!</v>
      </c>
      <c r="T917" s="71" t="e">
        <f t="shared" ref="T917" si="148">SUM(T907:T916)</f>
        <v>#REF!</v>
      </c>
      <c r="U917" s="81"/>
      <c r="V917" s="91"/>
    </row>
    <row r="918" spans="2:22" s="93" customFormat="1" hidden="1">
      <c r="B918" s="822"/>
      <c r="C918" s="82"/>
      <c r="D918" s="83"/>
      <c r="E918" s="84"/>
      <c r="F918" s="84"/>
      <c r="G918" s="28" t="str">
        <f>IFERROR(IF(F918/#REF!=0," ",F918/#REF!),"")</f>
        <v/>
      </c>
      <c r="H918" s="28"/>
      <c r="I918" s="72"/>
      <c r="J918" s="73"/>
      <c r="K918" s="73"/>
      <c r="L918" s="73"/>
      <c r="M918" s="73"/>
      <c r="N918" s="73"/>
      <c r="O918" s="73"/>
      <c r="P918" s="73"/>
      <c r="Q918" s="73"/>
      <c r="R918" s="73"/>
      <c r="S918" s="73"/>
      <c r="T918" s="73"/>
      <c r="U918" s="87"/>
      <c r="V918" s="92"/>
    </row>
    <row r="919" spans="2:22" hidden="1">
      <c r="B919" s="823">
        <f>B907+1</f>
        <v>76</v>
      </c>
      <c r="C919" s="828"/>
      <c r="D919" s="25"/>
      <c r="E919" s="24"/>
      <c r="F919" s="30"/>
      <c r="G919" s="7" t="str">
        <f>IFERROR(IF(F919/#REF!=0," ",F919/#REF!),"")</f>
        <v/>
      </c>
      <c r="H919" s="147"/>
      <c r="I919" s="862" t="str">
        <f>IFERROR(ROUND(IF(F929/#REF!=0,"",F929/#REF!),0),"")</f>
        <v/>
      </c>
      <c r="J919" s="859" t="str">
        <f>IFERROR(I929/#REF!,"")</f>
        <v/>
      </c>
      <c r="K919" s="865" t="str">
        <f>IFERROR(J929*#REF!/2,"")</f>
        <v/>
      </c>
      <c r="L919" s="854"/>
      <c r="M919" s="152"/>
      <c r="N919" s="834" t="str">
        <f>IFERROR(ROUND(IF(OR($L919="Hino Truck",$L922="Hino Truck",$L924="Hino Truck",$L926="Hino Truck"),$J929/#REF!,""),1),"NA")</f>
        <v>NA</v>
      </c>
      <c r="O919" s="834" t="str">
        <f>IFERROR(ROUND(IF(OR($L919="Mazda",$L922="Mazda",$L924="Mazda",$L926="Mazda"),$J929/#REF!,""),1),"NA")</f>
        <v>NA</v>
      </c>
      <c r="P919" s="834" t="str">
        <f>IFERROR(ROUND(IF(OR($L919="Shazoor",$L922="Shazoor",$L924="Shazoor",$L926="Shazoor"),$J929/#REF!,""),1),"NA")</f>
        <v>NA</v>
      </c>
      <c r="Q919" s="834" t="str">
        <f>IFERROR(ROUND(IF(OR($L919="Suzuki",$L922="Suzuki",$L924="Suzuki",$L926="Suzuki"),$J929/#REF!,""),1),"NA")</f>
        <v>NA</v>
      </c>
      <c r="R919" s="830"/>
      <c r="S919" s="855" t="e">
        <f>G929/#REF!/#REF!</f>
        <v>#REF!</v>
      </c>
      <c r="T919" s="857" t="e">
        <f>ROUND(S929/#REF!,0)</f>
        <v>#REF!</v>
      </c>
      <c r="U919" s="44"/>
      <c r="V919" s="19"/>
    </row>
    <row r="920" spans="2:22" hidden="1">
      <c r="B920" s="823"/>
      <c r="C920" s="828"/>
      <c r="D920" s="25"/>
      <c r="E920" s="30"/>
      <c r="F920" s="30"/>
      <c r="G920" s="7" t="str">
        <f>IFERROR(IF(F920/#REF!=0," ",F920/#REF!),"")</f>
        <v/>
      </c>
      <c r="H920" s="147"/>
      <c r="I920" s="863"/>
      <c r="J920" s="860"/>
      <c r="K920" s="866"/>
      <c r="L920" s="828"/>
      <c r="M920" s="152"/>
      <c r="N920" s="835"/>
      <c r="O920" s="835"/>
      <c r="P920" s="835"/>
      <c r="Q920" s="835"/>
      <c r="R920" s="831"/>
      <c r="S920" s="855"/>
      <c r="T920" s="857"/>
      <c r="U920" s="46"/>
      <c r="V920" s="19"/>
    </row>
    <row r="921" spans="2:22" hidden="1">
      <c r="B921" s="823"/>
      <c r="C921" s="828"/>
      <c r="D921" s="25"/>
      <c r="E921" s="30"/>
      <c r="F921" s="30"/>
      <c r="G921" s="7" t="str">
        <f>IFERROR(IF(F921/#REF!=0," ",F921/#REF!),"")</f>
        <v/>
      </c>
      <c r="H921" s="147"/>
      <c r="I921" s="863"/>
      <c r="J921" s="860"/>
      <c r="K921" s="866"/>
      <c r="L921" s="829"/>
      <c r="M921" s="152"/>
      <c r="N921" s="835"/>
      <c r="O921" s="835"/>
      <c r="P921" s="835"/>
      <c r="Q921" s="835"/>
      <c r="R921" s="831"/>
      <c r="S921" s="855"/>
      <c r="T921" s="857"/>
      <c r="U921" s="46"/>
      <c r="V921" s="19"/>
    </row>
    <row r="922" spans="2:22" hidden="1">
      <c r="B922" s="823"/>
      <c r="C922" s="828"/>
      <c r="D922" s="25"/>
      <c r="E922" s="30"/>
      <c r="F922" s="30"/>
      <c r="G922" s="7" t="str">
        <f>IFERROR(IF(F922/#REF!=0," ",F922/#REF!),"")</f>
        <v/>
      </c>
      <c r="H922" s="147"/>
      <c r="I922" s="863"/>
      <c r="J922" s="860"/>
      <c r="K922" s="866"/>
      <c r="L922" s="854"/>
      <c r="M922" s="152"/>
      <c r="N922" s="835"/>
      <c r="O922" s="835"/>
      <c r="P922" s="835"/>
      <c r="Q922" s="835"/>
      <c r="R922" s="831"/>
      <c r="S922" s="855"/>
      <c r="T922" s="857"/>
      <c r="U922" s="46"/>
      <c r="V922" s="19"/>
    </row>
    <row r="923" spans="2:22" hidden="1">
      <c r="B923" s="823"/>
      <c r="C923" s="828"/>
      <c r="D923" s="25"/>
      <c r="E923" s="30"/>
      <c r="F923" s="22"/>
      <c r="G923" s="7" t="str">
        <f>IFERROR(IF(F923/#REF!=0," ",F923/#REF!),"")</f>
        <v/>
      </c>
      <c r="H923" s="147"/>
      <c r="I923" s="863"/>
      <c r="J923" s="860"/>
      <c r="K923" s="866"/>
      <c r="L923" s="829"/>
      <c r="M923" s="152"/>
      <c r="N923" s="835"/>
      <c r="O923" s="835"/>
      <c r="P923" s="835"/>
      <c r="Q923" s="835"/>
      <c r="R923" s="831"/>
      <c r="S923" s="855"/>
      <c r="T923" s="857"/>
      <c r="U923" s="46"/>
      <c r="V923" s="19"/>
    </row>
    <row r="924" spans="2:22" hidden="1">
      <c r="B924" s="823"/>
      <c r="C924" s="828"/>
      <c r="D924" s="25"/>
      <c r="E924" s="30"/>
      <c r="F924" s="22"/>
      <c r="G924" s="7" t="str">
        <f>IFERROR(IF(F924/#REF!=0," ",F924/#REF!),"")</f>
        <v/>
      </c>
      <c r="H924" s="147"/>
      <c r="I924" s="863"/>
      <c r="J924" s="860"/>
      <c r="K924" s="866"/>
      <c r="L924" s="854"/>
      <c r="M924" s="152"/>
      <c r="N924" s="835"/>
      <c r="O924" s="835"/>
      <c r="P924" s="835"/>
      <c r="Q924" s="835"/>
      <c r="R924" s="831"/>
      <c r="S924" s="855"/>
      <c r="T924" s="857"/>
      <c r="U924" s="46"/>
      <c r="V924" s="19"/>
    </row>
    <row r="925" spans="2:22" hidden="1">
      <c r="B925" s="823"/>
      <c r="C925" s="828"/>
      <c r="D925" s="25"/>
      <c r="E925" s="30"/>
      <c r="F925" s="22"/>
      <c r="G925" s="7" t="str">
        <f>IFERROR(IF(F925/#REF!=0," ",F925/#REF!),"")</f>
        <v/>
      </c>
      <c r="H925" s="147"/>
      <c r="I925" s="863"/>
      <c r="J925" s="860"/>
      <c r="K925" s="866"/>
      <c r="L925" s="829"/>
      <c r="M925" s="152"/>
      <c r="N925" s="835"/>
      <c r="O925" s="835"/>
      <c r="P925" s="835"/>
      <c r="Q925" s="835"/>
      <c r="R925" s="831"/>
      <c r="S925" s="855"/>
      <c r="T925" s="857"/>
      <c r="U925" s="46"/>
      <c r="V925" s="19"/>
    </row>
    <row r="926" spans="2:22" hidden="1">
      <c r="B926" s="823"/>
      <c r="C926" s="828"/>
      <c r="D926" s="25"/>
      <c r="E926" s="30"/>
      <c r="F926" s="22"/>
      <c r="G926" s="7" t="str">
        <f>IFERROR(IF(F926/#REF!=0," ",F926/#REF!),"")</f>
        <v/>
      </c>
      <c r="H926" s="147"/>
      <c r="I926" s="863"/>
      <c r="J926" s="860"/>
      <c r="K926" s="866"/>
      <c r="L926" s="854"/>
      <c r="M926" s="152"/>
      <c r="N926" s="835"/>
      <c r="O926" s="835"/>
      <c r="P926" s="835"/>
      <c r="Q926" s="835"/>
      <c r="R926" s="831"/>
      <c r="S926" s="855"/>
      <c r="T926" s="857"/>
      <c r="U926" s="46"/>
      <c r="V926" s="19"/>
    </row>
    <row r="927" spans="2:22" hidden="1">
      <c r="B927" s="823"/>
      <c r="C927" s="828"/>
      <c r="D927" s="25"/>
      <c r="E927" s="30"/>
      <c r="F927" s="22"/>
      <c r="G927" s="7" t="str">
        <f>IFERROR(IF(F927/#REF!=0," ",F927/#REF!),"")</f>
        <v/>
      </c>
      <c r="H927" s="147"/>
      <c r="I927" s="863"/>
      <c r="J927" s="860"/>
      <c r="K927" s="866"/>
      <c r="L927" s="828"/>
      <c r="M927" s="152"/>
      <c r="N927" s="835"/>
      <c r="O927" s="835"/>
      <c r="P927" s="835"/>
      <c r="Q927" s="835"/>
      <c r="R927" s="831"/>
      <c r="S927" s="855"/>
      <c r="T927" s="857"/>
      <c r="U927" s="46"/>
      <c r="V927" s="19"/>
    </row>
    <row r="928" spans="2:22" hidden="1">
      <c r="B928" s="822"/>
      <c r="C928" s="829"/>
      <c r="D928" s="25"/>
      <c r="E928" s="30"/>
      <c r="F928" s="22"/>
      <c r="G928" s="7" t="str">
        <f>IFERROR(IF(F928/#REF!=0," ",F928/#REF!),"")</f>
        <v/>
      </c>
      <c r="H928" s="7"/>
      <c r="I928" s="864"/>
      <c r="J928" s="861"/>
      <c r="K928" s="867"/>
      <c r="L928" s="829"/>
      <c r="M928" s="153"/>
      <c r="N928" s="836"/>
      <c r="O928" s="836"/>
      <c r="P928" s="836"/>
      <c r="Q928" s="836"/>
      <c r="R928" s="832"/>
      <c r="S928" s="856"/>
      <c r="T928" s="858"/>
      <c r="U928" s="46"/>
      <c r="V928" s="19"/>
    </row>
    <row r="929" spans="2:22" s="90" customFormat="1" ht="16.5" hidden="1" customHeight="1">
      <c r="B929" s="821"/>
      <c r="C929" s="78" t="s">
        <v>348</v>
      </c>
      <c r="D929" s="78">
        <f>COUNTA(D919:D928)</f>
        <v>0</v>
      </c>
      <c r="E929" s="78"/>
      <c r="F929" s="69">
        <f>SUM(F919:F928)</f>
        <v>0</v>
      </c>
      <c r="G929" s="69">
        <f>SUM(G919:G928)</f>
        <v>0</v>
      </c>
      <c r="H929" s="69"/>
      <c r="I929" s="70">
        <f>SUM(I919:I928)</f>
        <v>0</v>
      </c>
      <c r="J929" s="71">
        <f>SUM(J919:J928)</f>
        <v>0</v>
      </c>
      <c r="K929" s="71">
        <f>SUM(K919:K928)</f>
        <v>0</v>
      </c>
      <c r="L929" s="71"/>
      <c r="M929" s="71"/>
      <c r="N929" s="74">
        <f>SUM(N919:N928)</f>
        <v>0</v>
      </c>
      <c r="O929" s="74">
        <f>SUM(O919:O928)</f>
        <v>0</v>
      </c>
      <c r="P929" s="74">
        <f t="shared" ref="P929" si="149">SUM(P919:P928)</f>
        <v>0</v>
      </c>
      <c r="Q929" s="74">
        <f>SUM(Q919:Q928)</f>
        <v>0</v>
      </c>
      <c r="R929" s="71"/>
      <c r="S929" s="71" t="e">
        <f>SUM(S919:S928)</f>
        <v>#REF!</v>
      </c>
      <c r="T929" s="71" t="e">
        <f t="shared" ref="T929" si="150">SUM(T919:T928)</f>
        <v>#REF!</v>
      </c>
      <c r="U929" s="81"/>
      <c r="V929" s="91"/>
    </row>
    <row r="930" spans="2:22" s="93" customFormat="1" hidden="1">
      <c r="B930" s="822"/>
      <c r="C930" s="82"/>
      <c r="D930" s="83"/>
      <c r="E930" s="84"/>
      <c r="F930" s="84"/>
      <c r="G930" s="28" t="str">
        <f>IFERROR(IF(F930/#REF!=0," ",F930/#REF!),"")</f>
        <v/>
      </c>
      <c r="H930" s="28"/>
      <c r="I930" s="72"/>
      <c r="J930" s="73"/>
      <c r="K930" s="73"/>
      <c r="L930" s="73"/>
      <c r="M930" s="73"/>
      <c r="N930" s="73"/>
      <c r="O930" s="73"/>
      <c r="P930" s="73"/>
      <c r="Q930" s="73"/>
      <c r="R930" s="73"/>
      <c r="S930" s="73"/>
      <c r="T930" s="73"/>
      <c r="U930" s="87"/>
      <c r="V930" s="92"/>
    </row>
    <row r="931" spans="2:22" hidden="1">
      <c r="B931" s="823">
        <f>B919+1</f>
        <v>77</v>
      </c>
      <c r="C931" s="828"/>
      <c r="D931" s="25"/>
      <c r="E931" s="24"/>
      <c r="F931" s="30"/>
      <c r="G931" s="7" t="str">
        <f>IFERROR(IF(F931/#REF!=0," ",F931/#REF!),"")</f>
        <v/>
      </c>
      <c r="H931" s="147"/>
      <c r="I931" s="862" t="str">
        <f>IFERROR(ROUND(IF(F941/#REF!=0,"",F941/#REF!),0),"")</f>
        <v/>
      </c>
      <c r="J931" s="859" t="str">
        <f>IFERROR(I941/#REF!,"")</f>
        <v/>
      </c>
      <c r="K931" s="865" t="str">
        <f>IFERROR(J941*#REF!/2,"")</f>
        <v/>
      </c>
      <c r="L931" s="854"/>
      <c r="M931" s="152"/>
      <c r="N931" s="834" t="str">
        <f>IFERROR(ROUND(IF(OR($L931="Hino Truck",$L934="Hino Truck",$L936="Hino Truck",$L938="Hino Truck"),$J941/#REF!,""),1),"NA")</f>
        <v>NA</v>
      </c>
      <c r="O931" s="834" t="str">
        <f>IFERROR(ROUND(IF(OR($L931="Mazda",$L934="Mazda",$L936="Mazda",$L938="Mazda"),$J941/#REF!,""),1),"NA")</f>
        <v>NA</v>
      </c>
      <c r="P931" s="834" t="str">
        <f>IFERROR(ROUND(IF(OR($L931="Shazoor",$L934="Shazoor",$L936="Shazoor",$L938="Shazoor"),$J941/#REF!,""),1),"NA")</f>
        <v>NA</v>
      </c>
      <c r="Q931" s="834" t="str">
        <f>IFERROR(ROUND(IF(OR($L931="Suzuki",$L934="Suzuki",$L936="Suzuki",$L938="Suzuki"),$J941/#REF!,""),1),"NA")</f>
        <v>NA</v>
      </c>
      <c r="R931" s="830"/>
      <c r="S931" s="855" t="e">
        <f>G941/#REF!/#REF!</f>
        <v>#REF!</v>
      </c>
      <c r="T931" s="857" t="e">
        <f>ROUND(S941/#REF!,0)</f>
        <v>#REF!</v>
      </c>
      <c r="U931" s="44"/>
      <c r="V931" s="19"/>
    </row>
    <row r="932" spans="2:22" hidden="1">
      <c r="B932" s="823"/>
      <c r="C932" s="828"/>
      <c r="D932" s="25"/>
      <c r="E932" s="30"/>
      <c r="F932" s="30"/>
      <c r="G932" s="7" t="str">
        <f>IFERROR(IF(F932/#REF!=0," ",F932/#REF!),"")</f>
        <v/>
      </c>
      <c r="H932" s="147"/>
      <c r="I932" s="863"/>
      <c r="J932" s="860"/>
      <c r="K932" s="866"/>
      <c r="L932" s="828"/>
      <c r="M932" s="152"/>
      <c r="N932" s="835"/>
      <c r="O932" s="835"/>
      <c r="P932" s="835"/>
      <c r="Q932" s="835"/>
      <c r="R932" s="831"/>
      <c r="S932" s="855"/>
      <c r="T932" s="857"/>
      <c r="U932" s="46"/>
      <c r="V932" s="19"/>
    </row>
    <row r="933" spans="2:22" hidden="1">
      <c r="B933" s="823"/>
      <c r="C933" s="828"/>
      <c r="D933" s="25"/>
      <c r="E933" s="30"/>
      <c r="F933" s="30"/>
      <c r="G933" s="7" t="str">
        <f>IFERROR(IF(F933/#REF!=0," ",F933/#REF!),"")</f>
        <v/>
      </c>
      <c r="H933" s="147"/>
      <c r="I933" s="863"/>
      <c r="J933" s="860"/>
      <c r="K933" s="866"/>
      <c r="L933" s="829"/>
      <c r="M933" s="152"/>
      <c r="N933" s="835"/>
      <c r="O933" s="835"/>
      <c r="P933" s="835"/>
      <c r="Q933" s="835"/>
      <c r="R933" s="831"/>
      <c r="S933" s="855"/>
      <c r="T933" s="857"/>
      <c r="U933" s="46"/>
      <c r="V933" s="19"/>
    </row>
    <row r="934" spans="2:22" hidden="1">
      <c r="B934" s="823"/>
      <c r="C934" s="828"/>
      <c r="D934" s="25"/>
      <c r="E934" s="30"/>
      <c r="F934" s="30"/>
      <c r="G934" s="7" t="str">
        <f>IFERROR(IF(F934/#REF!=0," ",F934/#REF!),"")</f>
        <v/>
      </c>
      <c r="H934" s="147"/>
      <c r="I934" s="863"/>
      <c r="J934" s="860"/>
      <c r="K934" s="866"/>
      <c r="L934" s="854"/>
      <c r="M934" s="152"/>
      <c r="N934" s="835"/>
      <c r="O934" s="835"/>
      <c r="P934" s="835"/>
      <c r="Q934" s="835"/>
      <c r="R934" s="831"/>
      <c r="S934" s="855"/>
      <c r="T934" s="857"/>
      <c r="U934" s="46"/>
      <c r="V934" s="19"/>
    </row>
    <row r="935" spans="2:22" hidden="1">
      <c r="B935" s="823"/>
      <c r="C935" s="828"/>
      <c r="D935" s="25"/>
      <c r="E935" s="30"/>
      <c r="F935" s="22"/>
      <c r="G935" s="7" t="str">
        <f>IFERROR(IF(F935/#REF!=0," ",F935/#REF!),"")</f>
        <v/>
      </c>
      <c r="H935" s="147"/>
      <c r="I935" s="863"/>
      <c r="J935" s="860"/>
      <c r="K935" s="866"/>
      <c r="L935" s="829"/>
      <c r="M935" s="152"/>
      <c r="N935" s="835"/>
      <c r="O935" s="835"/>
      <c r="P935" s="835"/>
      <c r="Q935" s="835"/>
      <c r="R935" s="831"/>
      <c r="S935" s="855"/>
      <c r="T935" s="857"/>
      <c r="U935" s="46"/>
      <c r="V935" s="19"/>
    </row>
    <row r="936" spans="2:22" hidden="1">
      <c r="B936" s="823"/>
      <c r="C936" s="828"/>
      <c r="D936" s="25"/>
      <c r="E936" s="30"/>
      <c r="F936" s="22"/>
      <c r="G936" s="7" t="str">
        <f>IFERROR(IF(F936/#REF!=0," ",F936/#REF!),"")</f>
        <v/>
      </c>
      <c r="H936" s="147"/>
      <c r="I936" s="863"/>
      <c r="J936" s="860"/>
      <c r="K936" s="866"/>
      <c r="L936" s="854"/>
      <c r="M936" s="152"/>
      <c r="N936" s="835"/>
      <c r="O936" s="835"/>
      <c r="P936" s="835"/>
      <c r="Q936" s="835"/>
      <c r="R936" s="831"/>
      <c r="S936" s="855"/>
      <c r="T936" s="857"/>
      <c r="U936" s="46"/>
      <c r="V936" s="19"/>
    </row>
    <row r="937" spans="2:22" hidden="1">
      <c r="B937" s="823"/>
      <c r="C937" s="828"/>
      <c r="D937" s="25"/>
      <c r="E937" s="30"/>
      <c r="F937" s="22"/>
      <c r="G937" s="7" t="str">
        <f>IFERROR(IF(F937/#REF!=0," ",F937/#REF!),"")</f>
        <v/>
      </c>
      <c r="H937" s="147"/>
      <c r="I937" s="863"/>
      <c r="J937" s="860"/>
      <c r="K937" s="866"/>
      <c r="L937" s="829"/>
      <c r="M937" s="152"/>
      <c r="N937" s="835"/>
      <c r="O937" s="835"/>
      <c r="P937" s="835"/>
      <c r="Q937" s="835"/>
      <c r="R937" s="831"/>
      <c r="S937" s="855"/>
      <c r="T937" s="857"/>
      <c r="U937" s="46"/>
      <c r="V937" s="19"/>
    </row>
    <row r="938" spans="2:22" hidden="1">
      <c r="B938" s="823"/>
      <c r="C938" s="828"/>
      <c r="D938" s="25"/>
      <c r="E938" s="30"/>
      <c r="F938" s="22"/>
      <c r="G938" s="7" t="str">
        <f>IFERROR(IF(F938/#REF!=0," ",F938/#REF!),"")</f>
        <v/>
      </c>
      <c r="H938" s="147"/>
      <c r="I938" s="863"/>
      <c r="J938" s="860"/>
      <c r="K938" s="866"/>
      <c r="L938" s="854"/>
      <c r="M938" s="152"/>
      <c r="N938" s="835"/>
      <c r="O938" s="835"/>
      <c r="P938" s="835"/>
      <c r="Q938" s="835"/>
      <c r="R938" s="831"/>
      <c r="S938" s="855"/>
      <c r="T938" s="857"/>
      <c r="U938" s="46"/>
      <c r="V938" s="19"/>
    </row>
    <row r="939" spans="2:22" hidden="1">
      <c r="B939" s="823"/>
      <c r="C939" s="828"/>
      <c r="D939" s="25"/>
      <c r="E939" s="30"/>
      <c r="F939" s="22"/>
      <c r="G939" s="7" t="str">
        <f>IFERROR(IF(F939/#REF!=0," ",F939/#REF!),"")</f>
        <v/>
      </c>
      <c r="H939" s="147"/>
      <c r="I939" s="863"/>
      <c r="J939" s="860"/>
      <c r="K939" s="866"/>
      <c r="L939" s="828"/>
      <c r="M939" s="152"/>
      <c r="N939" s="835"/>
      <c r="O939" s="835"/>
      <c r="P939" s="835"/>
      <c r="Q939" s="835"/>
      <c r="R939" s="831"/>
      <c r="S939" s="855"/>
      <c r="T939" s="857"/>
      <c r="U939" s="46"/>
      <c r="V939" s="19"/>
    </row>
    <row r="940" spans="2:22" hidden="1">
      <c r="B940" s="822"/>
      <c r="C940" s="829"/>
      <c r="D940" s="25"/>
      <c r="E940" s="30"/>
      <c r="F940" s="22"/>
      <c r="G940" s="7" t="str">
        <f>IFERROR(IF(F940/#REF!=0," ",F940/#REF!),"")</f>
        <v/>
      </c>
      <c r="H940" s="7"/>
      <c r="I940" s="864"/>
      <c r="J940" s="861"/>
      <c r="K940" s="867"/>
      <c r="L940" s="829"/>
      <c r="M940" s="153"/>
      <c r="N940" s="836"/>
      <c r="O940" s="836"/>
      <c r="P940" s="836"/>
      <c r="Q940" s="836"/>
      <c r="R940" s="832"/>
      <c r="S940" s="856"/>
      <c r="T940" s="858"/>
      <c r="U940" s="46"/>
      <c r="V940" s="19"/>
    </row>
    <row r="941" spans="2:22" s="90" customFormat="1" ht="16.5" hidden="1" customHeight="1">
      <c r="B941" s="821"/>
      <c r="C941" s="78" t="s">
        <v>348</v>
      </c>
      <c r="D941" s="78">
        <f>COUNTA(D931:D940)</f>
        <v>0</v>
      </c>
      <c r="E941" s="78"/>
      <c r="F941" s="69">
        <f>SUM(F931:F940)</f>
        <v>0</v>
      </c>
      <c r="G941" s="69">
        <f>SUM(G931:G940)</f>
        <v>0</v>
      </c>
      <c r="H941" s="69"/>
      <c r="I941" s="70">
        <f>SUM(I931:I940)</f>
        <v>0</v>
      </c>
      <c r="J941" s="71">
        <f>SUM(J931:J940)</f>
        <v>0</v>
      </c>
      <c r="K941" s="71">
        <f>SUM(K931:K940)</f>
        <v>0</v>
      </c>
      <c r="L941" s="71"/>
      <c r="M941" s="71"/>
      <c r="N941" s="74">
        <f>SUM(N931:N940)</f>
        <v>0</v>
      </c>
      <c r="O941" s="74">
        <f>SUM(O931:O940)</f>
        <v>0</v>
      </c>
      <c r="P941" s="74">
        <f t="shared" ref="P941" si="151">SUM(P931:P940)</f>
        <v>0</v>
      </c>
      <c r="Q941" s="74">
        <f>SUM(Q931:Q940)</f>
        <v>0</v>
      </c>
      <c r="R941" s="71"/>
      <c r="S941" s="71" t="e">
        <f>SUM(S931:S940)</f>
        <v>#REF!</v>
      </c>
      <c r="T941" s="71" t="e">
        <f t="shared" ref="T941" si="152">SUM(T931:T940)</f>
        <v>#REF!</v>
      </c>
      <c r="U941" s="81"/>
      <c r="V941" s="91"/>
    </row>
    <row r="942" spans="2:22" s="93" customFormat="1" hidden="1">
      <c r="B942" s="822"/>
      <c r="C942" s="82"/>
      <c r="D942" s="83"/>
      <c r="E942" s="84"/>
      <c r="F942" s="84"/>
      <c r="G942" s="28" t="str">
        <f>IFERROR(IF(F942/#REF!=0," ",F942/#REF!),"")</f>
        <v/>
      </c>
      <c r="H942" s="28"/>
      <c r="I942" s="72"/>
      <c r="J942" s="73"/>
      <c r="K942" s="73"/>
      <c r="L942" s="73"/>
      <c r="M942" s="73"/>
      <c r="N942" s="73"/>
      <c r="O942" s="73"/>
      <c r="P942" s="73"/>
      <c r="Q942" s="73"/>
      <c r="R942" s="73"/>
      <c r="S942" s="73"/>
      <c r="T942" s="73"/>
      <c r="U942" s="87"/>
      <c r="V942" s="92"/>
    </row>
    <row r="943" spans="2:22" hidden="1">
      <c r="B943" s="823">
        <f>B931+1</f>
        <v>78</v>
      </c>
      <c r="C943" s="828"/>
      <c r="D943" s="25"/>
      <c r="E943" s="24"/>
      <c r="F943" s="30"/>
      <c r="G943" s="7" t="str">
        <f>IFERROR(IF(F943/#REF!=0," ",F943/#REF!),"")</f>
        <v/>
      </c>
      <c r="H943" s="147"/>
      <c r="I943" s="862" t="str">
        <f>IFERROR(ROUND(IF(F953/#REF!=0,"",F953/#REF!),0),"")</f>
        <v/>
      </c>
      <c r="J943" s="859" t="str">
        <f>IFERROR(I953/#REF!,"")</f>
        <v/>
      </c>
      <c r="K943" s="865" t="str">
        <f>IFERROR(J953*#REF!/2,"")</f>
        <v/>
      </c>
      <c r="L943" s="854"/>
      <c r="M943" s="152"/>
      <c r="N943" s="834" t="str">
        <f>IFERROR(ROUND(IF(OR($L943="Hino Truck",$L946="Hino Truck",$L948="Hino Truck",$L950="Hino Truck"),$J953/#REF!,""),1),"NA")</f>
        <v>NA</v>
      </c>
      <c r="O943" s="834" t="str">
        <f>IFERROR(ROUND(IF(OR($L943="Mazda",$L946="Mazda",$L948="Mazda",$L950="Mazda"),$J953/#REF!,""),1),"NA")</f>
        <v>NA</v>
      </c>
      <c r="P943" s="834" t="str">
        <f>IFERROR(ROUND(IF(OR($L943="Shazoor",$L946="Shazoor",$L948="Shazoor",$L950="Shazoor"),$J953/#REF!,""),1),"NA")</f>
        <v>NA</v>
      </c>
      <c r="Q943" s="834" t="str">
        <f>IFERROR(ROUND(IF(OR($L943="Suzuki",$L946="Suzuki",$L948="Suzuki",$L950="Suzuki"),$J953/#REF!,""),1),"NA")</f>
        <v>NA</v>
      </c>
      <c r="R943" s="830"/>
      <c r="S943" s="855" t="e">
        <f>G953/#REF!/#REF!</f>
        <v>#REF!</v>
      </c>
      <c r="T943" s="857" t="e">
        <f>ROUND(S953/#REF!,0)</f>
        <v>#REF!</v>
      </c>
      <c r="U943" s="44"/>
      <c r="V943" s="19"/>
    </row>
    <row r="944" spans="2:22" hidden="1">
      <c r="B944" s="823"/>
      <c r="C944" s="828"/>
      <c r="D944" s="25"/>
      <c r="E944" s="30"/>
      <c r="F944" s="30"/>
      <c r="G944" s="7" t="str">
        <f>IFERROR(IF(F944/#REF!=0," ",F944/#REF!),"")</f>
        <v/>
      </c>
      <c r="H944" s="147"/>
      <c r="I944" s="863"/>
      <c r="J944" s="860"/>
      <c r="K944" s="866"/>
      <c r="L944" s="828"/>
      <c r="M944" s="152"/>
      <c r="N944" s="835"/>
      <c r="O944" s="835"/>
      <c r="P944" s="835"/>
      <c r="Q944" s="835"/>
      <c r="R944" s="831"/>
      <c r="S944" s="855"/>
      <c r="T944" s="857"/>
      <c r="U944" s="46"/>
      <c r="V944" s="19"/>
    </row>
    <row r="945" spans="2:22" hidden="1">
      <c r="B945" s="823"/>
      <c r="C945" s="828"/>
      <c r="D945" s="25"/>
      <c r="E945" s="30"/>
      <c r="F945" s="30"/>
      <c r="G945" s="7" t="str">
        <f>IFERROR(IF(F945/#REF!=0," ",F945/#REF!),"")</f>
        <v/>
      </c>
      <c r="H945" s="147"/>
      <c r="I945" s="863"/>
      <c r="J945" s="860"/>
      <c r="K945" s="866"/>
      <c r="L945" s="829"/>
      <c r="M945" s="152"/>
      <c r="N945" s="835"/>
      <c r="O945" s="835"/>
      <c r="P945" s="835"/>
      <c r="Q945" s="835"/>
      <c r="R945" s="831"/>
      <c r="S945" s="855"/>
      <c r="T945" s="857"/>
      <c r="U945" s="46"/>
      <c r="V945" s="19"/>
    </row>
    <row r="946" spans="2:22" hidden="1">
      <c r="B946" s="823"/>
      <c r="C946" s="828"/>
      <c r="D946" s="25"/>
      <c r="E946" s="30"/>
      <c r="F946" s="30"/>
      <c r="G946" s="7" t="str">
        <f>IFERROR(IF(F946/#REF!=0," ",F946/#REF!),"")</f>
        <v/>
      </c>
      <c r="H946" s="147"/>
      <c r="I946" s="863"/>
      <c r="J946" s="860"/>
      <c r="K946" s="866"/>
      <c r="L946" s="854"/>
      <c r="M946" s="152"/>
      <c r="N946" s="835"/>
      <c r="O946" s="835"/>
      <c r="P946" s="835"/>
      <c r="Q946" s="835"/>
      <c r="R946" s="831"/>
      <c r="S946" s="855"/>
      <c r="T946" s="857"/>
      <c r="U946" s="46"/>
      <c r="V946" s="19"/>
    </row>
    <row r="947" spans="2:22" hidden="1">
      <c r="B947" s="823"/>
      <c r="C947" s="828"/>
      <c r="D947" s="25"/>
      <c r="E947" s="30"/>
      <c r="F947" s="22"/>
      <c r="G947" s="7" t="str">
        <f>IFERROR(IF(F947/#REF!=0," ",F947/#REF!),"")</f>
        <v/>
      </c>
      <c r="H947" s="147"/>
      <c r="I947" s="863"/>
      <c r="J947" s="860"/>
      <c r="K947" s="866"/>
      <c r="L947" s="829"/>
      <c r="M947" s="152"/>
      <c r="N947" s="835"/>
      <c r="O947" s="835"/>
      <c r="P947" s="835"/>
      <c r="Q947" s="835"/>
      <c r="R947" s="831"/>
      <c r="S947" s="855"/>
      <c r="T947" s="857"/>
      <c r="U947" s="46"/>
      <c r="V947" s="19"/>
    </row>
    <row r="948" spans="2:22" hidden="1">
      <c r="B948" s="823"/>
      <c r="C948" s="828"/>
      <c r="D948" s="25"/>
      <c r="E948" s="30"/>
      <c r="F948" s="22"/>
      <c r="G948" s="7" t="str">
        <f>IFERROR(IF(F948/#REF!=0," ",F948/#REF!),"")</f>
        <v/>
      </c>
      <c r="H948" s="147"/>
      <c r="I948" s="863"/>
      <c r="J948" s="860"/>
      <c r="K948" s="866"/>
      <c r="L948" s="854"/>
      <c r="M948" s="152"/>
      <c r="N948" s="835"/>
      <c r="O948" s="835"/>
      <c r="P948" s="835"/>
      <c r="Q948" s="835"/>
      <c r="R948" s="831"/>
      <c r="S948" s="855"/>
      <c r="T948" s="857"/>
      <c r="U948" s="46"/>
      <c r="V948" s="19"/>
    </row>
    <row r="949" spans="2:22" hidden="1">
      <c r="B949" s="823"/>
      <c r="C949" s="828"/>
      <c r="D949" s="25"/>
      <c r="E949" s="30"/>
      <c r="F949" s="22"/>
      <c r="G949" s="7" t="str">
        <f>IFERROR(IF(F949/#REF!=0," ",F949/#REF!),"")</f>
        <v/>
      </c>
      <c r="H949" s="147"/>
      <c r="I949" s="863"/>
      <c r="J949" s="860"/>
      <c r="K949" s="866"/>
      <c r="L949" s="829"/>
      <c r="M949" s="152"/>
      <c r="N949" s="835"/>
      <c r="O949" s="835"/>
      <c r="P949" s="835"/>
      <c r="Q949" s="835"/>
      <c r="R949" s="831"/>
      <c r="S949" s="855"/>
      <c r="T949" s="857"/>
      <c r="U949" s="46"/>
      <c r="V949" s="19"/>
    </row>
    <row r="950" spans="2:22" hidden="1">
      <c r="B950" s="823"/>
      <c r="C950" s="828"/>
      <c r="D950" s="25"/>
      <c r="E950" s="30"/>
      <c r="F950" s="22"/>
      <c r="G950" s="7" t="str">
        <f>IFERROR(IF(F950/#REF!=0," ",F950/#REF!),"")</f>
        <v/>
      </c>
      <c r="H950" s="147"/>
      <c r="I950" s="863"/>
      <c r="J950" s="860"/>
      <c r="K950" s="866"/>
      <c r="L950" s="854"/>
      <c r="M950" s="152"/>
      <c r="N950" s="835"/>
      <c r="O950" s="835"/>
      <c r="P950" s="835"/>
      <c r="Q950" s="835"/>
      <c r="R950" s="831"/>
      <c r="S950" s="855"/>
      <c r="T950" s="857"/>
      <c r="U950" s="46"/>
      <c r="V950" s="19"/>
    </row>
    <row r="951" spans="2:22" hidden="1">
      <c r="B951" s="823"/>
      <c r="C951" s="828"/>
      <c r="D951" s="25"/>
      <c r="E951" s="30"/>
      <c r="F951" s="22"/>
      <c r="G951" s="7" t="str">
        <f>IFERROR(IF(F951/#REF!=0," ",F951/#REF!),"")</f>
        <v/>
      </c>
      <c r="H951" s="147"/>
      <c r="I951" s="863"/>
      <c r="J951" s="860"/>
      <c r="K951" s="866"/>
      <c r="L951" s="828"/>
      <c r="M951" s="152"/>
      <c r="N951" s="835"/>
      <c r="O951" s="835"/>
      <c r="P951" s="835"/>
      <c r="Q951" s="835"/>
      <c r="R951" s="831"/>
      <c r="S951" s="855"/>
      <c r="T951" s="857"/>
      <c r="U951" s="46"/>
      <c r="V951" s="19"/>
    </row>
    <row r="952" spans="2:22" hidden="1">
      <c r="B952" s="822"/>
      <c r="C952" s="829"/>
      <c r="D952" s="25"/>
      <c r="E952" s="30"/>
      <c r="F952" s="22"/>
      <c r="G952" s="7" t="str">
        <f>IFERROR(IF(F952/#REF!=0," ",F952/#REF!),"")</f>
        <v/>
      </c>
      <c r="H952" s="7"/>
      <c r="I952" s="864"/>
      <c r="J952" s="861"/>
      <c r="K952" s="867"/>
      <c r="L952" s="829"/>
      <c r="M952" s="153"/>
      <c r="N952" s="836"/>
      <c r="O952" s="836"/>
      <c r="P952" s="836"/>
      <c r="Q952" s="836"/>
      <c r="R952" s="832"/>
      <c r="S952" s="856"/>
      <c r="T952" s="858"/>
      <c r="U952" s="46"/>
      <c r="V952" s="19"/>
    </row>
    <row r="953" spans="2:22" s="90" customFormat="1" ht="16.5" hidden="1" customHeight="1">
      <c r="B953" s="821"/>
      <c r="C953" s="78" t="s">
        <v>348</v>
      </c>
      <c r="D953" s="78">
        <f>COUNTA(D943:D952)</f>
        <v>0</v>
      </c>
      <c r="E953" s="78"/>
      <c r="F953" s="69">
        <f>SUM(F943:F952)</f>
        <v>0</v>
      </c>
      <c r="G953" s="69">
        <f>SUM(G943:G952)</f>
        <v>0</v>
      </c>
      <c r="H953" s="69"/>
      <c r="I953" s="70">
        <f>SUM(I943:I952)</f>
        <v>0</v>
      </c>
      <c r="J953" s="71">
        <f>SUM(J943:J952)</f>
        <v>0</v>
      </c>
      <c r="K953" s="71">
        <f>SUM(K943:K952)</f>
        <v>0</v>
      </c>
      <c r="L953" s="71"/>
      <c r="M953" s="71"/>
      <c r="N953" s="74">
        <f>SUM(N943:N952)</f>
        <v>0</v>
      </c>
      <c r="O953" s="74">
        <f>SUM(O943:O952)</f>
        <v>0</v>
      </c>
      <c r="P953" s="74">
        <f t="shared" ref="P953" si="153">SUM(P943:P952)</f>
        <v>0</v>
      </c>
      <c r="Q953" s="74">
        <f>SUM(Q943:Q952)</f>
        <v>0</v>
      </c>
      <c r="R953" s="71"/>
      <c r="S953" s="71" t="e">
        <f>SUM(S943:S952)</f>
        <v>#REF!</v>
      </c>
      <c r="T953" s="71" t="e">
        <f t="shared" ref="T953" si="154">SUM(T943:T952)</f>
        <v>#REF!</v>
      </c>
      <c r="U953" s="81"/>
      <c r="V953" s="91"/>
    </row>
    <row r="954" spans="2:22" s="93" customFormat="1" hidden="1">
      <c r="B954" s="822"/>
      <c r="C954" s="82"/>
      <c r="D954" s="83"/>
      <c r="E954" s="84"/>
      <c r="F954" s="84"/>
      <c r="G954" s="28" t="str">
        <f>IFERROR(IF(F954/#REF!=0," ",F954/#REF!),"")</f>
        <v/>
      </c>
      <c r="H954" s="28"/>
      <c r="I954" s="72"/>
      <c r="J954" s="73"/>
      <c r="K954" s="73"/>
      <c r="L954" s="73"/>
      <c r="M954" s="73"/>
      <c r="N954" s="73"/>
      <c r="O954" s="73"/>
      <c r="P954" s="73"/>
      <c r="Q954" s="73"/>
      <c r="R954" s="73"/>
      <c r="S954" s="73"/>
      <c r="T954" s="73"/>
      <c r="U954" s="87"/>
      <c r="V954" s="92"/>
    </row>
    <row r="955" spans="2:22" hidden="1">
      <c r="B955" s="823">
        <f>B943+1</f>
        <v>79</v>
      </c>
      <c r="C955" s="828"/>
      <c r="D955" s="25"/>
      <c r="E955" s="24"/>
      <c r="F955" s="30"/>
      <c r="G955" s="7" t="str">
        <f>IFERROR(IF(F955/#REF!=0," ",F955/#REF!),"")</f>
        <v/>
      </c>
      <c r="H955" s="147"/>
      <c r="I955" s="862" t="str">
        <f>IFERROR(ROUND(IF(F965/#REF!=0,"",F965/#REF!),0),"")</f>
        <v/>
      </c>
      <c r="J955" s="859" t="str">
        <f>IFERROR(I965/#REF!,"")</f>
        <v/>
      </c>
      <c r="K955" s="865" t="str">
        <f>IFERROR(J965*#REF!/2,"")</f>
        <v/>
      </c>
      <c r="L955" s="854"/>
      <c r="M955" s="152"/>
      <c r="N955" s="834" t="str">
        <f>IFERROR(ROUND(IF(OR($L955="Hino Truck",$L958="Hino Truck",$L960="Hino Truck",$L962="Hino Truck"),$J965/#REF!,""),1),"NA")</f>
        <v>NA</v>
      </c>
      <c r="O955" s="834" t="str">
        <f>IFERROR(ROUND(IF(OR($L955="Mazda",$L958="Mazda",$L960="Mazda",$L962="Mazda"),$J965/#REF!,""),1),"NA")</f>
        <v>NA</v>
      </c>
      <c r="P955" s="834" t="str">
        <f>IFERROR(ROUND(IF(OR($L955="Shazoor",$L958="Shazoor",$L960="Shazoor",$L962="Shazoor"),$J965/#REF!,""),1),"NA")</f>
        <v>NA</v>
      </c>
      <c r="Q955" s="834" t="str">
        <f>IFERROR(ROUND(IF(OR($L955="Suzuki",$L958="Suzuki",$L960="Suzuki",$L962="Suzuki"),$J965/#REF!,""),1),"NA")</f>
        <v>NA</v>
      </c>
      <c r="R955" s="830"/>
      <c r="S955" s="855" t="e">
        <f>G965/#REF!/#REF!</f>
        <v>#REF!</v>
      </c>
      <c r="T955" s="857" t="e">
        <f>ROUND(S965/#REF!,0)</f>
        <v>#REF!</v>
      </c>
      <c r="U955" s="44"/>
      <c r="V955" s="19"/>
    </row>
    <row r="956" spans="2:22" hidden="1">
      <c r="B956" s="823"/>
      <c r="C956" s="828"/>
      <c r="D956" s="25"/>
      <c r="E956" s="30"/>
      <c r="F956" s="30"/>
      <c r="G956" s="7" t="str">
        <f>IFERROR(IF(F956/#REF!=0," ",F956/#REF!),"")</f>
        <v/>
      </c>
      <c r="H956" s="147"/>
      <c r="I956" s="863"/>
      <c r="J956" s="860"/>
      <c r="K956" s="866"/>
      <c r="L956" s="828"/>
      <c r="M956" s="152"/>
      <c r="N956" s="835"/>
      <c r="O956" s="835"/>
      <c r="P956" s="835"/>
      <c r="Q956" s="835"/>
      <c r="R956" s="831"/>
      <c r="S956" s="855"/>
      <c r="T956" s="857"/>
      <c r="U956" s="46"/>
      <c r="V956" s="19"/>
    </row>
    <row r="957" spans="2:22" hidden="1">
      <c r="B957" s="823"/>
      <c r="C957" s="828"/>
      <c r="D957" s="25"/>
      <c r="E957" s="30"/>
      <c r="F957" s="30"/>
      <c r="G957" s="7" t="str">
        <f>IFERROR(IF(F957/#REF!=0," ",F957/#REF!),"")</f>
        <v/>
      </c>
      <c r="H957" s="147"/>
      <c r="I957" s="863"/>
      <c r="J957" s="860"/>
      <c r="K957" s="866"/>
      <c r="L957" s="829"/>
      <c r="M957" s="152"/>
      <c r="N957" s="835"/>
      <c r="O957" s="835"/>
      <c r="P957" s="835"/>
      <c r="Q957" s="835"/>
      <c r="R957" s="831"/>
      <c r="S957" s="855"/>
      <c r="T957" s="857"/>
      <c r="U957" s="46"/>
      <c r="V957" s="19"/>
    </row>
    <row r="958" spans="2:22" hidden="1">
      <c r="B958" s="823"/>
      <c r="C958" s="828"/>
      <c r="D958" s="25"/>
      <c r="E958" s="30"/>
      <c r="F958" s="30"/>
      <c r="G958" s="7" t="str">
        <f>IFERROR(IF(F958/#REF!=0," ",F958/#REF!),"")</f>
        <v/>
      </c>
      <c r="H958" s="147"/>
      <c r="I958" s="863"/>
      <c r="J958" s="860"/>
      <c r="K958" s="866"/>
      <c r="L958" s="854"/>
      <c r="M958" s="152"/>
      <c r="N958" s="835"/>
      <c r="O958" s="835"/>
      <c r="P958" s="835"/>
      <c r="Q958" s="835"/>
      <c r="R958" s="831"/>
      <c r="S958" s="855"/>
      <c r="T958" s="857"/>
      <c r="U958" s="46"/>
      <c r="V958" s="19"/>
    </row>
    <row r="959" spans="2:22" hidden="1">
      <c r="B959" s="823"/>
      <c r="C959" s="828"/>
      <c r="D959" s="25"/>
      <c r="E959" s="30"/>
      <c r="F959" s="22"/>
      <c r="G959" s="7" t="str">
        <f>IFERROR(IF(F959/#REF!=0," ",F959/#REF!),"")</f>
        <v/>
      </c>
      <c r="H959" s="147"/>
      <c r="I959" s="863"/>
      <c r="J959" s="860"/>
      <c r="K959" s="866"/>
      <c r="L959" s="829"/>
      <c r="M959" s="152"/>
      <c r="N959" s="835"/>
      <c r="O959" s="835"/>
      <c r="P959" s="835"/>
      <c r="Q959" s="835"/>
      <c r="R959" s="831"/>
      <c r="S959" s="855"/>
      <c r="T959" s="857"/>
      <c r="U959" s="46"/>
      <c r="V959" s="19"/>
    </row>
    <row r="960" spans="2:22" hidden="1">
      <c r="B960" s="823"/>
      <c r="C960" s="828"/>
      <c r="D960" s="25"/>
      <c r="E960" s="30"/>
      <c r="F960" s="22"/>
      <c r="G960" s="7" t="str">
        <f>IFERROR(IF(F960/#REF!=0," ",F960/#REF!),"")</f>
        <v/>
      </c>
      <c r="H960" s="147"/>
      <c r="I960" s="863"/>
      <c r="J960" s="860"/>
      <c r="K960" s="866"/>
      <c r="L960" s="854"/>
      <c r="M960" s="152"/>
      <c r="N960" s="835"/>
      <c r="O960" s="835"/>
      <c r="P960" s="835"/>
      <c r="Q960" s="835"/>
      <c r="R960" s="831"/>
      <c r="S960" s="855"/>
      <c r="T960" s="857"/>
      <c r="U960" s="46"/>
      <c r="V960" s="19"/>
    </row>
    <row r="961" spans="2:22" hidden="1">
      <c r="B961" s="823"/>
      <c r="C961" s="828"/>
      <c r="D961" s="25"/>
      <c r="E961" s="30"/>
      <c r="F961" s="22"/>
      <c r="G961" s="7" t="str">
        <f>IFERROR(IF(F961/#REF!=0," ",F961/#REF!),"")</f>
        <v/>
      </c>
      <c r="H961" s="147"/>
      <c r="I961" s="863"/>
      <c r="J961" s="860"/>
      <c r="K961" s="866"/>
      <c r="L961" s="829"/>
      <c r="M961" s="152"/>
      <c r="N961" s="835"/>
      <c r="O961" s="835"/>
      <c r="P961" s="835"/>
      <c r="Q961" s="835"/>
      <c r="R961" s="831"/>
      <c r="S961" s="855"/>
      <c r="T961" s="857"/>
      <c r="U961" s="46"/>
      <c r="V961" s="19"/>
    </row>
    <row r="962" spans="2:22" hidden="1">
      <c r="B962" s="823"/>
      <c r="C962" s="828"/>
      <c r="D962" s="25"/>
      <c r="E962" s="30"/>
      <c r="F962" s="22"/>
      <c r="G962" s="7" t="str">
        <f>IFERROR(IF(F962/#REF!=0," ",F962/#REF!),"")</f>
        <v/>
      </c>
      <c r="H962" s="147"/>
      <c r="I962" s="863"/>
      <c r="J962" s="860"/>
      <c r="K962" s="866"/>
      <c r="L962" s="854"/>
      <c r="M962" s="152"/>
      <c r="N962" s="835"/>
      <c r="O962" s="835"/>
      <c r="P962" s="835"/>
      <c r="Q962" s="835"/>
      <c r="R962" s="831"/>
      <c r="S962" s="855"/>
      <c r="T962" s="857"/>
      <c r="U962" s="46"/>
      <c r="V962" s="19"/>
    </row>
    <row r="963" spans="2:22" hidden="1">
      <c r="B963" s="823"/>
      <c r="C963" s="828"/>
      <c r="D963" s="25"/>
      <c r="E963" s="30"/>
      <c r="F963" s="22"/>
      <c r="G963" s="7" t="str">
        <f>IFERROR(IF(F963/#REF!=0," ",F963/#REF!),"")</f>
        <v/>
      </c>
      <c r="H963" s="147"/>
      <c r="I963" s="863"/>
      <c r="J963" s="860"/>
      <c r="K963" s="866"/>
      <c r="L963" s="828"/>
      <c r="M963" s="152"/>
      <c r="N963" s="835"/>
      <c r="O963" s="835"/>
      <c r="P963" s="835"/>
      <c r="Q963" s="835"/>
      <c r="R963" s="831"/>
      <c r="S963" s="855"/>
      <c r="T963" s="857"/>
      <c r="U963" s="46"/>
      <c r="V963" s="19"/>
    </row>
    <row r="964" spans="2:22" hidden="1">
      <c r="B964" s="822"/>
      <c r="C964" s="829"/>
      <c r="D964" s="25"/>
      <c r="E964" s="30"/>
      <c r="F964" s="22"/>
      <c r="G964" s="7" t="str">
        <f>IFERROR(IF(F964/#REF!=0," ",F964/#REF!),"")</f>
        <v/>
      </c>
      <c r="H964" s="7"/>
      <c r="I964" s="864"/>
      <c r="J964" s="861"/>
      <c r="K964" s="867"/>
      <c r="L964" s="829"/>
      <c r="M964" s="153"/>
      <c r="N964" s="836"/>
      <c r="O964" s="836"/>
      <c r="P964" s="836"/>
      <c r="Q964" s="836"/>
      <c r="R964" s="832"/>
      <c r="S964" s="856"/>
      <c r="T964" s="858"/>
      <c r="U964" s="46"/>
      <c r="V964" s="19"/>
    </row>
    <row r="965" spans="2:22" s="90" customFormat="1" ht="16.5" hidden="1" customHeight="1">
      <c r="B965" s="821"/>
      <c r="C965" s="78" t="s">
        <v>348</v>
      </c>
      <c r="D965" s="78">
        <f>COUNTA(D955:D964)</f>
        <v>0</v>
      </c>
      <c r="E965" s="78"/>
      <c r="F965" s="69">
        <f>SUM(F955:F964)</f>
        <v>0</v>
      </c>
      <c r="G965" s="69">
        <f>SUM(G955:G964)</f>
        <v>0</v>
      </c>
      <c r="H965" s="69"/>
      <c r="I965" s="70">
        <f>SUM(I955:I964)</f>
        <v>0</v>
      </c>
      <c r="J965" s="71">
        <f>SUM(J955:J964)</f>
        <v>0</v>
      </c>
      <c r="K965" s="71">
        <f>SUM(K955:K964)</f>
        <v>0</v>
      </c>
      <c r="L965" s="71"/>
      <c r="M965" s="71"/>
      <c r="N965" s="74">
        <f>SUM(N955:N964)</f>
        <v>0</v>
      </c>
      <c r="O965" s="74">
        <f>SUM(O955:O964)</f>
        <v>0</v>
      </c>
      <c r="P965" s="74">
        <f t="shared" ref="P965" si="155">SUM(P955:P964)</f>
        <v>0</v>
      </c>
      <c r="Q965" s="74">
        <f>SUM(Q955:Q964)</f>
        <v>0</v>
      </c>
      <c r="R965" s="71"/>
      <c r="S965" s="71" t="e">
        <f>SUM(S955:S964)</f>
        <v>#REF!</v>
      </c>
      <c r="T965" s="71" t="e">
        <f t="shared" ref="T965" si="156">SUM(T955:T964)</f>
        <v>#REF!</v>
      </c>
      <c r="U965" s="81"/>
      <c r="V965" s="91"/>
    </row>
    <row r="966" spans="2:22" s="93" customFormat="1" hidden="1">
      <c r="B966" s="822"/>
      <c r="C966" s="82"/>
      <c r="D966" s="83"/>
      <c r="E966" s="84"/>
      <c r="F966" s="84"/>
      <c r="G966" s="28" t="str">
        <f>IFERROR(IF(F966/#REF!=0," ",F966/#REF!),"")</f>
        <v/>
      </c>
      <c r="H966" s="28"/>
      <c r="I966" s="72"/>
      <c r="J966" s="73"/>
      <c r="K966" s="73"/>
      <c r="L966" s="73"/>
      <c r="M966" s="73"/>
      <c r="N966" s="73"/>
      <c r="O966" s="73"/>
      <c r="P966" s="73"/>
      <c r="Q966" s="73"/>
      <c r="R966" s="73"/>
      <c r="S966" s="73"/>
      <c r="T966" s="73"/>
      <c r="U966" s="87"/>
      <c r="V966" s="92"/>
    </row>
    <row r="967" spans="2:22" hidden="1">
      <c r="B967" s="823">
        <f>B955+1</f>
        <v>80</v>
      </c>
      <c r="C967" s="828"/>
      <c r="D967" s="25"/>
      <c r="E967" s="24"/>
      <c r="F967" s="30"/>
      <c r="G967" s="7" t="str">
        <f>IFERROR(IF(F967/#REF!=0," ",F967/#REF!),"")</f>
        <v/>
      </c>
      <c r="H967" s="147"/>
      <c r="I967" s="862" t="str">
        <f>IFERROR(ROUND(IF(F977/#REF!=0,"",F977/#REF!),0),"")</f>
        <v/>
      </c>
      <c r="J967" s="859" t="str">
        <f>IFERROR(I977/#REF!,"")</f>
        <v/>
      </c>
      <c r="K967" s="865" t="str">
        <f>IFERROR(J977*#REF!/2,"")</f>
        <v/>
      </c>
      <c r="L967" s="854"/>
      <c r="M967" s="152"/>
      <c r="N967" s="834" t="str">
        <f>IFERROR(ROUND(IF(OR($L967="Hino Truck",$L970="Hino Truck",$L972="Hino Truck",$L974="Hino Truck"),$J977/#REF!,""),1),"NA")</f>
        <v>NA</v>
      </c>
      <c r="O967" s="834" t="str">
        <f>IFERROR(ROUND(IF(OR($L967="Mazda",$L970="Mazda",$L972="Mazda",$L974="Mazda"),$J977/#REF!,""),1),"NA")</f>
        <v>NA</v>
      </c>
      <c r="P967" s="834" t="str">
        <f>IFERROR(ROUND(IF(OR($L967="Shazoor",$L970="Shazoor",$L972="Shazoor",$L974="Shazoor"),$J977/#REF!,""),1),"NA")</f>
        <v>NA</v>
      </c>
      <c r="Q967" s="834" t="str">
        <f>IFERROR(ROUND(IF(OR($L967="Suzuki",$L970="Suzuki",$L972="Suzuki",$L974="Suzuki"),$J977/#REF!,""),1),"NA")</f>
        <v>NA</v>
      </c>
      <c r="R967" s="830"/>
      <c r="S967" s="855" t="e">
        <f>G977/#REF!/#REF!</f>
        <v>#REF!</v>
      </c>
      <c r="T967" s="857" t="e">
        <f>ROUND(S977/#REF!,0)</f>
        <v>#REF!</v>
      </c>
      <c r="U967" s="44"/>
      <c r="V967" s="19"/>
    </row>
    <row r="968" spans="2:22" hidden="1">
      <c r="B968" s="823"/>
      <c r="C968" s="828"/>
      <c r="D968" s="25"/>
      <c r="E968" s="30"/>
      <c r="F968" s="30"/>
      <c r="G968" s="7" t="str">
        <f>IFERROR(IF(F968/#REF!=0," ",F968/#REF!),"")</f>
        <v/>
      </c>
      <c r="H968" s="147"/>
      <c r="I968" s="863"/>
      <c r="J968" s="860"/>
      <c r="K968" s="866"/>
      <c r="L968" s="828"/>
      <c r="M968" s="152"/>
      <c r="N968" s="835"/>
      <c r="O968" s="835"/>
      <c r="P968" s="835"/>
      <c r="Q968" s="835"/>
      <c r="R968" s="831"/>
      <c r="S968" s="855"/>
      <c r="T968" s="857"/>
      <c r="U968" s="46"/>
      <c r="V968" s="19"/>
    </row>
    <row r="969" spans="2:22" hidden="1">
      <c r="B969" s="823"/>
      <c r="C969" s="828"/>
      <c r="D969" s="25"/>
      <c r="E969" s="30"/>
      <c r="F969" s="30"/>
      <c r="G969" s="7" t="str">
        <f>IFERROR(IF(F969/#REF!=0," ",F969/#REF!),"")</f>
        <v/>
      </c>
      <c r="H969" s="147"/>
      <c r="I969" s="863"/>
      <c r="J969" s="860"/>
      <c r="K969" s="866"/>
      <c r="L969" s="829"/>
      <c r="M969" s="152"/>
      <c r="N969" s="835"/>
      <c r="O969" s="835"/>
      <c r="P969" s="835"/>
      <c r="Q969" s="835"/>
      <c r="R969" s="831"/>
      <c r="S969" s="855"/>
      <c r="T969" s="857"/>
      <c r="U969" s="46"/>
      <c r="V969" s="19"/>
    </row>
    <row r="970" spans="2:22" hidden="1">
      <c r="B970" s="823"/>
      <c r="C970" s="828"/>
      <c r="D970" s="25"/>
      <c r="E970" s="30"/>
      <c r="F970" s="30"/>
      <c r="G970" s="7" t="str">
        <f>IFERROR(IF(F970/#REF!=0," ",F970/#REF!),"")</f>
        <v/>
      </c>
      <c r="H970" s="147"/>
      <c r="I970" s="863"/>
      <c r="J970" s="860"/>
      <c r="K970" s="866"/>
      <c r="L970" s="854"/>
      <c r="M970" s="152"/>
      <c r="N970" s="835"/>
      <c r="O970" s="835"/>
      <c r="P970" s="835"/>
      <c r="Q970" s="835"/>
      <c r="R970" s="831"/>
      <c r="S970" s="855"/>
      <c r="T970" s="857"/>
      <c r="U970" s="46"/>
      <c r="V970" s="19"/>
    </row>
    <row r="971" spans="2:22" hidden="1">
      <c r="B971" s="823"/>
      <c r="C971" s="828"/>
      <c r="D971" s="25"/>
      <c r="E971" s="30"/>
      <c r="F971" s="22"/>
      <c r="G971" s="7" t="str">
        <f>IFERROR(IF(F971/#REF!=0," ",F971/#REF!),"")</f>
        <v/>
      </c>
      <c r="H971" s="147"/>
      <c r="I971" s="863"/>
      <c r="J971" s="860"/>
      <c r="K971" s="866"/>
      <c r="L971" s="829"/>
      <c r="M971" s="152"/>
      <c r="N971" s="835"/>
      <c r="O971" s="835"/>
      <c r="P971" s="835"/>
      <c r="Q971" s="835"/>
      <c r="R971" s="831"/>
      <c r="S971" s="855"/>
      <c r="T971" s="857"/>
      <c r="U971" s="46"/>
      <c r="V971" s="19"/>
    </row>
    <row r="972" spans="2:22" hidden="1">
      <c r="B972" s="823"/>
      <c r="C972" s="828"/>
      <c r="D972" s="25"/>
      <c r="E972" s="30"/>
      <c r="F972" s="22"/>
      <c r="G972" s="7" t="str">
        <f>IFERROR(IF(F972/#REF!=0," ",F972/#REF!),"")</f>
        <v/>
      </c>
      <c r="H972" s="147"/>
      <c r="I972" s="863"/>
      <c r="J972" s="860"/>
      <c r="K972" s="866"/>
      <c r="L972" s="854"/>
      <c r="M972" s="152"/>
      <c r="N972" s="835"/>
      <c r="O972" s="835"/>
      <c r="P972" s="835"/>
      <c r="Q972" s="835"/>
      <c r="R972" s="831"/>
      <c r="S972" s="855"/>
      <c r="T972" s="857"/>
      <c r="U972" s="46"/>
      <c r="V972" s="19"/>
    </row>
    <row r="973" spans="2:22" hidden="1">
      <c r="B973" s="823"/>
      <c r="C973" s="828"/>
      <c r="D973" s="25"/>
      <c r="E973" s="30"/>
      <c r="F973" s="22"/>
      <c r="G973" s="7" t="str">
        <f>IFERROR(IF(F973/#REF!=0," ",F973/#REF!),"")</f>
        <v/>
      </c>
      <c r="H973" s="147"/>
      <c r="I973" s="863"/>
      <c r="J973" s="860"/>
      <c r="K973" s="866"/>
      <c r="L973" s="829"/>
      <c r="M973" s="152"/>
      <c r="N973" s="835"/>
      <c r="O973" s="835"/>
      <c r="P973" s="835"/>
      <c r="Q973" s="835"/>
      <c r="R973" s="831"/>
      <c r="S973" s="855"/>
      <c r="T973" s="857"/>
      <c r="U973" s="46"/>
      <c r="V973" s="19"/>
    </row>
    <row r="974" spans="2:22" hidden="1">
      <c r="B974" s="823"/>
      <c r="C974" s="828"/>
      <c r="D974" s="25"/>
      <c r="E974" s="30"/>
      <c r="F974" s="22"/>
      <c r="G974" s="7" t="str">
        <f>IFERROR(IF(F974/#REF!=0," ",F974/#REF!),"")</f>
        <v/>
      </c>
      <c r="H974" s="147"/>
      <c r="I974" s="863"/>
      <c r="J974" s="860"/>
      <c r="K974" s="866"/>
      <c r="L974" s="854"/>
      <c r="M974" s="152"/>
      <c r="N974" s="835"/>
      <c r="O974" s="835"/>
      <c r="P974" s="835"/>
      <c r="Q974" s="835"/>
      <c r="R974" s="831"/>
      <c r="S974" s="855"/>
      <c r="T974" s="857"/>
      <c r="U974" s="46"/>
      <c r="V974" s="19"/>
    </row>
    <row r="975" spans="2:22" hidden="1">
      <c r="B975" s="823"/>
      <c r="C975" s="828"/>
      <c r="D975" s="25"/>
      <c r="E975" s="30"/>
      <c r="F975" s="22"/>
      <c r="G975" s="7" t="str">
        <f>IFERROR(IF(F975/#REF!=0," ",F975/#REF!),"")</f>
        <v/>
      </c>
      <c r="H975" s="147"/>
      <c r="I975" s="863"/>
      <c r="J975" s="860"/>
      <c r="K975" s="866"/>
      <c r="L975" s="828"/>
      <c r="M975" s="152"/>
      <c r="N975" s="835"/>
      <c r="O975" s="835"/>
      <c r="P975" s="835"/>
      <c r="Q975" s="835"/>
      <c r="R975" s="831"/>
      <c r="S975" s="855"/>
      <c r="T975" s="857"/>
      <c r="U975" s="46"/>
      <c r="V975" s="19"/>
    </row>
    <row r="976" spans="2:22" hidden="1">
      <c r="B976" s="822"/>
      <c r="C976" s="829"/>
      <c r="D976" s="25"/>
      <c r="E976" s="30"/>
      <c r="F976" s="22"/>
      <c r="G976" s="7" t="str">
        <f>IFERROR(IF(F976/#REF!=0," ",F976/#REF!),"")</f>
        <v/>
      </c>
      <c r="H976" s="7"/>
      <c r="I976" s="864"/>
      <c r="J976" s="861"/>
      <c r="K976" s="867"/>
      <c r="L976" s="829"/>
      <c r="M976" s="153"/>
      <c r="N976" s="836"/>
      <c r="O976" s="836"/>
      <c r="P976" s="836"/>
      <c r="Q976" s="836"/>
      <c r="R976" s="832"/>
      <c r="S976" s="856"/>
      <c r="T976" s="858"/>
      <c r="U976" s="46"/>
      <c r="V976" s="19"/>
    </row>
    <row r="977" spans="2:22" s="90" customFormat="1" ht="16.5" hidden="1" customHeight="1">
      <c r="B977" s="821"/>
      <c r="C977" s="78" t="s">
        <v>348</v>
      </c>
      <c r="D977" s="78">
        <f>COUNTA(D967:D976)</f>
        <v>0</v>
      </c>
      <c r="E977" s="78"/>
      <c r="F977" s="69">
        <f>SUM(F967:F976)</f>
        <v>0</v>
      </c>
      <c r="G977" s="69">
        <f>SUM(G967:G976)</f>
        <v>0</v>
      </c>
      <c r="H977" s="69"/>
      <c r="I977" s="70">
        <f>SUM(I967:I976)</f>
        <v>0</v>
      </c>
      <c r="J977" s="71">
        <f>SUM(J967:J976)</f>
        <v>0</v>
      </c>
      <c r="K977" s="71">
        <f>SUM(K967:K976)</f>
        <v>0</v>
      </c>
      <c r="L977" s="71"/>
      <c r="M977" s="71"/>
      <c r="N977" s="74">
        <f>SUM(N967:N976)</f>
        <v>0</v>
      </c>
      <c r="O977" s="74">
        <f>SUM(O967:O976)</f>
        <v>0</v>
      </c>
      <c r="P977" s="74">
        <f t="shared" ref="P977" si="157">SUM(P967:P976)</f>
        <v>0</v>
      </c>
      <c r="Q977" s="74">
        <f>SUM(Q967:Q976)</f>
        <v>0</v>
      </c>
      <c r="R977" s="71"/>
      <c r="S977" s="71" t="e">
        <f>SUM(S967:S976)</f>
        <v>#REF!</v>
      </c>
      <c r="T977" s="71" t="e">
        <f t="shared" ref="T977" si="158">SUM(T967:T976)</f>
        <v>#REF!</v>
      </c>
      <c r="U977" s="81"/>
      <c r="V977" s="91"/>
    </row>
    <row r="978" spans="2:22" s="93" customFormat="1" hidden="1">
      <c r="B978" s="822"/>
      <c r="C978" s="82"/>
      <c r="D978" s="83"/>
      <c r="E978" s="84"/>
      <c r="F978" s="84"/>
      <c r="G978" s="28" t="str">
        <f>IFERROR(IF(F978/#REF!=0," ",F978/#REF!),"")</f>
        <v/>
      </c>
      <c r="H978" s="28"/>
      <c r="I978" s="72"/>
      <c r="J978" s="73"/>
      <c r="K978" s="73"/>
      <c r="L978" s="73"/>
      <c r="M978" s="73"/>
      <c r="N978" s="73"/>
      <c r="O978" s="73"/>
      <c r="P978" s="73"/>
      <c r="Q978" s="73"/>
      <c r="R978" s="73"/>
      <c r="S978" s="73"/>
      <c r="T978" s="73"/>
      <c r="U978" s="87"/>
      <c r="V978" s="92"/>
    </row>
    <row r="979" spans="2:22" hidden="1">
      <c r="B979" s="823">
        <f>B967+1</f>
        <v>81</v>
      </c>
      <c r="C979" s="828"/>
      <c r="D979" s="25"/>
      <c r="E979" s="24"/>
      <c r="F979" s="30"/>
      <c r="G979" s="7" t="str">
        <f>IFERROR(IF(F979/#REF!=0," ",F979/#REF!),"")</f>
        <v/>
      </c>
      <c r="H979" s="147"/>
      <c r="I979" s="862" t="str">
        <f>IFERROR(ROUND(IF(F989/#REF!=0,"",F989/#REF!),0),"")</f>
        <v/>
      </c>
      <c r="J979" s="859" t="str">
        <f>IFERROR(I989/#REF!,"")</f>
        <v/>
      </c>
      <c r="K979" s="865" t="str">
        <f>IFERROR(J989*#REF!/2,"")</f>
        <v/>
      </c>
      <c r="L979" s="854"/>
      <c r="M979" s="152"/>
      <c r="N979" s="834" t="str">
        <f>IFERROR(ROUND(IF(OR($L979="Hino Truck",$L982="Hino Truck",$L984="Hino Truck",$L986="Hino Truck"),$J989/#REF!,""),1),"NA")</f>
        <v>NA</v>
      </c>
      <c r="O979" s="834" t="str">
        <f>IFERROR(ROUND(IF(OR($L979="Mazda",$L982="Mazda",$L984="Mazda",$L986="Mazda"),$J989/#REF!,""),1),"NA")</f>
        <v>NA</v>
      </c>
      <c r="P979" s="834" t="str">
        <f>IFERROR(ROUND(IF(OR($L979="Shazoor",$L982="Shazoor",$L984="Shazoor",$L986="Shazoor"),$J989/#REF!,""),1),"NA")</f>
        <v>NA</v>
      </c>
      <c r="Q979" s="834" t="str">
        <f>IFERROR(ROUND(IF(OR($L979="Suzuki",$L982="Suzuki",$L984="Suzuki",$L986="Suzuki"),$J989/#REF!,""),1),"NA")</f>
        <v>NA</v>
      </c>
      <c r="R979" s="830"/>
      <c r="S979" s="855" t="e">
        <f>G989/#REF!/#REF!</f>
        <v>#REF!</v>
      </c>
      <c r="T979" s="857" t="e">
        <f>ROUND(S989/#REF!,0)</f>
        <v>#REF!</v>
      </c>
      <c r="U979" s="44"/>
      <c r="V979" s="19"/>
    </row>
    <row r="980" spans="2:22" hidden="1">
      <c r="B980" s="823"/>
      <c r="C980" s="828"/>
      <c r="D980" s="25"/>
      <c r="E980" s="30"/>
      <c r="F980" s="30"/>
      <c r="G980" s="7" t="str">
        <f>IFERROR(IF(F980/#REF!=0," ",F980/#REF!),"")</f>
        <v/>
      </c>
      <c r="H980" s="147"/>
      <c r="I980" s="863"/>
      <c r="J980" s="860"/>
      <c r="K980" s="866"/>
      <c r="L980" s="828"/>
      <c r="M980" s="152"/>
      <c r="N980" s="835"/>
      <c r="O980" s="835"/>
      <c r="P980" s="835"/>
      <c r="Q980" s="835"/>
      <c r="R980" s="831"/>
      <c r="S980" s="855"/>
      <c r="T980" s="857"/>
      <c r="U980" s="46"/>
      <c r="V980" s="19"/>
    </row>
    <row r="981" spans="2:22" hidden="1">
      <c r="B981" s="823"/>
      <c r="C981" s="828"/>
      <c r="D981" s="25"/>
      <c r="E981" s="30"/>
      <c r="F981" s="30"/>
      <c r="G981" s="7" t="str">
        <f>IFERROR(IF(F981/#REF!=0," ",F981/#REF!),"")</f>
        <v/>
      </c>
      <c r="H981" s="147"/>
      <c r="I981" s="863"/>
      <c r="J981" s="860"/>
      <c r="K981" s="866"/>
      <c r="L981" s="829"/>
      <c r="M981" s="152"/>
      <c r="N981" s="835"/>
      <c r="O981" s="835"/>
      <c r="P981" s="835"/>
      <c r="Q981" s="835"/>
      <c r="R981" s="831"/>
      <c r="S981" s="855"/>
      <c r="T981" s="857"/>
      <c r="U981" s="46"/>
      <c r="V981" s="19"/>
    </row>
    <row r="982" spans="2:22" hidden="1">
      <c r="B982" s="823"/>
      <c r="C982" s="828"/>
      <c r="D982" s="25"/>
      <c r="E982" s="30"/>
      <c r="F982" s="30"/>
      <c r="G982" s="7" t="str">
        <f>IFERROR(IF(F982/#REF!=0," ",F982/#REF!),"")</f>
        <v/>
      </c>
      <c r="H982" s="147"/>
      <c r="I982" s="863"/>
      <c r="J982" s="860"/>
      <c r="K982" s="866"/>
      <c r="L982" s="854"/>
      <c r="M982" s="152"/>
      <c r="N982" s="835"/>
      <c r="O982" s="835"/>
      <c r="P982" s="835"/>
      <c r="Q982" s="835"/>
      <c r="R982" s="831"/>
      <c r="S982" s="855"/>
      <c r="T982" s="857"/>
      <c r="U982" s="46"/>
      <c r="V982" s="19"/>
    </row>
    <row r="983" spans="2:22" hidden="1">
      <c r="B983" s="823"/>
      <c r="C983" s="828"/>
      <c r="D983" s="25"/>
      <c r="E983" s="30"/>
      <c r="F983" s="22"/>
      <c r="G983" s="7" t="str">
        <f>IFERROR(IF(F983/#REF!=0," ",F983/#REF!),"")</f>
        <v/>
      </c>
      <c r="H983" s="147"/>
      <c r="I983" s="863"/>
      <c r="J983" s="860"/>
      <c r="K983" s="866"/>
      <c r="L983" s="829"/>
      <c r="M983" s="152"/>
      <c r="N983" s="835"/>
      <c r="O983" s="835"/>
      <c r="P983" s="835"/>
      <c r="Q983" s="835"/>
      <c r="R983" s="831"/>
      <c r="S983" s="855"/>
      <c r="T983" s="857"/>
      <c r="U983" s="46"/>
      <c r="V983" s="19"/>
    </row>
    <row r="984" spans="2:22" hidden="1">
      <c r="B984" s="823"/>
      <c r="C984" s="828"/>
      <c r="D984" s="25"/>
      <c r="E984" s="30"/>
      <c r="F984" s="22"/>
      <c r="G984" s="7" t="str">
        <f>IFERROR(IF(F984/#REF!=0," ",F984/#REF!),"")</f>
        <v/>
      </c>
      <c r="H984" s="147"/>
      <c r="I984" s="863"/>
      <c r="J984" s="860"/>
      <c r="K984" s="866"/>
      <c r="L984" s="854"/>
      <c r="M984" s="152"/>
      <c r="N984" s="835"/>
      <c r="O984" s="835"/>
      <c r="P984" s="835"/>
      <c r="Q984" s="835"/>
      <c r="R984" s="831"/>
      <c r="S984" s="855"/>
      <c r="T984" s="857"/>
      <c r="U984" s="46"/>
      <c r="V984" s="19"/>
    </row>
    <row r="985" spans="2:22" hidden="1">
      <c r="B985" s="823"/>
      <c r="C985" s="828"/>
      <c r="D985" s="25"/>
      <c r="E985" s="30"/>
      <c r="F985" s="22"/>
      <c r="G985" s="7" t="str">
        <f>IFERROR(IF(F985/#REF!=0," ",F985/#REF!),"")</f>
        <v/>
      </c>
      <c r="H985" s="147"/>
      <c r="I985" s="863"/>
      <c r="J985" s="860"/>
      <c r="K985" s="866"/>
      <c r="L985" s="829"/>
      <c r="M985" s="152"/>
      <c r="N985" s="835"/>
      <c r="O985" s="835"/>
      <c r="P985" s="835"/>
      <c r="Q985" s="835"/>
      <c r="R985" s="831"/>
      <c r="S985" s="855"/>
      <c r="T985" s="857"/>
      <c r="U985" s="46"/>
      <c r="V985" s="19"/>
    </row>
    <row r="986" spans="2:22" hidden="1">
      <c r="B986" s="823"/>
      <c r="C986" s="828"/>
      <c r="D986" s="25"/>
      <c r="E986" s="30"/>
      <c r="F986" s="22"/>
      <c r="G986" s="7" t="str">
        <f>IFERROR(IF(F986/#REF!=0," ",F986/#REF!),"")</f>
        <v/>
      </c>
      <c r="H986" s="147"/>
      <c r="I986" s="863"/>
      <c r="J986" s="860"/>
      <c r="K986" s="866"/>
      <c r="L986" s="854"/>
      <c r="M986" s="152"/>
      <c r="N986" s="835"/>
      <c r="O986" s="835"/>
      <c r="P986" s="835"/>
      <c r="Q986" s="835"/>
      <c r="R986" s="831"/>
      <c r="S986" s="855"/>
      <c r="T986" s="857"/>
      <c r="U986" s="46"/>
      <c r="V986" s="19"/>
    </row>
    <row r="987" spans="2:22" hidden="1">
      <c r="B987" s="823"/>
      <c r="C987" s="828"/>
      <c r="D987" s="25"/>
      <c r="E987" s="30"/>
      <c r="F987" s="22"/>
      <c r="G987" s="7" t="str">
        <f>IFERROR(IF(F987/#REF!=0," ",F987/#REF!),"")</f>
        <v/>
      </c>
      <c r="H987" s="147"/>
      <c r="I987" s="863"/>
      <c r="J987" s="860"/>
      <c r="K987" s="866"/>
      <c r="L987" s="828"/>
      <c r="M987" s="152"/>
      <c r="N987" s="835"/>
      <c r="O987" s="835"/>
      <c r="P987" s="835"/>
      <c r="Q987" s="835"/>
      <c r="R987" s="831"/>
      <c r="S987" s="855"/>
      <c r="T987" s="857"/>
      <c r="U987" s="46"/>
      <c r="V987" s="19"/>
    </row>
    <row r="988" spans="2:22" hidden="1">
      <c r="B988" s="822"/>
      <c r="C988" s="829"/>
      <c r="D988" s="25"/>
      <c r="E988" s="30"/>
      <c r="F988" s="22"/>
      <c r="G988" s="7" t="str">
        <f>IFERROR(IF(F988/#REF!=0," ",F988/#REF!),"")</f>
        <v/>
      </c>
      <c r="H988" s="7"/>
      <c r="I988" s="864"/>
      <c r="J988" s="861"/>
      <c r="K988" s="867"/>
      <c r="L988" s="829"/>
      <c r="M988" s="153"/>
      <c r="N988" s="836"/>
      <c r="O988" s="836"/>
      <c r="P988" s="836"/>
      <c r="Q988" s="836"/>
      <c r="R988" s="832"/>
      <c r="S988" s="856"/>
      <c r="T988" s="858"/>
      <c r="U988" s="46"/>
      <c r="V988" s="19"/>
    </row>
    <row r="989" spans="2:22" s="90" customFormat="1" ht="16.5" hidden="1" customHeight="1">
      <c r="B989" s="821"/>
      <c r="C989" s="78" t="s">
        <v>348</v>
      </c>
      <c r="D989" s="78">
        <f>COUNTA(D979:D988)</f>
        <v>0</v>
      </c>
      <c r="E989" s="78"/>
      <c r="F989" s="69">
        <f>SUM(F979:F988)</f>
        <v>0</v>
      </c>
      <c r="G989" s="69">
        <f>SUM(G979:G988)</f>
        <v>0</v>
      </c>
      <c r="H989" s="69"/>
      <c r="I989" s="70">
        <f>SUM(I979:I988)</f>
        <v>0</v>
      </c>
      <c r="J989" s="71">
        <f>SUM(J979:J988)</f>
        <v>0</v>
      </c>
      <c r="K989" s="71">
        <f>SUM(K979:K988)</f>
        <v>0</v>
      </c>
      <c r="L989" s="71"/>
      <c r="M989" s="71"/>
      <c r="N989" s="74">
        <f>SUM(N979:N988)</f>
        <v>0</v>
      </c>
      <c r="O989" s="74">
        <f>SUM(O979:O988)</f>
        <v>0</v>
      </c>
      <c r="P989" s="74">
        <f t="shared" ref="P989" si="159">SUM(P979:P988)</f>
        <v>0</v>
      </c>
      <c r="Q989" s="74">
        <f>SUM(Q979:Q988)</f>
        <v>0</v>
      </c>
      <c r="R989" s="71"/>
      <c r="S989" s="71" t="e">
        <f>SUM(S979:S988)</f>
        <v>#REF!</v>
      </c>
      <c r="T989" s="71" t="e">
        <f t="shared" ref="T989" si="160">SUM(T979:T988)</f>
        <v>#REF!</v>
      </c>
      <c r="U989" s="81"/>
      <c r="V989" s="91"/>
    </row>
    <row r="990" spans="2:22" s="93" customFormat="1" hidden="1">
      <c r="B990" s="822"/>
      <c r="C990" s="82"/>
      <c r="D990" s="83"/>
      <c r="E990" s="84"/>
      <c r="F990" s="84"/>
      <c r="G990" s="28" t="str">
        <f>IFERROR(IF(F990/#REF!=0," ",F990/#REF!),"")</f>
        <v/>
      </c>
      <c r="H990" s="28"/>
      <c r="I990" s="72"/>
      <c r="J990" s="73"/>
      <c r="K990" s="73"/>
      <c r="L990" s="73"/>
      <c r="M990" s="73"/>
      <c r="N990" s="73"/>
      <c r="O990" s="73"/>
      <c r="P990" s="73"/>
      <c r="Q990" s="73"/>
      <c r="R990" s="73"/>
      <c r="S990" s="73"/>
      <c r="T990" s="73"/>
      <c r="U990" s="87"/>
      <c r="V990" s="92"/>
    </row>
    <row r="991" spans="2:22" hidden="1">
      <c r="B991" s="823">
        <f>B979+1</f>
        <v>82</v>
      </c>
      <c r="C991" s="828"/>
      <c r="D991" s="25"/>
      <c r="E991" s="24"/>
      <c r="F991" s="30"/>
      <c r="G991" s="7" t="str">
        <f>IFERROR(IF(F991/#REF!=0," ",F991/#REF!),"")</f>
        <v/>
      </c>
      <c r="H991" s="147"/>
      <c r="I991" s="862" t="str">
        <f>IFERROR(ROUND(IF(F1001/#REF!=0,"",F1001/#REF!),0),"")</f>
        <v/>
      </c>
      <c r="J991" s="859" t="str">
        <f>IFERROR(I1001/#REF!,"")</f>
        <v/>
      </c>
      <c r="K991" s="865" t="str">
        <f>IFERROR(J1001*#REF!/2,"")</f>
        <v/>
      </c>
      <c r="L991" s="854"/>
      <c r="M991" s="152"/>
      <c r="N991" s="834" t="str">
        <f>IFERROR(ROUND(IF(OR($L991="Hino Truck",$L994="Hino Truck",$L996="Hino Truck",$L998="Hino Truck"),$J1001/#REF!,""),1),"NA")</f>
        <v>NA</v>
      </c>
      <c r="O991" s="834" t="str">
        <f>IFERROR(ROUND(IF(OR($L991="Mazda",$L994="Mazda",$L996="Mazda",$L998="Mazda"),$J1001/#REF!,""),1),"NA")</f>
        <v>NA</v>
      </c>
      <c r="P991" s="834" t="str">
        <f>IFERROR(ROUND(IF(OR($L991="Shazoor",$L994="Shazoor",$L996="Shazoor",$L998="Shazoor"),$J1001/#REF!,""),1),"NA")</f>
        <v>NA</v>
      </c>
      <c r="Q991" s="834" t="str">
        <f>IFERROR(ROUND(IF(OR($L991="Suzuki",$L994="Suzuki",$L996="Suzuki",$L998="Suzuki"),$J1001/#REF!,""),1),"NA")</f>
        <v>NA</v>
      </c>
      <c r="R991" s="830"/>
      <c r="S991" s="855" t="e">
        <f>G1001/#REF!/#REF!</f>
        <v>#REF!</v>
      </c>
      <c r="T991" s="857" t="e">
        <f>ROUND(S1001/#REF!,0)</f>
        <v>#REF!</v>
      </c>
      <c r="U991" s="44"/>
      <c r="V991" s="19"/>
    </row>
    <row r="992" spans="2:22" hidden="1">
      <c r="B992" s="823"/>
      <c r="C992" s="828"/>
      <c r="D992" s="25"/>
      <c r="E992" s="30"/>
      <c r="F992" s="30"/>
      <c r="G992" s="7" t="str">
        <f>IFERROR(IF(F992/#REF!=0," ",F992/#REF!),"")</f>
        <v/>
      </c>
      <c r="H992" s="147"/>
      <c r="I992" s="863"/>
      <c r="J992" s="860"/>
      <c r="K992" s="866"/>
      <c r="L992" s="828"/>
      <c r="M992" s="152"/>
      <c r="N992" s="835"/>
      <c r="O992" s="835"/>
      <c r="P992" s="835"/>
      <c r="Q992" s="835"/>
      <c r="R992" s="831"/>
      <c r="S992" s="855"/>
      <c r="T992" s="857"/>
      <c r="U992" s="46"/>
      <c r="V992" s="19"/>
    </row>
    <row r="993" spans="2:22" hidden="1">
      <c r="B993" s="823"/>
      <c r="C993" s="828"/>
      <c r="D993" s="25"/>
      <c r="E993" s="30"/>
      <c r="F993" s="30"/>
      <c r="G993" s="7" t="str">
        <f>IFERROR(IF(F993/#REF!=0," ",F993/#REF!),"")</f>
        <v/>
      </c>
      <c r="H993" s="147"/>
      <c r="I993" s="863"/>
      <c r="J993" s="860"/>
      <c r="K993" s="866"/>
      <c r="L993" s="829"/>
      <c r="M993" s="152"/>
      <c r="N993" s="835"/>
      <c r="O993" s="835"/>
      <c r="P993" s="835"/>
      <c r="Q993" s="835"/>
      <c r="R993" s="831"/>
      <c r="S993" s="855"/>
      <c r="T993" s="857"/>
      <c r="U993" s="46"/>
      <c r="V993" s="19"/>
    </row>
    <row r="994" spans="2:22" hidden="1">
      <c r="B994" s="823"/>
      <c r="C994" s="828"/>
      <c r="D994" s="25"/>
      <c r="E994" s="30"/>
      <c r="F994" s="30"/>
      <c r="G994" s="7" t="str">
        <f>IFERROR(IF(F994/#REF!=0," ",F994/#REF!),"")</f>
        <v/>
      </c>
      <c r="H994" s="147"/>
      <c r="I994" s="863"/>
      <c r="J994" s="860"/>
      <c r="K994" s="866"/>
      <c r="L994" s="854"/>
      <c r="M994" s="152"/>
      <c r="N994" s="835"/>
      <c r="O994" s="835"/>
      <c r="P994" s="835"/>
      <c r="Q994" s="835"/>
      <c r="R994" s="831"/>
      <c r="S994" s="855"/>
      <c r="T994" s="857"/>
      <c r="U994" s="46"/>
      <c r="V994" s="19"/>
    </row>
    <row r="995" spans="2:22" hidden="1">
      <c r="B995" s="823"/>
      <c r="C995" s="828"/>
      <c r="D995" s="25"/>
      <c r="E995" s="30"/>
      <c r="F995" s="22"/>
      <c r="G995" s="7" t="str">
        <f>IFERROR(IF(F995/#REF!=0," ",F995/#REF!),"")</f>
        <v/>
      </c>
      <c r="H995" s="147"/>
      <c r="I995" s="863"/>
      <c r="J995" s="860"/>
      <c r="K995" s="866"/>
      <c r="L995" s="829"/>
      <c r="M995" s="152"/>
      <c r="N995" s="835"/>
      <c r="O995" s="835"/>
      <c r="P995" s="835"/>
      <c r="Q995" s="835"/>
      <c r="R995" s="831"/>
      <c r="S995" s="855"/>
      <c r="T995" s="857"/>
      <c r="U995" s="46"/>
      <c r="V995" s="19"/>
    </row>
    <row r="996" spans="2:22" hidden="1">
      <c r="B996" s="823"/>
      <c r="C996" s="828"/>
      <c r="D996" s="25"/>
      <c r="E996" s="30"/>
      <c r="F996" s="22"/>
      <c r="G996" s="7" t="str">
        <f>IFERROR(IF(F996/#REF!=0," ",F996/#REF!),"")</f>
        <v/>
      </c>
      <c r="H996" s="147"/>
      <c r="I996" s="863"/>
      <c r="J996" s="860"/>
      <c r="K996" s="866"/>
      <c r="L996" s="854"/>
      <c r="M996" s="152"/>
      <c r="N996" s="835"/>
      <c r="O996" s="835"/>
      <c r="P996" s="835"/>
      <c r="Q996" s="835"/>
      <c r="R996" s="831"/>
      <c r="S996" s="855"/>
      <c r="T996" s="857"/>
      <c r="U996" s="46"/>
      <c r="V996" s="19"/>
    </row>
    <row r="997" spans="2:22" hidden="1">
      <c r="B997" s="823"/>
      <c r="C997" s="828"/>
      <c r="D997" s="25"/>
      <c r="E997" s="30"/>
      <c r="F997" s="22"/>
      <c r="G997" s="7" t="str">
        <f>IFERROR(IF(F997/#REF!=0," ",F997/#REF!),"")</f>
        <v/>
      </c>
      <c r="H997" s="147"/>
      <c r="I997" s="863"/>
      <c r="J997" s="860"/>
      <c r="K997" s="866"/>
      <c r="L997" s="829"/>
      <c r="M997" s="152"/>
      <c r="N997" s="835"/>
      <c r="O997" s="835"/>
      <c r="P997" s="835"/>
      <c r="Q997" s="835"/>
      <c r="R997" s="831"/>
      <c r="S997" s="855"/>
      <c r="T997" s="857"/>
      <c r="U997" s="46"/>
      <c r="V997" s="19"/>
    </row>
    <row r="998" spans="2:22" hidden="1">
      <c r="B998" s="823"/>
      <c r="C998" s="828"/>
      <c r="D998" s="25"/>
      <c r="E998" s="30"/>
      <c r="F998" s="22"/>
      <c r="G998" s="7" t="str">
        <f>IFERROR(IF(F998/#REF!=0," ",F998/#REF!),"")</f>
        <v/>
      </c>
      <c r="H998" s="147"/>
      <c r="I998" s="863"/>
      <c r="J998" s="860"/>
      <c r="K998" s="866"/>
      <c r="L998" s="854"/>
      <c r="M998" s="152"/>
      <c r="N998" s="835"/>
      <c r="O998" s="835"/>
      <c r="P998" s="835"/>
      <c r="Q998" s="835"/>
      <c r="R998" s="831"/>
      <c r="S998" s="855"/>
      <c r="T998" s="857"/>
      <c r="U998" s="46"/>
      <c r="V998" s="19"/>
    </row>
    <row r="999" spans="2:22" hidden="1">
      <c r="B999" s="823"/>
      <c r="C999" s="828"/>
      <c r="D999" s="25"/>
      <c r="E999" s="30"/>
      <c r="F999" s="22"/>
      <c r="G999" s="7" t="str">
        <f>IFERROR(IF(F999/#REF!=0," ",F999/#REF!),"")</f>
        <v/>
      </c>
      <c r="H999" s="147"/>
      <c r="I999" s="863"/>
      <c r="J999" s="860"/>
      <c r="K999" s="866"/>
      <c r="L999" s="828"/>
      <c r="M999" s="152"/>
      <c r="N999" s="835"/>
      <c r="O999" s="835"/>
      <c r="P999" s="835"/>
      <c r="Q999" s="835"/>
      <c r="R999" s="831"/>
      <c r="S999" s="855"/>
      <c r="T999" s="857"/>
      <c r="U999" s="46"/>
      <c r="V999" s="19"/>
    </row>
    <row r="1000" spans="2:22" hidden="1">
      <c r="B1000" s="822"/>
      <c r="C1000" s="829"/>
      <c r="D1000" s="25"/>
      <c r="E1000" s="30"/>
      <c r="F1000" s="22"/>
      <c r="G1000" s="7" t="str">
        <f>IFERROR(IF(F1000/#REF!=0," ",F1000/#REF!),"")</f>
        <v/>
      </c>
      <c r="H1000" s="7"/>
      <c r="I1000" s="864"/>
      <c r="J1000" s="861"/>
      <c r="K1000" s="867"/>
      <c r="L1000" s="829"/>
      <c r="M1000" s="153"/>
      <c r="N1000" s="836"/>
      <c r="O1000" s="836"/>
      <c r="P1000" s="836"/>
      <c r="Q1000" s="836"/>
      <c r="R1000" s="832"/>
      <c r="S1000" s="856"/>
      <c r="T1000" s="858"/>
      <c r="U1000" s="46"/>
      <c r="V1000" s="19"/>
    </row>
    <row r="1001" spans="2:22" s="90" customFormat="1" ht="16.5" hidden="1" customHeight="1">
      <c r="B1001" s="821"/>
      <c r="C1001" s="78" t="s">
        <v>348</v>
      </c>
      <c r="D1001" s="78">
        <f>COUNTA(D991:D1000)</f>
        <v>0</v>
      </c>
      <c r="E1001" s="78"/>
      <c r="F1001" s="69">
        <f>SUM(F991:F1000)</f>
        <v>0</v>
      </c>
      <c r="G1001" s="69">
        <f>SUM(G991:G1000)</f>
        <v>0</v>
      </c>
      <c r="H1001" s="69"/>
      <c r="I1001" s="70">
        <f>SUM(I991:I1000)</f>
        <v>0</v>
      </c>
      <c r="J1001" s="71">
        <f>SUM(J991:J1000)</f>
        <v>0</v>
      </c>
      <c r="K1001" s="71">
        <f>SUM(K991:K1000)</f>
        <v>0</v>
      </c>
      <c r="L1001" s="71"/>
      <c r="M1001" s="71"/>
      <c r="N1001" s="74">
        <f>SUM(N991:N1000)</f>
        <v>0</v>
      </c>
      <c r="O1001" s="74">
        <f>SUM(O991:O1000)</f>
        <v>0</v>
      </c>
      <c r="P1001" s="74">
        <f t="shared" ref="P1001" si="161">SUM(P991:P1000)</f>
        <v>0</v>
      </c>
      <c r="Q1001" s="74">
        <f>SUM(Q991:Q1000)</f>
        <v>0</v>
      </c>
      <c r="R1001" s="71"/>
      <c r="S1001" s="71" t="e">
        <f>SUM(S991:S1000)</f>
        <v>#REF!</v>
      </c>
      <c r="T1001" s="71" t="e">
        <f t="shared" ref="T1001" si="162">SUM(T991:T1000)</f>
        <v>#REF!</v>
      </c>
      <c r="U1001" s="81"/>
      <c r="V1001" s="91"/>
    </row>
    <row r="1002" spans="2:22" s="93" customFormat="1" hidden="1">
      <c r="B1002" s="822"/>
      <c r="C1002" s="82"/>
      <c r="D1002" s="83"/>
      <c r="E1002" s="84"/>
      <c r="F1002" s="84"/>
      <c r="G1002" s="28" t="str">
        <f>IFERROR(IF(F1002/#REF!=0," ",F1002/#REF!),"")</f>
        <v/>
      </c>
      <c r="H1002" s="28"/>
      <c r="I1002" s="72"/>
      <c r="J1002" s="73"/>
      <c r="K1002" s="73"/>
      <c r="L1002" s="73"/>
      <c r="M1002" s="73"/>
      <c r="N1002" s="73"/>
      <c r="O1002" s="73"/>
      <c r="P1002" s="73"/>
      <c r="Q1002" s="73"/>
      <c r="R1002" s="73"/>
      <c r="S1002" s="73"/>
      <c r="T1002" s="73"/>
      <c r="U1002" s="87"/>
      <c r="V1002" s="92"/>
    </row>
    <row r="1003" spans="2:22" hidden="1">
      <c r="B1003" s="823">
        <f>B991+1</f>
        <v>83</v>
      </c>
      <c r="C1003" s="828"/>
      <c r="D1003" s="25"/>
      <c r="E1003" s="24"/>
      <c r="F1003" s="30"/>
      <c r="G1003" s="7" t="str">
        <f>IFERROR(IF(F1003/#REF!=0," ",F1003/#REF!),"")</f>
        <v/>
      </c>
      <c r="H1003" s="147"/>
      <c r="I1003" s="862" t="str">
        <f>IFERROR(ROUND(IF(F1013/#REF!=0,"",F1013/#REF!),0),"")</f>
        <v/>
      </c>
      <c r="J1003" s="859" t="str">
        <f>IFERROR(I1013/#REF!,"")</f>
        <v/>
      </c>
      <c r="K1003" s="865" t="str">
        <f>IFERROR(J1013*#REF!/2,"")</f>
        <v/>
      </c>
      <c r="L1003" s="854"/>
      <c r="M1003" s="152"/>
      <c r="N1003" s="834" t="str">
        <f>IFERROR(ROUND(IF(OR($L1003="Hino Truck",$L1006="Hino Truck",$L1008="Hino Truck",$L1010="Hino Truck"),$J1013/#REF!,""),1),"NA")</f>
        <v>NA</v>
      </c>
      <c r="O1003" s="834" t="str">
        <f>IFERROR(ROUND(IF(OR($L1003="Mazda",$L1006="Mazda",$L1008="Mazda",$L1010="Mazda"),$J1013/#REF!,""),1),"NA")</f>
        <v>NA</v>
      </c>
      <c r="P1003" s="834" t="str">
        <f>IFERROR(ROUND(IF(OR($L1003="Shazoor",$L1006="Shazoor",$L1008="Shazoor",$L1010="Shazoor"),$J1013/#REF!,""),1),"NA")</f>
        <v>NA</v>
      </c>
      <c r="Q1003" s="834" t="str">
        <f>IFERROR(ROUND(IF(OR($L1003="Suzuki",$L1006="Suzuki",$L1008="Suzuki",$L1010="Suzuki"),$J1013/#REF!,""),1),"NA")</f>
        <v>NA</v>
      </c>
      <c r="R1003" s="830"/>
      <c r="S1003" s="855" t="e">
        <f>G1013/#REF!/#REF!</f>
        <v>#REF!</v>
      </c>
      <c r="T1003" s="857" t="e">
        <f>ROUND(S1013/#REF!,0)</f>
        <v>#REF!</v>
      </c>
      <c r="U1003" s="44"/>
      <c r="V1003" s="19"/>
    </row>
    <row r="1004" spans="2:22" hidden="1">
      <c r="B1004" s="823"/>
      <c r="C1004" s="828"/>
      <c r="D1004" s="25"/>
      <c r="E1004" s="30"/>
      <c r="F1004" s="30"/>
      <c r="G1004" s="7" t="str">
        <f>IFERROR(IF(F1004/#REF!=0," ",F1004/#REF!),"")</f>
        <v/>
      </c>
      <c r="H1004" s="147"/>
      <c r="I1004" s="863"/>
      <c r="J1004" s="860"/>
      <c r="K1004" s="866"/>
      <c r="L1004" s="828"/>
      <c r="M1004" s="152"/>
      <c r="N1004" s="835"/>
      <c r="O1004" s="835"/>
      <c r="P1004" s="835"/>
      <c r="Q1004" s="835"/>
      <c r="R1004" s="831"/>
      <c r="S1004" s="855"/>
      <c r="T1004" s="857"/>
      <c r="U1004" s="46"/>
      <c r="V1004" s="19"/>
    </row>
    <row r="1005" spans="2:22" hidden="1">
      <c r="B1005" s="823"/>
      <c r="C1005" s="828"/>
      <c r="D1005" s="25"/>
      <c r="E1005" s="30"/>
      <c r="F1005" s="30"/>
      <c r="G1005" s="7" t="str">
        <f>IFERROR(IF(F1005/#REF!=0," ",F1005/#REF!),"")</f>
        <v/>
      </c>
      <c r="H1005" s="147"/>
      <c r="I1005" s="863"/>
      <c r="J1005" s="860"/>
      <c r="K1005" s="866"/>
      <c r="L1005" s="829"/>
      <c r="M1005" s="152"/>
      <c r="N1005" s="835"/>
      <c r="O1005" s="835"/>
      <c r="P1005" s="835"/>
      <c r="Q1005" s="835"/>
      <c r="R1005" s="831"/>
      <c r="S1005" s="855"/>
      <c r="T1005" s="857"/>
      <c r="U1005" s="46"/>
      <c r="V1005" s="19"/>
    </row>
    <row r="1006" spans="2:22" hidden="1">
      <c r="B1006" s="823"/>
      <c r="C1006" s="828"/>
      <c r="D1006" s="25"/>
      <c r="E1006" s="30"/>
      <c r="F1006" s="30"/>
      <c r="G1006" s="7" t="str">
        <f>IFERROR(IF(F1006/#REF!=0," ",F1006/#REF!),"")</f>
        <v/>
      </c>
      <c r="H1006" s="147"/>
      <c r="I1006" s="863"/>
      <c r="J1006" s="860"/>
      <c r="K1006" s="866"/>
      <c r="L1006" s="854"/>
      <c r="M1006" s="152"/>
      <c r="N1006" s="835"/>
      <c r="O1006" s="835"/>
      <c r="P1006" s="835"/>
      <c r="Q1006" s="835"/>
      <c r="R1006" s="831"/>
      <c r="S1006" s="855"/>
      <c r="T1006" s="857"/>
      <c r="U1006" s="46"/>
      <c r="V1006" s="19"/>
    </row>
    <row r="1007" spans="2:22" hidden="1">
      <c r="B1007" s="823"/>
      <c r="C1007" s="828"/>
      <c r="D1007" s="25"/>
      <c r="E1007" s="30"/>
      <c r="F1007" s="22"/>
      <c r="G1007" s="7" t="str">
        <f>IFERROR(IF(F1007/#REF!=0," ",F1007/#REF!),"")</f>
        <v/>
      </c>
      <c r="H1007" s="147"/>
      <c r="I1007" s="863"/>
      <c r="J1007" s="860"/>
      <c r="K1007" s="866"/>
      <c r="L1007" s="829"/>
      <c r="M1007" s="152"/>
      <c r="N1007" s="835"/>
      <c r="O1007" s="835"/>
      <c r="P1007" s="835"/>
      <c r="Q1007" s="835"/>
      <c r="R1007" s="831"/>
      <c r="S1007" s="855"/>
      <c r="T1007" s="857"/>
      <c r="U1007" s="46"/>
      <c r="V1007" s="19"/>
    </row>
    <row r="1008" spans="2:22" hidden="1">
      <c r="B1008" s="823"/>
      <c r="C1008" s="828"/>
      <c r="D1008" s="25"/>
      <c r="E1008" s="30"/>
      <c r="F1008" s="22"/>
      <c r="G1008" s="7" t="str">
        <f>IFERROR(IF(F1008/#REF!=0," ",F1008/#REF!),"")</f>
        <v/>
      </c>
      <c r="H1008" s="147"/>
      <c r="I1008" s="863"/>
      <c r="J1008" s="860"/>
      <c r="K1008" s="866"/>
      <c r="L1008" s="854"/>
      <c r="M1008" s="152"/>
      <c r="N1008" s="835"/>
      <c r="O1008" s="835"/>
      <c r="P1008" s="835"/>
      <c r="Q1008" s="835"/>
      <c r="R1008" s="831"/>
      <c r="S1008" s="855"/>
      <c r="T1008" s="857"/>
      <c r="U1008" s="46"/>
      <c r="V1008" s="19"/>
    </row>
    <row r="1009" spans="2:22" hidden="1">
      <c r="B1009" s="823"/>
      <c r="C1009" s="828"/>
      <c r="D1009" s="25"/>
      <c r="E1009" s="30"/>
      <c r="F1009" s="22"/>
      <c r="G1009" s="7" t="str">
        <f>IFERROR(IF(F1009/#REF!=0," ",F1009/#REF!),"")</f>
        <v/>
      </c>
      <c r="H1009" s="147"/>
      <c r="I1009" s="863"/>
      <c r="J1009" s="860"/>
      <c r="K1009" s="866"/>
      <c r="L1009" s="829"/>
      <c r="M1009" s="152"/>
      <c r="N1009" s="835"/>
      <c r="O1009" s="835"/>
      <c r="P1009" s="835"/>
      <c r="Q1009" s="835"/>
      <c r="R1009" s="831"/>
      <c r="S1009" s="855"/>
      <c r="T1009" s="857"/>
      <c r="U1009" s="46"/>
      <c r="V1009" s="19"/>
    </row>
    <row r="1010" spans="2:22" hidden="1">
      <c r="B1010" s="823"/>
      <c r="C1010" s="828"/>
      <c r="D1010" s="25"/>
      <c r="E1010" s="30"/>
      <c r="F1010" s="22"/>
      <c r="G1010" s="7" t="str">
        <f>IFERROR(IF(F1010/#REF!=0," ",F1010/#REF!),"")</f>
        <v/>
      </c>
      <c r="H1010" s="147"/>
      <c r="I1010" s="863"/>
      <c r="J1010" s="860"/>
      <c r="K1010" s="866"/>
      <c r="L1010" s="854"/>
      <c r="M1010" s="152"/>
      <c r="N1010" s="835"/>
      <c r="O1010" s="835"/>
      <c r="P1010" s="835"/>
      <c r="Q1010" s="835"/>
      <c r="R1010" s="831"/>
      <c r="S1010" s="855"/>
      <c r="T1010" s="857"/>
      <c r="U1010" s="46"/>
      <c r="V1010" s="19"/>
    </row>
    <row r="1011" spans="2:22" hidden="1">
      <c r="B1011" s="823"/>
      <c r="C1011" s="828"/>
      <c r="D1011" s="25"/>
      <c r="E1011" s="30"/>
      <c r="F1011" s="22"/>
      <c r="G1011" s="7" t="str">
        <f>IFERROR(IF(F1011/#REF!=0," ",F1011/#REF!),"")</f>
        <v/>
      </c>
      <c r="H1011" s="147"/>
      <c r="I1011" s="863"/>
      <c r="J1011" s="860"/>
      <c r="K1011" s="866"/>
      <c r="L1011" s="828"/>
      <c r="M1011" s="152"/>
      <c r="N1011" s="835"/>
      <c r="O1011" s="835"/>
      <c r="P1011" s="835"/>
      <c r="Q1011" s="835"/>
      <c r="R1011" s="831"/>
      <c r="S1011" s="855"/>
      <c r="T1011" s="857"/>
      <c r="U1011" s="46"/>
      <c r="V1011" s="19"/>
    </row>
    <row r="1012" spans="2:22" hidden="1">
      <c r="B1012" s="822"/>
      <c r="C1012" s="829"/>
      <c r="D1012" s="25"/>
      <c r="E1012" s="30"/>
      <c r="F1012" s="22"/>
      <c r="G1012" s="7" t="str">
        <f>IFERROR(IF(F1012/#REF!=0," ",F1012/#REF!),"")</f>
        <v/>
      </c>
      <c r="H1012" s="7"/>
      <c r="I1012" s="864"/>
      <c r="J1012" s="861"/>
      <c r="K1012" s="867"/>
      <c r="L1012" s="829"/>
      <c r="M1012" s="153"/>
      <c r="N1012" s="836"/>
      <c r="O1012" s="836"/>
      <c r="P1012" s="836"/>
      <c r="Q1012" s="836"/>
      <c r="R1012" s="832"/>
      <c r="S1012" s="856"/>
      <c r="T1012" s="858"/>
      <c r="U1012" s="46"/>
      <c r="V1012" s="19"/>
    </row>
    <row r="1013" spans="2:22" s="90" customFormat="1" ht="16.5" hidden="1" customHeight="1">
      <c r="B1013" s="821"/>
      <c r="C1013" s="78" t="s">
        <v>348</v>
      </c>
      <c r="D1013" s="78">
        <f>COUNTA(D1003:D1012)</f>
        <v>0</v>
      </c>
      <c r="E1013" s="78"/>
      <c r="F1013" s="69">
        <f>SUM(F1003:F1012)</f>
        <v>0</v>
      </c>
      <c r="G1013" s="69">
        <f>SUM(G1003:G1012)</f>
        <v>0</v>
      </c>
      <c r="H1013" s="69"/>
      <c r="I1013" s="70">
        <f>SUM(I1003:I1012)</f>
        <v>0</v>
      </c>
      <c r="J1013" s="71">
        <f>SUM(J1003:J1012)</f>
        <v>0</v>
      </c>
      <c r="K1013" s="71">
        <f>SUM(K1003:K1012)</f>
        <v>0</v>
      </c>
      <c r="L1013" s="71"/>
      <c r="M1013" s="71"/>
      <c r="N1013" s="74">
        <f>SUM(N1003:N1012)</f>
        <v>0</v>
      </c>
      <c r="O1013" s="74">
        <f>SUM(O1003:O1012)</f>
        <v>0</v>
      </c>
      <c r="P1013" s="74">
        <f t="shared" ref="P1013" si="163">SUM(P1003:P1012)</f>
        <v>0</v>
      </c>
      <c r="Q1013" s="74">
        <f>SUM(Q1003:Q1012)</f>
        <v>0</v>
      </c>
      <c r="R1013" s="71"/>
      <c r="S1013" s="71" t="e">
        <f>SUM(S1003:S1012)</f>
        <v>#REF!</v>
      </c>
      <c r="T1013" s="71" t="e">
        <f t="shared" ref="T1013" si="164">SUM(T1003:T1012)</f>
        <v>#REF!</v>
      </c>
      <c r="U1013" s="81"/>
      <c r="V1013" s="91"/>
    </row>
    <row r="1014" spans="2:22" s="93" customFormat="1" hidden="1">
      <c r="B1014" s="822"/>
      <c r="C1014" s="82"/>
      <c r="D1014" s="83"/>
      <c r="E1014" s="84"/>
      <c r="F1014" s="84"/>
      <c r="G1014" s="28" t="str">
        <f>IFERROR(IF(F1014/#REF!=0," ",F1014/#REF!),"")</f>
        <v/>
      </c>
      <c r="H1014" s="28"/>
      <c r="I1014" s="72"/>
      <c r="J1014" s="73"/>
      <c r="K1014" s="73"/>
      <c r="L1014" s="73"/>
      <c r="M1014" s="73"/>
      <c r="N1014" s="73"/>
      <c r="O1014" s="73"/>
      <c r="P1014" s="73"/>
      <c r="Q1014" s="73"/>
      <c r="R1014" s="73"/>
      <c r="S1014" s="73"/>
      <c r="T1014" s="73"/>
      <c r="U1014" s="87"/>
      <c r="V1014" s="92"/>
    </row>
    <row r="1015" spans="2:22" hidden="1">
      <c r="B1015" s="823">
        <f>B1003+1</f>
        <v>84</v>
      </c>
      <c r="C1015" s="828"/>
      <c r="D1015" s="25"/>
      <c r="E1015" s="24"/>
      <c r="F1015" s="30"/>
      <c r="G1015" s="7" t="str">
        <f>IFERROR(IF(F1015/#REF!=0," ",F1015/#REF!),"")</f>
        <v/>
      </c>
      <c r="H1015" s="147"/>
      <c r="I1015" s="862" t="str">
        <f>IFERROR(ROUND(IF(F1025/#REF!=0,"",F1025/#REF!),0),"")</f>
        <v/>
      </c>
      <c r="J1015" s="859" t="str">
        <f>IFERROR(I1025/#REF!,"")</f>
        <v/>
      </c>
      <c r="K1015" s="865" t="str">
        <f>IFERROR(J1025*#REF!/2,"")</f>
        <v/>
      </c>
      <c r="L1015" s="854"/>
      <c r="M1015" s="152"/>
      <c r="N1015" s="834" t="str">
        <f>IFERROR(ROUND(IF(OR($L1015="Hino Truck",$L1018="Hino Truck",$L1020="Hino Truck",$L1022="Hino Truck"),$J1025/#REF!,""),1),"NA")</f>
        <v>NA</v>
      </c>
      <c r="O1015" s="834" t="str">
        <f>IFERROR(ROUND(IF(OR($L1015="Mazda",$L1018="Mazda",$L1020="Mazda",$L1022="Mazda"),$J1025/#REF!,""),1),"NA")</f>
        <v>NA</v>
      </c>
      <c r="P1015" s="834" t="str">
        <f>IFERROR(ROUND(IF(OR($L1015="Shazoor",$L1018="Shazoor",$L1020="Shazoor",$L1022="Shazoor"),$J1025/#REF!,""),1),"NA")</f>
        <v>NA</v>
      </c>
      <c r="Q1015" s="834" t="str">
        <f>IFERROR(ROUND(IF(OR($L1015="Suzuki",$L1018="Suzuki",$L1020="Suzuki",$L1022="Suzuki"),$J1025/#REF!,""),1),"NA")</f>
        <v>NA</v>
      </c>
      <c r="R1015" s="830"/>
      <c r="S1015" s="855" t="e">
        <f>G1025/#REF!/#REF!</f>
        <v>#REF!</v>
      </c>
      <c r="T1015" s="857" t="e">
        <f>ROUND(S1025/#REF!,0)</f>
        <v>#REF!</v>
      </c>
      <c r="U1015" s="44"/>
      <c r="V1015" s="19"/>
    </row>
    <row r="1016" spans="2:22" hidden="1">
      <c r="B1016" s="823"/>
      <c r="C1016" s="828"/>
      <c r="D1016" s="25"/>
      <c r="E1016" s="30"/>
      <c r="F1016" s="30"/>
      <c r="G1016" s="7" t="str">
        <f>IFERROR(IF(F1016/#REF!=0," ",F1016/#REF!),"")</f>
        <v/>
      </c>
      <c r="H1016" s="147"/>
      <c r="I1016" s="863"/>
      <c r="J1016" s="860"/>
      <c r="K1016" s="866"/>
      <c r="L1016" s="828"/>
      <c r="M1016" s="152"/>
      <c r="N1016" s="835"/>
      <c r="O1016" s="835"/>
      <c r="P1016" s="835"/>
      <c r="Q1016" s="835"/>
      <c r="R1016" s="831"/>
      <c r="S1016" s="855"/>
      <c r="T1016" s="857"/>
      <c r="U1016" s="46"/>
      <c r="V1016" s="19"/>
    </row>
    <row r="1017" spans="2:22" hidden="1">
      <c r="B1017" s="823"/>
      <c r="C1017" s="828"/>
      <c r="D1017" s="25"/>
      <c r="E1017" s="30"/>
      <c r="F1017" s="30"/>
      <c r="G1017" s="7" t="str">
        <f>IFERROR(IF(F1017/#REF!=0," ",F1017/#REF!),"")</f>
        <v/>
      </c>
      <c r="H1017" s="147"/>
      <c r="I1017" s="863"/>
      <c r="J1017" s="860"/>
      <c r="K1017" s="866"/>
      <c r="L1017" s="829"/>
      <c r="M1017" s="152"/>
      <c r="N1017" s="835"/>
      <c r="O1017" s="835"/>
      <c r="P1017" s="835"/>
      <c r="Q1017" s="835"/>
      <c r="R1017" s="831"/>
      <c r="S1017" s="855"/>
      <c r="T1017" s="857"/>
      <c r="U1017" s="46"/>
      <c r="V1017" s="19"/>
    </row>
    <row r="1018" spans="2:22" hidden="1">
      <c r="B1018" s="823"/>
      <c r="C1018" s="828"/>
      <c r="D1018" s="25"/>
      <c r="E1018" s="30"/>
      <c r="F1018" s="30"/>
      <c r="G1018" s="7" t="str">
        <f>IFERROR(IF(F1018/#REF!=0," ",F1018/#REF!),"")</f>
        <v/>
      </c>
      <c r="H1018" s="147"/>
      <c r="I1018" s="863"/>
      <c r="J1018" s="860"/>
      <c r="K1018" s="866"/>
      <c r="L1018" s="854"/>
      <c r="M1018" s="152"/>
      <c r="N1018" s="835"/>
      <c r="O1018" s="835"/>
      <c r="P1018" s="835"/>
      <c r="Q1018" s="835"/>
      <c r="R1018" s="831"/>
      <c r="S1018" s="855"/>
      <c r="T1018" s="857"/>
      <c r="U1018" s="46"/>
      <c r="V1018" s="19"/>
    </row>
    <row r="1019" spans="2:22" hidden="1">
      <c r="B1019" s="823"/>
      <c r="C1019" s="828"/>
      <c r="D1019" s="25"/>
      <c r="E1019" s="30"/>
      <c r="F1019" s="22"/>
      <c r="G1019" s="7" t="str">
        <f>IFERROR(IF(F1019/#REF!=0," ",F1019/#REF!),"")</f>
        <v/>
      </c>
      <c r="H1019" s="147"/>
      <c r="I1019" s="863"/>
      <c r="J1019" s="860"/>
      <c r="K1019" s="866"/>
      <c r="L1019" s="829"/>
      <c r="M1019" s="152"/>
      <c r="N1019" s="835"/>
      <c r="O1019" s="835"/>
      <c r="P1019" s="835"/>
      <c r="Q1019" s="835"/>
      <c r="R1019" s="831"/>
      <c r="S1019" s="855"/>
      <c r="T1019" s="857"/>
      <c r="U1019" s="46"/>
      <c r="V1019" s="19"/>
    </row>
    <row r="1020" spans="2:22" hidden="1">
      <c r="B1020" s="823"/>
      <c r="C1020" s="828"/>
      <c r="D1020" s="25"/>
      <c r="E1020" s="30"/>
      <c r="F1020" s="22"/>
      <c r="G1020" s="7" t="str">
        <f>IFERROR(IF(F1020/#REF!=0," ",F1020/#REF!),"")</f>
        <v/>
      </c>
      <c r="H1020" s="147"/>
      <c r="I1020" s="863"/>
      <c r="J1020" s="860"/>
      <c r="K1020" s="866"/>
      <c r="L1020" s="854"/>
      <c r="M1020" s="152"/>
      <c r="N1020" s="835"/>
      <c r="O1020" s="835"/>
      <c r="P1020" s="835"/>
      <c r="Q1020" s="835"/>
      <c r="R1020" s="831"/>
      <c r="S1020" s="855"/>
      <c r="T1020" s="857"/>
      <c r="U1020" s="46"/>
      <c r="V1020" s="19"/>
    </row>
    <row r="1021" spans="2:22" hidden="1">
      <c r="B1021" s="823"/>
      <c r="C1021" s="828"/>
      <c r="D1021" s="25"/>
      <c r="E1021" s="30"/>
      <c r="F1021" s="22"/>
      <c r="G1021" s="7" t="str">
        <f>IFERROR(IF(F1021/#REF!=0," ",F1021/#REF!),"")</f>
        <v/>
      </c>
      <c r="H1021" s="147"/>
      <c r="I1021" s="863"/>
      <c r="J1021" s="860"/>
      <c r="K1021" s="866"/>
      <c r="L1021" s="829"/>
      <c r="M1021" s="152"/>
      <c r="N1021" s="835"/>
      <c r="O1021" s="835"/>
      <c r="P1021" s="835"/>
      <c r="Q1021" s="835"/>
      <c r="R1021" s="831"/>
      <c r="S1021" s="855"/>
      <c r="T1021" s="857"/>
      <c r="U1021" s="46"/>
      <c r="V1021" s="19"/>
    </row>
    <row r="1022" spans="2:22" hidden="1">
      <c r="B1022" s="823"/>
      <c r="C1022" s="828"/>
      <c r="D1022" s="25"/>
      <c r="E1022" s="30"/>
      <c r="F1022" s="22"/>
      <c r="G1022" s="7" t="str">
        <f>IFERROR(IF(F1022/#REF!=0," ",F1022/#REF!),"")</f>
        <v/>
      </c>
      <c r="H1022" s="147"/>
      <c r="I1022" s="863"/>
      <c r="J1022" s="860"/>
      <c r="K1022" s="866"/>
      <c r="L1022" s="854"/>
      <c r="M1022" s="152"/>
      <c r="N1022" s="835"/>
      <c r="O1022" s="835"/>
      <c r="P1022" s="835"/>
      <c r="Q1022" s="835"/>
      <c r="R1022" s="831"/>
      <c r="S1022" s="855"/>
      <c r="T1022" s="857"/>
      <c r="U1022" s="46"/>
      <c r="V1022" s="19"/>
    </row>
    <row r="1023" spans="2:22" hidden="1">
      <c r="B1023" s="823"/>
      <c r="C1023" s="828"/>
      <c r="D1023" s="25"/>
      <c r="E1023" s="30"/>
      <c r="F1023" s="22"/>
      <c r="G1023" s="7" t="str">
        <f>IFERROR(IF(F1023/#REF!=0," ",F1023/#REF!),"")</f>
        <v/>
      </c>
      <c r="H1023" s="147"/>
      <c r="I1023" s="863"/>
      <c r="J1023" s="860"/>
      <c r="K1023" s="866"/>
      <c r="L1023" s="828"/>
      <c r="M1023" s="152"/>
      <c r="N1023" s="835"/>
      <c r="O1023" s="835"/>
      <c r="P1023" s="835"/>
      <c r="Q1023" s="835"/>
      <c r="R1023" s="831"/>
      <c r="S1023" s="855"/>
      <c r="T1023" s="857"/>
      <c r="U1023" s="46"/>
      <c r="V1023" s="19"/>
    </row>
    <row r="1024" spans="2:22" hidden="1">
      <c r="B1024" s="822"/>
      <c r="C1024" s="829"/>
      <c r="D1024" s="25"/>
      <c r="E1024" s="30"/>
      <c r="F1024" s="22"/>
      <c r="G1024" s="7" t="str">
        <f>IFERROR(IF(F1024/#REF!=0," ",F1024/#REF!),"")</f>
        <v/>
      </c>
      <c r="H1024" s="7"/>
      <c r="I1024" s="864"/>
      <c r="J1024" s="861"/>
      <c r="K1024" s="867"/>
      <c r="L1024" s="829"/>
      <c r="M1024" s="153"/>
      <c r="N1024" s="836"/>
      <c r="O1024" s="836"/>
      <c r="P1024" s="836"/>
      <c r="Q1024" s="836"/>
      <c r="R1024" s="832"/>
      <c r="S1024" s="856"/>
      <c r="T1024" s="858"/>
      <c r="U1024" s="46"/>
      <c r="V1024" s="19"/>
    </row>
    <row r="1025" spans="2:22" s="90" customFormat="1" ht="16.5" hidden="1" customHeight="1">
      <c r="B1025" s="821"/>
      <c r="C1025" s="78" t="s">
        <v>348</v>
      </c>
      <c r="D1025" s="78">
        <f>COUNTA(D1015:D1024)</f>
        <v>0</v>
      </c>
      <c r="E1025" s="78"/>
      <c r="F1025" s="69">
        <f>SUM(F1015:F1024)</f>
        <v>0</v>
      </c>
      <c r="G1025" s="69">
        <f>SUM(G1015:G1024)</f>
        <v>0</v>
      </c>
      <c r="H1025" s="69"/>
      <c r="I1025" s="70">
        <f>SUM(I1015:I1024)</f>
        <v>0</v>
      </c>
      <c r="J1025" s="71">
        <f>SUM(J1015:J1024)</f>
        <v>0</v>
      </c>
      <c r="K1025" s="71">
        <f>SUM(K1015:K1024)</f>
        <v>0</v>
      </c>
      <c r="L1025" s="71"/>
      <c r="M1025" s="71"/>
      <c r="N1025" s="74">
        <f>SUM(N1015:N1024)</f>
        <v>0</v>
      </c>
      <c r="O1025" s="74">
        <f>SUM(O1015:O1024)</f>
        <v>0</v>
      </c>
      <c r="P1025" s="74">
        <f t="shared" ref="P1025" si="165">SUM(P1015:P1024)</f>
        <v>0</v>
      </c>
      <c r="Q1025" s="74">
        <f>SUM(Q1015:Q1024)</f>
        <v>0</v>
      </c>
      <c r="R1025" s="71"/>
      <c r="S1025" s="71" t="e">
        <f>SUM(S1015:S1024)</f>
        <v>#REF!</v>
      </c>
      <c r="T1025" s="71" t="e">
        <f t="shared" ref="T1025" si="166">SUM(T1015:T1024)</f>
        <v>#REF!</v>
      </c>
      <c r="U1025" s="81"/>
      <c r="V1025" s="91"/>
    </row>
    <row r="1026" spans="2:22" s="93" customFormat="1" hidden="1">
      <c r="B1026" s="822"/>
      <c r="C1026" s="82"/>
      <c r="D1026" s="83"/>
      <c r="E1026" s="84"/>
      <c r="F1026" s="84"/>
      <c r="G1026" s="28" t="str">
        <f>IFERROR(IF(F1026/#REF!=0," ",F1026/#REF!),"")</f>
        <v/>
      </c>
      <c r="H1026" s="28"/>
      <c r="I1026" s="72"/>
      <c r="J1026" s="73"/>
      <c r="K1026" s="73"/>
      <c r="L1026" s="73"/>
      <c r="M1026" s="73"/>
      <c r="N1026" s="73"/>
      <c r="O1026" s="73"/>
      <c r="P1026" s="73"/>
      <c r="Q1026" s="73"/>
      <c r="R1026" s="73"/>
      <c r="S1026" s="73"/>
      <c r="T1026" s="73"/>
      <c r="U1026" s="87"/>
      <c r="V1026" s="92"/>
    </row>
    <row r="1027" spans="2:22" hidden="1">
      <c r="B1027" s="823">
        <f>B1015+1</f>
        <v>85</v>
      </c>
      <c r="C1027" s="828"/>
      <c r="D1027" s="25"/>
      <c r="E1027" s="24"/>
      <c r="F1027" s="30"/>
      <c r="G1027" s="7" t="str">
        <f>IFERROR(IF(F1027/#REF!=0," ",F1027/#REF!),"")</f>
        <v/>
      </c>
      <c r="H1027" s="147"/>
      <c r="I1027" s="862" t="str">
        <f>IFERROR(ROUND(IF(F1037/#REF!=0,"",F1037/#REF!),0),"")</f>
        <v/>
      </c>
      <c r="J1027" s="859" t="str">
        <f>IFERROR(I1037/#REF!,"")</f>
        <v/>
      </c>
      <c r="K1027" s="865" t="str">
        <f>IFERROR(J1037*#REF!/2,"")</f>
        <v/>
      </c>
      <c r="L1027" s="854"/>
      <c r="M1027" s="152"/>
      <c r="N1027" s="834" t="str">
        <f>IFERROR(ROUND(IF(OR($L1027="Hino Truck",$L1030="Hino Truck",$L1032="Hino Truck",$L1034="Hino Truck"),$J1037/#REF!,""),1),"NA")</f>
        <v>NA</v>
      </c>
      <c r="O1027" s="834" t="str">
        <f>IFERROR(ROUND(IF(OR($L1027="Mazda",$L1030="Mazda",$L1032="Mazda",$L1034="Mazda"),$J1037/#REF!,""),1),"NA")</f>
        <v>NA</v>
      </c>
      <c r="P1027" s="834" t="str">
        <f>IFERROR(ROUND(IF(OR($L1027="Shazoor",$L1030="Shazoor",$L1032="Shazoor",$L1034="Shazoor"),$J1037/#REF!,""),1),"NA")</f>
        <v>NA</v>
      </c>
      <c r="Q1027" s="834" t="str">
        <f>IFERROR(ROUND(IF(OR($L1027="Suzuki",$L1030="Suzuki",$L1032="Suzuki",$L1034="Suzuki"),$J1037/#REF!,""),1),"NA")</f>
        <v>NA</v>
      </c>
      <c r="R1027" s="830"/>
      <c r="S1027" s="855" t="e">
        <f>G1037/#REF!/#REF!</f>
        <v>#REF!</v>
      </c>
      <c r="T1027" s="857" t="e">
        <f>ROUND(S1037/#REF!,0)</f>
        <v>#REF!</v>
      </c>
      <c r="U1027" s="44"/>
      <c r="V1027" s="19"/>
    </row>
    <row r="1028" spans="2:22" hidden="1">
      <c r="B1028" s="823"/>
      <c r="C1028" s="828"/>
      <c r="D1028" s="25"/>
      <c r="E1028" s="30"/>
      <c r="F1028" s="30"/>
      <c r="G1028" s="7" t="str">
        <f>IFERROR(IF(F1028/#REF!=0," ",F1028/#REF!),"")</f>
        <v/>
      </c>
      <c r="H1028" s="147"/>
      <c r="I1028" s="863"/>
      <c r="J1028" s="860"/>
      <c r="K1028" s="866"/>
      <c r="L1028" s="828"/>
      <c r="M1028" s="152"/>
      <c r="N1028" s="835"/>
      <c r="O1028" s="835"/>
      <c r="P1028" s="835"/>
      <c r="Q1028" s="835"/>
      <c r="R1028" s="831"/>
      <c r="S1028" s="855"/>
      <c r="T1028" s="857"/>
      <c r="U1028" s="46"/>
      <c r="V1028" s="19"/>
    </row>
    <row r="1029" spans="2:22" hidden="1">
      <c r="B1029" s="823"/>
      <c r="C1029" s="828"/>
      <c r="D1029" s="25"/>
      <c r="E1029" s="30"/>
      <c r="F1029" s="30"/>
      <c r="G1029" s="7" t="str">
        <f>IFERROR(IF(F1029/#REF!=0," ",F1029/#REF!),"")</f>
        <v/>
      </c>
      <c r="H1029" s="147"/>
      <c r="I1029" s="863"/>
      <c r="J1029" s="860"/>
      <c r="K1029" s="866"/>
      <c r="L1029" s="829"/>
      <c r="M1029" s="152"/>
      <c r="N1029" s="835"/>
      <c r="O1029" s="835"/>
      <c r="P1029" s="835"/>
      <c r="Q1029" s="835"/>
      <c r="R1029" s="831"/>
      <c r="S1029" s="855"/>
      <c r="T1029" s="857"/>
      <c r="U1029" s="46"/>
      <c r="V1029" s="19"/>
    </row>
    <row r="1030" spans="2:22" hidden="1">
      <c r="B1030" s="823"/>
      <c r="C1030" s="828"/>
      <c r="D1030" s="25"/>
      <c r="E1030" s="30"/>
      <c r="F1030" s="30"/>
      <c r="G1030" s="7" t="str">
        <f>IFERROR(IF(F1030/#REF!=0," ",F1030/#REF!),"")</f>
        <v/>
      </c>
      <c r="H1030" s="147"/>
      <c r="I1030" s="863"/>
      <c r="J1030" s="860"/>
      <c r="K1030" s="866"/>
      <c r="L1030" s="854"/>
      <c r="M1030" s="152"/>
      <c r="N1030" s="835"/>
      <c r="O1030" s="835"/>
      <c r="P1030" s="835"/>
      <c r="Q1030" s="835"/>
      <c r="R1030" s="831"/>
      <c r="S1030" s="855"/>
      <c r="T1030" s="857"/>
      <c r="U1030" s="46"/>
      <c r="V1030" s="19"/>
    </row>
    <row r="1031" spans="2:22" hidden="1">
      <c r="B1031" s="823"/>
      <c r="C1031" s="828"/>
      <c r="D1031" s="25"/>
      <c r="E1031" s="30"/>
      <c r="F1031" s="22"/>
      <c r="G1031" s="7" t="str">
        <f>IFERROR(IF(F1031/#REF!=0," ",F1031/#REF!),"")</f>
        <v/>
      </c>
      <c r="H1031" s="147"/>
      <c r="I1031" s="863"/>
      <c r="J1031" s="860"/>
      <c r="K1031" s="866"/>
      <c r="L1031" s="829"/>
      <c r="M1031" s="152"/>
      <c r="N1031" s="835"/>
      <c r="O1031" s="835"/>
      <c r="P1031" s="835"/>
      <c r="Q1031" s="835"/>
      <c r="R1031" s="831"/>
      <c r="S1031" s="855"/>
      <c r="T1031" s="857"/>
      <c r="U1031" s="46"/>
      <c r="V1031" s="19"/>
    </row>
    <row r="1032" spans="2:22" hidden="1">
      <c r="B1032" s="823"/>
      <c r="C1032" s="828"/>
      <c r="D1032" s="25"/>
      <c r="E1032" s="30"/>
      <c r="F1032" s="22"/>
      <c r="G1032" s="7" t="str">
        <f>IFERROR(IF(F1032/#REF!=0," ",F1032/#REF!),"")</f>
        <v/>
      </c>
      <c r="H1032" s="147"/>
      <c r="I1032" s="863"/>
      <c r="J1032" s="860"/>
      <c r="K1032" s="866"/>
      <c r="L1032" s="854"/>
      <c r="M1032" s="152"/>
      <c r="N1032" s="835"/>
      <c r="O1032" s="835"/>
      <c r="P1032" s="835"/>
      <c r="Q1032" s="835"/>
      <c r="R1032" s="831"/>
      <c r="S1032" s="855"/>
      <c r="T1032" s="857"/>
      <c r="U1032" s="46"/>
      <c r="V1032" s="19"/>
    </row>
    <row r="1033" spans="2:22" hidden="1">
      <c r="B1033" s="823"/>
      <c r="C1033" s="828"/>
      <c r="D1033" s="25"/>
      <c r="E1033" s="30"/>
      <c r="F1033" s="22"/>
      <c r="G1033" s="7" t="str">
        <f>IFERROR(IF(F1033/#REF!=0," ",F1033/#REF!),"")</f>
        <v/>
      </c>
      <c r="H1033" s="147"/>
      <c r="I1033" s="863"/>
      <c r="J1033" s="860"/>
      <c r="K1033" s="866"/>
      <c r="L1033" s="829"/>
      <c r="M1033" s="152"/>
      <c r="N1033" s="835"/>
      <c r="O1033" s="835"/>
      <c r="P1033" s="835"/>
      <c r="Q1033" s="835"/>
      <c r="R1033" s="831"/>
      <c r="S1033" s="855"/>
      <c r="T1033" s="857"/>
      <c r="U1033" s="46"/>
      <c r="V1033" s="19"/>
    </row>
    <row r="1034" spans="2:22" hidden="1">
      <c r="B1034" s="823"/>
      <c r="C1034" s="828"/>
      <c r="D1034" s="25"/>
      <c r="E1034" s="30"/>
      <c r="F1034" s="22"/>
      <c r="G1034" s="7" t="str">
        <f>IFERROR(IF(F1034/#REF!=0," ",F1034/#REF!),"")</f>
        <v/>
      </c>
      <c r="H1034" s="147"/>
      <c r="I1034" s="863"/>
      <c r="J1034" s="860"/>
      <c r="K1034" s="866"/>
      <c r="L1034" s="854"/>
      <c r="M1034" s="152"/>
      <c r="N1034" s="835"/>
      <c r="O1034" s="835"/>
      <c r="P1034" s="835"/>
      <c r="Q1034" s="835"/>
      <c r="R1034" s="831"/>
      <c r="S1034" s="855"/>
      <c r="T1034" s="857"/>
      <c r="U1034" s="46"/>
      <c r="V1034" s="19"/>
    </row>
    <row r="1035" spans="2:22" hidden="1">
      <c r="B1035" s="823"/>
      <c r="C1035" s="828"/>
      <c r="D1035" s="25"/>
      <c r="E1035" s="30"/>
      <c r="F1035" s="22"/>
      <c r="G1035" s="7" t="str">
        <f>IFERROR(IF(F1035/#REF!=0," ",F1035/#REF!),"")</f>
        <v/>
      </c>
      <c r="H1035" s="147"/>
      <c r="I1035" s="863"/>
      <c r="J1035" s="860"/>
      <c r="K1035" s="866"/>
      <c r="L1035" s="828"/>
      <c r="M1035" s="152"/>
      <c r="N1035" s="835"/>
      <c r="O1035" s="835"/>
      <c r="P1035" s="835"/>
      <c r="Q1035" s="835"/>
      <c r="R1035" s="831"/>
      <c r="S1035" s="855"/>
      <c r="T1035" s="857"/>
      <c r="U1035" s="46"/>
      <c r="V1035" s="19"/>
    </row>
    <row r="1036" spans="2:22" hidden="1">
      <c r="B1036" s="822"/>
      <c r="C1036" s="829"/>
      <c r="D1036" s="25"/>
      <c r="E1036" s="30"/>
      <c r="F1036" s="22"/>
      <c r="G1036" s="7" t="str">
        <f>IFERROR(IF(F1036/#REF!=0," ",F1036/#REF!),"")</f>
        <v/>
      </c>
      <c r="H1036" s="7"/>
      <c r="I1036" s="864"/>
      <c r="J1036" s="861"/>
      <c r="K1036" s="867"/>
      <c r="L1036" s="829"/>
      <c r="M1036" s="153"/>
      <c r="N1036" s="836"/>
      <c r="O1036" s="836"/>
      <c r="P1036" s="836"/>
      <c r="Q1036" s="836"/>
      <c r="R1036" s="832"/>
      <c r="S1036" s="856"/>
      <c r="T1036" s="858"/>
      <c r="U1036" s="46"/>
      <c r="V1036" s="19"/>
    </row>
    <row r="1037" spans="2:22" s="90" customFormat="1" ht="16.5" hidden="1" customHeight="1">
      <c r="B1037" s="821"/>
      <c r="C1037" s="78" t="s">
        <v>348</v>
      </c>
      <c r="D1037" s="78">
        <f>COUNTA(D1027:D1036)</f>
        <v>0</v>
      </c>
      <c r="E1037" s="78"/>
      <c r="F1037" s="69">
        <f>SUM(F1027:F1036)</f>
        <v>0</v>
      </c>
      <c r="G1037" s="69">
        <f>SUM(G1027:G1036)</f>
        <v>0</v>
      </c>
      <c r="H1037" s="69"/>
      <c r="I1037" s="70">
        <f>SUM(I1027:I1036)</f>
        <v>0</v>
      </c>
      <c r="J1037" s="71">
        <f>SUM(J1027:J1036)</f>
        <v>0</v>
      </c>
      <c r="K1037" s="71">
        <f>SUM(K1027:K1036)</f>
        <v>0</v>
      </c>
      <c r="L1037" s="71"/>
      <c r="M1037" s="71"/>
      <c r="N1037" s="74">
        <f>SUM(N1027:N1036)</f>
        <v>0</v>
      </c>
      <c r="O1037" s="74">
        <f>SUM(O1027:O1036)</f>
        <v>0</v>
      </c>
      <c r="P1037" s="74">
        <f t="shared" ref="P1037" si="167">SUM(P1027:P1036)</f>
        <v>0</v>
      </c>
      <c r="Q1037" s="74">
        <f>SUM(Q1027:Q1036)</f>
        <v>0</v>
      </c>
      <c r="R1037" s="71"/>
      <c r="S1037" s="71" t="e">
        <f>SUM(S1027:S1036)</f>
        <v>#REF!</v>
      </c>
      <c r="T1037" s="71" t="e">
        <f t="shared" ref="T1037" si="168">SUM(T1027:T1036)</f>
        <v>#REF!</v>
      </c>
      <c r="U1037" s="81"/>
      <c r="V1037" s="91"/>
    </row>
    <row r="1038" spans="2:22" s="93" customFormat="1" hidden="1">
      <c r="B1038" s="822"/>
      <c r="C1038" s="82"/>
      <c r="D1038" s="83"/>
      <c r="E1038" s="84"/>
      <c r="F1038" s="84"/>
      <c r="G1038" s="28" t="str">
        <f>IFERROR(IF(F1038/#REF!=0," ",F1038/#REF!),"")</f>
        <v/>
      </c>
      <c r="H1038" s="28"/>
      <c r="I1038" s="72"/>
      <c r="J1038" s="73"/>
      <c r="K1038" s="73"/>
      <c r="L1038" s="73"/>
      <c r="M1038" s="73"/>
      <c r="N1038" s="73"/>
      <c r="O1038" s="73"/>
      <c r="P1038" s="73"/>
      <c r="Q1038" s="73"/>
      <c r="R1038" s="73"/>
      <c r="S1038" s="73"/>
      <c r="T1038" s="73"/>
      <c r="U1038" s="87"/>
      <c r="V1038" s="92"/>
    </row>
    <row r="1039" spans="2:22" hidden="1">
      <c r="B1039" s="823">
        <f>B1027+1</f>
        <v>86</v>
      </c>
      <c r="C1039" s="828"/>
      <c r="D1039" s="25"/>
      <c r="E1039" s="24"/>
      <c r="F1039" s="30"/>
      <c r="G1039" s="7" t="str">
        <f>IFERROR(IF(F1039/#REF!=0," ",F1039/#REF!),"")</f>
        <v/>
      </c>
      <c r="H1039" s="147"/>
      <c r="I1039" s="862" t="str">
        <f>IFERROR(ROUND(IF(F1049/#REF!=0,"",F1049/#REF!),0),"")</f>
        <v/>
      </c>
      <c r="J1039" s="859" t="str">
        <f>IFERROR(I1049/#REF!,"")</f>
        <v/>
      </c>
      <c r="K1039" s="865" t="str">
        <f>IFERROR(J1049*#REF!/2,"")</f>
        <v/>
      </c>
      <c r="L1039" s="854"/>
      <c r="M1039" s="152"/>
      <c r="N1039" s="834" t="str">
        <f>IFERROR(ROUND(IF(OR($L1039="Hino Truck",$L1042="Hino Truck",$L1044="Hino Truck",$L1046="Hino Truck"),$J1049/#REF!,""),1),"NA")</f>
        <v>NA</v>
      </c>
      <c r="O1039" s="834" t="str">
        <f>IFERROR(ROUND(IF(OR($L1039="Mazda",$L1042="Mazda",$L1044="Mazda",$L1046="Mazda"),$J1049/#REF!,""),1),"NA")</f>
        <v>NA</v>
      </c>
      <c r="P1039" s="834" t="str">
        <f>IFERROR(ROUND(IF(OR($L1039="Shazoor",$L1042="Shazoor",$L1044="Shazoor",$L1046="Shazoor"),$J1049/#REF!,""),1),"NA")</f>
        <v>NA</v>
      </c>
      <c r="Q1039" s="834" t="str">
        <f>IFERROR(ROUND(IF(OR($L1039="Suzuki",$L1042="Suzuki",$L1044="Suzuki",$L1046="Suzuki"),$J1049/#REF!,""),1),"NA")</f>
        <v>NA</v>
      </c>
      <c r="R1039" s="830"/>
      <c r="S1039" s="855" t="e">
        <f>G1049/#REF!/#REF!</f>
        <v>#REF!</v>
      </c>
      <c r="T1039" s="857" t="e">
        <f>ROUND(S1049/#REF!,0)</f>
        <v>#REF!</v>
      </c>
      <c r="U1039" s="44"/>
      <c r="V1039" s="19"/>
    </row>
    <row r="1040" spans="2:22" hidden="1">
      <c r="B1040" s="823"/>
      <c r="C1040" s="828"/>
      <c r="D1040" s="25"/>
      <c r="E1040" s="30"/>
      <c r="F1040" s="30"/>
      <c r="G1040" s="7" t="str">
        <f>IFERROR(IF(F1040/#REF!=0," ",F1040/#REF!),"")</f>
        <v/>
      </c>
      <c r="H1040" s="147"/>
      <c r="I1040" s="863"/>
      <c r="J1040" s="860"/>
      <c r="K1040" s="866"/>
      <c r="L1040" s="828"/>
      <c r="M1040" s="152"/>
      <c r="N1040" s="835"/>
      <c r="O1040" s="835"/>
      <c r="P1040" s="835"/>
      <c r="Q1040" s="835"/>
      <c r="R1040" s="831"/>
      <c r="S1040" s="855"/>
      <c r="T1040" s="857"/>
      <c r="U1040" s="46"/>
      <c r="V1040" s="19"/>
    </row>
    <row r="1041" spans="2:22" hidden="1">
      <c r="B1041" s="823"/>
      <c r="C1041" s="828"/>
      <c r="D1041" s="25"/>
      <c r="E1041" s="30"/>
      <c r="F1041" s="30"/>
      <c r="G1041" s="7" t="str">
        <f>IFERROR(IF(F1041/#REF!=0," ",F1041/#REF!),"")</f>
        <v/>
      </c>
      <c r="H1041" s="147"/>
      <c r="I1041" s="863"/>
      <c r="J1041" s="860"/>
      <c r="K1041" s="866"/>
      <c r="L1041" s="829"/>
      <c r="M1041" s="152"/>
      <c r="N1041" s="835"/>
      <c r="O1041" s="835"/>
      <c r="P1041" s="835"/>
      <c r="Q1041" s="835"/>
      <c r="R1041" s="831"/>
      <c r="S1041" s="855"/>
      <c r="T1041" s="857"/>
      <c r="U1041" s="46"/>
      <c r="V1041" s="19"/>
    </row>
    <row r="1042" spans="2:22" hidden="1">
      <c r="B1042" s="823"/>
      <c r="C1042" s="828"/>
      <c r="D1042" s="25"/>
      <c r="E1042" s="30"/>
      <c r="F1042" s="30"/>
      <c r="G1042" s="7" t="str">
        <f>IFERROR(IF(F1042/#REF!=0," ",F1042/#REF!),"")</f>
        <v/>
      </c>
      <c r="H1042" s="147"/>
      <c r="I1042" s="863"/>
      <c r="J1042" s="860"/>
      <c r="K1042" s="866"/>
      <c r="L1042" s="854"/>
      <c r="M1042" s="152"/>
      <c r="N1042" s="835"/>
      <c r="O1042" s="835"/>
      <c r="P1042" s="835"/>
      <c r="Q1042" s="835"/>
      <c r="R1042" s="831"/>
      <c r="S1042" s="855"/>
      <c r="T1042" s="857"/>
      <c r="U1042" s="46"/>
      <c r="V1042" s="19"/>
    </row>
    <row r="1043" spans="2:22" hidden="1">
      <c r="B1043" s="823"/>
      <c r="C1043" s="828"/>
      <c r="D1043" s="25"/>
      <c r="E1043" s="30"/>
      <c r="F1043" s="22"/>
      <c r="G1043" s="7" t="str">
        <f>IFERROR(IF(F1043/#REF!=0," ",F1043/#REF!),"")</f>
        <v/>
      </c>
      <c r="H1043" s="147"/>
      <c r="I1043" s="863"/>
      <c r="J1043" s="860"/>
      <c r="K1043" s="866"/>
      <c r="L1043" s="829"/>
      <c r="M1043" s="152"/>
      <c r="N1043" s="835"/>
      <c r="O1043" s="835"/>
      <c r="P1043" s="835"/>
      <c r="Q1043" s="835"/>
      <c r="R1043" s="831"/>
      <c r="S1043" s="855"/>
      <c r="T1043" s="857"/>
      <c r="U1043" s="46"/>
      <c r="V1043" s="19"/>
    </row>
    <row r="1044" spans="2:22" hidden="1">
      <c r="B1044" s="823"/>
      <c r="C1044" s="828"/>
      <c r="D1044" s="25"/>
      <c r="E1044" s="30"/>
      <c r="F1044" s="22"/>
      <c r="G1044" s="7" t="str">
        <f>IFERROR(IF(F1044/#REF!=0," ",F1044/#REF!),"")</f>
        <v/>
      </c>
      <c r="H1044" s="147"/>
      <c r="I1044" s="863"/>
      <c r="J1044" s="860"/>
      <c r="K1044" s="866"/>
      <c r="L1044" s="854"/>
      <c r="M1044" s="152"/>
      <c r="N1044" s="835"/>
      <c r="O1044" s="835"/>
      <c r="P1044" s="835"/>
      <c r="Q1044" s="835"/>
      <c r="R1044" s="831"/>
      <c r="S1044" s="855"/>
      <c r="T1044" s="857"/>
      <c r="U1044" s="46"/>
      <c r="V1044" s="19"/>
    </row>
    <row r="1045" spans="2:22" hidden="1">
      <c r="B1045" s="823"/>
      <c r="C1045" s="828"/>
      <c r="D1045" s="25"/>
      <c r="E1045" s="30"/>
      <c r="F1045" s="22"/>
      <c r="G1045" s="7" t="str">
        <f>IFERROR(IF(F1045/#REF!=0," ",F1045/#REF!),"")</f>
        <v/>
      </c>
      <c r="H1045" s="147"/>
      <c r="I1045" s="863"/>
      <c r="J1045" s="860"/>
      <c r="K1045" s="866"/>
      <c r="L1045" s="829"/>
      <c r="M1045" s="152"/>
      <c r="N1045" s="835"/>
      <c r="O1045" s="835"/>
      <c r="P1045" s="835"/>
      <c r="Q1045" s="835"/>
      <c r="R1045" s="831"/>
      <c r="S1045" s="855"/>
      <c r="T1045" s="857"/>
      <c r="U1045" s="46"/>
      <c r="V1045" s="19"/>
    </row>
    <row r="1046" spans="2:22" hidden="1">
      <c r="B1046" s="823"/>
      <c r="C1046" s="828"/>
      <c r="D1046" s="25"/>
      <c r="E1046" s="30"/>
      <c r="F1046" s="22"/>
      <c r="G1046" s="7" t="str">
        <f>IFERROR(IF(F1046/#REF!=0," ",F1046/#REF!),"")</f>
        <v/>
      </c>
      <c r="H1046" s="147"/>
      <c r="I1046" s="863"/>
      <c r="J1046" s="860"/>
      <c r="K1046" s="866"/>
      <c r="L1046" s="854"/>
      <c r="M1046" s="152"/>
      <c r="N1046" s="835"/>
      <c r="O1046" s="835"/>
      <c r="P1046" s="835"/>
      <c r="Q1046" s="835"/>
      <c r="R1046" s="831"/>
      <c r="S1046" s="855"/>
      <c r="T1046" s="857"/>
      <c r="U1046" s="46"/>
      <c r="V1046" s="19"/>
    </row>
    <row r="1047" spans="2:22" hidden="1">
      <c r="B1047" s="823"/>
      <c r="C1047" s="828"/>
      <c r="D1047" s="25"/>
      <c r="E1047" s="30"/>
      <c r="F1047" s="22"/>
      <c r="G1047" s="7" t="str">
        <f>IFERROR(IF(F1047/#REF!=0," ",F1047/#REF!),"")</f>
        <v/>
      </c>
      <c r="H1047" s="147"/>
      <c r="I1047" s="863"/>
      <c r="J1047" s="860"/>
      <c r="K1047" s="866"/>
      <c r="L1047" s="828"/>
      <c r="M1047" s="152"/>
      <c r="N1047" s="835"/>
      <c r="O1047" s="835"/>
      <c r="P1047" s="835"/>
      <c r="Q1047" s="835"/>
      <c r="R1047" s="831"/>
      <c r="S1047" s="855"/>
      <c r="T1047" s="857"/>
      <c r="U1047" s="46"/>
      <c r="V1047" s="19"/>
    </row>
    <row r="1048" spans="2:22" hidden="1">
      <c r="B1048" s="822"/>
      <c r="C1048" s="829"/>
      <c r="D1048" s="25"/>
      <c r="E1048" s="30"/>
      <c r="F1048" s="22"/>
      <c r="G1048" s="7" t="str">
        <f>IFERROR(IF(F1048/#REF!=0," ",F1048/#REF!),"")</f>
        <v/>
      </c>
      <c r="H1048" s="7"/>
      <c r="I1048" s="864"/>
      <c r="J1048" s="861"/>
      <c r="K1048" s="867"/>
      <c r="L1048" s="829"/>
      <c r="M1048" s="153"/>
      <c r="N1048" s="836"/>
      <c r="O1048" s="836"/>
      <c r="P1048" s="836"/>
      <c r="Q1048" s="836"/>
      <c r="R1048" s="832"/>
      <c r="S1048" s="856"/>
      <c r="T1048" s="858"/>
      <c r="U1048" s="46"/>
      <c r="V1048" s="19"/>
    </row>
    <row r="1049" spans="2:22" s="90" customFormat="1" ht="16.5" hidden="1" customHeight="1">
      <c r="B1049" s="821"/>
      <c r="C1049" s="78" t="s">
        <v>348</v>
      </c>
      <c r="D1049" s="78">
        <f>COUNTA(D1039:D1048)</f>
        <v>0</v>
      </c>
      <c r="E1049" s="78"/>
      <c r="F1049" s="69">
        <f>SUM(F1039:F1048)</f>
        <v>0</v>
      </c>
      <c r="G1049" s="69">
        <f>SUM(G1039:G1048)</f>
        <v>0</v>
      </c>
      <c r="H1049" s="69"/>
      <c r="I1049" s="70">
        <f>SUM(I1039:I1048)</f>
        <v>0</v>
      </c>
      <c r="J1049" s="71">
        <f>SUM(J1039:J1048)</f>
        <v>0</v>
      </c>
      <c r="K1049" s="71">
        <f>SUM(K1039:K1048)</f>
        <v>0</v>
      </c>
      <c r="L1049" s="71"/>
      <c r="M1049" s="71"/>
      <c r="N1049" s="74">
        <f>SUM(N1039:N1048)</f>
        <v>0</v>
      </c>
      <c r="O1049" s="74">
        <f>SUM(O1039:O1048)</f>
        <v>0</v>
      </c>
      <c r="P1049" s="74">
        <f t="shared" ref="P1049" si="169">SUM(P1039:P1048)</f>
        <v>0</v>
      </c>
      <c r="Q1049" s="74">
        <f>SUM(Q1039:Q1048)</f>
        <v>0</v>
      </c>
      <c r="R1049" s="71"/>
      <c r="S1049" s="71" t="e">
        <f>SUM(S1039:S1048)</f>
        <v>#REF!</v>
      </c>
      <c r="T1049" s="71" t="e">
        <f t="shared" ref="T1049" si="170">SUM(T1039:T1048)</f>
        <v>#REF!</v>
      </c>
      <c r="U1049" s="81"/>
      <c r="V1049" s="91"/>
    </row>
    <row r="1050" spans="2:22" s="93" customFormat="1" hidden="1">
      <c r="B1050" s="822"/>
      <c r="C1050" s="82"/>
      <c r="D1050" s="83"/>
      <c r="E1050" s="84"/>
      <c r="F1050" s="84"/>
      <c r="G1050" s="28" t="str">
        <f>IFERROR(IF(F1050/#REF!=0," ",F1050/#REF!),"")</f>
        <v/>
      </c>
      <c r="H1050" s="28"/>
      <c r="I1050" s="72"/>
      <c r="J1050" s="73"/>
      <c r="K1050" s="73"/>
      <c r="L1050" s="73"/>
      <c r="M1050" s="73"/>
      <c r="N1050" s="73"/>
      <c r="O1050" s="73"/>
      <c r="P1050" s="73"/>
      <c r="Q1050" s="73"/>
      <c r="R1050" s="73"/>
      <c r="S1050" s="73"/>
      <c r="T1050" s="73"/>
      <c r="U1050" s="87"/>
      <c r="V1050" s="92"/>
    </row>
    <row r="1051" spans="2:22" hidden="1">
      <c r="B1051" s="823">
        <f>B1039+1</f>
        <v>87</v>
      </c>
      <c r="C1051" s="828"/>
      <c r="D1051" s="25"/>
      <c r="E1051" s="24"/>
      <c r="F1051" s="30"/>
      <c r="G1051" s="7" t="str">
        <f>IFERROR(IF(F1051/#REF!=0," ",F1051/#REF!),"")</f>
        <v/>
      </c>
      <c r="H1051" s="147"/>
      <c r="I1051" s="862" t="str">
        <f>IFERROR(ROUND(IF(F1061/#REF!=0,"",F1061/#REF!),0),"")</f>
        <v/>
      </c>
      <c r="J1051" s="859" t="str">
        <f>IFERROR(I1061/#REF!,"")</f>
        <v/>
      </c>
      <c r="K1051" s="865" t="str">
        <f>IFERROR(J1061*#REF!/2,"")</f>
        <v/>
      </c>
      <c r="L1051" s="854"/>
      <c r="M1051" s="152"/>
      <c r="N1051" s="834" t="str">
        <f>IFERROR(ROUND(IF(OR($L1051="Hino Truck",$L1054="Hino Truck",$L1056="Hino Truck",$L1058="Hino Truck"),$J1061/#REF!,""),1),"NA")</f>
        <v>NA</v>
      </c>
      <c r="O1051" s="834" t="str">
        <f>IFERROR(ROUND(IF(OR($L1051="Mazda",$L1054="Mazda",$L1056="Mazda",$L1058="Mazda"),$J1061/#REF!,""),1),"NA")</f>
        <v>NA</v>
      </c>
      <c r="P1051" s="834" t="str">
        <f>IFERROR(ROUND(IF(OR($L1051="Shazoor",$L1054="Shazoor",$L1056="Shazoor",$L1058="Shazoor"),$J1061/#REF!,""),1),"NA")</f>
        <v>NA</v>
      </c>
      <c r="Q1051" s="834" t="str">
        <f>IFERROR(ROUND(IF(OR($L1051="Suzuki",$L1054="Suzuki",$L1056="Suzuki",$L1058="Suzuki"),$J1061/#REF!,""),1),"NA")</f>
        <v>NA</v>
      </c>
      <c r="R1051" s="830"/>
      <c r="S1051" s="855" t="e">
        <f>G1061/#REF!/#REF!</f>
        <v>#REF!</v>
      </c>
      <c r="T1051" s="857" t="e">
        <f>ROUND(S1061/#REF!,0)</f>
        <v>#REF!</v>
      </c>
      <c r="U1051" s="44"/>
      <c r="V1051" s="19"/>
    </row>
    <row r="1052" spans="2:22" hidden="1">
      <c r="B1052" s="823"/>
      <c r="C1052" s="828"/>
      <c r="D1052" s="25"/>
      <c r="E1052" s="30"/>
      <c r="F1052" s="30"/>
      <c r="G1052" s="7" t="str">
        <f>IFERROR(IF(F1052/#REF!=0," ",F1052/#REF!),"")</f>
        <v/>
      </c>
      <c r="H1052" s="147"/>
      <c r="I1052" s="863"/>
      <c r="J1052" s="860"/>
      <c r="K1052" s="866"/>
      <c r="L1052" s="828"/>
      <c r="M1052" s="152"/>
      <c r="N1052" s="835"/>
      <c r="O1052" s="835"/>
      <c r="P1052" s="835"/>
      <c r="Q1052" s="835"/>
      <c r="R1052" s="831"/>
      <c r="S1052" s="855"/>
      <c r="T1052" s="857"/>
      <c r="U1052" s="46"/>
      <c r="V1052" s="19"/>
    </row>
    <row r="1053" spans="2:22" hidden="1">
      <c r="B1053" s="823"/>
      <c r="C1053" s="828"/>
      <c r="D1053" s="25"/>
      <c r="E1053" s="30"/>
      <c r="F1053" s="30"/>
      <c r="G1053" s="7" t="str">
        <f>IFERROR(IF(F1053/#REF!=0," ",F1053/#REF!),"")</f>
        <v/>
      </c>
      <c r="H1053" s="147"/>
      <c r="I1053" s="863"/>
      <c r="J1053" s="860"/>
      <c r="K1053" s="866"/>
      <c r="L1053" s="829"/>
      <c r="M1053" s="152"/>
      <c r="N1053" s="835"/>
      <c r="O1053" s="835"/>
      <c r="P1053" s="835"/>
      <c r="Q1053" s="835"/>
      <c r="R1053" s="831"/>
      <c r="S1053" s="855"/>
      <c r="T1053" s="857"/>
      <c r="U1053" s="46"/>
      <c r="V1053" s="19"/>
    </row>
    <row r="1054" spans="2:22" hidden="1">
      <c r="B1054" s="823"/>
      <c r="C1054" s="828"/>
      <c r="D1054" s="25"/>
      <c r="E1054" s="30"/>
      <c r="F1054" s="30"/>
      <c r="G1054" s="7" t="str">
        <f>IFERROR(IF(F1054/#REF!=0," ",F1054/#REF!),"")</f>
        <v/>
      </c>
      <c r="H1054" s="147"/>
      <c r="I1054" s="863"/>
      <c r="J1054" s="860"/>
      <c r="K1054" s="866"/>
      <c r="L1054" s="854"/>
      <c r="M1054" s="152"/>
      <c r="N1054" s="835"/>
      <c r="O1054" s="835"/>
      <c r="P1054" s="835"/>
      <c r="Q1054" s="835"/>
      <c r="R1054" s="831"/>
      <c r="S1054" s="855"/>
      <c r="T1054" s="857"/>
      <c r="U1054" s="46"/>
      <c r="V1054" s="19"/>
    </row>
    <row r="1055" spans="2:22" hidden="1">
      <c r="B1055" s="823"/>
      <c r="C1055" s="828"/>
      <c r="D1055" s="25"/>
      <c r="E1055" s="30"/>
      <c r="F1055" s="22"/>
      <c r="G1055" s="7" t="str">
        <f>IFERROR(IF(F1055/#REF!=0," ",F1055/#REF!),"")</f>
        <v/>
      </c>
      <c r="H1055" s="147"/>
      <c r="I1055" s="863"/>
      <c r="J1055" s="860"/>
      <c r="K1055" s="866"/>
      <c r="L1055" s="829"/>
      <c r="M1055" s="152"/>
      <c r="N1055" s="835"/>
      <c r="O1055" s="835"/>
      <c r="P1055" s="835"/>
      <c r="Q1055" s="835"/>
      <c r="R1055" s="831"/>
      <c r="S1055" s="855"/>
      <c r="T1055" s="857"/>
      <c r="U1055" s="46"/>
      <c r="V1055" s="19"/>
    </row>
    <row r="1056" spans="2:22" hidden="1">
      <c r="B1056" s="823"/>
      <c r="C1056" s="828"/>
      <c r="D1056" s="25"/>
      <c r="E1056" s="30"/>
      <c r="F1056" s="22"/>
      <c r="G1056" s="7" t="str">
        <f>IFERROR(IF(F1056/#REF!=0," ",F1056/#REF!),"")</f>
        <v/>
      </c>
      <c r="H1056" s="147"/>
      <c r="I1056" s="863"/>
      <c r="J1056" s="860"/>
      <c r="K1056" s="866"/>
      <c r="L1056" s="854"/>
      <c r="M1056" s="152"/>
      <c r="N1056" s="835"/>
      <c r="O1056" s="835"/>
      <c r="P1056" s="835"/>
      <c r="Q1056" s="835"/>
      <c r="R1056" s="831"/>
      <c r="S1056" s="855"/>
      <c r="T1056" s="857"/>
      <c r="U1056" s="46"/>
      <c r="V1056" s="19"/>
    </row>
    <row r="1057" spans="2:22" hidden="1">
      <c r="B1057" s="823"/>
      <c r="C1057" s="828"/>
      <c r="D1057" s="25"/>
      <c r="E1057" s="30"/>
      <c r="F1057" s="22"/>
      <c r="G1057" s="7" t="str">
        <f>IFERROR(IF(F1057/#REF!=0," ",F1057/#REF!),"")</f>
        <v/>
      </c>
      <c r="H1057" s="147"/>
      <c r="I1057" s="863"/>
      <c r="J1057" s="860"/>
      <c r="K1057" s="866"/>
      <c r="L1057" s="829"/>
      <c r="M1057" s="152"/>
      <c r="N1057" s="835"/>
      <c r="O1057" s="835"/>
      <c r="P1057" s="835"/>
      <c r="Q1057" s="835"/>
      <c r="R1057" s="831"/>
      <c r="S1057" s="855"/>
      <c r="T1057" s="857"/>
      <c r="U1057" s="46"/>
      <c r="V1057" s="19"/>
    </row>
    <row r="1058" spans="2:22" hidden="1">
      <c r="B1058" s="823"/>
      <c r="C1058" s="828"/>
      <c r="D1058" s="25"/>
      <c r="E1058" s="30"/>
      <c r="F1058" s="22"/>
      <c r="G1058" s="7" t="str">
        <f>IFERROR(IF(F1058/#REF!=0," ",F1058/#REF!),"")</f>
        <v/>
      </c>
      <c r="H1058" s="147"/>
      <c r="I1058" s="863"/>
      <c r="J1058" s="860"/>
      <c r="K1058" s="866"/>
      <c r="L1058" s="854"/>
      <c r="M1058" s="152"/>
      <c r="N1058" s="835"/>
      <c r="O1058" s="835"/>
      <c r="P1058" s="835"/>
      <c r="Q1058" s="835"/>
      <c r="R1058" s="831"/>
      <c r="S1058" s="855"/>
      <c r="T1058" s="857"/>
      <c r="U1058" s="46"/>
      <c r="V1058" s="19"/>
    </row>
    <row r="1059" spans="2:22" hidden="1">
      <c r="B1059" s="823"/>
      <c r="C1059" s="828"/>
      <c r="D1059" s="25"/>
      <c r="E1059" s="30"/>
      <c r="F1059" s="22"/>
      <c r="G1059" s="7" t="str">
        <f>IFERROR(IF(F1059/#REF!=0," ",F1059/#REF!),"")</f>
        <v/>
      </c>
      <c r="H1059" s="147"/>
      <c r="I1059" s="863"/>
      <c r="J1059" s="860"/>
      <c r="K1059" s="866"/>
      <c r="L1059" s="828"/>
      <c r="M1059" s="152"/>
      <c r="N1059" s="835"/>
      <c r="O1059" s="835"/>
      <c r="P1059" s="835"/>
      <c r="Q1059" s="835"/>
      <c r="R1059" s="831"/>
      <c r="S1059" s="855"/>
      <c r="T1059" s="857"/>
      <c r="U1059" s="46"/>
      <c r="V1059" s="19"/>
    </row>
    <row r="1060" spans="2:22" hidden="1">
      <c r="B1060" s="822"/>
      <c r="C1060" s="829"/>
      <c r="D1060" s="25"/>
      <c r="E1060" s="30"/>
      <c r="F1060" s="22"/>
      <c r="G1060" s="7" t="str">
        <f>IFERROR(IF(F1060/#REF!=0," ",F1060/#REF!),"")</f>
        <v/>
      </c>
      <c r="H1060" s="7"/>
      <c r="I1060" s="864"/>
      <c r="J1060" s="861"/>
      <c r="K1060" s="867"/>
      <c r="L1060" s="829"/>
      <c r="M1060" s="153"/>
      <c r="N1060" s="836"/>
      <c r="O1060" s="836"/>
      <c r="P1060" s="836"/>
      <c r="Q1060" s="836"/>
      <c r="R1060" s="832"/>
      <c r="S1060" s="856"/>
      <c r="T1060" s="858"/>
      <c r="U1060" s="46"/>
      <c r="V1060" s="19"/>
    </row>
    <row r="1061" spans="2:22" s="90" customFormat="1" ht="16.5" hidden="1" customHeight="1">
      <c r="B1061" s="821"/>
      <c r="C1061" s="78" t="s">
        <v>348</v>
      </c>
      <c r="D1061" s="78">
        <f>COUNTA(D1051:D1060)</f>
        <v>0</v>
      </c>
      <c r="E1061" s="78"/>
      <c r="F1061" s="69">
        <f>SUM(F1051:F1060)</f>
        <v>0</v>
      </c>
      <c r="G1061" s="69">
        <f>SUM(G1051:G1060)</f>
        <v>0</v>
      </c>
      <c r="H1061" s="69"/>
      <c r="I1061" s="70">
        <f>SUM(I1051:I1060)</f>
        <v>0</v>
      </c>
      <c r="J1061" s="71">
        <f>SUM(J1051:J1060)</f>
        <v>0</v>
      </c>
      <c r="K1061" s="71">
        <f>SUM(K1051:K1060)</f>
        <v>0</v>
      </c>
      <c r="L1061" s="71"/>
      <c r="M1061" s="71"/>
      <c r="N1061" s="74">
        <f>SUM(N1051:N1060)</f>
        <v>0</v>
      </c>
      <c r="O1061" s="74">
        <f>SUM(O1051:O1060)</f>
        <v>0</v>
      </c>
      <c r="P1061" s="74">
        <f t="shared" ref="P1061" si="171">SUM(P1051:P1060)</f>
        <v>0</v>
      </c>
      <c r="Q1061" s="74">
        <f>SUM(Q1051:Q1060)</f>
        <v>0</v>
      </c>
      <c r="R1061" s="71"/>
      <c r="S1061" s="71" t="e">
        <f>SUM(S1051:S1060)</f>
        <v>#REF!</v>
      </c>
      <c r="T1061" s="71" t="e">
        <f t="shared" ref="T1061" si="172">SUM(T1051:T1060)</f>
        <v>#REF!</v>
      </c>
      <c r="U1061" s="81"/>
      <c r="V1061" s="91"/>
    </row>
    <row r="1062" spans="2:22" s="93" customFormat="1" hidden="1">
      <c r="B1062" s="822"/>
      <c r="C1062" s="82"/>
      <c r="D1062" s="83"/>
      <c r="E1062" s="84"/>
      <c r="F1062" s="84"/>
      <c r="G1062" s="28" t="str">
        <f>IFERROR(IF(F1062/#REF!=0," ",F1062/#REF!),"")</f>
        <v/>
      </c>
      <c r="H1062" s="28"/>
      <c r="I1062" s="72"/>
      <c r="J1062" s="73"/>
      <c r="K1062" s="73"/>
      <c r="L1062" s="73"/>
      <c r="M1062" s="73"/>
      <c r="N1062" s="73"/>
      <c r="O1062" s="73"/>
      <c r="P1062" s="73"/>
      <c r="Q1062" s="73"/>
      <c r="R1062" s="73"/>
      <c r="S1062" s="73"/>
      <c r="T1062" s="73"/>
      <c r="U1062" s="87"/>
      <c r="V1062" s="92"/>
    </row>
    <row r="1063" spans="2:22" hidden="1">
      <c r="B1063" s="823">
        <f>B1051+1</f>
        <v>88</v>
      </c>
      <c r="C1063" s="828"/>
      <c r="D1063" s="25"/>
      <c r="E1063" s="24"/>
      <c r="F1063" s="30"/>
      <c r="G1063" s="7" t="str">
        <f>IFERROR(IF(F1063/#REF!=0," ",F1063/#REF!),"")</f>
        <v/>
      </c>
      <c r="H1063" s="147"/>
      <c r="I1063" s="862" t="str">
        <f>IFERROR(ROUND(IF(F1073/#REF!=0,"",F1073/#REF!),0),"")</f>
        <v/>
      </c>
      <c r="J1063" s="859" t="str">
        <f>IFERROR(I1073/#REF!,"")</f>
        <v/>
      </c>
      <c r="K1063" s="865" t="str">
        <f>IFERROR(J1073*#REF!/2,"")</f>
        <v/>
      </c>
      <c r="L1063" s="854"/>
      <c r="M1063" s="152"/>
      <c r="N1063" s="834" t="str">
        <f>IFERROR(ROUND(IF(OR($L1063="Hino Truck",$L1066="Hino Truck",$L1068="Hino Truck",$L1070="Hino Truck"),$J1073/#REF!,""),1),"NA")</f>
        <v>NA</v>
      </c>
      <c r="O1063" s="834" t="str">
        <f>IFERROR(ROUND(IF(OR($L1063="Mazda",$L1066="Mazda",$L1068="Mazda",$L1070="Mazda"),$J1073/#REF!,""),1),"NA")</f>
        <v>NA</v>
      </c>
      <c r="P1063" s="834" t="str">
        <f>IFERROR(ROUND(IF(OR($L1063="Shazoor",$L1066="Shazoor",$L1068="Shazoor",$L1070="Shazoor"),$J1073/#REF!,""),1),"NA")</f>
        <v>NA</v>
      </c>
      <c r="Q1063" s="834" t="str">
        <f>IFERROR(ROUND(IF(OR($L1063="Suzuki",$L1066="Suzuki",$L1068="Suzuki",$L1070="Suzuki"),$J1073/#REF!,""),1),"NA")</f>
        <v>NA</v>
      </c>
      <c r="R1063" s="830"/>
      <c r="S1063" s="855" t="e">
        <f>G1073/#REF!/#REF!</f>
        <v>#REF!</v>
      </c>
      <c r="T1063" s="857" t="e">
        <f>ROUND(S1073/#REF!,0)</f>
        <v>#REF!</v>
      </c>
      <c r="U1063" s="44"/>
      <c r="V1063" s="19"/>
    </row>
    <row r="1064" spans="2:22" hidden="1">
      <c r="B1064" s="823"/>
      <c r="C1064" s="828"/>
      <c r="D1064" s="25"/>
      <c r="E1064" s="30"/>
      <c r="F1064" s="30"/>
      <c r="G1064" s="7" t="str">
        <f>IFERROR(IF(F1064/#REF!=0," ",F1064/#REF!),"")</f>
        <v/>
      </c>
      <c r="H1064" s="147"/>
      <c r="I1064" s="863"/>
      <c r="J1064" s="860"/>
      <c r="K1064" s="866"/>
      <c r="L1064" s="828"/>
      <c r="M1064" s="152"/>
      <c r="N1064" s="835"/>
      <c r="O1064" s="835"/>
      <c r="P1064" s="835"/>
      <c r="Q1064" s="835"/>
      <c r="R1064" s="831"/>
      <c r="S1064" s="855"/>
      <c r="T1064" s="857"/>
      <c r="U1064" s="46"/>
      <c r="V1064" s="19"/>
    </row>
    <row r="1065" spans="2:22" hidden="1">
      <c r="B1065" s="823"/>
      <c r="C1065" s="828"/>
      <c r="D1065" s="25"/>
      <c r="E1065" s="30"/>
      <c r="F1065" s="30"/>
      <c r="G1065" s="7" t="str">
        <f>IFERROR(IF(F1065/#REF!=0," ",F1065/#REF!),"")</f>
        <v/>
      </c>
      <c r="H1065" s="147"/>
      <c r="I1065" s="863"/>
      <c r="J1065" s="860"/>
      <c r="K1065" s="866"/>
      <c r="L1065" s="829"/>
      <c r="M1065" s="152"/>
      <c r="N1065" s="835"/>
      <c r="O1065" s="835"/>
      <c r="P1065" s="835"/>
      <c r="Q1065" s="835"/>
      <c r="R1065" s="831"/>
      <c r="S1065" s="855"/>
      <c r="T1065" s="857"/>
      <c r="U1065" s="46"/>
      <c r="V1065" s="19"/>
    </row>
    <row r="1066" spans="2:22" hidden="1">
      <c r="B1066" s="823"/>
      <c r="C1066" s="828"/>
      <c r="D1066" s="25"/>
      <c r="E1066" s="30"/>
      <c r="F1066" s="30"/>
      <c r="G1066" s="7" t="str">
        <f>IFERROR(IF(F1066/#REF!=0," ",F1066/#REF!),"")</f>
        <v/>
      </c>
      <c r="H1066" s="147"/>
      <c r="I1066" s="863"/>
      <c r="J1066" s="860"/>
      <c r="K1066" s="866"/>
      <c r="L1066" s="854"/>
      <c r="M1066" s="152"/>
      <c r="N1066" s="835"/>
      <c r="O1066" s="835"/>
      <c r="P1066" s="835"/>
      <c r="Q1066" s="835"/>
      <c r="R1066" s="831"/>
      <c r="S1066" s="855"/>
      <c r="T1066" s="857"/>
      <c r="U1066" s="46"/>
      <c r="V1066" s="19"/>
    </row>
    <row r="1067" spans="2:22" hidden="1">
      <c r="B1067" s="823"/>
      <c r="C1067" s="828"/>
      <c r="D1067" s="25"/>
      <c r="E1067" s="30"/>
      <c r="F1067" s="22"/>
      <c r="G1067" s="7" t="str">
        <f>IFERROR(IF(F1067/#REF!=0," ",F1067/#REF!),"")</f>
        <v/>
      </c>
      <c r="H1067" s="147"/>
      <c r="I1067" s="863"/>
      <c r="J1067" s="860"/>
      <c r="K1067" s="866"/>
      <c r="L1067" s="829"/>
      <c r="M1067" s="152"/>
      <c r="N1067" s="835"/>
      <c r="O1067" s="835"/>
      <c r="P1067" s="835"/>
      <c r="Q1067" s="835"/>
      <c r="R1067" s="831"/>
      <c r="S1067" s="855"/>
      <c r="T1067" s="857"/>
      <c r="U1067" s="46"/>
      <c r="V1067" s="19"/>
    </row>
    <row r="1068" spans="2:22" hidden="1">
      <c r="B1068" s="823"/>
      <c r="C1068" s="828"/>
      <c r="D1068" s="25"/>
      <c r="E1068" s="30"/>
      <c r="F1068" s="22"/>
      <c r="G1068" s="7" t="str">
        <f>IFERROR(IF(F1068/#REF!=0," ",F1068/#REF!),"")</f>
        <v/>
      </c>
      <c r="H1068" s="147"/>
      <c r="I1068" s="863"/>
      <c r="J1068" s="860"/>
      <c r="K1068" s="866"/>
      <c r="L1068" s="854"/>
      <c r="M1068" s="152"/>
      <c r="N1068" s="835"/>
      <c r="O1068" s="835"/>
      <c r="P1068" s="835"/>
      <c r="Q1068" s="835"/>
      <c r="R1068" s="831"/>
      <c r="S1068" s="855"/>
      <c r="T1068" s="857"/>
      <c r="U1068" s="46"/>
      <c r="V1068" s="19"/>
    </row>
    <row r="1069" spans="2:22" hidden="1">
      <c r="B1069" s="823"/>
      <c r="C1069" s="828"/>
      <c r="D1069" s="25"/>
      <c r="E1069" s="30"/>
      <c r="F1069" s="22"/>
      <c r="G1069" s="7" t="str">
        <f>IFERROR(IF(F1069/#REF!=0," ",F1069/#REF!),"")</f>
        <v/>
      </c>
      <c r="H1069" s="147"/>
      <c r="I1069" s="863"/>
      <c r="J1069" s="860"/>
      <c r="K1069" s="866"/>
      <c r="L1069" s="829"/>
      <c r="M1069" s="152"/>
      <c r="N1069" s="835"/>
      <c r="O1069" s="835"/>
      <c r="P1069" s="835"/>
      <c r="Q1069" s="835"/>
      <c r="R1069" s="831"/>
      <c r="S1069" s="855"/>
      <c r="T1069" s="857"/>
      <c r="U1069" s="46"/>
      <c r="V1069" s="19"/>
    </row>
    <row r="1070" spans="2:22" hidden="1">
      <c r="B1070" s="823"/>
      <c r="C1070" s="828"/>
      <c r="D1070" s="25"/>
      <c r="E1070" s="30"/>
      <c r="F1070" s="22"/>
      <c r="G1070" s="7" t="str">
        <f>IFERROR(IF(F1070/#REF!=0," ",F1070/#REF!),"")</f>
        <v/>
      </c>
      <c r="H1070" s="147"/>
      <c r="I1070" s="863"/>
      <c r="J1070" s="860"/>
      <c r="K1070" s="866"/>
      <c r="L1070" s="854"/>
      <c r="M1070" s="152"/>
      <c r="N1070" s="835"/>
      <c r="O1070" s="835"/>
      <c r="P1070" s="835"/>
      <c r="Q1070" s="835"/>
      <c r="R1070" s="831"/>
      <c r="S1070" s="855"/>
      <c r="T1070" s="857"/>
      <c r="U1070" s="46"/>
      <c r="V1070" s="19"/>
    </row>
    <row r="1071" spans="2:22" hidden="1">
      <c r="B1071" s="823"/>
      <c r="C1071" s="828"/>
      <c r="D1071" s="25"/>
      <c r="E1071" s="30"/>
      <c r="F1071" s="22"/>
      <c r="G1071" s="7" t="str">
        <f>IFERROR(IF(F1071/#REF!=0," ",F1071/#REF!),"")</f>
        <v/>
      </c>
      <c r="H1071" s="147"/>
      <c r="I1071" s="863"/>
      <c r="J1071" s="860"/>
      <c r="K1071" s="866"/>
      <c r="L1071" s="828"/>
      <c r="M1071" s="152"/>
      <c r="N1071" s="835"/>
      <c r="O1071" s="835"/>
      <c r="P1071" s="835"/>
      <c r="Q1071" s="835"/>
      <c r="R1071" s="831"/>
      <c r="S1071" s="855"/>
      <c r="T1071" s="857"/>
      <c r="U1071" s="46"/>
      <c r="V1071" s="19"/>
    </row>
    <row r="1072" spans="2:22" hidden="1">
      <c r="B1072" s="822"/>
      <c r="C1072" s="829"/>
      <c r="D1072" s="25"/>
      <c r="E1072" s="30"/>
      <c r="F1072" s="22"/>
      <c r="G1072" s="7" t="str">
        <f>IFERROR(IF(F1072/#REF!=0," ",F1072/#REF!),"")</f>
        <v/>
      </c>
      <c r="H1072" s="7"/>
      <c r="I1072" s="864"/>
      <c r="J1072" s="861"/>
      <c r="K1072" s="867"/>
      <c r="L1072" s="829"/>
      <c r="M1072" s="153"/>
      <c r="N1072" s="836"/>
      <c r="O1072" s="836"/>
      <c r="P1072" s="836"/>
      <c r="Q1072" s="836"/>
      <c r="R1072" s="832"/>
      <c r="S1072" s="856"/>
      <c r="T1072" s="858"/>
      <c r="U1072" s="46"/>
      <c r="V1072" s="19"/>
    </row>
    <row r="1073" spans="2:22" s="90" customFormat="1" ht="16.5" hidden="1" customHeight="1">
      <c r="B1073" s="821"/>
      <c r="C1073" s="78" t="s">
        <v>348</v>
      </c>
      <c r="D1073" s="78">
        <f>COUNTA(D1063:D1072)</f>
        <v>0</v>
      </c>
      <c r="E1073" s="78"/>
      <c r="F1073" s="69">
        <f>SUM(F1063:F1072)</f>
        <v>0</v>
      </c>
      <c r="G1073" s="69">
        <f>SUM(G1063:G1072)</f>
        <v>0</v>
      </c>
      <c r="H1073" s="69"/>
      <c r="I1073" s="70">
        <f>SUM(I1063:I1072)</f>
        <v>0</v>
      </c>
      <c r="J1073" s="71">
        <f>SUM(J1063:J1072)</f>
        <v>0</v>
      </c>
      <c r="K1073" s="71">
        <f>SUM(K1063:K1072)</f>
        <v>0</v>
      </c>
      <c r="L1073" s="71"/>
      <c r="M1073" s="71"/>
      <c r="N1073" s="74">
        <f>SUM(N1063:N1072)</f>
        <v>0</v>
      </c>
      <c r="O1073" s="74">
        <f>SUM(O1063:O1072)</f>
        <v>0</v>
      </c>
      <c r="P1073" s="74">
        <f t="shared" ref="P1073" si="173">SUM(P1063:P1072)</f>
        <v>0</v>
      </c>
      <c r="Q1073" s="74">
        <f>SUM(Q1063:Q1072)</f>
        <v>0</v>
      </c>
      <c r="R1073" s="71"/>
      <c r="S1073" s="71" t="e">
        <f>SUM(S1063:S1072)</f>
        <v>#REF!</v>
      </c>
      <c r="T1073" s="71" t="e">
        <f t="shared" ref="T1073" si="174">SUM(T1063:T1072)</f>
        <v>#REF!</v>
      </c>
      <c r="U1073" s="81"/>
      <c r="V1073" s="91"/>
    </row>
    <row r="1074" spans="2:22" s="93" customFormat="1" hidden="1">
      <c r="B1074" s="822"/>
      <c r="C1074" s="82"/>
      <c r="D1074" s="83"/>
      <c r="E1074" s="84"/>
      <c r="F1074" s="84"/>
      <c r="G1074" s="28" t="str">
        <f>IFERROR(IF(F1074/#REF!=0," ",F1074/#REF!),"")</f>
        <v/>
      </c>
      <c r="H1074" s="28"/>
      <c r="I1074" s="72"/>
      <c r="J1074" s="73"/>
      <c r="K1074" s="73"/>
      <c r="L1074" s="73"/>
      <c r="M1074" s="73"/>
      <c r="N1074" s="73"/>
      <c r="O1074" s="73"/>
      <c r="P1074" s="73"/>
      <c r="Q1074" s="73"/>
      <c r="R1074" s="73"/>
      <c r="S1074" s="73"/>
      <c r="T1074" s="73"/>
      <c r="U1074" s="87"/>
      <c r="V1074" s="92"/>
    </row>
    <row r="1075" spans="2:22" hidden="1">
      <c r="B1075" s="823">
        <f>B1063+1</f>
        <v>89</v>
      </c>
      <c r="C1075" s="828"/>
      <c r="D1075" s="25"/>
      <c r="E1075" s="24"/>
      <c r="F1075" s="30"/>
      <c r="G1075" s="7" t="str">
        <f>IFERROR(IF(F1075/#REF!=0," ",F1075/#REF!),"")</f>
        <v/>
      </c>
      <c r="H1075" s="147"/>
      <c r="I1075" s="862" t="str">
        <f>IFERROR(ROUND(IF(F1085/#REF!=0,"",F1085/#REF!),0),"")</f>
        <v/>
      </c>
      <c r="J1075" s="859" t="str">
        <f>IFERROR(I1085/#REF!,"")</f>
        <v/>
      </c>
      <c r="K1075" s="865" t="str">
        <f>IFERROR(J1085*#REF!/2,"")</f>
        <v/>
      </c>
      <c r="L1075" s="854"/>
      <c r="M1075" s="152"/>
      <c r="N1075" s="834" t="str">
        <f>IFERROR(ROUND(IF(OR($L1075="Hino Truck",$L1078="Hino Truck",$L1080="Hino Truck",$L1082="Hino Truck"),$J1085/#REF!,""),1),"NA")</f>
        <v>NA</v>
      </c>
      <c r="O1075" s="834" t="str">
        <f>IFERROR(ROUND(IF(OR($L1075="Mazda",$L1078="Mazda",$L1080="Mazda",$L1082="Mazda"),$J1085/#REF!,""),1),"NA")</f>
        <v>NA</v>
      </c>
      <c r="P1075" s="834" t="str">
        <f>IFERROR(ROUND(IF(OR($L1075="Shazoor",$L1078="Shazoor",$L1080="Shazoor",$L1082="Shazoor"),$J1085/#REF!,""),1),"NA")</f>
        <v>NA</v>
      </c>
      <c r="Q1075" s="834" t="str">
        <f>IFERROR(ROUND(IF(OR($L1075="Suzuki",$L1078="Suzuki",$L1080="Suzuki",$L1082="Suzuki"),$J1085/#REF!,""),1),"NA")</f>
        <v>NA</v>
      </c>
      <c r="R1075" s="830"/>
      <c r="S1075" s="855" t="e">
        <f>G1085/#REF!/#REF!</f>
        <v>#REF!</v>
      </c>
      <c r="T1075" s="857" t="e">
        <f>ROUND(S1085/#REF!,0)</f>
        <v>#REF!</v>
      </c>
      <c r="U1075" s="44"/>
      <c r="V1075" s="19"/>
    </row>
    <row r="1076" spans="2:22" hidden="1">
      <c r="B1076" s="823"/>
      <c r="C1076" s="828"/>
      <c r="D1076" s="25"/>
      <c r="E1076" s="30"/>
      <c r="F1076" s="30"/>
      <c r="G1076" s="7" t="str">
        <f>IFERROR(IF(F1076/#REF!=0," ",F1076/#REF!),"")</f>
        <v/>
      </c>
      <c r="H1076" s="147"/>
      <c r="I1076" s="863"/>
      <c r="J1076" s="860"/>
      <c r="K1076" s="866"/>
      <c r="L1076" s="828"/>
      <c r="M1076" s="152"/>
      <c r="N1076" s="835"/>
      <c r="O1076" s="835"/>
      <c r="P1076" s="835"/>
      <c r="Q1076" s="835"/>
      <c r="R1076" s="831"/>
      <c r="S1076" s="855"/>
      <c r="T1076" s="857"/>
      <c r="U1076" s="46"/>
      <c r="V1076" s="19"/>
    </row>
    <row r="1077" spans="2:22" hidden="1">
      <c r="B1077" s="823"/>
      <c r="C1077" s="828"/>
      <c r="D1077" s="25"/>
      <c r="E1077" s="30"/>
      <c r="F1077" s="30"/>
      <c r="G1077" s="7" t="str">
        <f>IFERROR(IF(F1077/#REF!=0," ",F1077/#REF!),"")</f>
        <v/>
      </c>
      <c r="H1077" s="147"/>
      <c r="I1077" s="863"/>
      <c r="J1077" s="860"/>
      <c r="K1077" s="866"/>
      <c r="L1077" s="829"/>
      <c r="M1077" s="152"/>
      <c r="N1077" s="835"/>
      <c r="O1077" s="835"/>
      <c r="P1077" s="835"/>
      <c r="Q1077" s="835"/>
      <c r="R1077" s="831"/>
      <c r="S1077" s="855"/>
      <c r="T1077" s="857"/>
      <c r="U1077" s="46"/>
      <c r="V1077" s="19"/>
    </row>
    <row r="1078" spans="2:22" hidden="1">
      <c r="B1078" s="823"/>
      <c r="C1078" s="828"/>
      <c r="D1078" s="25"/>
      <c r="E1078" s="30"/>
      <c r="F1078" s="30"/>
      <c r="G1078" s="7" t="str">
        <f>IFERROR(IF(F1078/#REF!=0," ",F1078/#REF!),"")</f>
        <v/>
      </c>
      <c r="H1078" s="147"/>
      <c r="I1078" s="863"/>
      <c r="J1078" s="860"/>
      <c r="K1078" s="866"/>
      <c r="L1078" s="854"/>
      <c r="M1078" s="152"/>
      <c r="N1078" s="835"/>
      <c r="O1078" s="835"/>
      <c r="P1078" s="835"/>
      <c r="Q1078" s="835"/>
      <c r="R1078" s="831"/>
      <c r="S1078" s="855"/>
      <c r="T1078" s="857"/>
      <c r="U1078" s="46"/>
      <c r="V1078" s="19"/>
    </row>
    <row r="1079" spans="2:22" hidden="1">
      <c r="B1079" s="823"/>
      <c r="C1079" s="828"/>
      <c r="D1079" s="25"/>
      <c r="E1079" s="30"/>
      <c r="F1079" s="22"/>
      <c r="G1079" s="7" t="str">
        <f>IFERROR(IF(F1079/#REF!=0," ",F1079/#REF!),"")</f>
        <v/>
      </c>
      <c r="H1079" s="147"/>
      <c r="I1079" s="863"/>
      <c r="J1079" s="860"/>
      <c r="K1079" s="866"/>
      <c r="L1079" s="829"/>
      <c r="M1079" s="152"/>
      <c r="N1079" s="835"/>
      <c r="O1079" s="835"/>
      <c r="P1079" s="835"/>
      <c r="Q1079" s="835"/>
      <c r="R1079" s="831"/>
      <c r="S1079" s="855"/>
      <c r="T1079" s="857"/>
      <c r="U1079" s="46"/>
      <c r="V1079" s="19"/>
    </row>
    <row r="1080" spans="2:22" hidden="1">
      <c r="B1080" s="823"/>
      <c r="C1080" s="828"/>
      <c r="D1080" s="25"/>
      <c r="E1080" s="30"/>
      <c r="F1080" s="22"/>
      <c r="G1080" s="7" t="str">
        <f>IFERROR(IF(F1080/#REF!=0," ",F1080/#REF!),"")</f>
        <v/>
      </c>
      <c r="H1080" s="147"/>
      <c r="I1080" s="863"/>
      <c r="J1080" s="860"/>
      <c r="K1080" s="866"/>
      <c r="L1080" s="854"/>
      <c r="M1080" s="152"/>
      <c r="N1080" s="835"/>
      <c r="O1080" s="835"/>
      <c r="P1080" s="835"/>
      <c r="Q1080" s="835"/>
      <c r="R1080" s="831"/>
      <c r="S1080" s="855"/>
      <c r="T1080" s="857"/>
      <c r="U1080" s="46"/>
      <c r="V1080" s="19"/>
    </row>
    <row r="1081" spans="2:22" hidden="1">
      <c r="B1081" s="823"/>
      <c r="C1081" s="828"/>
      <c r="D1081" s="25"/>
      <c r="E1081" s="30"/>
      <c r="F1081" s="22"/>
      <c r="G1081" s="7" t="str">
        <f>IFERROR(IF(F1081/#REF!=0," ",F1081/#REF!),"")</f>
        <v/>
      </c>
      <c r="H1081" s="147"/>
      <c r="I1081" s="863"/>
      <c r="J1081" s="860"/>
      <c r="K1081" s="866"/>
      <c r="L1081" s="829"/>
      <c r="M1081" s="152"/>
      <c r="N1081" s="835"/>
      <c r="O1081" s="835"/>
      <c r="P1081" s="835"/>
      <c r="Q1081" s="835"/>
      <c r="R1081" s="831"/>
      <c r="S1081" s="855"/>
      <c r="T1081" s="857"/>
      <c r="U1081" s="46"/>
      <c r="V1081" s="19"/>
    </row>
    <row r="1082" spans="2:22" hidden="1">
      <c r="B1082" s="823"/>
      <c r="C1082" s="828"/>
      <c r="D1082" s="25"/>
      <c r="E1082" s="30"/>
      <c r="F1082" s="22"/>
      <c r="G1082" s="7" t="str">
        <f>IFERROR(IF(F1082/#REF!=0," ",F1082/#REF!),"")</f>
        <v/>
      </c>
      <c r="H1082" s="147"/>
      <c r="I1082" s="863"/>
      <c r="J1082" s="860"/>
      <c r="K1082" s="866"/>
      <c r="L1082" s="854"/>
      <c r="M1082" s="152"/>
      <c r="N1082" s="835"/>
      <c r="O1082" s="835"/>
      <c r="P1082" s="835"/>
      <c r="Q1082" s="835"/>
      <c r="R1082" s="831"/>
      <c r="S1082" s="855"/>
      <c r="T1082" s="857"/>
      <c r="U1082" s="46"/>
      <c r="V1082" s="19"/>
    </row>
    <row r="1083" spans="2:22" hidden="1">
      <c r="B1083" s="823"/>
      <c r="C1083" s="828"/>
      <c r="D1083" s="25"/>
      <c r="E1083" s="30"/>
      <c r="F1083" s="22"/>
      <c r="G1083" s="7" t="str">
        <f>IFERROR(IF(F1083/#REF!=0," ",F1083/#REF!),"")</f>
        <v/>
      </c>
      <c r="H1083" s="147"/>
      <c r="I1083" s="863"/>
      <c r="J1083" s="860"/>
      <c r="K1083" s="866"/>
      <c r="L1083" s="828"/>
      <c r="M1083" s="152"/>
      <c r="N1083" s="835"/>
      <c r="O1083" s="835"/>
      <c r="P1083" s="835"/>
      <c r="Q1083" s="835"/>
      <c r="R1083" s="831"/>
      <c r="S1083" s="855"/>
      <c r="T1083" s="857"/>
      <c r="U1083" s="46"/>
      <c r="V1083" s="19"/>
    </row>
    <row r="1084" spans="2:22" hidden="1">
      <c r="B1084" s="822"/>
      <c r="C1084" s="829"/>
      <c r="D1084" s="25"/>
      <c r="E1084" s="30"/>
      <c r="F1084" s="22"/>
      <c r="G1084" s="7" t="str">
        <f>IFERROR(IF(F1084/#REF!=0," ",F1084/#REF!),"")</f>
        <v/>
      </c>
      <c r="H1084" s="7"/>
      <c r="I1084" s="864"/>
      <c r="J1084" s="861"/>
      <c r="K1084" s="867"/>
      <c r="L1084" s="829"/>
      <c r="M1084" s="153"/>
      <c r="N1084" s="836"/>
      <c r="O1084" s="836"/>
      <c r="P1084" s="836"/>
      <c r="Q1084" s="836"/>
      <c r="R1084" s="832"/>
      <c r="S1084" s="856"/>
      <c r="T1084" s="858"/>
      <c r="U1084" s="46"/>
      <c r="V1084" s="19"/>
    </row>
    <row r="1085" spans="2:22" s="90" customFormat="1" ht="16.5" hidden="1" customHeight="1">
      <c r="B1085" s="821"/>
      <c r="C1085" s="78" t="s">
        <v>348</v>
      </c>
      <c r="D1085" s="78">
        <f>COUNTA(D1075:D1084)</f>
        <v>0</v>
      </c>
      <c r="E1085" s="78"/>
      <c r="F1085" s="69">
        <f>SUM(F1075:F1084)</f>
        <v>0</v>
      </c>
      <c r="G1085" s="69">
        <f>SUM(G1075:G1084)</f>
        <v>0</v>
      </c>
      <c r="H1085" s="69"/>
      <c r="I1085" s="70">
        <f>SUM(I1075:I1084)</f>
        <v>0</v>
      </c>
      <c r="J1085" s="71">
        <f>SUM(J1075:J1084)</f>
        <v>0</v>
      </c>
      <c r="K1085" s="71">
        <f>SUM(K1075:K1084)</f>
        <v>0</v>
      </c>
      <c r="L1085" s="71"/>
      <c r="M1085" s="71"/>
      <c r="N1085" s="74">
        <f>SUM(N1075:N1084)</f>
        <v>0</v>
      </c>
      <c r="O1085" s="74">
        <f>SUM(O1075:O1084)</f>
        <v>0</v>
      </c>
      <c r="P1085" s="74">
        <f t="shared" ref="P1085" si="175">SUM(P1075:P1084)</f>
        <v>0</v>
      </c>
      <c r="Q1085" s="74">
        <f>SUM(Q1075:Q1084)</f>
        <v>0</v>
      </c>
      <c r="R1085" s="71"/>
      <c r="S1085" s="71" t="e">
        <f>SUM(S1075:S1084)</f>
        <v>#REF!</v>
      </c>
      <c r="T1085" s="71" t="e">
        <f t="shared" ref="T1085" si="176">SUM(T1075:T1084)</f>
        <v>#REF!</v>
      </c>
      <c r="U1085" s="81"/>
      <c r="V1085" s="91"/>
    </row>
    <row r="1086" spans="2:22" s="93" customFormat="1" hidden="1">
      <c r="B1086" s="822"/>
      <c r="C1086" s="82"/>
      <c r="D1086" s="83"/>
      <c r="E1086" s="84"/>
      <c r="F1086" s="84"/>
      <c r="G1086" s="28" t="str">
        <f>IFERROR(IF(F1086/#REF!=0," ",F1086/#REF!),"")</f>
        <v/>
      </c>
      <c r="H1086" s="28"/>
      <c r="I1086" s="72"/>
      <c r="J1086" s="73"/>
      <c r="K1086" s="73"/>
      <c r="L1086" s="73"/>
      <c r="M1086" s="73"/>
      <c r="N1086" s="73"/>
      <c r="O1086" s="73"/>
      <c r="P1086" s="73"/>
      <c r="Q1086" s="73"/>
      <c r="R1086" s="73"/>
      <c r="S1086" s="73"/>
      <c r="T1086" s="73"/>
      <c r="U1086" s="87"/>
      <c r="V1086" s="92"/>
    </row>
    <row r="1087" spans="2:22" hidden="1">
      <c r="B1087" s="823">
        <f>B1075+1</f>
        <v>90</v>
      </c>
      <c r="C1087" s="828"/>
      <c r="D1087" s="25"/>
      <c r="E1087" s="24"/>
      <c r="F1087" s="30"/>
      <c r="G1087" s="7" t="str">
        <f>IFERROR(IF(F1087/#REF!=0," ",F1087/#REF!),"")</f>
        <v/>
      </c>
      <c r="H1087" s="147"/>
      <c r="I1087" s="862" t="str">
        <f>IFERROR(ROUND(IF(F1097/#REF!=0,"",F1097/#REF!),0),"")</f>
        <v/>
      </c>
      <c r="J1087" s="859" t="str">
        <f>IFERROR(I1097/#REF!,"")</f>
        <v/>
      </c>
      <c r="K1087" s="865" t="str">
        <f>IFERROR(J1097*#REF!/2,"")</f>
        <v/>
      </c>
      <c r="L1087" s="854"/>
      <c r="M1087" s="152"/>
      <c r="N1087" s="834" t="str">
        <f>IFERROR(ROUND(IF(OR($L1087="Hino Truck",$L1090="Hino Truck",$L1092="Hino Truck",$L1094="Hino Truck"),$J1097/#REF!,""),1),"NA")</f>
        <v>NA</v>
      </c>
      <c r="O1087" s="834" t="str">
        <f>IFERROR(ROUND(IF(OR($L1087="Mazda",$L1090="Mazda",$L1092="Mazda",$L1094="Mazda"),$J1097/#REF!,""),1),"NA")</f>
        <v>NA</v>
      </c>
      <c r="P1087" s="834" t="str">
        <f>IFERROR(ROUND(IF(OR($L1087="Shazoor",$L1090="Shazoor",$L1092="Shazoor",$L1094="Shazoor"),$J1097/#REF!,""),1),"NA")</f>
        <v>NA</v>
      </c>
      <c r="Q1087" s="834" t="str">
        <f>IFERROR(ROUND(IF(OR($L1087="Suzuki",$L1090="Suzuki",$L1092="Suzuki",$L1094="Suzuki"),$J1097/#REF!,""),1),"NA")</f>
        <v>NA</v>
      </c>
      <c r="R1087" s="830"/>
      <c r="S1087" s="855" t="e">
        <f>G1097/#REF!/#REF!</f>
        <v>#REF!</v>
      </c>
      <c r="T1087" s="857" t="e">
        <f>ROUND(S1097/#REF!,0)</f>
        <v>#REF!</v>
      </c>
      <c r="U1087" s="44"/>
      <c r="V1087" s="19"/>
    </row>
    <row r="1088" spans="2:22" hidden="1">
      <c r="B1088" s="823"/>
      <c r="C1088" s="828"/>
      <c r="D1088" s="25"/>
      <c r="E1088" s="30"/>
      <c r="F1088" s="30"/>
      <c r="G1088" s="7" t="str">
        <f>IFERROR(IF(F1088/#REF!=0," ",F1088/#REF!),"")</f>
        <v/>
      </c>
      <c r="H1088" s="147"/>
      <c r="I1088" s="863"/>
      <c r="J1088" s="860"/>
      <c r="K1088" s="866"/>
      <c r="L1088" s="828"/>
      <c r="M1088" s="152"/>
      <c r="N1088" s="835"/>
      <c r="O1088" s="835"/>
      <c r="P1088" s="835"/>
      <c r="Q1088" s="835"/>
      <c r="R1088" s="831"/>
      <c r="S1088" s="855"/>
      <c r="T1088" s="857"/>
      <c r="U1088" s="46"/>
      <c r="V1088" s="19"/>
    </row>
    <row r="1089" spans="2:22" hidden="1">
      <c r="B1089" s="823"/>
      <c r="C1089" s="828"/>
      <c r="D1089" s="25"/>
      <c r="E1089" s="30"/>
      <c r="F1089" s="30"/>
      <c r="G1089" s="7" t="str">
        <f>IFERROR(IF(F1089/#REF!=0," ",F1089/#REF!),"")</f>
        <v/>
      </c>
      <c r="H1089" s="147"/>
      <c r="I1089" s="863"/>
      <c r="J1089" s="860"/>
      <c r="K1089" s="866"/>
      <c r="L1089" s="829"/>
      <c r="M1089" s="152"/>
      <c r="N1089" s="835"/>
      <c r="O1089" s="835"/>
      <c r="P1089" s="835"/>
      <c r="Q1089" s="835"/>
      <c r="R1089" s="831"/>
      <c r="S1089" s="855"/>
      <c r="T1089" s="857"/>
      <c r="U1089" s="46"/>
      <c r="V1089" s="19"/>
    </row>
    <row r="1090" spans="2:22" hidden="1">
      <c r="B1090" s="823"/>
      <c r="C1090" s="828"/>
      <c r="D1090" s="25"/>
      <c r="E1090" s="30"/>
      <c r="F1090" s="30"/>
      <c r="G1090" s="7" t="str">
        <f>IFERROR(IF(F1090/#REF!=0," ",F1090/#REF!),"")</f>
        <v/>
      </c>
      <c r="H1090" s="147"/>
      <c r="I1090" s="863"/>
      <c r="J1090" s="860"/>
      <c r="K1090" s="866"/>
      <c r="L1090" s="854"/>
      <c r="M1090" s="152"/>
      <c r="N1090" s="835"/>
      <c r="O1090" s="835"/>
      <c r="P1090" s="835"/>
      <c r="Q1090" s="835"/>
      <c r="R1090" s="831"/>
      <c r="S1090" s="855"/>
      <c r="T1090" s="857"/>
      <c r="U1090" s="46"/>
      <c r="V1090" s="19"/>
    </row>
    <row r="1091" spans="2:22" hidden="1">
      <c r="B1091" s="823"/>
      <c r="C1091" s="828"/>
      <c r="D1091" s="25"/>
      <c r="E1091" s="30"/>
      <c r="F1091" s="22"/>
      <c r="G1091" s="7" t="str">
        <f>IFERROR(IF(F1091/#REF!=0," ",F1091/#REF!),"")</f>
        <v/>
      </c>
      <c r="H1091" s="147"/>
      <c r="I1091" s="863"/>
      <c r="J1091" s="860"/>
      <c r="K1091" s="866"/>
      <c r="L1091" s="829"/>
      <c r="M1091" s="152"/>
      <c r="N1091" s="835"/>
      <c r="O1091" s="835"/>
      <c r="P1091" s="835"/>
      <c r="Q1091" s="835"/>
      <c r="R1091" s="831"/>
      <c r="S1091" s="855"/>
      <c r="T1091" s="857"/>
      <c r="U1091" s="46"/>
      <c r="V1091" s="19"/>
    </row>
    <row r="1092" spans="2:22" hidden="1">
      <c r="B1092" s="823"/>
      <c r="C1092" s="828"/>
      <c r="D1092" s="25"/>
      <c r="E1092" s="30"/>
      <c r="F1092" s="22"/>
      <c r="G1092" s="7" t="str">
        <f>IFERROR(IF(F1092/#REF!=0," ",F1092/#REF!),"")</f>
        <v/>
      </c>
      <c r="H1092" s="147"/>
      <c r="I1092" s="863"/>
      <c r="J1092" s="860"/>
      <c r="K1092" s="866"/>
      <c r="L1092" s="854"/>
      <c r="M1092" s="152"/>
      <c r="N1092" s="835"/>
      <c r="O1092" s="835"/>
      <c r="P1092" s="835"/>
      <c r="Q1092" s="835"/>
      <c r="R1092" s="831"/>
      <c r="S1092" s="855"/>
      <c r="T1092" s="857"/>
      <c r="U1092" s="46"/>
      <c r="V1092" s="19"/>
    </row>
    <row r="1093" spans="2:22" hidden="1">
      <c r="B1093" s="823"/>
      <c r="C1093" s="828"/>
      <c r="D1093" s="25"/>
      <c r="E1093" s="30"/>
      <c r="F1093" s="22"/>
      <c r="G1093" s="7" t="str">
        <f>IFERROR(IF(F1093/#REF!=0," ",F1093/#REF!),"")</f>
        <v/>
      </c>
      <c r="H1093" s="147"/>
      <c r="I1093" s="863"/>
      <c r="J1093" s="860"/>
      <c r="K1093" s="866"/>
      <c r="L1093" s="829"/>
      <c r="M1093" s="152"/>
      <c r="N1093" s="835"/>
      <c r="O1093" s="835"/>
      <c r="P1093" s="835"/>
      <c r="Q1093" s="835"/>
      <c r="R1093" s="831"/>
      <c r="S1093" s="855"/>
      <c r="T1093" s="857"/>
      <c r="U1093" s="46"/>
      <c r="V1093" s="19"/>
    </row>
    <row r="1094" spans="2:22" hidden="1">
      <c r="B1094" s="823"/>
      <c r="C1094" s="828"/>
      <c r="D1094" s="25"/>
      <c r="E1094" s="30"/>
      <c r="F1094" s="22"/>
      <c r="G1094" s="7" t="str">
        <f>IFERROR(IF(F1094/#REF!=0," ",F1094/#REF!),"")</f>
        <v/>
      </c>
      <c r="H1094" s="147"/>
      <c r="I1094" s="863"/>
      <c r="J1094" s="860"/>
      <c r="K1094" s="866"/>
      <c r="L1094" s="854"/>
      <c r="M1094" s="152"/>
      <c r="N1094" s="835"/>
      <c r="O1094" s="835"/>
      <c r="P1094" s="835"/>
      <c r="Q1094" s="835"/>
      <c r="R1094" s="831"/>
      <c r="S1094" s="855"/>
      <c r="T1094" s="857"/>
      <c r="U1094" s="46"/>
      <c r="V1094" s="19"/>
    </row>
    <row r="1095" spans="2:22" hidden="1">
      <c r="B1095" s="823"/>
      <c r="C1095" s="828"/>
      <c r="D1095" s="25"/>
      <c r="E1095" s="30"/>
      <c r="F1095" s="22"/>
      <c r="G1095" s="7" t="str">
        <f>IFERROR(IF(F1095/#REF!=0," ",F1095/#REF!),"")</f>
        <v/>
      </c>
      <c r="H1095" s="147"/>
      <c r="I1095" s="863"/>
      <c r="J1095" s="860"/>
      <c r="K1095" s="866"/>
      <c r="L1095" s="828"/>
      <c r="M1095" s="152"/>
      <c r="N1095" s="835"/>
      <c r="O1095" s="835"/>
      <c r="P1095" s="835"/>
      <c r="Q1095" s="835"/>
      <c r="R1095" s="831"/>
      <c r="S1095" s="855"/>
      <c r="T1095" s="857"/>
      <c r="U1095" s="46"/>
      <c r="V1095" s="19"/>
    </row>
    <row r="1096" spans="2:22" hidden="1">
      <c r="B1096" s="822"/>
      <c r="C1096" s="829"/>
      <c r="D1096" s="25"/>
      <c r="E1096" s="30"/>
      <c r="F1096" s="22"/>
      <c r="G1096" s="7" t="str">
        <f>IFERROR(IF(F1096/#REF!=0," ",F1096/#REF!),"")</f>
        <v/>
      </c>
      <c r="H1096" s="7"/>
      <c r="I1096" s="864"/>
      <c r="J1096" s="861"/>
      <c r="K1096" s="867"/>
      <c r="L1096" s="829"/>
      <c r="M1096" s="153"/>
      <c r="N1096" s="836"/>
      <c r="O1096" s="836"/>
      <c r="P1096" s="836"/>
      <c r="Q1096" s="836"/>
      <c r="R1096" s="832"/>
      <c r="S1096" s="856"/>
      <c r="T1096" s="858"/>
      <c r="U1096" s="46"/>
      <c r="V1096" s="19"/>
    </row>
    <row r="1097" spans="2:22" s="90" customFormat="1" ht="16.5" hidden="1" customHeight="1">
      <c r="B1097" s="821"/>
      <c r="C1097" s="78" t="s">
        <v>348</v>
      </c>
      <c r="D1097" s="78">
        <f>COUNTA(D1087:D1096)</f>
        <v>0</v>
      </c>
      <c r="E1097" s="78"/>
      <c r="F1097" s="69">
        <f>SUM(F1087:F1096)</f>
        <v>0</v>
      </c>
      <c r="G1097" s="69">
        <f>SUM(G1087:G1096)</f>
        <v>0</v>
      </c>
      <c r="H1097" s="69"/>
      <c r="I1097" s="70">
        <f>SUM(I1087:I1096)</f>
        <v>0</v>
      </c>
      <c r="J1097" s="71">
        <f>SUM(J1087:J1096)</f>
        <v>0</v>
      </c>
      <c r="K1097" s="71">
        <f>SUM(K1087:K1096)</f>
        <v>0</v>
      </c>
      <c r="L1097" s="71"/>
      <c r="M1097" s="71"/>
      <c r="N1097" s="74">
        <f>SUM(N1087:N1096)</f>
        <v>0</v>
      </c>
      <c r="O1097" s="74">
        <f>SUM(O1087:O1096)</f>
        <v>0</v>
      </c>
      <c r="P1097" s="74">
        <f t="shared" ref="P1097" si="177">SUM(P1087:P1096)</f>
        <v>0</v>
      </c>
      <c r="Q1097" s="74">
        <f>SUM(Q1087:Q1096)</f>
        <v>0</v>
      </c>
      <c r="R1097" s="71"/>
      <c r="S1097" s="71" t="e">
        <f>SUM(S1087:S1096)</f>
        <v>#REF!</v>
      </c>
      <c r="T1097" s="71" t="e">
        <f t="shared" ref="T1097" si="178">SUM(T1087:T1096)</f>
        <v>#REF!</v>
      </c>
      <c r="U1097" s="81"/>
      <c r="V1097" s="91"/>
    </row>
    <row r="1098" spans="2:22" s="93" customFormat="1" hidden="1">
      <c r="B1098" s="822"/>
      <c r="C1098" s="82"/>
      <c r="D1098" s="83"/>
      <c r="E1098" s="84"/>
      <c r="F1098" s="84"/>
      <c r="G1098" s="28" t="str">
        <f>IFERROR(IF(F1098/#REF!=0," ",F1098/#REF!),"")</f>
        <v/>
      </c>
      <c r="H1098" s="28"/>
      <c r="I1098" s="72"/>
      <c r="J1098" s="73"/>
      <c r="K1098" s="73"/>
      <c r="L1098" s="73"/>
      <c r="M1098" s="73"/>
      <c r="N1098" s="73"/>
      <c r="O1098" s="73"/>
      <c r="P1098" s="73"/>
      <c r="Q1098" s="73"/>
      <c r="R1098" s="73"/>
      <c r="S1098" s="73"/>
      <c r="T1098" s="73"/>
      <c r="U1098" s="87"/>
      <c r="V1098" s="92"/>
    </row>
    <row r="1099" spans="2:22" hidden="1">
      <c r="B1099" s="823">
        <f>B1087+1</f>
        <v>91</v>
      </c>
      <c r="C1099" s="828"/>
      <c r="D1099" s="25"/>
      <c r="E1099" s="24"/>
      <c r="F1099" s="30"/>
      <c r="G1099" s="7" t="str">
        <f>IFERROR(IF(F1099/#REF!=0," ",F1099/#REF!),"")</f>
        <v/>
      </c>
      <c r="H1099" s="147"/>
      <c r="I1099" s="862" t="str">
        <f>IFERROR(ROUND(IF(F1109/#REF!=0,"",F1109/#REF!),0),"")</f>
        <v/>
      </c>
      <c r="J1099" s="859" t="str">
        <f>IFERROR(I1109/#REF!,"")</f>
        <v/>
      </c>
      <c r="K1099" s="865" t="str">
        <f>IFERROR(J1109*#REF!/2,"")</f>
        <v/>
      </c>
      <c r="L1099" s="854"/>
      <c r="M1099" s="152"/>
      <c r="N1099" s="834" t="str">
        <f>IFERROR(ROUND(IF(OR($L1099="Hino Truck",$L1102="Hino Truck",$L1104="Hino Truck",$L1106="Hino Truck"),$J1109/#REF!,""),1),"NA")</f>
        <v>NA</v>
      </c>
      <c r="O1099" s="834" t="str">
        <f>IFERROR(ROUND(IF(OR($L1099="Mazda",$L1102="Mazda",$L1104="Mazda",$L1106="Mazda"),$J1109/#REF!,""),1),"NA")</f>
        <v>NA</v>
      </c>
      <c r="P1099" s="834" t="str">
        <f>IFERROR(ROUND(IF(OR($L1099="Shazoor",$L1102="Shazoor",$L1104="Shazoor",$L1106="Shazoor"),$J1109/#REF!,""),1),"NA")</f>
        <v>NA</v>
      </c>
      <c r="Q1099" s="834" t="str">
        <f>IFERROR(ROUND(IF(OR($L1099="Suzuki",$L1102="Suzuki",$L1104="Suzuki",$L1106="Suzuki"),$J1109/#REF!,""),1),"NA")</f>
        <v>NA</v>
      </c>
      <c r="R1099" s="830"/>
      <c r="S1099" s="855" t="e">
        <f>G1109/#REF!/#REF!</f>
        <v>#REF!</v>
      </c>
      <c r="T1099" s="857" t="e">
        <f>ROUND(S1109/#REF!,0)</f>
        <v>#REF!</v>
      </c>
      <c r="U1099" s="44"/>
      <c r="V1099" s="19"/>
    </row>
    <row r="1100" spans="2:22" hidden="1">
      <c r="B1100" s="823"/>
      <c r="C1100" s="828"/>
      <c r="D1100" s="25"/>
      <c r="E1100" s="30"/>
      <c r="F1100" s="30"/>
      <c r="G1100" s="7" t="str">
        <f>IFERROR(IF(F1100/#REF!=0," ",F1100/#REF!),"")</f>
        <v/>
      </c>
      <c r="H1100" s="147"/>
      <c r="I1100" s="863"/>
      <c r="J1100" s="860"/>
      <c r="K1100" s="866"/>
      <c r="L1100" s="828"/>
      <c r="M1100" s="152"/>
      <c r="N1100" s="835"/>
      <c r="O1100" s="835"/>
      <c r="P1100" s="835"/>
      <c r="Q1100" s="835"/>
      <c r="R1100" s="831"/>
      <c r="S1100" s="855"/>
      <c r="T1100" s="857"/>
      <c r="U1100" s="46"/>
      <c r="V1100" s="19"/>
    </row>
    <row r="1101" spans="2:22" hidden="1">
      <c r="B1101" s="823"/>
      <c r="C1101" s="828"/>
      <c r="D1101" s="25"/>
      <c r="E1101" s="30"/>
      <c r="F1101" s="30"/>
      <c r="G1101" s="7" t="str">
        <f>IFERROR(IF(F1101/#REF!=0," ",F1101/#REF!),"")</f>
        <v/>
      </c>
      <c r="H1101" s="147"/>
      <c r="I1101" s="863"/>
      <c r="J1101" s="860"/>
      <c r="K1101" s="866"/>
      <c r="L1101" s="829"/>
      <c r="M1101" s="152"/>
      <c r="N1101" s="835"/>
      <c r="O1101" s="835"/>
      <c r="P1101" s="835"/>
      <c r="Q1101" s="835"/>
      <c r="R1101" s="831"/>
      <c r="S1101" s="855"/>
      <c r="T1101" s="857"/>
      <c r="U1101" s="46"/>
      <c r="V1101" s="19"/>
    </row>
    <row r="1102" spans="2:22" hidden="1">
      <c r="B1102" s="823"/>
      <c r="C1102" s="828"/>
      <c r="D1102" s="25"/>
      <c r="E1102" s="30"/>
      <c r="F1102" s="30"/>
      <c r="G1102" s="7" t="str">
        <f>IFERROR(IF(F1102/#REF!=0," ",F1102/#REF!),"")</f>
        <v/>
      </c>
      <c r="H1102" s="147"/>
      <c r="I1102" s="863"/>
      <c r="J1102" s="860"/>
      <c r="K1102" s="866"/>
      <c r="L1102" s="854"/>
      <c r="M1102" s="152"/>
      <c r="N1102" s="835"/>
      <c r="O1102" s="835"/>
      <c r="P1102" s="835"/>
      <c r="Q1102" s="835"/>
      <c r="R1102" s="831"/>
      <c r="S1102" s="855"/>
      <c r="T1102" s="857"/>
      <c r="U1102" s="46"/>
      <c r="V1102" s="19"/>
    </row>
    <row r="1103" spans="2:22" hidden="1">
      <c r="B1103" s="823"/>
      <c r="C1103" s="828"/>
      <c r="D1103" s="25"/>
      <c r="E1103" s="30"/>
      <c r="F1103" s="22"/>
      <c r="G1103" s="7" t="str">
        <f>IFERROR(IF(F1103/#REF!=0," ",F1103/#REF!),"")</f>
        <v/>
      </c>
      <c r="H1103" s="147"/>
      <c r="I1103" s="863"/>
      <c r="J1103" s="860"/>
      <c r="K1103" s="866"/>
      <c r="L1103" s="829"/>
      <c r="M1103" s="152"/>
      <c r="N1103" s="835"/>
      <c r="O1103" s="835"/>
      <c r="P1103" s="835"/>
      <c r="Q1103" s="835"/>
      <c r="R1103" s="831"/>
      <c r="S1103" s="855"/>
      <c r="T1103" s="857"/>
      <c r="U1103" s="46"/>
      <c r="V1103" s="19"/>
    </row>
    <row r="1104" spans="2:22" hidden="1">
      <c r="B1104" s="823"/>
      <c r="C1104" s="828"/>
      <c r="D1104" s="25"/>
      <c r="E1104" s="30"/>
      <c r="F1104" s="22"/>
      <c r="G1104" s="7" t="str">
        <f>IFERROR(IF(F1104/#REF!=0," ",F1104/#REF!),"")</f>
        <v/>
      </c>
      <c r="H1104" s="147"/>
      <c r="I1104" s="863"/>
      <c r="J1104" s="860"/>
      <c r="K1104" s="866"/>
      <c r="L1104" s="854"/>
      <c r="M1104" s="152"/>
      <c r="N1104" s="835"/>
      <c r="O1104" s="835"/>
      <c r="P1104" s="835"/>
      <c r="Q1104" s="835"/>
      <c r="R1104" s="831"/>
      <c r="S1104" s="855"/>
      <c r="T1104" s="857"/>
      <c r="U1104" s="46"/>
      <c r="V1104" s="19"/>
    </row>
    <row r="1105" spans="2:22" hidden="1">
      <c r="B1105" s="823"/>
      <c r="C1105" s="828"/>
      <c r="D1105" s="25"/>
      <c r="E1105" s="30"/>
      <c r="F1105" s="22"/>
      <c r="G1105" s="7" t="str">
        <f>IFERROR(IF(F1105/#REF!=0," ",F1105/#REF!),"")</f>
        <v/>
      </c>
      <c r="H1105" s="147"/>
      <c r="I1105" s="863"/>
      <c r="J1105" s="860"/>
      <c r="K1105" s="866"/>
      <c r="L1105" s="829"/>
      <c r="M1105" s="152"/>
      <c r="N1105" s="835"/>
      <c r="O1105" s="835"/>
      <c r="P1105" s="835"/>
      <c r="Q1105" s="835"/>
      <c r="R1105" s="831"/>
      <c r="S1105" s="855"/>
      <c r="T1105" s="857"/>
      <c r="U1105" s="46"/>
      <c r="V1105" s="19"/>
    </row>
    <row r="1106" spans="2:22" hidden="1">
      <c r="B1106" s="823"/>
      <c r="C1106" s="828"/>
      <c r="D1106" s="25"/>
      <c r="E1106" s="30"/>
      <c r="F1106" s="22"/>
      <c r="G1106" s="7" t="str">
        <f>IFERROR(IF(F1106/#REF!=0," ",F1106/#REF!),"")</f>
        <v/>
      </c>
      <c r="H1106" s="147"/>
      <c r="I1106" s="863"/>
      <c r="J1106" s="860"/>
      <c r="K1106" s="866"/>
      <c r="L1106" s="854"/>
      <c r="M1106" s="152"/>
      <c r="N1106" s="835"/>
      <c r="O1106" s="835"/>
      <c r="P1106" s="835"/>
      <c r="Q1106" s="835"/>
      <c r="R1106" s="831"/>
      <c r="S1106" s="855"/>
      <c r="T1106" s="857"/>
      <c r="U1106" s="46"/>
      <c r="V1106" s="19"/>
    </row>
    <row r="1107" spans="2:22" hidden="1">
      <c r="B1107" s="823"/>
      <c r="C1107" s="828"/>
      <c r="D1107" s="25"/>
      <c r="E1107" s="30"/>
      <c r="F1107" s="22"/>
      <c r="G1107" s="7" t="str">
        <f>IFERROR(IF(F1107/#REF!=0," ",F1107/#REF!),"")</f>
        <v/>
      </c>
      <c r="H1107" s="147"/>
      <c r="I1107" s="863"/>
      <c r="J1107" s="860"/>
      <c r="K1107" s="866"/>
      <c r="L1107" s="828"/>
      <c r="M1107" s="152"/>
      <c r="N1107" s="835"/>
      <c r="O1107" s="835"/>
      <c r="P1107" s="835"/>
      <c r="Q1107" s="835"/>
      <c r="R1107" s="831"/>
      <c r="S1107" s="855"/>
      <c r="T1107" s="857"/>
      <c r="U1107" s="46"/>
      <c r="V1107" s="19"/>
    </row>
    <row r="1108" spans="2:22" hidden="1">
      <c r="B1108" s="822"/>
      <c r="C1108" s="829"/>
      <c r="D1108" s="25"/>
      <c r="E1108" s="30"/>
      <c r="F1108" s="22"/>
      <c r="G1108" s="7" t="str">
        <f>IFERROR(IF(F1108/#REF!=0," ",F1108/#REF!),"")</f>
        <v/>
      </c>
      <c r="H1108" s="7"/>
      <c r="I1108" s="864"/>
      <c r="J1108" s="861"/>
      <c r="K1108" s="867"/>
      <c r="L1108" s="829"/>
      <c r="M1108" s="153"/>
      <c r="N1108" s="836"/>
      <c r="O1108" s="836"/>
      <c r="P1108" s="836"/>
      <c r="Q1108" s="836"/>
      <c r="R1108" s="832"/>
      <c r="S1108" s="856"/>
      <c r="T1108" s="858"/>
      <c r="U1108" s="46"/>
      <c r="V1108" s="19"/>
    </row>
    <row r="1109" spans="2:22" s="90" customFormat="1" ht="16.5" hidden="1" customHeight="1">
      <c r="B1109" s="821"/>
      <c r="C1109" s="78" t="s">
        <v>348</v>
      </c>
      <c r="D1109" s="78">
        <f>COUNTA(D1099:D1108)</f>
        <v>0</v>
      </c>
      <c r="E1109" s="78"/>
      <c r="F1109" s="69">
        <f>SUM(F1099:F1108)</f>
        <v>0</v>
      </c>
      <c r="G1109" s="69">
        <f>SUM(G1099:G1108)</f>
        <v>0</v>
      </c>
      <c r="H1109" s="69"/>
      <c r="I1109" s="70">
        <f>SUM(I1099:I1108)</f>
        <v>0</v>
      </c>
      <c r="J1109" s="71">
        <f>SUM(J1099:J1108)</f>
        <v>0</v>
      </c>
      <c r="K1109" s="71">
        <f>SUM(K1099:K1108)</f>
        <v>0</v>
      </c>
      <c r="L1109" s="71"/>
      <c r="M1109" s="71"/>
      <c r="N1109" s="74">
        <f>SUM(N1099:N1108)</f>
        <v>0</v>
      </c>
      <c r="O1109" s="74">
        <f>SUM(O1099:O1108)</f>
        <v>0</v>
      </c>
      <c r="P1109" s="74">
        <f t="shared" ref="P1109" si="179">SUM(P1099:P1108)</f>
        <v>0</v>
      </c>
      <c r="Q1109" s="74">
        <f>SUM(Q1099:Q1108)</f>
        <v>0</v>
      </c>
      <c r="R1109" s="71"/>
      <c r="S1109" s="71" t="e">
        <f>SUM(S1099:S1108)</f>
        <v>#REF!</v>
      </c>
      <c r="T1109" s="71" t="e">
        <f t="shared" ref="T1109" si="180">SUM(T1099:T1108)</f>
        <v>#REF!</v>
      </c>
      <c r="U1109" s="81"/>
      <c r="V1109" s="91"/>
    </row>
    <row r="1110" spans="2:22" s="93" customFormat="1" hidden="1">
      <c r="B1110" s="822"/>
      <c r="C1110" s="82"/>
      <c r="D1110" s="83"/>
      <c r="E1110" s="84"/>
      <c r="F1110" s="84"/>
      <c r="G1110" s="28" t="str">
        <f>IFERROR(IF(F1110/#REF!=0," ",F1110/#REF!),"")</f>
        <v/>
      </c>
      <c r="H1110" s="28"/>
      <c r="I1110" s="72"/>
      <c r="J1110" s="73"/>
      <c r="K1110" s="73"/>
      <c r="L1110" s="73"/>
      <c r="M1110" s="73"/>
      <c r="N1110" s="73"/>
      <c r="O1110" s="73"/>
      <c r="P1110" s="73"/>
      <c r="Q1110" s="73"/>
      <c r="R1110" s="73"/>
      <c r="S1110" s="73"/>
      <c r="T1110" s="73"/>
      <c r="U1110" s="87"/>
      <c r="V1110" s="92"/>
    </row>
    <row r="1111" spans="2:22" hidden="1">
      <c r="B1111" s="823">
        <f>B1099+1</f>
        <v>92</v>
      </c>
      <c r="C1111" s="828"/>
      <c r="D1111" s="25"/>
      <c r="E1111" s="24"/>
      <c r="F1111" s="30"/>
      <c r="G1111" s="7" t="str">
        <f>IFERROR(IF(F1111/#REF!=0," ",F1111/#REF!),"")</f>
        <v/>
      </c>
      <c r="H1111" s="147"/>
      <c r="I1111" s="862" t="str">
        <f>IFERROR(ROUND(IF(F1121/#REF!=0,"",F1121/#REF!),0),"")</f>
        <v/>
      </c>
      <c r="J1111" s="859" t="str">
        <f>IFERROR(I1121/#REF!,"")</f>
        <v/>
      </c>
      <c r="K1111" s="865" t="str">
        <f>IFERROR(J1121*#REF!/2,"")</f>
        <v/>
      </c>
      <c r="L1111" s="854"/>
      <c r="M1111" s="152"/>
      <c r="N1111" s="834" t="str">
        <f>IFERROR(ROUND(IF(OR($L1111="Hino Truck",$L1114="Hino Truck",$L1116="Hino Truck",$L1118="Hino Truck"),$J1121/#REF!,""),1),"NA")</f>
        <v>NA</v>
      </c>
      <c r="O1111" s="834" t="str">
        <f>IFERROR(ROUND(IF(OR($L1111="Mazda",$L1114="Mazda",$L1116="Mazda",$L1118="Mazda"),$J1121/#REF!,""),1),"NA")</f>
        <v>NA</v>
      </c>
      <c r="P1111" s="834" t="str">
        <f>IFERROR(ROUND(IF(OR($L1111="Shazoor",$L1114="Shazoor",$L1116="Shazoor",$L1118="Shazoor"),$J1121/#REF!,""),1),"NA")</f>
        <v>NA</v>
      </c>
      <c r="Q1111" s="834" t="str">
        <f>IFERROR(ROUND(IF(OR($L1111="Suzuki",$L1114="Suzuki",$L1116="Suzuki",$L1118="Suzuki"),$J1121/#REF!,""),1),"NA")</f>
        <v>NA</v>
      </c>
      <c r="R1111" s="830"/>
      <c r="S1111" s="855" t="e">
        <f>G1121/#REF!/#REF!</f>
        <v>#REF!</v>
      </c>
      <c r="T1111" s="857" t="e">
        <f>ROUND(S1121/#REF!,0)</f>
        <v>#REF!</v>
      </c>
      <c r="U1111" s="44"/>
      <c r="V1111" s="19"/>
    </row>
    <row r="1112" spans="2:22" hidden="1">
      <c r="B1112" s="823"/>
      <c r="C1112" s="828"/>
      <c r="D1112" s="25"/>
      <c r="E1112" s="30"/>
      <c r="F1112" s="30"/>
      <c r="G1112" s="7" t="str">
        <f>IFERROR(IF(F1112/#REF!=0," ",F1112/#REF!),"")</f>
        <v/>
      </c>
      <c r="H1112" s="147"/>
      <c r="I1112" s="863"/>
      <c r="J1112" s="860"/>
      <c r="K1112" s="866"/>
      <c r="L1112" s="828"/>
      <c r="M1112" s="152"/>
      <c r="N1112" s="835"/>
      <c r="O1112" s="835"/>
      <c r="P1112" s="835"/>
      <c r="Q1112" s="835"/>
      <c r="R1112" s="831"/>
      <c r="S1112" s="855"/>
      <c r="T1112" s="857"/>
      <c r="U1112" s="46"/>
      <c r="V1112" s="19"/>
    </row>
    <row r="1113" spans="2:22" hidden="1">
      <c r="B1113" s="823"/>
      <c r="C1113" s="828"/>
      <c r="D1113" s="25"/>
      <c r="E1113" s="30"/>
      <c r="F1113" s="30"/>
      <c r="G1113" s="7" t="str">
        <f>IFERROR(IF(F1113/#REF!=0," ",F1113/#REF!),"")</f>
        <v/>
      </c>
      <c r="H1113" s="147"/>
      <c r="I1113" s="863"/>
      <c r="J1113" s="860"/>
      <c r="K1113" s="866"/>
      <c r="L1113" s="829"/>
      <c r="M1113" s="152"/>
      <c r="N1113" s="835"/>
      <c r="O1113" s="835"/>
      <c r="P1113" s="835"/>
      <c r="Q1113" s="835"/>
      <c r="R1113" s="831"/>
      <c r="S1113" s="855"/>
      <c r="T1113" s="857"/>
      <c r="U1113" s="46"/>
      <c r="V1113" s="19"/>
    </row>
    <row r="1114" spans="2:22" hidden="1">
      <c r="B1114" s="823"/>
      <c r="C1114" s="828"/>
      <c r="D1114" s="25"/>
      <c r="E1114" s="30"/>
      <c r="F1114" s="30"/>
      <c r="G1114" s="7" t="str">
        <f>IFERROR(IF(F1114/#REF!=0," ",F1114/#REF!),"")</f>
        <v/>
      </c>
      <c r="H1114" s="147"/>
      <c r="I1114" s="863"/>
      <c r="J1114" s="860"/>
      <c r="K1114" s="866"/>
      <c r="L1114" s="854"/>
      <c r="M1114" s="152"/>
      <c r="N1114" s="835"/>
      <c r="O1114" s="835"/>
      <c r="P1114" s="835"/>
      <c r="Q1114" s="835"/>
      <c r="R1114" s="831"/>
      <c r="S1114" s="855"/>
      <c r="T1114" s="857"/>
      <c r="U1114" s="46"/>
      <c r="V1114" s="19"/>
    </row>
    <row r="1115" spans="2:22" hidden="1">
      <c r="B1115" s="823"/>
      <c r="C1115" s="828"/>
      <c r="D1115" s="25"/>
      <c r="E1115" s="30"/>
      <c r="F1115" s="22"/>
      <c r="G1115" s="7" t="str">
        <f>IFERROR(IF(F1115/#REF!=0," ",F1115/#REF!),"")</f>
        <v/>
      </c>
      <c r="H1115" s="147"/>
      <c r="I1115" s="863"/>
      <c r="J1115" s="860"/>
      <c r="K1115" s="866"/>
      <c r="L1115" s="829"/>
      <c r="M1115" s="152"/>
      <c r="N1115" s="835"/>
      <c r="O1115" s="835"/>
      <c r="P1115" s="835"/>
      <c r="Q1115" s="835"/>
      <c r="R1115" s="831"/>
      <c r="S1115" s="855"/>
      <c r="T1115" s="857"/>
      <c r="U1115" s="46"/>
      <c r="V1115" s="19"/>
    </row>
    <row r="1116" spans="2:22" hidden="1">
      <c r="B1116" s="823"/>
      <c r="C1116" s="828"/>
      <c r="D1116" s="25"/>
      <c r="E1116" s="30"/>
      <c r="F1116" s="22"/>
      <c r="G1116" s="7" t="str">
        <f>IFERROR(IF(F1116/#REF!=0," ",F1116/#REF!),"")</f>
        <v/>
      </c>
      <c r="H1116" s="147"/>
      <c r="I1116" s="863"/>
      <c r="J1116" s="860"/>
      <c r="K1116" s="866"/>
      <c r="L1116" s="854"/>
      <c r="M1116" s="152"/>
      <c r="N1116" s="835"/>
      <c r="O1116" s="835"/>
      <c r="P1116" s="835"/>
      <c r="Q1116" s="835"/>
      <c r="R1116" s="831"/>
      <c r="S1116" s="855"/>
      <c r="T1116" s="857"/>
      <c r="U1116" s="46"/>
      <c r="V1116" s="19"/>
    </row>
    <row r="1117" spans="2:22" hidden="1">
      <c r="B1117" s="823"/>
      <c r="C1117" s="828"/>
      <c r="D1117" s="25"/>
      <c r="E1117" s="30"/>
      <c r="F1117" s="22"/>
      <c r="G1117" s="7" t="str">
        <f>IFERROR(IF(F1117/#REF!=0," ",F1117/#REF!),"")</f>
        <v/>
      </c>
      <c r="H1117" s="147"/>
      <c r="I1117" s="863"/>
      <c r="J1117" s="860"/>
      <c r="K1117" s="866"/>
      <c r="L1117" s="829"/>
      <c r="M1117" s="152"/>
      <c r="N1117" s="835"/>
      <c r="O1117" s="835"/>
      <c r="P1117" s="835"/>
      <c r="Q1117" s="835"/>
      <c r="R1117" s="831"/>
      <c r="S1117" s="855"/>
      <c r="T1117" s="857"/>
      <c r="U1117" s="46"/>
      <c r="V1117" s="19"/>
    </row>
    <row r="1118" spans="2:22" hidden="1">
      <c r="B1118" s="823"/>
      <c r="C1118" s="828"/>
      <c r="D1118" s="25"/>
      <c r="E1118" s="30"/>
      <c r="F1118" s="22"/>
      <c r="G1118" s="7" t="str">
        <f>IFERROR(IF(F1118/#REF!=0," ",F1118/#REF!),"")</f>
        <v/>
      </c>
      <c r="H1118" s="147"/>
      <c r="I1118" s="863"/>
      <c r="J1118" s="860"/>
      <c r="K1118" s="866"/>
      <c r="L1118" s="854"/>
      <c r="M1118" s="152"/>
      <c r="N1118" s="835"/>
      <c r="O1118" s="835"/>
      <c r="P1118" s="835"/>
      <c r="Q1118" s="835"/>
      <c r="R1118" s="831"/>
      <c r="S1118" s="855"/>
      <c r="T1118" s="857"/>
      <c r="U1118" s="46"/>
      <c r="V1118" s="19"/>
    </row>
    <row r="1119" spans="2:22" hidden="1">
      <c r="B1119" s="823"/>
      <c r="C1119" s="828"/>
      <c r="D1119" s="25"/>
      <c r="E1119" s="30"/>
      <c r="F1119" s="22"/>
      <c r="G1119" s="7" t="str">
        <f>IFERROR(IF(F1119/#REF!=0," ",F1119/#REF!),"")</f>
        <v/>
      </c>
      <c r="H1119" s="147"/>
      <c r="I1119" s="863"/>
      <c r="J1119" s="860"/>
      <c r="K1119" s="866"/>
      <c r="L1119" s="828"/>
      <c r="M1119" s="152"/>
      <c r="N1119" s="835"/>
      <c r="O1119" s="835"/>
      <c r="P1119" s="835"/>
      <c r="Q1119" s="835"/>
      <c r="R1119" s="831"/>
      <c r="S1119" s="855"/>
      <c r="T1119" s="857"/>
      <c r="U1119" s="46"/>
      <c r="V1119" s="19"/>
    </row>
    <row r="1120" spans="2:22" hidden="1">
      <c r="B1120" s="822"/>
      <c r="C1120" s="829"/>
      <c r="D1120" s="25"/>
      <c r="E1120" s="30"/>
      <c r="F1120" s="22"/>
      <c r="G1120" s="7" t="str">
        <f>IFERROR(IF(F1120/#REF!=0," ",F1120/#REF!),"")</f>
        <v/>
      </c>
      <c r="H1120" s="7"/>
      <c r="I1120" s="864"/>
      <c r="J1120" s="861"/>
      <c r="K1120" s="867"/>
      <c r="L1120" s="829"/>
      <c r="M1120" s="153"/>
      <c r="N1120" s="836"/>
      <c r="O1120" s="836"/>
      <c r="P1120" s="836"/>
      <c r="Q1120" s="836"/>
      <c r="R1120" s="832"/>
      <c r="S1120" s="856"/>
      <c r="T1120" s="858"/>
      <c r="U1120" s="46"/>
      <c r="V1120" s="19"/>
    </row>
    <row r="1121" spans="2:22" s="90" customFormat="1" ht="16.5" hidden="1" customHeight="1">
      <c r="B1121" s="821"/>
      <c r="C1121" s="78" t="s">
        <v>348</v>
      </c>
      <c r="D1121" s="78">
        <f>COUNTA(D1111:D1120)</f>
        <v>0</v>
      </c>
      <c r="E1121" s="78"/>
      <c r="F1121" s="69">
        <f>SUM(F1111:F1120)</f>
        <v>0</v>
      </c>
      <c r="G1121" s="69">
        <f>SUM(G1111:G1120)</f>
        <v>0</v>
      </c>
      <c r="H1121" s="69"/>
      <c r="I1121" s="70">
        <f>SUM(I1111:I1120)</f>
        <v>0</v>
      </c>
      <c r="J1121" s="71">
        <f>SUM(J1111:J1120)</f>
        <v>0</v>
      </c>
      <c r="K1121" s="71">
        <f>SUM(K1111:K1120)</f>
        <v>0</v>
      </c>
      <c r="L1121" s="71"/>
      <c r="M1121" s="71"/>
      <c r="N1121" s="74">
        <f>SUM(N1111:N1120)</f>
        <v>0</v>
      </c>
      <c r="O1121" s="74">
        <f>SUM(O1111:O1120)</f>
        <v>0</v>
      </c>
      <c r="P1121" s="74">
        <f t="shared" ref="P1121" si="181">SUM(P1111:P1120)</f>
        <v>0</v>
      </c>
      <c r="Q1121" s="74">
        <f>SUM(Q1111:Q1120)</f>
        <v>0</v>
      </c>
      <c r="R1121" s="71"/>
      <c r="S1121" s="71" t="e">
        <f>SUM(S1111:S1120)</f>
        <v>#REF!</v>
      </c>
      <c r="T1121" s="71" t="e">
        <f t="shared" ref="T1121" si="182">SUM(T1111:T1120)</f>
        <v>#REF!</v>
      </c>
      <c r="U1121" s="81"/>
      <c r="V1121" s="91"/>
    </row>
    <row r="1122" spans="2:22" s="93" customFormat="1" hidden="1">
      <c r="B1122" s="822"/>
      <c r="C1122" s="82"/>
      <c r="D1122" s="83"/>
      <c r="E1122" s="84"/>
      <c r="F1122" s="84"/>
      <c r="G1122" s="28" t="str">
        <f>IFERROR(IF(F1122/#REF!=0," ",F1122/#REF!),"")</f>
        <v/>
      </c>
      <c r="H1122" s="28"/>
      <c r="I1122" s="72"/>
      <c r="J1122" s="73"/>
      <c r="K1122" s="73"/>
      <c r="L1122" s="73"/>
      <c r="M1122" s="73"/>
      <c r="N1122" s="73"/>
      <c r="O1122" s="73"/>
      <c r="P1122" s="73"/>
      <c r="Q1122" s="73"/>
      <c r="R1122" s="73"/>
      <c r="S1122" s="73"/>
      <c r="T1122" s="73"/>
      <c r="U1122" s="87"/>
      <c r="V1122" s="92"/>
    </row>
    <row r="1123" spans="2:22" hidden="1">
      <c r="B1123" s="823">
        <f>B1111+1</f>
        <v>93</v>
      </c>
      <c r="C1123" s="828"/>
      <c r="D1123" s="25"/>
      <c r="E1123" s="24"/>
      <c r="F1123" s="30"/>
      <c r="G1123" s="7" t="str">
        <f>IFERROR(IF(F1123/#REF!=0," ",F1123/#REF!),"")</f>
        <v/>
      </c>
      <c r="H1123" s="147"/>
      <c r="I1123" s="862" t="str">
        <f>IFERROR(ROUND(IF(F1133/#REF!=0,"",F1133/#REF!),0),"")</f>
        <v/>
      </c>
      <c r="J1123" s="859" t="str">
        <f>IFERROR(I1133/#REF!,"")</f>
        <v/>
      </c>
      <c r="K1123" s="865" t="str">
        <f>IFERROR(J1133*#REF!/2,"")</f>
        <v/>
      </c>
      <c r="L1123" s="854"/>
      <c r="M1123" s="152"/>
      <c r="N1123" s="834" t="str">
        <f>IFERROR(ROUND(IF(OR($L1123="Hino Truck",$L1126="Hino Truck",$L1128="Hino Truck",$L1130="Hino Truck"),$J1133/#REF!,""),1),"NA")</f>
        <v>NA</v>
      </c>
      <c r="O1123" s="834" t="str">
        <f>IFERROR(ROUND(IF(OR($L1123="Mazda",$L1126="Mazda",$L1128="Mazda",$L1130="Mazda"),$J1133/#REF!,""),1),"NA")</f>
        <v>NA</v>
      </c>
      <c r="P1123" s="834" t="str">
        <f>IFERROR(ROUND(IF(OR($L1123="Shazoor",$L1126="Shazoor",$L1128="Shazoor",$L1130="Shazoor"),$J1133/#REF!,""),1),"NA")</f>
        <v>NA</v>
      </c>
      <c r="Q1123" s="834" t="str">
        <f>IFERROR(ROUND(IF(OR($L1123="Suzuki",$L1126="Suzuki",$L1128="Suzuki",$L1130="Suzuki"),$J1133/#REF!,""),1),"NA")</f>
        <v>NA</v>
      </c>
      <c r="R1123" s="830"/>
      <c r="S1123" s="855" t="e">
        <f>G1133/#REF!/#REF!</f>
        <v>#REF!</v>
      </c>
      <c r="T1123" s="857" t="e">
        <f>ROUND(S1133/#REF!,0)</f>
        <v>#REF!</v>
      </c>
      <c r="U1123" s="44"/>
      <c r="V1123" s="19"/>
    </row>
    <row r="1124" spans="2:22" hidden="1">
      <c r="B1124" s="823"/>
      <c r="C1124" s="828"/>
      <c r="D1124" s="25"/>
      <c r="E1124" s="30"/>
      <c r="F1124" s="30"/>
      <c r="G1124" s="7" t="str">
        <f>IFERROR(IF(F1124/#REF!=0," ",F1124/#REF!),"")</f>
        <v/>
      </c>
      <c r="H1124" s="147"/>
      <c r="I1124" s="863"/>
      <c r="J1124" s="860"/>
      <c r="K1124" s="866"/>
      <c r="L1124" s="828"/>
      <c r="M1124" s="152"/>
      <c r="N1124" s="835"/>
      <c r="O1124" s="835"/>
      <c r="P1124" s="835"/>
      <c r="Q1124" s="835"/>
      <c r="R1124" s="831"/>
      <c r="S1124" s="855"/>
      <c r="T1124" s="857"/>
      <c r="U1124" s="46"/>
      <c r="V1124" s="19"/>
    </row>
    <row r="1125" spans="2:22" hidden="1">
      <c r="B1125" s="823"/>
      <c r="C1125" s="828"/>
      <c r="D1125" s="25"/>
      <c r="E1125" s="30"/>
      <c r="F1125" s="30"/>
      <c r="G1125" s="7" t="str">
        <f>IFERROR(IF(F1125/#REF!=0," ",F1125/#REF!),"")</f>
        <v/>
      </c>
      <c r="H1125" s="147"/>
      <c r="I1125" s="863"/>
      <c r="J1125" s="860"/>
      <c r="K1125" s="866"/>
      <c r="L1125" s="829"/>
      <c r="M1125" s="152"/>
      <c r="N1125" s="835"/>
      <c r="O1125" s="835"/>
      <c r="P1125" s="835"/>
      <c r="Q1125" s="835"/>
      <c r="R1125" s="831"/>
      <c r="S1125" s="855"/>
      <c r="T1125" s="857"/>
      <c r="U1125" s="46"/>
      <c r="V1125" s="19"/>
    </row>
    <row r="1126" spans="2:22" hidden="1">
      <c r="B1126" s="823"/>
      <c r="C1126" s="828"/>
      <c r="D1126" s="25"/>
      <c r="E1126" s="30"/>
      <c r="F1126" s="30"/>
      <c r="G1126" s="7" t="str">
        <f>IFERROR(IF(F1126/#REF!=0," ",F1126/#REF!),"")</f>
        <v/>
      </c>
      <c r="H1126" s="147"/>
      <c r="I1126" s="863"/>
      <c r="J1126" s="860"/>
      <c r="K1126" s="866"/>
      <c r="L1126" s="854"/>
      <c r="M1126" s="152"/>
      <c r="N1126" s="835"/>
      <c r="O1126" s="835"/>
      <c r="P1126" s="835"/>
      <c r="Q1126" s="835"/>
      <c r="R1126" s="831"/>
      <c r="S1126" s="855"/>
      <c r="T1126" s="857"/>
      <c r="U1126" s="46"/>
      <c r="V1126" s="19"/>
    </row>
    <row r="1127" spans="2:22" hidden="1">
      <c r="B1127" s="823"/>
      <c r="C1127" s="828"/>
      <c r="D1127" s="25"/>
      <c r="E1127" s="30"/>
      <c r="F1127" s="22"/>
      <c r="G1127" s="7" t="str">
        <f>IFERROR(IF(F1127/#REF!=0," ",F1127/#REF!),"")</f>
        <v/>
      </c>
      <c r="H1127" s="147"/>
      <c r="I1127" s="863"/>
      <c r="J1127" s="860"/>
      <c r="K1127" s="866"/>
      <c r="L1127" s="829"/>
      <c r="M1127" s="152"/>
      <c r="N1127" s="835"/>
      <c r="O1127" s="835"/>
      <c r="P1127" s="835"/>
      <c r="Q1127" s="835"/>
      <c r="R1127" s="831"/>
      <c r="S1127" s="855"/>
      <c r="T1127" s="857"/>
      <c r="U1127" s="46"/>
      <c r="V1127" s="19"/>
    </row>
    <row r="1128" spans="2:22" hidden="1">
      <c r="B1128" s="823"/>
      <c r="C1128" s="828"/>
      <c r="D1128" s="25"/>
      <c r="E1128" s="30"/>
      <c r="F1128" s="22"/>
      <c r="G1128" s="7" t="str">
        <f>IFERROR(IF(F1128/#REF!=0," ",F1128/#REF!),"")</f>
        <v/>
      </c>
      <c r="H1128" s="147"/>
      <c r="I1128" s="863"/>
      <c r="J1128" s="860"/>
      <c r="K1128" s="866"/>
      <c r="L1128" s="854"/>
      <c r="M1128" s="152"/>
      <c r="N1128" s="835"/>
      <c r="O1128" s="835"/>
      <c r="P1128" s="835"/>
      <c r="Q1128" s="835"/>
      <c r="R1128" s="831"/>
      <c r="S1128" s="855"/>
      <c r="T1128" s="857"/>
      <c r="U1128" s="46"/>
      <c r="V1128" s="19"/>
    </row>
    <row r="1129" spans="2:22" hidden="1">
      <c r="B1129" s="823"/>
      <c r="C1129" s="828"/>
      <c r="D1129" s="25"/>
      <c r="E1129" s="30"/>
      <c r="F1129" s="22"/>
      <c r="G1129" s="7" t="str">
        <f>IFERROR(IF(F1129/#REF!=0," ",F1129/#REF!),"")</f>
        <v/>
      </c>
      <c r="H1129" s="147"/>
      <c r="I1129" s="863"/>
      <c r="J1129" s="860"/>
      <c r="K1129" s="866"/>
      <c r="L1129" s="829"/>
      <c r="M1129" s="152"/>
      <c r="N1129" s="835"/>
      <c r="O1129" s="835"/>
      <c r="P1129" s="835"/>
      <c r="Q1129" s="835"/>
      <c r="R1129" s="831"/>
      <c r="S1129" s="855"/>
      <c r="T1129" s="857"/>
      <c r="U1129" s="46"/>
      <c r="V1129" s="19"/>
    </row>
    <row r="1130" spans="2:22" hidden="1">
      <c r="B1130" s="823"/>
      <c r="C1130" s="828"/>
      <c r="D1130" s="25"/>
      <c r="E1130" s="30"/>
      <c r="F1130" s="22"/>
      <c r="G1130" s="7" t="str">
        <f>IFERROR(IF(F1130/#REF!=0," ",F1130/#REF!),"")</f>
        <v/>
      </c>
      <c r="H1130" s="147"/>
      <c r="I1130" s="863"/>
      <c r="J1130" s="860"/>
      <c r="K1130" s="866"/>
      <c r="L1130" s="854"/>
      <c r="M1130" s="152"/>
      <c r="N1130" s="835"/>
      <c r="O1130" s="835"/>
      <c r="P1130" s="835"/>
      <c r="Q1130" s="835"/>
      <c r="R1130" s="831"/>
      <c r="S1130" s="855"/>
      <c r="T1130" s="857"/>
      <c r="U1130" s="46"/>
      <c r="V1130" s="19"/>
    </row>
    <row r="1131" spans="2:22" hidden="1">
      <c r="B1131" s="823"/>
      <c r="C1131" s="828"/>
      <c r="D1131" s="25"/>
      <c r="E1131" s="30"/>
      <c r="F1131" s="22"/>
      <c r="G1131" s="7" t="str">
        <f>IFERROR(IF(F1131/#REF!=0," ",F1131/#REF!),"")</f>
        <v/>
      </c>
      <c r="H1131" s="147"/>
      <c r="I1131" s="863"/>
      <c r="J1131" s="860"/>
      <c r="K1131" s="866"/>
      <c r="L1131" s="828"/>
      <c r="M1131" s="152"/>
      <c r="N1131" s="835"/>
      <c r="O1131" s="835"/>
      <c r="P1131" s="835"/>
      <c r="Q1131" s="835"/>
      <c r="R1131" s="831"/>
      <c r="S1131" s="855"/>
      <c r="T1131" s="857"/>
      <c r="U1131" s="46"/>
      <c r="V1131" s="19"/>
    </row>
    <row r="1132" spans="2:22" hidden="1">
      <c r="B1132" s="822"/>
      <c r="C1132" s="829"/>
      <c r="D1132" s="25"/>
      <c r="E1132" s="30"/>
      <c r="F1132" s="22"/>
      <c r="G1132" s="7" t="str">
        <f>IFERROR(IF(F1132/#REF!=0," ",F1132/#REF!),"")</f>
        <v/>
      </c>
      <c r="H1132" s="7"/>
      <c r="I1132" s="864"/>
      <c r="J1132" s="861"/>
      <c r="K1132" s="867"/>
      <c r="L1132" s="829"/>
      <c r="M1132" s="153"/>
      <c r="N1132" s="836"/>
      <c r="O1132" s="836"/>
      <c r="P1132" s="836"/>
      <c r="Q1132" s="836"/>
      <c r="R1132" s="832"/>
      <c r="S1132" s="856"/>
      <c r="T1132" s="858"/>
      <c r="U1132" s="46"/>
      <c r="V1132" s="19"/>
    </row>
    <row r="1133" spans="2:22" s="90" customFormat="1" ht="16.5" hidden="1" customHeight="1">
      <c r="B1133" s="821"/>
      <c r="C1133" s="78" t="s">
        <v>348</v>
      </c>
      <c r="D1133" s="78">
        <f>COUNTA(D1123:D1132)</f>
        <v>0</v>
      </c>
      <c r="E1133" s="78"/>
      <c r="F1133" s="69">
        <f>SUM(F1123:F1132)</f>
        <v>0</v>
      </c>
      <c r="G1133" s="69">
        <f>SUM(G1123:G1132)</f>
        <v>0</v>
      </c>
      <c r="H1133" s="69"/>
      <c r="I1133" s="70">
        <f>SUM(I1123:I1132)</f>
        <v>0</v>
      </c>
      <c r="J1133" s="71">
        <f>SUM(J1123:J1132)</f>
        <v>0</v>
      </c>
      <c r="K1133" s="71">
        <f>SUM(K1123:K1132)</f>
        <v>0</v>
      </c>
      <c r="L1133" s="71"/>
      <c r="M1133" s="71"/>
      <c r="N1133" s="74">
        <f>SUM(N1123:N1132)</f>
        <v>0</v>
      </c>
      <c r="O1133" s="74">
        <f>SUM(O1123:O1132)</f>
        <v>0</v>
      </c>
      <c r="P1133" s="74">
        <f t="shared" ref="P1133" si="183">SUM(P1123:P1132)</f>
        <v>0</v>
      </c>
      <c r="Q1133" s="74">
        <f>SUM(Q1123:Q1132)</f>
        <v>0</v>
      </c>
      <c r="R1133" s="71"/>
      <c r="S1133" s="71" t="e">
        <f>SUM(S1123:S1132)</f>
        <v>#REF!</v>
      </c>
      <c r="T1133" s="71" t="e">
        <f t="shared" ref="T1133" si="184">SUM(T1123:T1132)</f>
        <v>#REF!</v>
      </c>
      <c r="U1133" s="81"/>
      <c r="V1133" s="91"/>
    </row>
    <row r="1134" spans="2:22" s="93" customFormat="1" hidden="1">
      <c r="B1134" s="822"/>
      <c r="C1134" s="82"/>
      <c r="D1134" s="83"/>
      <c r="E1134" s="84"/>
      <c r="F1134" s="84"/>
      <c r="G1134" s="28" t="str">
        <f>IFERROR(IF(F1134/#REF!=0," ",F1134/#REF!),"")</f>
        <v/>
      </c>
      <c r="H1134" s="28"/>
      <c r="I1134" s="72"/>
      <c r="J1134" s="73"/>
      <c r="K1134" s="73"/>
      <c r="L1134" s="73"/>
      <c r="M1134" s="73"/>
      <c r="N1134" s="73"/>
      <c r="O1134" s="73"/>
      <c r="P1134" s="73"/>
      <c r="Q1134" s="73"/>
      <c r="R1134" s="73"/>
      <c r="S1134" s="73"/>
      <c r="T1134" s="73"/>
      <c r="U1134" s="87"/>
      <c r="V1134" s="92"/>
    </row>
    <row r="1135" spans="2:22" hidden="1">
      <c r="B1135" s="823">
        <f>B1123+1</f>
        <v>94</v>
      </c>
      <c r="C1135" s="828"/>
      <c r="D1135" s="25"/>
      <c r="E1135" s="24"/>
      <c r="F1135" s="30"/>
      <c r="G1135" s="7" t="str">
        <f>IFERROR(IF(F1135/#REF!=0," ",F1135/#REF!),"")</f>
        <v/>
      </c>
      <c r="H1135" s="147"/>
      <c r="I1135" s="862" t="str">
        <f>IFERROR(ROUND(IF(F1145/#REF!=0,"",F1145/#REF!),0),"")</f>
        <v/>
      </c>
      <c r="J1135" s="859" t="str">
        <f>IFERROR(I1145/#REF!,"")</f>
        <v/>
      </c>
      <c r="K1135" s="865" t="str">
        <f>IFERROR(J1145*#REF!/2,"")</f>
        <v/>
      </c>
      <c r="L1135" s="854"/>
      <c r="M1135" s="152"/>
      <c r="N1135" s="834" t="str">
        <f>IFERROR(ROUND(IF(OR($L1135="Hino Truck",$L1138="Hino Truck",$L1140="Hino Truck",$L1142="Hino Truck"),$J1145/#REF!,""),1),"NA")</f>
        <v>NA</v>
      </c>
      <c r="O1135" s="834" t="str">
        <f>IFERROR(ROUND(IF(OR($L1135="Mazda",$L1138="Mazda",$L1140="Mazda",$L1142="Mazda"),$J1145/#REF!,""),1),"NA")</f>
        <v>NA</v>
      </c>
      <c r="P1135" s="834" t="str">
        <f>IFERROR(ROUND(IF(OR($L1135="Shazoor",$L1138="Shazoor",$L1140="Shazoor",$L1142="Shazoor"),$J1145/#REF!,""),1),"NA")</f>
        <v>NA</v>
      </c>
      <c r="Q1135" s="834" t="str">
        <f>IFERROR(ROUND(IF(OR($L1135="Suzuki",$L1138="Suzuki",$L1140="Suzuki",$L1142="Suzuki"),$J1145/#REF!,""),1),"NA")</f>
        <v>NA</v>
      </c>
      <c r="R1135" s="830"/>
      <c r="S1135" s="855" t="e">
        <f>G1145/#REF!/#REF!</f>
        <v>#REF!</v>
      </c>
      <c r="T1135" s="857" t="e">
        <f>ROUND(S1145/#REF!,0)</f>
        <v>#REF!</v>
      </c>
      <c r="U1135" s="44"/>
      <c r="V1135" s="19"/>
    </row>
    <row r="1136" spans="2:22" hidden="1">
      <c r="B1136" s="823"/>
      <c r="C1136" s="828"/>
      <c r="D1136" s="25"/>
      <c r="E1136" s="30"/>
      <c r="F1136" s="30"/>
      <c r="G1136" s="7" t="str">
        <f>IFERROR(IF(F1136/#REF!=0," ",F1136/#REF!),"")</f>
        <v/>
      </c>
      <c r="H1136" s="147"/>
      <c r="I1136" s="863"/>
      <c r="J1136" s="860"/>
      <c r="K1136" s="866"/>
      <c r="L1136" s="828"/>
      <c r="M1136" s="152"/>
      <c r="N1136" s="835"/>
      <c r="O1136" s="835"/>
      <c r="P1136" s="835"/>
      <c r="Q1136" s="835"/>
      <c r="R1136" s="831"/>
      <c r="S1136" s="855"/>
      <c r="T1136" s="857"/>
      <c r="U1136" s="46"/>
      <c r="V1136" s="19"/>
    </row>
    <row r="1137" spans="2:22" hidden="1">
      <c r="B1137" s="823"/>
      <c r="C1137" s="828"/>
      <c r="D1137" s="25"/>
      <c r="E1137" s="30"/>
      <c r="F1137" s="30"/>
      <c r="G1137" s="7" t="str">
        <f>IFERROR(IF(F1137/#REF!=0," ",F1137/#REF!),"")</f>
        <v/>
      </c>
      <c r="H1137" s="147"/>
      <c r="I1137" s="863"/>
      <c r="J1137" s="860"/>
      <c r="K1137" s="866"/>
      <c r="L1137" s="829"/>
      <c r="M1137" s="152"/>
      <c r="N1137" s="835"/>
      <c r="O1137" s="835"/>
      <c r="P1137" s="835"/>
      <c r="Q1137" s="835"/>
      <c r="R1137" s="831"/>
      <c r="S1137" s="855"/>
      <c r="T1137" s="857"/>
      <c r="U1137" s="46"/>
      <c r="V1137" s="19"/>
    </row>
    <row r="1138" spans="2:22" hidden="1">
      <c r="B1138" s="823"/>
      <c r="C1138" s="828"/>
      <c r="D1138" s="25"/>
      <c r="E1138" s="30"/>
      <c r="F1138" s="30"/>
      <c r="G1138" s="7" t="str">
        <f>IFERROR(IF(F1138/#REF!=0," ",F1138/#REF!),"")</f>
        <v/>
      </c>
      <c r="H1138" s="147"/>
      <c r="I1138" s="863"/>
      <c r="J1138" s="860"/>
      <c r="K1138" s="866"/>
      <c r="L1138" s="854"/>
      <c r="M1138" s="152"/>
      <c r="N1138" s="835"/>
      <c r="O1138" s="835"/>
      <c r="P1138" s="835"/>
      <c r="Q1138" s="835"/>
      <c r="R1138" s="831"/>
      <c r="S1138" s="855"/>
      <c r="T1138" s="857"/>
      <c r="U1138" s="46"/>
      <c r="V1138" s="19"/>
    </row>
    <row r="1139" spans="2:22" hidden="1">
      <c r="B1139" s="823"/>
      <c r="C1139" s="828"/>
      <c r="D1139" s="25"/>
      <c r="E1139" s="30"/>
      <c r="F1139" s="22"/>
      <c r="G1139" s="7" t="str">
        <f>IFERROR(IF(F1139/#REF!=0," ",F1139/#REF!),"")</f>
        <v/>
      </c>
      <c r="H1139" s="147"/>
      <c r="I1139" s="863"/>
      <c r="J1139" s="860"/>
      <c r="K1139" s="866"/>
      <c r="L1139" s="829"/>
      <c r="M1139" s="152"/>
      <c r="N1139" s="835"/>
      <c r="O1139" s="835"/>
      <c r="P1139" s="835"/>
      <c r="Q1139" s="835"/>
      <c r="R1139" s="831"/>
      <c r="S1139" s="855"/>
      <c r="T1139" s="857"/>
      <c r="U1139" s="46"/>
      <c r="V1139" s="19"/>
    </row>
    <row r="1140" spans="2:22" hidden="1">
      <c r="B1140" s="823"/>
      <c r="C1140" s="828"/>
      <c r="D1140" s="25"/>
      <c r="E1140" s="30"/>
      <c r="F1140" s="22"/>
      <c r="G1140" s="7" t="str">
        <f>IFERROR(IF(F1140/#REF!=0," ",F1140/#REF!),"")</f>
        <v/>
      </c>
      <c r="H1140" s="147"/>
      <c r="I1140" s="863"/>
      <c r="J1140" s="860"/>
      <c r="K1140" s="866"/>
      <c r="L1140" s="854"/>
      <c r="M1140" s="152"/>
      <c r="N1140" s="835"/>
      <c r="O1140" s="835"/>
      <c r="P1140" s="835"/>
      <c r="Q1140" s="835"/>
      <c r="R1140" s="831"/>
      <c r="S1140" s="855"/>
      <c r="T1140" s="857"/>
      <c r="U1140" s="46"/>
      <c r="V1140" s="19"/>
    </row>
    <row r="1141" spans="2:22" hidden="1">
      <c r="B1141" s="823"/>
      <c r="C1141" s="828"/>
      <c r="D1141" s="25"/>
      <c r="E1141" s="30"/>
      <c r="F1141" s="22"/>
      <c r="G1141" s="7" t="str">
        <f>IFERROR(IF(F1141/#REF!=0," ",F1141/#REF!),"")</f>
        <v/>
      </c>
      <c r="H1141" s="147"/>
      <c r="I1141" s="863"/>
      <c r="J1141" s="860"/>
      <c r="K1141" s="866"/>
      <c r="L1141" s="829"/>
      <c r="M1141" s="152"/>
      <c r="N1141" s="835"/>
      <c r="O1141" s="835"/>
      <c r="P1141" s="835"/>
      <c r="Q1141" s="835"/>
      <c r="R1141" s="831"/>
      <c r="S1141" s="855"/>
      <c r="T1141" s="857"/>
      <c r="U1141" s="46"/>
      <c r="V1141" s="19"/>
    </row>
    <row r="1142" spans="2:22" hidden="1">
      <c r="B1142" s="823"/>
      <c r="C1142" s="828"/>
      <c r="D1142" s="25"/>
      <c r="E1142" s="30"/>
      <c r="F1142" s="22"/>
      <c r="G1142" s="7" t="str">
        <f>IFERROR(IF(F1142/#REF!=0," ",F1142/#REF!),"")</f>
        <v/>
      </c>
      <c r="H1142" s="147"/>
      <c r="I1142" s="863"/>
      <c r="J1142" s="860"/>
      <c r="K1142" s="866"/>
      <c r="L1142" s="854"/>
      <c r="M1142" s="152"/>
      <c r="N1142" s="835"/>
      <c r="O1142" s="835"/>
      <c r="P1142" s="835"/>
      <c r="Q1142" s="835"/>
      <c r="R1142" s="831"/>
      <c r="S1142" s="855"/>
      <c r="T1142" s="857"/>
      <c r="U1142" s="46"/>
      <c r="V1142" s="19"/>
    </row>
    <row r="1143" spans="2:22" hidden="1">
      <c r="B1143" s="823"/>
      <c r="C1143" s="828"/>
      <c r="D1143" s="25"/>
      <c r="E1143" s="30"/>
      <c r="F1143" s="22"/>
      <c r="G1143" s="7" t="str">
        <f>IFERROR(IF(F1143/#REF!=0," ",F1143/#REF!),"")</f>
        <v/>
      </c>
      <c r="H1143" s="147"/>
      <c r="I1143" s="863"/>
      <c r="J1143" s="860"/>
      <c r="K1143" s="866"/>
      <c r="L1143" s="828"/>
      <c r="M1143" s="152"/>
      <c r="N1143" s="835"/>
      <c r="O1143" s="835"/>
      <c r="P1143" s="835"/>
      <c r="Q1143" s="835"/>
      <c r="R1143" s="831"/>
      <c r="S1143" s="855"/>
      <c r="T1143" s="857"/>
      <c r="U1143" s="46"/>
      <c r="V1143" s="19"/>
    </row>
    <row r="1144" spans="2:22" hidden="1">
      <c r="B1144" s="822"/>
      <c r="C1144" s="829"/>
      <c r="D1144" s="25"/>
      <c r="E1144" s="30"/>
      <c r="F1144" s="22"/>
      <c r="G1144" s="7" t="str">
        <f>IFERROR(IF(F1144/#REF!=0," ",F1144/#REF!),"")</f>
        <v/>
      </c>
      <c r="H1144" s="7"/>
      <c r="I1144" s="864"/>
      <c r="J1144" s="861"/>
      <c r="K1144" s="867"/>
      <c r="L1144" s="829"/>
      <c r="M1144" s="153"/>
      <c r="N1144" s="836"/>
      <c r="O1144" s="836"/>
      <c r="P1144" s="836"/>
      <c r="Q1144" s="836"/>
      <c r="R1144" s="832"/>
      <c r="S1144" s="856"/>
      <c r="T1144" s="858"/>
      <c r="U1144" s="46"/>
      <c r="V1144" s="19"/>
    </row>
    <row r="1145" spans="2:22" s="90" customFormat="1" ht="16.5" hidden="1" customHeight="1">
      <c r="B1145" s="821"/>
      <c r="C1145" s="78" t="s">
        <v>348</v>
      </c>
      <c r="D1145" s="78">
        <f>COUNTA(D1135:D1144)</f>
        <v>0</v>
      </c>
      <c r="E1145" s="78"/>
      <c r="F1145" s="69">
        <f>SUM(F1135:F1144)</f>
        <v>0</v>
      </c>
      <c r="G1145" s="69">
        <f>SUM(G1135:G1144)</f>
        <v>0</v>
      </c>
      <c r="H1145" s="69"/>
      <c r="I1145" s="70">
        <f>SUM(I1135:I1144)</f>
        <v>0</v>
      </c>
      <c r="J1145" s="71">
        <f>SUM(J1135:J1144)</f>
        <v>0</v>
      </c>
      <c r="K1145" s="71">
        <f>SUM(K1135:K1144)</f>
        <v>0</v>
      </c>
      <c r="L1145" s="71"/>
      <c r="M1145" s="71"/>
      <c r="N1145" s="74">
        <f>SUM(N1135:N1144)</f>
        <v>0</v>
      </c>
      <c r="O1145" s="74">
        <f>SUM(O1135:O1144)</f>
        <v>0</v>
      </c>
      <c r="P1145" s="74">
        <f t="shared" ref="P1145" si="185">SUM(P1135:P1144)</f>
        <v>0</v>
      </c>
      <c r="Q1145" s="74">
        <f>SUM(Q1135:Q1144)</f>
        <v>0</v>
      </c>
      <c r="R1145" s="71"/>
      <c r="S1145" s="71" t="e">
        <f>SUM(S1135:S1144)</f>
        <v>#REF!</v>
      </c>
      <c r="T1145" s="71" t="e">
        <f t="shared" ref="T1145" si="186">SUM(T1135:T1144)</f>
        <v>#REF!</v>
      </c>
      <c r="U1145" s="81"/>
      <c r="V1145" s="91"/>
    </row>
    <row r="1146" spans="2:22" s="93" customFormat="1">
      <c r="B1146" s="822"/>
      <c r="C1146" s="82"/>
      <c r="D1146" s="83"/>
      <c r="E1146" s="84"/>
      <c r="F1146" s="84"/>
      <c r="G1146" s="28" t="str">
        <f>IFERROR(IF(F1146/#REF!=0," ",F1146/#REF!),"")</f>
        <v/>
      </c>
      <c r="H1146" s="28"/>
      <c r="I1146" s="72"/>
      <c r="J1146" s="73"/>
      <c r="K1146" s="73"/>
      <c r="L1146" s="73"/>
      <c r="M1146" s="73"/>
      <c r="N1146" s="73"/>
      <c r="O1146" s="73"/>
      <c r="P1146" s="73"/>
      <c r="Q1146" s="73"/>
      <c r="R1146" s="73"/>
      <c r="S1146" s="73"/>
      <c r="T1146" s="73"/>
      <c r="U1146" s="87"/>
      <c r="V1146" s="92"/>
    </row>
    <row r="1147" spans="2:22" hidden="1">
      <c r="B1147" s="823">
        <f>B1135+1</f>
        <v>95</v>
      </c>
      <c r="C1147" s="828"/>
      <c r="D1147" s="25"/>
      <c r="E1147" s="24"/>
      <c r="F1147" s="30"/>
      <c r="G1147" s="7" t="str">
        <f>IFERROR(IF(F1147/#REF!=0," ",F1147/#REF!),"")</f>
        <v/>
      </c>
      <c r="H1147" s="147"/>
      <c r="I1147" s="862" t="str">
        <f>IFERROR(ROUND(IF(F1157/#REF!=0,"",F1157/#REF!),0),"")</f>
        <v/>
      </c>
      <c r="J1147" s="859" t="str">
        <f>IFERROR(I1157/#REF!,"")</f>
        <v/>
      </c>
      <c r="K1147" s="865" t="str">
        <f>IFERROR(J1157*#REF!/2,"")</f>
        <v/>
      </c>
      <c r="L1147" s="854"/>
      <c r="M1147" s="152"/>
      <c r="N1147" s="834" t="str">
        <f>IFERROR(ROUND(IF(OR($L1147="Hino Truck",$L1150="Hino Truck",$L1152="Hino Truck",$L1154="Hino Truck"),$J1157/#REF!,""),1),"NA")</f>
        <v>NA</v>
      </c>
      <c r="O1147" s="834" t="str">
        <f>IFERROR(ROUND(IF(OR($L1147="Mazda",$L1150="Mazda",$L1152="Mazda",$L1154="Mazda"),$J1157/#REF!,""),1),"NA")</f>
        <v>NA</v>
      </c>
      <c r="P1147" s="834" t="str">
        <f>IFERROR(ROUND(IF(OR($L1147="Shazoor",$L1150="Shazoor",$L1152="Shazoor",$L1154="Shazoor"),$J1157/#REF!,""),1),"NA")</f>
        <v>NA</v>
      </c>
      <c r="Q1147" s="834" t="str">
        <f>IFERROR(ROUND(IF(OR($L1147="Suzuki",$L1150="Suzuki",$L1152="Suzuki",$L1154="Suzuki"),$J1157/#REF!,""),1),"NA")</f>
        <v>NA</v>
      </c>
      <c r="R1147" s="830"/>
      <c r="S1147" s="855" t="e">
        <f>G1157/#REF!/#REF!</f>
        <v>#REF!</v>
      </c>
      <c r="T1147" s="857" t="e">
        <f>ROUND(S1157/#REF!,0)</f>
        <v>#REF!</v>
      </c>
      <c r="U1147" s="44"/>
      <c r="V1147" s="19"/>
    </row>
    <row r="1148" spans="2:22" hidden="1">
      <c r="B1148" s="823"/>
      <c r="C1148" s="828"/>
      <c r="D1148" s="25"/>
      <c r="E1148" s="30"/>
      <c r="F1148" s="30"/>
      <c r="G1148" s="7" t="str">
        <f>IFERROR(IF(F1148/#REF!=0," ",F1148/#REF!),"")</f>
        <v/>
      </c>
      <c r="H1148" s="147"/>
      <c r="I1148" s="863"/>
      <c r="J1148" s="860"/>
      <c r="K1148" s="866"/>
      <c r="L1148" s="828"/>
      <c r="M1148" s="152"/>
      <c r="N1148" s="835"/>
      <c r="O1148" s="835"/>
      <c r="P1148" s="835"/>
      <c r="Q1148" s="835"/>
      <c r="R1148" s="831"/>
      <c r="S1148" s="855"/>
      <c r="T1148" s="857"/>
      <c r="U1148" s="46"/>
      <c r="V1148" s="19"/>
    </row>
    <row r="1149" spans="2:22" hidden="1">
      <c r="B1149" s="823"/>
      <c r="C1149" s="828"/>
      <c r="D1149" s="25"/>
      <c r="E1149" s="30"/>
      <c r="F1149" s="30"/>
      <c r="G1149" s="7" t="str">
        <f>IFERROR(IF(F1149/#REF!=0," ",F1149/#REF!),"")</f>
        <v/>
      </c>
      <c r="H1149" s="147"/>
      <c r="I1149" s="863"/>
      <c r="J1149" s="860"/>
      <c r="K1149" s="866"/>
      <c r="L1149" s="829"/>
      <c r="M1149" s="152"/>
      <c r="N1149" s="835"/>
      <c r="O1149" s="835"/>
      <c r="P1149" s="835"/>
      <c r="Q1149" s="835"/>
      <c r="R1149" s="831"/>
      <c r="S1149" s="855"/>
      <c r="T1149" s="857"/>
      <c r="U1149" s="46"/>
      <c r="V1149" s="19"/>
    </row>
    <row r="1150" spans="2:22" hidden="1">
      <c r="B1150" s="823"/>
      <c r="C1150" s="828"/>
      <c r="D1150" s="25"/>
      <c r="E1150" s="30"/>
      <c r="F1150" s="30"/>
      <c r="G1150" s="7" t="str">
        <f>IFERROR(IF(F1150/#REF!=0," ",F1150/#REF!),"")</f>
        <v/>
      </c>
      <c r="H1150" s="147"/>
      <c r="I1150" s="863"/>
      <c r="J1150" s="860"/>
      <c r="K1150" s="866"/>
      <c r="L1150" s="854"/>
      <c r="M1150" s="152"/>
      <c r="N1150" s="835"/>
      <c r="O1150" s="835"/>
      <c r="P1150" s="835"/>
      <c r="Q1150" s="835"/>
      <c r="R1150" s="831"/>
      <c r="S1150" s="855"/>
      <c r="T1150" s="857"/>
      <c r="U1150" s="46"/>
      <c r="V1150" s="19"/>
    </row>
    <row r="1151" spans="2:22" hidden="1">
      <c r="B1151" s="823"/>
      <c r="C1151" s="828"/>
      <c r="D1151" s="25"/>
      <c r="E1151" s="30"/>
      <c r="F1151" s="22"/>
      <c r="G1151" s="7" t="str">
        <f>IFERROR(IF(F1151/#REF!=0," ",F1151/#REF!),"")</f>
        <v/>
      </c>
      <c r="H1151" s="147"/>
      <c r="I1151" s="863"/>
      <c r="J1151" s="860"/>
      <c r="K1151" s="866"/>
      <c r="L1151" s="829"/>
      <c r="M1151" s="152"/>
      <c r="N1151" s="835"/>
      <c r="O1151" s="835"/>
      <c r="P1151" s="835"/>
      <c r="Q1151" s="835"/>
      <c r="R1151" s="831"/>
      <c r="S1151" s="855"/>
      <c r="T1151" s="857"/>
      <c r="U1151" s="46"/>
      <c r="V1151" s="19"/>
    </row>
    <row r="1152" spans="2:22" hidden="1">
      <c r="B1152" s="823"/>
      <c r="C1152" s="828"/>
      <c r="D1152" s="25"/>
      <c r="E1152" s="30"/>
      <c r="F1152" s="22"/>
      <c r="G1152" s="7" t="str">
        <f>IFERROR(IF(F1152/#REF!=0," ",F1152/#REF!),"")</f>
        <v/>
      </c>
      <c r="H1152" s="147"/>
      <c r="I1152" s="863"/>
      <c r="J1152" s="860"/>
      <c r="K1152" s="866"/>
      <c r="L1152" s="854"/>
      <c r="M1152" s="152"/>
      <c r="N1152" s="835"/>
      <c r="O1152" s="835"/>
      <c r="P1152" s="835"/>
      <c r="Q1152" s="835"/>
      <c r="R1152" s="831"/>
      <c r="S1152" s="855"/>
      <c r="T1152" s="857"/>
      <c r="U1152" s="46"/>
      <c r="V1152" s="19"/>
    </row>
    <row r="1153" spans="2:22" hidden="1">
      <c r="B1153" s="823"/>
      <c r="C1153" s="828"/>
      <c r="D1153" s="25"/>
      <c r="E1153" s="30"/>
      <c r="F1153" s="22"/>
      <c r="G1153" s="7" t="str">
        <f>IFERROR(IF(F1153/#REF!=0," ",F1153/#REF!),"")</f>
        <v/>
      </c>
      <c r="H1153" s="147"/>
      <c r="I1153" s="863"/>
      <c r="J1153" s="860"/>
      <c r="K1153" s="866"/>
      <c r="L1153" s="829"/>
      <c r="M1153" s="152"/>
      <c r="N1153" s="835"/>
      <c r="O1153" s="835"/>
      <c r="P1153" s="835"/>
      <c r="Q1153" s="835"/>
      <c r="R1153" s="831"/>
      <c r="S1153" s="855"/>
      <c r="T1153" s="857"/>
      <c r="U1153" s="46"/>
      <c r="V1153" s="19"/>
    </row>
    <row r="1154" spans="2:22" hidden="1">
      <c r="B1154" s="823"/>
      <c r="C1154" s="828"/>
      <c r="D1154" s="25"/>
      <c r="E1154" s="30"/>
      <c r="F1154" s="22"/>
      <c r="G1154" s="7" t="str">
        <f>IFERROR(IF(F1154/#REF!=0," ",F1154/#REF!),"")</f>
        <v/>
      </c>
      <c r="H1154" s="147"/>
      <c r="I1154" s="863"/>
      <c r="J1154" s="860"/>
      <c r="K1154" s="866"/>
      <c r="L1154" s="854"/>
      <c r="M1154" s="152"/>
      <c r="N1154" s="835"/>
      <c r="O1154" s="835"/>
      <c r="P1154" s="835"/>
      <c r="Q1154" s="835"/>
      <c r="R1154" s="831"/>
      <c r="S1154" s="855"/>
      <c r="T1154" s="857"/>
      <c r="U1154" s="46"/>
      <c r="V1154" s="19"/>
    </row>
    <row r="1155" spans="2:22" hidden="1">
      <c r="B1155" s="823"/>
      <c r="C1155" s="828"/>
      <c r="D1155" s="25"/>
      <c r="E1155" s="30"/>
      <c r="F1155" s="22"/>
      <c r="G1155" s="7" t="str">
        <f>IFERROR(IF(F1155/#REF!=0," ",F1155/#REF!),"")</f>
        <v/>
      </c>
      <c r="H1155" s="147"/>
      <c r="I1155" s="863"/>
      <c r="J1155" s="860"/>
      <c r="K1155" s="866"/>
      <c r="L1155" s="828"/>
      <c r="M1155" s="152"/>
      <c r="N1155" s="835"/>
      <c r="O1155" s="835"/>
      <c r="P1155" s="835"/>
      <c r="Q1155" s="835"/>
      <c r="R1155" s="831"/>
      <c r="S1155" s="855"/>
      <c r="T1155" s="857"/>
      <c r="U1155" s="46"/>
      <c r="V1155" s="19"/>
    </row>
    <row r="1156" spans="2:22" hidden="1">
      <c r="B1156" s="822"/>
      <c r="C1156" s="829"/>
      <c r="D1156" s="25"/>
      <c r="E1156" s="30"/>
      <c r="F1156" s="22"/>
      <c r="G1156" s="7" t="str">
        <f>IFERROR(IF(F1156/#REF!=0," ",F1156/#REF!),"")</f>
        <v/>
      </c>
      <c r="H1156" s="7"/>
      <c r="I1156" s="864"/>
      <c r="J1156" s="861"/>
      <c r="K1156" s="867"/>
      <c r="L1156" s="829"/>
      <c r="M1156" s="153"/>
      <c r="N1156" s="836"/>
      <c r="O1156" s="836"/>
      <c r="P1156" s="836"/>
      <c r="Q1156" s="836"/>
      <c r="R1156" s="832"/>
      <c r="S1156" s="856"/>
      <c r="T1156" s="858"/>
      <c r="U1156" s="46"/>
      <c r="V1156" s="19"/>
    </row>
    <row r="1157" spans="2:22" s="90" customFormat="1" ht="16.5" hidden="1" customHeight="1">
      <c r="B1157" s="821"/>
      <c r="C1157" s="78" t="s">
        <v>348</v>
      </c>
      <c r="D1157" s="78">
        <f>COUNTA(D1147:D1156)</f>
        <v>0</v>
      </c>
      <c r="E1157" s="78"/>
      <c r="F1157" s="69">
        <f>SUM(F1147:F1156)</f>
        <v>0</v>
      </c>
      <c r="G1157" s="69">
        <f>SUM(G1147:G1156)</f>
        <v>0</v>
      </c>
      <c r="H1157" s="69"/>
      <c r="I1157" s="70">
        <f>SUM(I1147:I1156)</f>
        <v>0</v>
      </c>
      <c r="J1157" s="71">
        <f>SUM(J1147:J1156)</f>
        <v>0</v>
      </c>
      <c r="K1157" s="71">
        <f>SUM(K1147:K1156)</f>
        <v>0</v>
      </c>
      <c r="L1157" s="71"/>
      <c r="M1157" s="71"/>
      <c r="N1157" s="74">
        <f>SUM(N1147:N1156)</f>
        <v>0</v>
      </c>
      <c r="O1157" s="74">
        <f>SUM(O1147:O1156)</f>
        <v>0</v>
      </c>
      <c r="P1157" s="74">
        <f t="shared" ref="P1157" si="187">SUM(P1147:P1156)</f>
        <v>0</v>
      </c>
      <c r="Q1157" s="74">
        <f>SUM(Q1147:Q1156)</f>
        <v>0</v>
      </c>
      <c r="R1157" s="71"/>
      <c r="S1157" s="71" t="e">
        <f>SUM(S1147:S1156)</f>
        <v>#REF!</v>
      </c>
      <c r="T1157" s="71" t="e">
        <f t="shared" ref="T1157" si="188">SUM(T1147:T1156)</f>
        <v>#REF!</v>
      </c>
      <c r="U1157" s="81"/>
      <c r="V1157" s="91"/>
    </row>
    <row r="1158" spans="2:22" s="93" customFormat="1" hidden="1">
      <c r="B1158" s="822"/>
      <c r="C1158" s="82"/>
      <c r="D1158" s="83"/>
      <c r="E1158" s="84"/>
      <c r="F1158" s="84"/>
      <c r="G1158" s="28" t="str">
        <f>IFERROR(IF(F1158/#REF!=0," ",F1158/#REF!),"")</f>
        <v/>
      </c>
      <c r="H1158" s="28"/>
      <c r="I1158" s="72"/>
      <c r="J1158" s="73"/>
      <c r="K1158" s="73"/>
      <c r="L1158" s="73"/>
      <c r="M1158" s="73"/>
      <c r="N1158" s="73"/>
      <c r="O1158" s="73"/>
      <c r="P1158" s="73"/>
      <c r="Q1158" s="73"/>
      <c r="R1158" s="73"/>
      <c r="S1158" s="73"/>
      <c r="T1158" s="73"/>
      <c r="U1158" s="87"/>
      <c r="V1158" s="92"/>
    </row>
    <row r="1159" spans="2:22" hidden="1">
      <c r="B1159" s="823">
        <f>B1147+1</f>
        <v>96</v>
      </c>
      <c r="C1159" s="828"/>
      <c r="D1159" s="25"/>
      <c r="E1159" s="24"/>
      <c r="F1159" s="30"/>
      <c r="G1159" s="7" t="str">
        <f>IFERROR(IF(F1159/#REF!=0," ",F1159/#REF!),"")</f>
        <v/>
      </c>
      <c r="H1159" s="147"/>
      <c r="I1159" s="862" t="str">
        <f>IFERROR(ROUND(IF(F1169/#REF!=0,"",F1169/#REF!),0),"")</f>
        <v/>
      </c>
      <c r="J1159" s="859" t="str">
        <f>IFERROR(I1169/#REF!,"")</f>
        <v/>
      </c>
      <c r="K1159" s="865" t="str">
        <f>IFERROR(J1169*#REF!/2,"")</f>
        <v/>
      </c>
      <c r="L1159" s="854"/>
      <c r="M1159" s="152"/>
      <c r="N1159" s="834" t="str">
        <f>IFERROR(ROUND(IF(OR($L1159="Hino Truck",$L1162="Hino Truck",$L1164="Hino Truck",$L1166="Hino Truck"),$J1169/#REF!,""),1),"NA")</f>
        <v>NA</v>
      </c>
      <c r="O1159" s="834" t="str">
        <f>IFERROR(ROUND(IF(OR($L1159="Mazda",$L1162="Mazda",$L1164="Mazda",$L1166="Mazda"),$J1169/#REF!,""),1),"NA")</f>
        <v>NA</v>
      </c>
      <c r="P1159" s="834" t="str">
        <f>IFERROR(ROUND(IF(OR($L1159="Shazoor",$L1162="Shazoor",$L1164="Shazoor",$L1166="Shazoor"),$J1169/#REF!,""),1),"NA")</f>
        <v>NA</v>
      </c>
      <c r="Q1159" s="834" t="str">
        <f>IFERROR(ROUND(IF(OR($L1159="Suzuki",$L1162="Suzuki",$L1164="Suzuki",$L1166="Suzuki"),$J1169/#REF!,""),1),"NA")</f>
        <v>NA</v>
      </c>
      <c r="R1159" s="830"/>
      <c r="S1159" s="855" t="e">
        <f>G1169/#REF!/#REF!</f>
        <v>#REF!</v>
      </c>
      <c r="T1159" s="857" t="e">
        <f>ROUND(S1169/#REF!,0)</f>
        <v>#REF!</v>
      </c>
      <c r="U1159" s="44"/>
      <c r="V1159" s="19"/>
    </row>
    <row r="1160" spans="2:22" hidden="1">
      <c r="B1160" s="823"/>
      <c r="C1160" s="828"/>
      <c r="D1160" s="25"/>
      <c r="E1160" s="30"/>
      <c r="F1160" s="30"/>
      <c r="G1160" s="7" t="str">
        <f>IFERROR(IF(F1160/#REF!=0," ",F1160/#REF!),"")</f>
        <v/>
      </c>
      <c r="H1160" s="147"/>
      <c r="I1160" s="863"/>
      <c r="J1160" s="860"/>
      <c r="K1160" s="866"/>
      <c r="L1160" s="828"/>
      <c r="M1160" s="152"/>
      <c r="N1160" s="835"/>
      <c r="O1160" s="835"/>
      <c r="P1160" s="835"/>
      <c r="Q1160" s="835"/>
      <c r="R1160" s="831"/>
      <c r="S1160" s="855"/>
      <c r="T1160" s="857"/>
      <c r="U1160" s="46"/>
      <c r="V1160" s="19"/>
    </row>
    <row r="1161" spans="2:22" hidden="1">
      <c r="B1161" s="823"/>
      <c r="C1161" s="828"/>
      <c r="D1161" s="25"/>
      <c r="E1161" s="30"/>
      <c r="F1161" s="30"/>
      <c r="G1161" s="7" t="str">
        <f>IFERROR(IF(F1161/#REF!=0," ",F1161/#REF!),"")</f>
        <v/>
      </c>
      <c r="H1161" s="147"/>
      <c r="I1161" s="863"/>
      <c r="J1161" s="860"/>
      <c r="K1161" s="866"/>
      <c r="L1161" s="829"/>
      <c r="M1161" s="152"/>
      <c r="N1161" s="835"/>
      <c r="O1161" s="835"/>
      <c r="P1161" s="835"/>
      <c r="Q1161" s="835"/>
      <c r="R1161" s="831"/>
      <c r="S1161" s="855"/>
      <c r="T1161" s="857"/>
      <c r="U1161" s="46"/>
      <c r="V1161" s="19"/>
    </row>
    <row r="1162" spans="2:22" hidden="1">
      <c r="B1162" s="823"/>
      <c r="C1162" s="828"/>
      <c r="D1162" s="25"/>
      <c r="E1162" s="30"/>
      <c r="F1162" s="30"/>
      <c r="G1162" s="7" t="str">
        <f>IFERROR(IF(F1162/#REF!=0," ",F1162/#REF!),"")</f>
        <v/>
      </c>
      <c r="H1162" s="147"/>
      <c r="I1162" s="863"/>
      <c r="J1162" s="860"/>
      <c r="K1162" s="866"/>
      <c r="L1162" s="854"/>
      <c r="M1162" s="152"/>
      <c r="N1162" s="835"/>
      <c r="O1162" s="835"/>
      <c r="P1162" s="835"/>
      <c r="Q1162" s="835"/>
      <c r="R1162" s="831"/>
      <c r="S1162" s="855"/>
      <c r="T1162" s="857"/>
      <c r="U1162" s="46"/>
      <c r="V1162" s="19"/>
    </row>
    <row r="1163" spans="2:22" hidden="1">
      <c r="B1163" s="823"/>
      <c r="C1163" s="828"/>
      <c r="D1163" s="25"/>
      <c r="E1163" s="30"/>
      <c r="F1163" s="22"/>
      <c r="G1163" s="7" t="str">
        <f>IFERROR(IF(F1163/#REF!=0," ",F1163/#REF!),"")</f>
        <v/>
      </c>
      <c r="H1163" s="147"/>
      <c r="I1163" s="863"/>
      <c r="J1163" s="860"/>
      <c r="K1163" s="866"/>
      <c r="L1163" s="829"/>
      <c r="M1163" s="152"/>
      <c r="N1163" s="835"/>
      <c r="O1163" s="835"/>
      <c r="P1163" s="835"/>
      <c r="Q1163" s="835"/>
      <c r="R1163" s="831"/>
      <c r="S1163" s="855"/>
      <c r="T1163" s="857"/>
      <c r="U1163" s="46"/>
      <c r="V1163" s="19"/>
    </row>
    <row r="1164" spans="2:22" hidden="1">
      <c r="B1164" s="823"/>
      <c r="C1164" s="828"/>
      <c r="D1164" s="25"/>
      <c r="E1164" s="30"/>
      <c r="F1164" s="22"/>
      <c r="G1164" s="7" t="str">
        <f>IFERROR(IF(F1164/#REF!=0," ",F1164/#REF!),"")</f>
        <v/>
      </c>
      <c r="H1164" s="147"/>
      <c r="I1164" s="863"/>
      <c r="J1164" s="860"/>
      <c r="K1164" s="866"/>
      <c r="L1164" s="854"/>
      <c r="M1164" s="152"/>
      <c r="N1164" s="835"/>
      <c r="O1164" s="835"/>
      <c r="P1164" s="835"/>
      <c r="Q1164" s="835"/>
      <c r="R1164" s="831"/>
      <c r="S1164" s="855"/>
      <c r="T1164" s="857"/>
      <c r="U1164" s="46"/>
      <c r="V1164" s="19"/>
    </row>
    <row r="1165" spans="2:22" hidden="1">
      <c r="B1165" s="823"/>
      <c r="C1165" s="828"/>
      <c r="D1165" s="25"/>
      <c r="E1165" s="30"/>
      <c r="F1165" s="22"/>
      <c r="G1165" s="7" t="str">
        <f>IFERROR(IF(F1165/#REF!=0," ",F1165/#REF!),"")</f>
        <v/>
      </c>
      <c r="H1165" s="147"/>
      <c r="I1165" s="863"/>
      <c r="J1165" s="860"/>
      <c r="K1165" s="866"/>
      <c r="L1165" s="829"/>
      <c r="M1165" s="152"/>
      <c r="N1165" s="835"/>
      <c r="O1165" s="835"/>
      <c r="P1165" s="835"/>
      <c r="Q1165" s="835"/>
      <c r="R1165" s="831"/>
      <c r="S1165" s="855"/>
      <c r="T1165" s="857"/>
      <c r="U1165" s="46"/>
      <c r="V1165" s="19"/>
    </row>
    <row r="1166" spans="2:22" hidden="1">
      <c r="B1166" s="823"/>
      <c r="C1166" s="828"/>
      <c r="D1166" s="25"/>
      <c r="E1166" s="30"/>
      <c r="F1166" s="22"/>
      <c r="G1166" s="7" t="str">
        <f>IFERROR(IF(F1166/#REF!=0," ",F1166/#REF!),"")</f>
        <v/>
      </c>
      <c r="H1166" s="147"/>
      <c r="I1166" s="863"/>
      <c r="J1166" s="860"/>
      <c r="K1166" s="866"/>
      <c r="L1166" s="854"/>
      <c r="M1166" s="152"/>
      <c r="N1166" s="835"/>
      <c r="O1166" s="835"/>
      <c r="P1166" s="835"/>
      <c r="Q1166" s="835"/>
      <c r="R1166" s="831"/>
      <c r="S1166" s="855"/>
      <c r="T1166" s="857"/>
      <c r="U1166" s="46"/>
      <c r="V1166" s="19"/>
    </row>
    <row r="1167" spans="2:22" hidden="1">
      <c r="B1167" s="823"/>
      <c r="C1167" s="828"/>
      <c r="D1167" s="25"/>
      <c r="E1167" s="30"/>
      <c r="F1167" s="22"/>
      <c r="G1167" s="7" t="str">
        <f>IFERROR(IF(F1167/#REF!=0," ",F1167/#REF!),"")</f>
        <v/>
      </c>
      <c r="H1167" s="147"/>
      <c r="I1167" s="863"/>
      <c r="J1167" s="860"/>
      <c r="K1167" s="866"/>
      <c r="L1167" s="828"/>
      <c r="M1167" s="152"/>
      <c r="N1167" s="835"/>
      <c r="O1167" s="835"/>
      <c r="P1167" s="835"/>
      <c r="Q1167" s="835"/>
      <c r="R1167" s="831"/>
      <c r="S1167" s="855"/>
      <c r="T1167" s="857"/>
      <c r="U1167" s="46"/>
      <c r="V1167" s="19"/>
    </row>
    <row r="1168" spans="2:22" hidden="1">
      <c r="B1168" s="822"/>
      <c r="C1168" s="829"/>
      <c r="D1168" s="25"/>
      <c r="E1168" s="30"/>
      <c r="F1168" s="22"/>
      <c r="G1168" s="7" t="str">
        <f>IFERROR(IF(F1168/#REF!=0," ",F1168/#REF!),"")</f>
        <v/>
      </c>
      <c r="H1168" s="7"/>
      <c r="I1168" s="864"/>
      <c r="J1168" s="861"/>
      <c r="K1168" s="867"/>
      <c r="L1168" s="829"/>
      <c r="M1168" s="153"/>
      <c r="N1168" s="836"/>
      <c r="O1168" s="836"/>
      <c r="P1168" s="836"/>
      <c r="Q1168" s="836"/>
      <c r="R1168" s="832"/>
      <c r="S1168" s="856"/>
      <c r="T1168" s="858"/>
      <c r="U1168" s="46"/>
      <c r="V1168" s="19"/>
    </row>
    <row r="1169" spans="2:22" s="90" customFormat="1" ht="16.5" hidden="1" customHeight="1">
      <c r="B1169" s="821"/>
      <c r="C1169" s="78" t="s">
        <v>348</v>
      </c>
      <c r="D1169" s="78">
        <f>COUNTA(D1159:D1168)</f>
        <v>0</v>
      </c>
      <c r="E1169" s="78"/>
      <c r="F1169" s="69">
        <f>SUM(F1159:F1168)</f>
        <v>0</v>
      </c>
      <c r="G1169" s="69">
        <f>SUM(G1159:G1168)</f>
        <v>0</v>
      </c>
      <c r="H1169" s="69"/>
      <c r="I1169" s="70">
        <f>SUM(I1159:I1168)</f>
        <v>0</v>
      </c>
      <c r="J1169" s="71">
        <f>SUM(J1159:J1168)</f>
        <v>0</v>
      </c>
      <c r="K1169" s="71">
        <f>SUM(K1159:K1168)</f>
        <v>0</v>
      </c>
      <c r="L1169" s="71"/>
      <c r="M1169" s="71"/>
      <c r="N1169" s="74">
        <f>SUM(N1159:N1168)</f>
        <v>0</v>
      </c>
      <c r="O1169" s="74">
        <f>SUM(O1159:O1168)</f>
        <v>0</v>
      </c>
      <c r="P1169" s="74">
        <f t="shared" ref="P1169" si="189">SUM(P1159:P1168)</f>
        <v>0</v>
      </c>
      <c r="Q1169" s="74">
        <f>SUM(Q1159:Q1168)</f>
        <v>0</v>
      </c>
      <c r="R1169" s="71"/>
      <c r="S1169" s="71" t="e">
        <f>SUM(S1159:S1168)</f>
        <v>#REF!</v>
      </c>
      <c r="T1169" s="71" t="e">
        <f t="shared" ref="T1169" si="190">SUM(T1159:T1168)</f>
        <v>#REF!</v>
      </c>
      <c r="U1169" s="81"/>
      <c r="V1169" s="91"/>
    </row>
    <row r="1170" spans="2:22" s="93" customFormat="1" hidden="1">
      <c r="B1170" s="822"/>
      <c r="C1170" s="82"/>
      <c r="D1170" s="83"/>
      <c r="E1170" s="84"/>
      <c r="F1170" s="84"/>
      <c r="G1170" s="28" t="str">
        <f>IFERROR(IF(F1170/#REF!=0," ",F1170/#REF!),"")</f>
        <v/>
      </c>
      <c r="H1170" s="28"/>
      <c r="I1170" s="72"/>
      <c r="J1170" s="73"/>
      <c r="K1170" s="73"/>
      <c r="L1170" s="73"/>
      <c r="M1170" s="73"/>
      <c r="N1170" s="73"/>
      <c r="O1170" s="73"/>
      <c r="P1170" s="73"/>
      <c r="Q1170" s="73"/>
      <c r="R1170" s="73"/>
      <c r="S1170" s="73"/>
      <c r="T1170" s="73"/>
      <c r="U1170" s="87"/>
      <c r="V1170" s="92"/>
    </row>
    <row r="1171" spans="2:22" hidden="1">
      <c r="B1171" s="823">
        <f>B1159+1</f>
        <v>97</v>
      </c>
      <c r="C1171" s="828"/>
      <c r="D1171" s="25"/>
      <c r="E1171" s="24"/>
      <c r="F1171" s="30"/>
      <c r="G1171" s="7" t="str">
        <f>IFERROR(IF(F1171/#REF!=0," ",F1171/#REF!),"")</f>
        <v/>
      </c>
      <c r="H1171" s="147"/>
      <c r="I1171" s="862" t="str">
        <f>IFERROR(ROUND(IF(F1181/#REF!=0,"",F1181/#REF!),0),"")</f>
        <v/>
      </c>
      <c r="J1171" s="859" t="str">
        <f>IFERROR(I1181/#REF!,"")</f>
        <v/>
      </c>
      <c r="K1171" s="865" t="str">
        <f>IFERROR(J1181*#REF!/2,"")</f>
        <v/>
      </c>
      <c r="L1171" s="854"/>
      <c r="M1171" s="152"/>
      <c r="N1171" s="834" t="str">
        <f>IFERROR(ROUND(IF(OR($L1171="Hino Truck",$L1174="Hino Truck",$L1176="Hino Truck",$L1178="Hino Truck"),$J1181/#REF!,""),1),"NA")</f>
        <v>NA</v>
      </c>
      <c r="O1171" s="834" t="str">
        <f>IFERROR(ROUND(IF(OR($L1171="Mazda",$L1174="Mazda",$L1176="Mazda",$L1178="Mazda"),$J1181/#REF!,""),1),"NA")</f>
        <v>NA</v>
      </c>
      <c r="P1171" s="834" t="str">
        <f>IFERROR(ROUND(IF(OR($L1171="Shazoor",$L1174="Shazoor",$L1176="Shazoor",$L1178="Shazoor"),$J1181/#REF!,""),1),"NA")</f>
        <v>NA</v>
      </c>
      <c r="Q1171" s="834" t="str">
        <f>IFERROR(ROUND(IF(OR($L1171="Suzuki",$L1174="Suzuki",$L1176="Suzuki",$L1178="Suzuki"),$J1181/#REF!,""),1),"NA")</f>
        <v>NA</v>
      </c>
      <c r="R1171" s="830"/>
      <c r="S1171" s="855" t="e">
        <f>G1181/#REF!/#REF!</f>
        <v>#REF!</v>
      </c>
      <c r="T1171" s="857" t="e">
        <f>ROUND(S1181/#REF!,0)</f>
        <v>#REF!</v>
      </c>
      <c r="U1171" s="44"/>
      <c r="V1171" s="19"/>
    </row>
    <row r="1172" spans="2:22" hidden="1">
      <c r="B1172" s="823"/>
      <c r="C1172" s="828"/>
      <c r="D1172" s="25"/>
      <c r="E1172" s="30"/>
      <c r="F1172" s="30"/>
      <c r="G1172" s="7" t="str">
        <f>IFERROR(IF(F1172/#REF!=0," ",F1172/#REF!),"")</f>
        <v/>
      </c>
      <c r="H1172" s="147"/>
      <c r="I1172" s="863"/>
      <c r="J1172" s="860"/>
      <c r="K1172" s="866"/>
      <c r="L1172" s="828"/>
      <c r="M1172" s="152"/>
      <c r="N1172" s="835"/>
      <c r="O1172" s="835"/>
      <c r="P1172" s="835"/>
      <c r="Q1172" s="835"/>
      <c r="R1172" s="831"/>
      <c r="S1172" s="855"/>
      <c r="T1172" s="857"/>
      <c r="U1172" s="46"/>
      <c r="V1172" s="19"/>
    </row>
    <row r="1173" spans="2:22" hidden="1">
      <c r="B1173" s="823"/>
      <c r="C1173" s="828"/>
      <c r="D1173" s="25"/>
      <c r="E1173" s="30"/>
      <c r="F1173" s="30"/>
      <c r="G1173" s="7" t="str">
        <f>IFERROR(IF(F1173/#REF!=0," ",F1173/#REF!),"")</f>
        <v/>
      </c>
      <c r="H1173" s="147"/>
      <c r="I1173" s="863"/>
      <c r="J1173" s="860"/>
      <c r="K1173" s="866"/>
      <c r="L1173" s="829"/>
      <c r="M1173" s="152"/>
      <c r="N1173" s="835"/>
      <c r="O1173" s="835"/>
      <c r="P1173" s="835"/>
      <c r="Q1173" s="835"/>
      <c r="R1173" s="831"/>
      <c r="S1173" s="855"/>
      <c r="T1173" s="857"/>
      <c r="U1173" s="46"/>
      <c r="V1173" s="19"/>
    </row>
    <row r="1174" spans="2:22" hidden="1">
      <c r="B1174" s="823"/>
      <c r="C1174" s="828"/>
      <c r="D1174" s="25"/>
      <c r="E1174" s="30"/>
      <c r="F1174" s="30"/>
      <c r="G1174" s="7" t="str">
        <f>IFERROR(IF(F1174/#REF!=0," ",F1174/#REF!),"")</f>
        <v/>
      </c>
      <c r="H1174" s="147"/>
      <c r="I1174" s="863"/>
      <c r="J1174" s="860"/>
      <c r="K1174" s="866"/>
      <c r="L1174" s="854"/>
      <c r="M1174" s="152"/>
      <c r="N1174" s="835"/>
      <c r="O1174" s="835"/>
      <c r="P1174" s="835"/>
      <c r="Q1174" s="835"/>
      <c r="R1174" s="831"/>
      <c r="S1174" s="855"/>
      <c r="T1174" s="857"/>
      <c r="U1174" s="46"/>
      <c r="V1174" s="19"/>
    </row>
    <row r="1175" spans="2:22" hidden="1">
      <c r="B1175" s="823"/>
      <c r="C1175" s="828"/>
      <c r="D1175" s="25"/>
      <c r="E1175" s="30"/>
      <c r="F1175" s="22"/>
      <c r="G1175" s="7" t="str">
        <f>IFERROR(IF(F1175/#REF!=0," ",F1175/#REF!),"")</f>
        <v/>
      </c>
      <c r="H1175" s="147"/>
      <c r="I1175" s="863"/>
      <c r="J1175" s="860"/>
      <c r="K1175" s="866"/>
      <c r="L1175" s="829"/>
      <c r="M1175" s="152"/>
      <c r="N1175" s="835"/>
      <c r="O1175" s="835"/>
      <c r="P1175" s="835"/>
      <c r="Q1175" s="835"/>
      <c r="R1175" s="831"/>
      <c r="S1175" s="855"/>
      <c r="T1175" s="857"/>
      <c r="U1175" s="46"/>
      <c r="V1175" s="19"/>
    </row>
    <row r="1176" spans="2:22" hidden="1">
      <c r="B1176" s="823"/>
      <c r="C1176" s="828"/>
      <c r="D1176" s="25"/>
      <c r="E1176" s="30"/>
      <c r="F1176" s="22"/>
      <c r="G1176" s="7" t="str">
        <f>IFERROR(IF(F1176/#REF!=0," ",F1176/#REF!),"")</f>
        <v/>
      </c>
      <c r="H1176" s="147"/>
      <c r="I1176" s="863"/>
      <c r="J1176" s="860"/>
      <c r="K1176" s="866"/>
      <c r="L1176" s="854"/>
      <c r="M1176" s="152"/>
      <c r="N1176" s="835"/>
      <c r="O1176" s="835"/>
      <c r="P1176" s="835"/>
      <c r="Q1176" s="835"/>
      <c r="R1176" s="831"/>
      <c r="S1176" s="855"/>
      <c r="T1176" s="857"/>
      <c r="U1176" s="46"/>
      <c r="V1176" s="19"/>
    </row>
    <row r="1177" spans="2:22" hidden="1">
      <c r="B1177" s="823"/>
      <c r="C1177" s="828"/>
      <c r="D1177" s="25"/>
      <c r="E1177" s="30"/>
      <c r="F1177" s="22"/>
      <c r="G1177" s="7" t="str">
        <f>IFERROR(IF(F1177/#REF!=0," ",F1177/#REF!),"")</f>
        <v/>
      </c>
      <c r="H1177" s="147"/>
      <c r="I1177" s="863"/>
      <c r="J1177" s="860"/>
      <c r="K1177" s="866"/>
      <c r="L1177" s="829"/>
      <c r="M1177" s="152"/>
      <c r="N1177" s="835"/>
      <c r="O1177" s="835"/>
      <c r="P1177" s="835"/>
      <c r="Q1177" s="835"/>
      <c r="R1177" s="831"/>
      <c r="S1177" s="855"/>
      <c r="T1177" s="857"/>
      <c r="U1177" s="46"/>
      <c r="V1177" s="19"/>
    </row>
    <row r="1178" spans="2:22" hidden="1">
      <c r="B1178" s="823"/>
      <c r="C1178" s="828"/>
      <c r="D1178" s="25"/>
      <c r="E1178" s="30"/>
      <c r="F1178" s="22"/>
      <c r="G1178" s="7" t="str">
        <f>IFERROR(IF(F1178/#REF!=0," ",F1178/#REF!),"")</f>
        <v/>
      </c>
      <c r="H1178" s="147"/>
      <c r="I1178" s="863"/>
      <c r="J1178" s="860"/>
      <c r="K1178" s="866"/>
      <c r="L1178" s="854"/>
      <c r="M1178" s="152"/>
      <c r="N1178" s="835"/>
      <c r="O1178" s="835"/>
      <c r="P1178" s="835"/>
      <c r="Q1178" s="835"/>
      <c r="R1178" s="831"/>
      <c r="S1178" s="855"/>
      <c r="T1178" s="857"/>
      <c r="U1178" s="46"/>
      <c r="V1178" s="19"/>
    </row>
    <row r="1179" spans="2:22" hidden="1">
      <c r="B1179" s="823"/>
      <c r="C1179" s="828"/>
      <c r="D1179" s="25"/>
      <c r="E1179" s="30"/>
      <c r="F1179" s="22"/>
      <c r="G1179" s="7" t="str">
        <f>IFERROR(IF(F1179/#REF!=0," ",F1179/#REF!),"")</f>
        <v/>
      </c>
      <c r="H1179" s="147"/>
      <c r="I1179" s="863"/>
      <c r="J1179" s="860"/>
      <c r="K1179" s="866"/>
      <c r="L1179" s="828"/>
      <c r="M1179" s="152"/>
      <c r="N1179" s="835"/>
      <c r="O1179" s="835"/>
      <c r="P1179" s="835"/>
      <c r="Q1179" s="835"/>
      <c r="R1179" s="831"/>
      <c r="S1179" s="855"/>
      <c r="T1179" s="857"/>
      <c r="U1179" s="46"/>
      <c r="V1179" s="19"/>
    </row>
    <row r="1180" spans="2:22" hidden="1">
      <c r="B1180" s="822"/>
      <c r="C1180" s="829"/>
      <c r="D1180" s="25"/>
      <c r="E1180" s="30"/>
      <c r="F1180" s="22"/>
      <c r="G1180" s="7" t="str">
        <f>IFERROR(IF(F1180/#REF!=0," ",F1180/#REF!),"")</f>
        <v/>
      </c>
      <c r="H1180" s="7"/>
      <c r="I1180" s="864"/>
      <c r="J1180" s="861"/>
      <c r="K1180" s="867"/>
      <c r="L1180" s="829"/>
      <c r="M1180" s="153"/>
      <c r="N1180" s="836"/>
      <c r="O1180" s="836"/>
      <c r="P1180" s="836"/>
      <c r="Q1180" s="836"/>
      <c r="R1180" s="832"/>
      <c r="S1180" s="856"/>
      <c r="T1180" s="858"/>
      <c r="U1180" s="46"/>
      <c r="V1180" s="19"/>
    </row>
    <row r="1181" spans="2:22" s="90" customFormat="1" ht="16.5" hidden="1" customHeight="1">
      <c r="B1181" s="821"/>
      <c r="C1181" s="78" t="s">
        <v>348</v>
      </c>
      <c r="D1181" s="78">
        <f>COUNTA(D1171:D1180)</f>
        <v>0</v>
      </c>
      <c r="E1181" s="78"/>
      <c r="F1181" s="69">
        <f>SUM(F1171:F1180)</f>
        <v>0</v>
      </c>
      <c r="G1181" s="69">
        <f>SUM(G1171:G1180)</f>
        <v>0</v>
      </c>
      <c r="H1181" s="69"/>
      <c r="I1181" s="70">
        <f>SUM(I1171:I1180)</f>
        <v>0</v>
      </c>
      <c r="J1181" s="71">
        <f>SUM(J1171:J1180)</f>
        <v>0</v>
      </c>
      <c r="K1181" s="71">
        <f>SUM(K1171:K1180)</f>
        <v>0</v>
      </c>
      <c r="L1181" s="71"/>
      <c r="M1181" s="71"/>
      <c r="N1181" s="74">
        <f>SUM(N1171:N1180)</f>
        <v>0</v>
      </c>
      <c r="O1181" s="74">
        <f>SUM(O1171:O1180)</f>
        <v>0</v>
      </c>
      <c r="P1181" s="74">
        <f t="shared" ref="P1181" si="191">SUM(P1171:P1180)</f>
        <v>0</v>
      </c>
      <c r="Q1181" s="74">
        <f>SUM(Q1171:Q1180)</f>
        <v>0</v>
      </c>
      <c r="R1181" s="71"/>
      <c r="S1181" s="71" t="e">
        <f>SUM(S1171:S1180)</f>
        <v>#REF!</v>
      </c>
      <c r="T1181" s="71" t="e">
        <f t="shared" ref="T1181" si="192">SUM(T1171:T1180)</f>
        <v>#REF!</v>
      </c>
      <c r="U1181" s="81"/>
      <c r="V1181" s="91"/>
    </row>
    <row r="1182" spans="2:22" s="93" customFormat="1" hidden="1">
      <c r="B1182" s="822"/>
      <c r="C1182" s="82"/>
      <c r="D1182" s="83"/>
      <c r="E1182" s="84"/>
      <c r="F1182" s="84"/>
      <c r="G1182" s="28" t="str">
        <f>IFERROR(IF(F1182/#REF!=0," ",F1182/#REF!),"")</f>
        <v/>
      </c>
      <c r="H1182" s="28"/>
      <c r="I1182" s="72"/>
      <c r="J1182" s="73"/>
      <c r="K1182" s="73"/>
      <c r="L1182" s="73"/>
      <c r="M1182" s="73"/>
      <c r="N1182" s="73"/>
      <c r="O1182" s="73"/>
      <c r="P1182" s="73"/>
      <c r="Q1182" s="73"/>
      <c r="R1182" s="73"/>
      <c r="S1182" s="73"/>
      <c r="T1182" s="73"/>
      <c r="U1182" s="87"/>
      <c r="V1182" s="92"/>
    </row>
    <row r="1183" spans="2:22" hidden="1">
      <c r="B1183" s="823">
        <f>B1171+1</f>
        <v>98</v>
      </c>
      <c r="C1183" s="828"/>
      <c r="D1183" s="25"/>
      <c r="E1183" s="24"/>
      <c r="F1183" s="30"/>
      <c r="G1183" s="7" t="str">
        <f>IFERROR(IF(F1183/#REF!=0," ",F1183/#REF!),"")</f>
        <v/>
      </c>
      <c r="H1183" s="147"/>
      <c r="I1183" s="862" t="str">
        <f>IFERROR(ROUND(IF(F1193/#REF!=0,"",F1193/#REF!),0),"")</f>
        <v/>
      </c>
      <c r="J1183" s="859" t="str">
        <f>IFERROR(I1193/#REF!,"")</f>
        <v/>
      </c>
      <c r="K1183" s="865" t="str">
        <f>IFERROR(J1193*#REF!/2,"")</f>
        <v/>
      </c>
      <c r="L1183" s="854"/>
      <c r="M1183" s="152"/>
      <c r="N1183" s="834" t="str">
        <f>IFERROR(ROUND(IF(OR($L1183="Hino Truck",$L1186="Hino Truck",$L1188="Hino Truck",$L1190="Hino Truck"),$J1193/#REF!,""),1),"NA")</f>
        <v>NA</v>
      </c>
      <c r="O1183" s="834" t="str">
        <f>IFERROR(ROUND(IF(OR($L1183="Mazda",$L1186="Mazda",$L1188="Mazda",$L1190="Mazda"),$J1193/#REF!,""),1),"NA")</f>
        <v>NA</v>
      </c>
      <c r="P1183" s="834" t="str">
        <f>IFERROR(ROUND(IF(OR($L1183="Shazoor",$L1186="Shazoor",$L1188="Shazoor",$L1190="Shazoor"),$J1193/#REF!,""),1),"NA")</f>
        <v>NA</v>
      </c>
      <c r="Q1183" s="834" t="str">
        <f>IFERROR(ROUND(IF(OR($L1183="Suzuki",$L1186="Suzuki",$L1188="Suzuki",$L1190="Suzuki"),$J1193/#REF!,""),1),"NA")</f>
        <v>NA</v>
      </c>
      <c r="R1183" s="830"/>
      <c r="S1183" s="855" t="e">
        <f>G1193/#REF!/#REF!</f>
        <v>#REF!</v>
      </c>
      <c r="T1183" s="857" t="e">
        <f>ROUND(S1193/#REF!,0)</f>
        <v>#REF!</v>
      </c>
      <c r="U1183" s="44"/>
      <c r="V1183" s="19"/>
    </row>
    <row r="1184" spans="2:22" hidden="1">
      <c r="B1184" s="823"/>
      <c r="C1184" s="828"/>
      <c r="D1184" s="25"/>
      <c r="E1184" s="30"/>
      <c r="F1184" s="30"/>
      <c r="G1184" s="7" t="str">
        <f>IFERROR(IF(F1184/#REF!=0," ",F1184/#REF!),"")</f>
        <v/>
      </c>
      <c r="H1184" s="147"/>
      <c r="I1184" s="863"/>
      <c r="J1184" s="860"/>
      <c r="K1184" s="866"/>
      <c r="L1184" s="828"/>
      <c r="M1184" s="152"/>
      <c r="N1184" s="835"/>
      <c r="O1184" s="835"/>
      <c r="P1184" s="835"/>
      <c r="Q1184" s="835"/>
      <c r="R1184" s="831"/>
      <c r="S1184" s="855"/>
      <c r="T1184" s="857"/>
      <c r="U1184" s="46"/>
      <c r="V1184" s="19"/>
    </row>
    <row r="1185" spans="2:22" hidden="1">
      <c r="B1185" s="823"/>
      <c r="C1185" s="828"/>
      <c r="D1185" s="25"/>
      <c r="E1185" s="30"/>
      <c r="F1185" s="30"/>
      <c r="G1185" s="7" t="str">
        <f>IFERROR(IF(F1185/#REF!=0," ",F1185/#REF!),"")</f>
        <v/>
      </c>
      <c r="H1185" s="147"/>
      <c r="I1185" s="863"/>
      <c r="J1185" s="860"/>
      <c r="K1185" s="866"/>
      <c r="L1185" s="829"/>
      <c r="M1185" s="152"/>
      <c r="N1185" s="835"/>
      <c r="O1185" s="835"/>
      <c r="P1185" s="835"/>
      <c r="Q1185" s="835"/>
      <c r="R1185" s="831"/>
      <c r="S1185" s="855"/>
      <c r="T1185" s="857"/>
      <c r="U1185" s="46"/>
      <c r="V1185" s="19"/>
    </row>
    <row r="1186" spans="2:22" hidden="1">
      <c r="B1186" s="823"/>
      <c r="C1186" s="828"/>
      <c r="D1186" s="25"/>
      <c r="E1186" s="30"/>
      <c r="F1186" s="30"/>
      <c r="G1186" s="7" t="str">
        <f>IFERROR(IF(F1186/#REF!=0," ",F1186/#REF!),"")</f>
        <v/>
      </c>
      <c r="H1186" s="147"/>
      <c r="I1186" s="863"/>
      <c r="J1186" s="860"/>
      <c r="K1186" s="866"/>
      <c r="L1186" s="854"/>
      <c r="M1186" s="152"/>
      <c r="N1186" s="835"/>
      <c r="O1186" s="835"/>
      <c r="P1186" s="835"/>
      <c r="Q1186" s="835"/>
      <c r="R1186" s="831"/>
      <c r="S1186" s="855"/>
      <c r="T1186" s="857"/>
      <c r="U1186" s="46"/>
      <c r="V1186" s="19"/>
    </row>
    <row r="1187" spans="2:22" hidden="1">
      <c r="B1187" s="823"/>
      <c r="C1187" s="828"/>
      <c r="D1187" s="25"/>
      <c r="E1187" s="30"/>
      <c r="F1187" s="22"/>
      <c r="G1187" s="7" t="str">
        <f>IFERROR(IF(F1187/#REF!=0," ",F1187/#REF!),"")</f>
        <v/>
      </c>
      <c r="H1187" s="147"/>
      <c r="I1187" s="863"/>
      <c r="J1187" s="860"/>
      <c r="K1187" s="866"/>
      <c r="L1187" s="829"/>
      <c r="M1187" s="152"/>
      <c r="N1187" s="835"/>
      <c r="O1187" s="835"/>
      <c r="P1187" s="835"/>
      <c r="Q1187" s="835"/>
      <c r="R1187" s="831"/>
      <c r="S1187" s="855"/>
      <c r="T1187" s="857"/>
      <c r="U1187" s="46"/>
      <c r="V1187" s="19"/>
    </row>
    <row r="1188" spans="2:22" hidden="1">
      <c r="B1188" s="823"/>
      <c r="C1188" s="828"/>
      <c r="D1188" s="25"/>
      <c r="E1188" s="30"/>
      <c r="F1188" s="22"/>
      <c r="G1188" s="7" t="str">
        <f>IFERROR(IF(F1188/#REF!=0," ",F1188/#REF!),"")</f>
        <v/>
      </c>
      <c r="H1188" s="147"/>
      <c r="I1188" s="863"/>
      <c r="J1188" s="860"/>
      <c r="K1188" s="866"/>
      <c r="L1188" s="854"/>
      <c r="M1188" s="152"/>
      <c r="N1188" s="835"/>
      <c r="O1188" s="835"/>
      <c r="P1188" s="835"/>
      <c r="Q1188" s="835"/>
      <c r="R1188" s="831"/>
      <c r="S1188" s="855"/>
      <c r="T1188" s="857"/>
      <c r="U1188" s="46"/>
      <c r="V1188" s="19"/>
    </row>
    <row r="1189" spans="2:22" hidden="1">
      <c r="B1189" s="823"/>
      <c r="C1189" s="828"/>
      <c r="D1189" s="25"/>
      <c r="E1189" s="30"/>
      <c r="F1189" s="22"/>
      <c r="G1189" s="7" t="str">
        <f>IFERROR(IF(F1189/#REF!=0," ",F1189/#REF!),"")</f>
        <v/>
      </c>
      <c r="H1189" s="147"/>
      <c r="I1189" s="863"/>
      <c r="J1189" s="860"/>
      <c r="K1189" s="866"/>
      <c r="L1189" s="829"/>
      <c r="M1189" s="152"/>
      <c r="N1189" s="835"/>
      <c r="O1189" s="835"/>
      <c r="P1189" s="835"/>
      <c r="Q1189" s="835"/>
      <c r="R1189" s="831"/>
      <c r="S1189" s="855"/>
      <c r="T1189" s="857"/>
      <c r="U1189" s="46"/>
      <c r="V1189" s="19"/>
    </row>
    <row r="1190" spans="2:22" hidden="1">
      <c r="B1190" s="823"/>
      <c r="C1190" s="828"/>
      <c r="D1190" s="25"/>
      <c r="E1190" s="30"/>
      <c r="F1190" s="22"/>
      <c r="G1190" s="7" t="str">
        <f>IFERROR(IF(F1190/#REF!=0," ",F1190/#REF!),"")</f>
        <v/>
      </c>
      <c r="H1190" s="147"/>
      <c r="I1190" s="863"/>
      <c r="J1190" s="860"/>
      <c r="K1190" s="866"/>
      <c r="L1190" s="854"/>
      <c r="M1190" s="152"/>
      <c r="N1190" s="835"/>
      <c r="O1190" s="835"/>
      <c r="P1190" s="835"/>
      <c r="Q1190" s="835"/>
      <c r="R1190" s="831"/>
      <c r="S1190" s="855"/>
      <c r="T1190" s="857"/>
      <c r="U1190" s="46"/>
      <c r="V1190" s="19"/>
    </row>
    <row r="1191" spans="2:22" hidden="1">
      <c r="B1191" s="823"/>
      <c r="C1191" s="828"/>
      <c r="D1191" s="25"/>
      <c r="E1191" s="30"/>
      <c r="F1191" s="22"/>
      <c r="G1191" s="7" t="str">
        <f>IFERROR(IF(F1191/#REF!=0," ",F1191/#REF!),"")</f>
        <v/>
      </c>
      <c r="H1191" s="147"/>
      <c r="I1191" s="863"/>
      <c r="J1191" s="860"/>
      <c r="K1191" s="866"/>
      <c r="L1191" s="828"/>
      <c r="M1191" s="152"/>
      <c r="N1191" s="835"/>
      <c r="O1191" s="835"/>
      <c r="P1191" s="835"/>
      <c r="Q1191" s="835"/>
      <c r="R1191" s="831"/>
      <c r="S1191" s="855"/>
      <c r="T1191" s="857"/>
      <c r="U1191" s="46"/>
      <c r="V1191" s="19"/>
    </row>
    <row r="1192" spans="2:22" hidden="1">
      <c r="B1192" s="822"/>
      <c r="C1192" s="829"/>
      <c r="D1192" s="25"/>
      <c r="E1192" s="30"/>
      <c r="F1192" s="22"/>
      <c r="G1192" s="7" t="str">
        <f>IFERROR(IF(F1192/#REF!=0," ",F1192/#REF!),"")</f>
        <v/>
      </c>
      <c r="H1192" s="7"/>
      <c r="I1192" s="864"/>
      <c r="J1192" s="861"/>
      <c r="K1192" s="867"/>
      <c r="L1192" s="829"/>
      <c r="M1192" s="153"/>
      <c r="N1192" s="836"/>
      <c r="O1192" s="836"/>
      <c r="P1192" s="836"/>
      <c r="Q1192" s="836"/>
      <c r="R1192" s="832"/>
      <c r="S1192" s="856"/>
      <c r="T1192" s="858"/>
      <c r="U1192" s="46"/>
      <c r="V1192" s="19"/>
    </row>
    <row r="1193" spans="2:22" s="90" customFormat="1" ht="16.5" hidden="1" customHeight="1">
      <c r="B1193" s="821"/>
      <c r="C1193" s="78" t="s">
        <v>348</v>
      </c>
      <c r="D1193" s="78">
        <f>COUNTA(D1183:D1192)</f>
        <v>0</v>
      </c>
      <c r="E1193" s="78"/>
      <c r="F1193" s="69">
        <f>SUM(F1183:F1192)</f>
        <v>0</v>
      </c>
      <c r="G1193" s="69">
        <f>SUM(G1183:G1192)</f>
        <v>0</v>
      </c>
      <c r="H1193" s="69"/>
      <c r="I1193" s="70">
        <f>SUM(I1183:I1192)</f>
        <v>0</v>
      </c>
      <c r="J1193" s="71">
        <f>SUM(J1183:J1192)</f>
        <v>0</v>
      </c>
      <c r="K1193" s="71">
        <f>SUM(K1183:K1192)</f>
        <v>0</v>
      </c>
      <c r="L1193" s="71"/>
      <c r="M1193" s="71"/>
      <c r="N1193" s="74">
        <f>SUM(N1183:N1192)</f>
        <v>0</v>
      </c>
      <c r="O1193" s="74">
        <f>SUM(O1183:O1192)</f>
        <v>0</v>
      </c>
      <c r="P1193" s="74">
        <f t="shared" ref="P1193" si="193">SUM(P1183:P1192)</f>
        <v>0</v>
      </c>
      <c r="Q1193" s="74">
        <f>SUM(Q1183:Q1192)</f>
        <v>0</v>
      </c>
      <c r="R1193" s="71"/>
      <c r="S1193" s="71" t="e">
        <f>SUM(S1183:S1192)</f>
        <v>#REF!</v>
      </c>
      <c r="T1193" s="71" t="e">
        <f t="shared" ref="T1193" si="194">SUM(T1183:T1192)</f>
        <v>#REF!</v>
      </c>
      <c r="U1193" s="81"/>
      <c r="V1193" s="91"/>
    </row>
    <row r="1194" spans="2:22" s="93" customFormat="1" hidden="1">
      <c r="B1194" s="822"/>
      <c r="C1194" s="82"/>
      <c r="D1194" s="83"/>
      <c r="E1194" s="84"/>
      <c r="F1194" s="84"/>
      <c r="G1194" s="28" t="str">
        <f>IFERROR(IF(F1194/#REF!=0," ",F1194/#REF!),"")</f>
        <v/>
      </c>
      <c r="H1194" s="28"/>
      <c r="I1194" s="72"/>
      <c r="J1194" s="73"/>
      <c r="K1194" s="73"/>
      <c r="L1194" s="73"/>
      <c r="M1194" s="73"/>
      <c r="N1194" s="73"/>
      <c r="O1194" s="73"/>
      <c r="P1194" s="73"/>
      <c r="Q1194" s="73"/>
      <c r="R1194" s="73"/>
      <c r="S1194" s="73"/>
      <c r="T1194" s="73"/>
      <c r="U1194" s="87"/>
      <c r="V1194" s="92"/>
    </row>
    <row r="1195" spans="2:22" hidden="1">
      <c r="B1195" s="823">
        <f>B1183+1</f>
        <v>99</v>
      </c>
      <c r="C1195" s="828"/>
      <c r="D1195" s="25"/>
      <c r="E1195" s="24"/>
      <c r="F1195" s="30"/>
      <c r="G1195" s="7" t="str">
        <f>IFERROR(IF(F1195/#REF!=0," ",F1195/#REF!),"")</f>
        <v/>
      </c>
      <c r="H1195" s="147"/>
      <c r="I1195" s="862" t="str">
        <f>IFERROR(ROUND(IF(F1205/#REF!=0,"",F1205/#REF!),0),"")</f>
        <v/>
      </c>
      <c r="J1195" s="859" t="str">
        <f>IFERROR(I1205/#REF!,"")</f>
        <v/>
      </c>
      <c r="K1195" s="865" t="str">
        <f>IFERROR(J1205*#REF!/2,"")</f>
        <v/>
      </c>
      <c r="L1195" s="854"/>
      <c r="M1195" s="152"/>
      <c r="N1195" s="834" t="str">
        <f>IFERROR(ROUND(IF(OR($L1195="Hino Truck",$L1198="Hino Truck",$L1200="Hino Truck",$L1202="Hino Truck"),$J1205/#REF!,""),1),"NA")</f>
        <v>NA</v>
      </c>
      <c r="O1195" s="834" t="str">
        <f>IFERROR(ROUND(IF(OR($L1195="Mazda",$L1198="Mazda",$L1200="Mazda",$L1202="Mazda"),$J1205/#REF!,""),1),"NA")</f>
        <v>NA</v>
      </c>
      <c r="P1195" s="834" t="str">
        <f>IFERROR(ROUND(IF(OR($L1195="Shazoor",$L1198="Shazoor",$L1200="Shazoor",$L1202="Shazoor"),$J1205/#REF!,""),1),"NA")</f>
        <v>NA</v>
      </c>
      <c r="Q1195" s="834" t="str">
        <f>IFERROR(ROUND(IF(OR($L1195="Suzuki",$L1198="Suzuki",$L1200="Suzuki",$L1202="Suzuki"),$J1205/#REF!,""),1),"NA")</f>
        <v>NA</v>
      </c>
      <c r="R1195" s="830"/>
      <c r="S1195" s="855" t="e">
        <f>G1205/#REF!/#REF!</f>
        <v>#REF!</v>
      </c>
      <c r="T1195" s="857" t="e">
        <f>ROUND(S1205/#REF!,0)</f>
        <v>#REF!</v>
      </c>
      <c r="U1195" s="44"/>
      <c r="V1195" s="19"/>
    </row>
    <row r="1196" spans="2:22" hidden="1">
      <c r="B1196" s="823"/>
      <c r="C1196" s="828"/>
      <c r="D1196" s="25"/>
      <c r="E1196" s="30"/>
      <c r="F1196" s="30"/>
      <c r="G1196" s="7" t="str">
        <f>IFERROR(IF(F1196/#REF!=0," ",F1196/#REF!),"")</f>
        <v/>
      </c>
      <c r="H1196" s="147"/>
      <c r="I1196" s="863"/>
      <c r="J1196" s="860"/>
      <c r="K1196" s="866"/>
      <c r="L1196" s="828"/>
      <c r="M1196" s="152"/>
      <c r="N1196" s="835"/>
      <c r="O1196" s="835"/>
      <c r="P1196" s="835"/>
      <c r="Q1196" s="835"/>
      <c r="R1196" s="831"/>
      <c r="S1196" s="855"/>
      <c r="T1196" s="857"/>
      <c r="U1196" s="46"/>
      <c r="V1196" s="19"/>
    </row>
    <row r="1197" spans="2:22" hidden="1">
      <c r="B1197" s="823"/>
      <c r="C1197" s="828"/>
      <c r="D1197" s="25"/>
      <c r="E1197" s="30"/>
      <c r="F1197" s="30"/>
      <c r="G1197" s="7" t="str">
        <f>IFERROR(IF(F1197/#REF!=0," ",F1197/#REF!),"")</f>
        <v/>
      </c>
      <c r="H1197" s="147"/>
      <c r="I1197" s="863"/>
      <c r="J1197" s="860"/>
      <c r="K1197" s="866"/>
      <c r="L1197" s="829"/>
      <c r="M1197" s="152"/>
      <c r="N1197" s="835"/>
      <c r="O1197" s="835"/>
      <c r="P1197" s="835"/>
      <c r="Q1197" s="835"/>
      <c r="R1197" s="831"/>
      <c r="S1197" s="855"/>
      <c r="T1197" s="857"/>
      <c r="U1197" s="46"/>
      <c r="V1197" s="19"/>
    </row>
    <row r="1198" spans="2:22" hidden="1">
      <c r="B1198" s="823"/>
      <c r="C1198" s="828"/>
      <c r="D1198" s="25"/>
      <c r="E1198" s="30"/>
      <c r="F1198" s="30"/>
      <c r="G1198" s="7" t="str">
        <f>IFERROR(IF(F1198/#REF!=0," ",F1198/#REF!),"")</f>
        <v/>
      </c>
      <c r="H1198" s="147"/>
      <c r="I1198" s="863"/>
      <c r="J1198" s="860"/>
      <c r="K1198" s="866"/>
      <c r="L1198" s="854"/>
      <c r="M1198" s="152"/>
      <c r="N1198" s="835"/>
      <c r="O1198" s="835"/>
      <c r="P1198" s="835"/>
      <c r="Q1198" s="835"/>
      <c r="R1198" s="831"/>
      <c r="S1198" s="855"/>
      <c r="T1198" s="857"/>
      <c r="U1198" s="46"/>
      <c r="V1198" s="19"/>
    </row>
    <row r="1199" spans="2:22" hidden="1">
      <c r="B1199" s="823"/>
      <c r="C1199" s="828"/>
      <c r="D1199" s="25"/>
      <c r="E1199" s="30"/>
      <c r="F1199" s="22"/>
      <c r="G1199" s="7" t="str">
        <f>IFERROR(IF(F1199/#REF!=0," ",F1199/#REF!),"")</f>
        <v/>
      </c>
      <c r="H1199" s="147"/>
      <c r="I1199" s="863"/>
      <c r="J1199" s="860"/>
      <c r="K1199" s="866"/>
      <c r="L1199" s="829"/>
      <c r="M1199" s="152"/>
      <c r="N1199" s="835"/>
      <c r="O1199" s="835"/>
      <c r="P1199" s="835"/>
      <c r="Q1199" s="835"/>
      <c r="R1199" s="831"/>
      <c r="S1199" s="855"/>
      <c r="T1199" s="857"/>
      <c r="U1199" s="46"/>
      <c r="V1199" s="19"/>
    </row>
    <row r="1200" spans="2:22" hidden="1">
      <c r="B1200" s="823"/>
      <c r="C1200" s="828"/>
      <c r="D1200" s="25"/>
      <c r="E1200" s="30"/>
      <c r="F1200" s="22"/>
      <c r="G1200" s="7" t="str">
        <f>IFERROR(IF(F1200/#REF!=0," ",F1200/#REF!),"")</f>
        <v/>
      </c>
      <c r="H1200" s="147"/>
      <c r="I1200" s="863"/>
      <c r="J1200" s="860"/>
      <c r="K1200" s="866"/>
      <c r="L1200" s="854"/>
      <c r="M1200" s="152"/>
      <c r="N1200" s="835"/>
      <c r="O1200" s="835"/>
      <c r="P1200" s="835"/>
      <c r="Q1200" s="835"/>
      <c r="R1200" s="831"/>
      <c r="S1200" s="855"/>
      <c r="T1200" s="857"/>
      <c r="U1200" s="46"/>
      <c r="V1200" s="19"/>
    </row>
    <row r="1201" spans="2:22" hidden="1">
      <c r="B1201" s="823"/>
      <c r="C1201" s="828"/>
      <c r="D1201" s="25"/>
      <c r="E1201" s="30"/>
      <c r="F1201" s="22"/>
      <c r="G1201" s="7" t="str">
        <f>IFERROR(IF(F1201/#REF!=0," ",F1201/#REF!),"")</f>
        <v/>
      </c>
      <c r="H1201" s="147"/>
      <c r="I1201" s="863"/>
      <c r="J1201" s="860"/>
      <c r="K1201" s="866"/>
      <c r="L1201" s="829"/>
      <c r="M1201" s="152"/>
      <c r="N1201" s="835"/>
      <c r="O1201" s="835"/>
      <c r="P1201" s="835"/>
      <c r="Q1201" s="835"/>
      <c r="R1201" s="831"/>
      <c r="S1201" s="855"/>
      <c r="T1201" s="857"/>
      <c r="U1201" s="46"/>
      <c r="V1201" s="19"/>
    </row>
    <row r="1202" spans="2:22" hidden="1">
      <c r="B1202" s="823"/>
      <c r="C1202" s="828"/>
      <c r="D1202" s="25"/>
      <c r="E1202" s="30"/>
      <c r="F1202" s="22"/>
      <c r="G1202" s="7" t="str">
        <f>IFERROR(IF(F1202/#REF!=0," ",F1202/#REF!),"")</f>
        <v/>
      </c>
      <c r="H1202" s="147"/>
      <c r="I1202" s="863"/>
      <c r="J1202" s="860"/>
      <c r="K1202" s="866"/>
      <c r="L1202" s="854"/>
      <c r="M1202" s="152"/>
      <c r="N1202" s="835"/>
      <c r="O1202" s="835"/>
      <c r="P1202" s="835"/>
      <c r="Q1202" s="835"/>
      <c r="R1202" s="831"/>
      <c r="S1202" s="855"/>
      <c r="T1202" s="857"/>
      <c r="U1202" s="46"/>
      <c r="V1202" s="19"/>
    </row>
    <row r="1203" spans="2:22" hidden="1">
      <c r="B1203" s="823"/>
      <c r="C1203" s="828"/>
      <c r="D1203" s="25"/>
      <c r="E1203" s="30"/>
      <c r="F1203" s="22"/>
      <c r="G1203" s="7" t="str">
        <f>IFERROR(IF(F1203/#REF!=0," ",F1203/#REF!),"")</f>
        <v/>
      </c>
      <c r="H1203" s="147"/>
      <c r="I1203" s="863"/>
      <c r="J1203" s="860"/>
      <c r="K1203" s="866"/>
      <c r="L1203" s="828"/>
      <c r="M1203" s="152"/>
      <c r="N1203" s="835"/>
      <c r="O1203" s="835"/>
      <c r="P1203" s="835"/>
      <c r="Q1203" s="835"/>
      <c r="R1203" s="831"/>
      <c r="S1203" s="855"/>
      <c r="T1203" s="857"/>
      <c r="U1203" s="46"/>
      <c r="V1203" s="19"/>
    </row>
    <row r="1204" spans="2:22" hidden="1">
      <c r="B1204" s="822"/>
      <c r="C1204" s="829"/>
      <c r="D1204" s="25"/>
      <c r="E1204" s="30"/>
      <c r="F1204" s="22"/>
      <c r="G1204" s="7" t="str">
        <f>IFERROR(IF(F1204/#REF!=0," ",F1204/#REF!),"")</f>
        <v/>
      </c>
      <c r="H1204" s="7"/>
      <c r="I1204" s="864"/>
      <c r="J1204" s="861"/>
      <c r="K1204" s="867"/>
      <c r="L1204" s="829"/>
      <c r="M1204" s="153"/>
      <c r="N1204" s="836"/>
      <c r="O1204" s="836"/>
      <c r="P1204" s="836"/>
      <c r="Q1204" s="836"/>
      <c r="R1204" s="832"/>
      <c r="S1204" s="856"/>
      <c r="T1204" s="858"/>
      <c r="U1204" s="46"/>
      <c r="V1204" s="19"/>
    </row>
    <row r="1205" spans="2:22" s="90" customFormat="1" ht="16.5" hidden="1" customHeight="1">
      <c r="B1205" s="821"/>
      <c r="C1205" s="78" t="s">
        <v>348</v>
      </c>
      <c r="D1205" s="78">
        <f>COUNTA(D1195:D1204)</f>
        <v>0</v>
      </c>
      <c r="E1205" s="78"/>
      <c r="F1205" s="69">
        <f>SUM(F1195:F1204)</f>
        <v>0</v>
      </c>
      <c r="G1205" s="69">
        <f>SUM(G1195:G1204)</f>
        <v>0</v>
      </c>
      <c r="H1205" s="69"/>
      <c r="I1205" s="70">
        <f>SUM(I1195:I1204)</f>
        <v>0</v>
      </c>
      <c r="J1205" s="71">
        <f>SUM(J1195:J1204)</f>
        <v>0</v>
      </c>
      <c r="K1205" s="71">
        <f>SUM(K1195:K1204)</f>
        <v>0</v>
      </c>
      <c r="L1205" s="71"/>
      <c r="M1205" s="71"/>
      <c r="N1205" s="74">
        <f>SUM(N1195:N1204)</f>
        <v>0</v>
      </c>
      <c r="O1205" s="74">
        <f>SUM(O1195:O1204)</f>
        <v>0</v>
      </c>
      <c r="P1205" s="74">
        <f t="shared" ref="P1205" si="195">SUM(P1195:P1204)</f>
        <v>0</v>
      </c>
      <c r="Q1205" s="74">
        <f>SUM(Q1195:Q1204)</f>
        <v>0</v>
      </c>
      <c r="R1205" s="71"/>
      <c r="S1205" s="71" t="e">
        <f>SUM(S1195:S1204)</f>
        <v>#REF!</v>
      </c>
      <c r="T1205" s="71" t="e">
        <f t="shared" ref="T1205" si="196">SUM(T1195:T1204)</f>
        <v>#REF!</v>
      </c>
      <c r="U1205" s="81"/>
      <c r="V1205" s="91"/>
    </row>
    <row r="1206" spans="2:22" s="93" customFormat="1" hidden="1">
      <c r="B1206" s="822"/>
      <c r="C1206" s="82"/>
      <c r="D1206" s="83"/>
      <c r="E1206" s="84"/>
      <c r="F1206" s="84"/>
      <c r="G1206" s="28" t="str">
        <f>IFERROR(IF(F1206/#REF!=0," ",F1206/#REF!),"")</f>
        <v/>
      </c>
      <c r="H1206" s="28"/>
      <c r="I1206" s="72"/>
      <c r="J1206" s="73"/>
      <c r="K1206" s="73"/>
      <c r="L1206" s="73"/>
      <c r="M1206" s="73"/>
      <c r="N1206" s="73"/>
      <c r="O1206" s="73"/>
      <c r="P1206" s="73"/>
      <c r="Q1206" s="73"/>
      <c r="R1206" s="73"/>
      <c r="S1206" s="73"/>
      <c r="T1206" s="73"/>
      <c r="U1206" s="87"/>
      <c r="V1206" s="92"/>
    </row>
    <row r="1207" spans="2:22" hidden="1">
      <c r="B1207" s="823">
        <f>B1195+1</f>
        <v>100</v>
      </c>
      <c r="C1207" s="828"/>
      <c r="D1207" s="25"/>
      <c r="E1207" s="24"/>
      <c r="F1207" s="30"/>
      <c r="G1207" s="7" t="str">
        <f>IFERROR(IF(F1207/#REF!=0," ",F1207/#REF!),"")</f>
        <v/>
      </c>
      <c r="H1207" s="147"/>
      <c r="I1207" s="862" t="str">
        <f>IFERROR(ROUND(IF(F1217/#REF!=0,"",F1217/#REF!),0),"")</f>
        <v/>
      </c>
      <c r="J1207" s="859" t="str">
        <f>IFERROR(I1217/#REF!,"")</f>
        <v/>
      </c>
      <c r="K1207" s="865" t="str">
        <f>IFERROR(J1217*#REF!/2,"")</f>
        <v/>
      </c>
      <c r="L1207" s="854"/>
      <c r="M1207" s="152"/>
      <c r="N1207" s="834" t="str">
        <f>IFERROR(ROUND(IF(OR($L1207="Hino Truck",$L1210="Hino Truck",$L1212="Hino Truck",$L1214="Hino Truck"),$J1217/#REF!,""),1),"NA")</f>
        <v>NA</v>
      </c>
      <c r="O1207" s="834" t="str">
        <f>IFERROR(ROUND(IF(OR($L1207="Mazda",$L1210="Mazda",$L1212="Mazda",$L1214="Mazda"),$J1217/#REF!,""),1),"NA")</f>
        <v>NA</v>
      </c>
      <c r="P1207" s="834" t="str">
        <f>IFERROR(ROUND(IF(OR($L1207="Shazoor",$L1210="Shazoor",$L1212="Shazoor",$L1214="Shazoor"),$J1217/#REF!,""),1),"NA")</f>
        <v>NA</v>
      </c>
      <c r="Q1207" s="834" t="str">
        <f>IFERROR(ROUND(IF(OR($L1207="Suzuki",$L1210="Suzuki",$L1212="Suzuki",$L1214="Suzuki"),$J1217/#REF!,""),1),"NA")</f>
        <v>NA</v>
      </c>
      <c r="R1207" s="830"/>
      <c r="S1207" s="855" t="e">
        <f>G1217/#REF!/#REF!</f>
        <v>#REF!</v>
      </c>
      <c r="T1207" s="857" t="e">
        <f>ROUND(S1217/#REF!,0)</f>
        <v>#REF!</v>
      </c>
      <c r="U1207" s="44"/>
      <c r="V1207" s="19"/>
    </row>
    <row r="1208" spans="2:22" hidden="1">
      <c r="B1208" s="823"/>
      <c r="C1208" s="828"/>
      <c r="D1208" s="25"/>
      <c r="E1208" s="30"/>
      <c r="F1208" s="30"/>
      <c r="G1208" s="7" t="str">
        <f>IFERROR(IF(F1208/#REF!=0," ",F1208/#REF!),"")</f>
        <v/>
      </c>
      <c r="H1208" s="147"/>
      <c r="I1208" s="863"/>
      <c r="J1208" s="860"/>
      <c r="K1208" s="866"/>
      <c r="L1208" s="828"/>
      <c r="M1208" s="152"/>
      <c r="N1208" s="835"/>
      <c r="O1208" s="835"/>
      <c r="P1208" s="835"/>
      <c r="Q1208" s="835"/>
      <c r="R1208" s="831"/>
      <c r="S1208" s="855"/>
      <c r="T1208" s="857"/>
      <c r="U1208" s="46"/>
      <c r="V1208" s="19"/>
    </row>
    <row r="1209" spans="2:22" hidden="1">
      <c r="B1209" s="823"/>
      <c r="C1209" s="828"/>
      <c r="D1209" s="25"/>
      <c r="E1209" s="30"/>
      <c r="F1209" s="30"/>
      <c r="G1209" s="7" t="str">
        <f>IFERROR(IF(F1209/#REF!=0," ",F1209/#REF!),"")</f>
        <v/>
      </c>
      <c r="H1209" s="147"/>
      <c r="I1209" s="863"/>
      <c r="J1209" s="860"/>
      <c r="K1209" s="866"/>
      <c r="L1209" s="829"/>
      <c r="M1209" s="152"/>
      <c r="N1209" s="835"/>
      <c r="O1209" s="835"/>
      <c r="P1209" s="835"/>
      <c r="Q1209" s="835"/>
      <c r="R1209" s="831"/>
      <c r="S1209" s="855"/>
      <c r="T1209" s="857"/>
      <c r="U1209" s="46"/>
      <c r="V1209" s="19"/>
    </row>
    <row r="1210" spans="2:22" hidden="1">
      <c r="B1210" s="823"/>
      <c r="C1210" s="828"/>
      <c r="D1210" s="25"/>
      <c r="E1210" s="30"/>
      <c r="F1210" s="30"/>
      <c r="G1210" s="7" t="str">
        <f>IFERROR(IF(F1210/#REF!=0," ",F1210/#REF!),"")</f>
        <v/>
      </c>
      <c r="H1210" s="147"/>
      <c r="I1210" s="863"/>
      <c r="J1210" s="860"/>
      <c r="K1210" s="866"/>
      <c r="L1210" s="854"/>
      <c r="M1210" s="152"/>
      <c r="N1210" s="835"/>
      <c r="O1210" s="835"/>
      <c r="P1210" s="835"/>
      <c r="Q1210" s="835"/>
      <c r="R1210" s="831"/>
      <c r="S1210" s="855"/>
      <c r="T1210" s="857"/>
      <c r="U1210" s="46"/>
      <c r="V1210" s="19"/>
    </row>
    <row r="1211" spans="2:22" hidden="1">
      <c r="B1211" s="823"/>
      <c r="C1211" s="828"/>
      <c r="D1211" s="25"/>
      <c r="E1211" s="30"/>
      <c r="F1211" s="22"/>
      <c r="G1211" s="7" t="str">
        <f>IFERROR(IF(F1211/#REF!=0," ",F1211/#REF!),"")</f>
        <v/>
      </c>
      <c r="H1211" s="147"/>
      <c r="I1211" s="863"/>
      <c r="J1211" s="860"/>
      <c r="K1211" s="866"/>
      <c r="L1211" s="829"/>
      <c r="M1211" s="152"/>
      <c r="N1211" s="835"/>
      <c r="O1211" s="835"/>
      <c r="P1211" s="835"/>
      <c r="Q1211" s="835"/>
      <c r="R1211" s="831"/>
      <c r="S1211" s="855"/>
      <c r="T1211" s="857"/>
      <c r="U1211" s="46"/>
      <c r="V1211" s="19"/>
    </row>
    <row r="1212" spans="2:22" hidden="1">
      <c r="B1212" s="823"/>
      <c r="C1212" s="828"/>
      <c r="D1212" s="25"/>
      <c r="E1212" s="30"/>
      <c r="F1212" s="22"/>
      <c r="G1212" s="7" t="str">
        <f>IFERROR(IF(F1212/#REF!=0," ",F1212/#REF!),"")</f>
        <v/>
      </c>
      <c r="H1212" s="147"/>
      <c r="I1212" s="863"/>
      <c r="J1212" s="860"/>
      <c r="K1212" s="866"/>
      <c r="L1212" s="854"/>
      <c r="M1212" s="152"/>
      <c r="N1212" s="835"/>
      <c r="O1212" s="835"/>
      <c r="P1212" s="835"/>
      <c r="Q1212" s="835"/>
      <c r="R1212" s="831"/>
      <c r="S1212" s="855"/>
      <c r="T1212" s="857"/>
      <c r="U1212" s="46"/>
      <c r="V1212" s="19"/>
    </row>
    <row r="1213" spans="2:22" hidden="1">
      <c r="B1213" s="823"/>
      <c r="C1213" s="828"/>
      <c r="D1213" s="25"/>
      <c r="E1213" s="30"/>
      <c r="F1213" s="22"/>
      <c r="G1213" s="7" t="str">
        <f>IFERROR(IF(F1213/#REF!=0," ",F1213/#REF!),"")</f>
        <v/>
      </c>
      <c r="H1213" s="147"/>
      <c r="I1213" s="863"/>
      <c r="J1213" s="860"/>
      <c r="K1213" s="866"/>
      <c r="L1213" s="829"/>
      <c r="M1213" s="152"/>
      <c r="N1213" s="835"/>
      <c r="O1213" s="835"/>
      <c r="P1213" s="835"/>
      <c r="Q1213" s="835"/>
      <c r="R1213" s="831"/>
      <c r="S1213" s="855"/>
      <c r="T1213" s="857"/>
      <c r="U1213" s="46"/>
      <c r="V1213" s="19"/>
    </row>
    <row r="1214" spans="2:22" hidden="1">
      <c r="B1214" s="823"/>
      <c r="C1214" s="828"/>
      <c r="D1214" s="25"/>
      <c r="E1214" s="30"/>
      <c r="F1214" s="22"/>
      <c r="G1214" s="7" t="str">
        <f>IFERROR(IF(F1214/#REF!=0," ",F1214/#REF!),"")</f>
        <v/>
      </c>
      <c r="H1214" s="147"/>
      <c r="I1214" s="863"/>
      <c r="J1214" s="860"/>
      <c r="K1214" s="866"/>
      <c r="L1214" s="854"/>
      <c r="M1214" s="152"/>
      <c r="N1214" s="835"/>
      <c r="O1214" s="835"/>
      <c r="P1214" s="835"/>
      <c r="Q1214" s="835"/>
      <c r="R1214" s="831"/>
      <c r="S1214" s="855"/>
      <c r="T1214" s="857"/>
      <c r="U1214" s="46"/>
      <c r="V1214" s="19"/>
    </row>
    <row r="1215" spans="2:22" hidden="1">
      <c r="B1215" s="823"/>
      <c r="C1215" s="828"/>
      <c r="D1215" s="25"/>
      <c r="E1215" s="30"/>
      <c r="F1215" s="22"/>
      <c r="G1215" s="7" t="str">
        <f>IFERROR(IF(F1215/#REF!=0," ",F1215/#REF!),"")</f>
        <v/>
      </c>
      <c r="H1215" s="147"/>
      <c r="I1215" s="863"/>
      <c r="J1215" s="860"/>
      <c r="K1215" s="866"/>
      <c r="L1215" s="828"/>
      <c r="M1215" s="152"/>
      <c r="N1215" s="835"/>
      <c r="O1215" s="835"/>
      <c r="P1215" s="835"/>
      <c r="Q1215" s="835"/>
      <c r="R1215" s="831"/>
      <c r="S1215" s="855"/>
      <c r="T1215" s="857"/>
      <c r="U1215" s="46"/>
      <c r="V1215" s="19"/>
    </row>
    <row r="1216" spans="2:22" hidden="1">
      <c r="B1216" s="822"/>
      <c r="C1216" s="829"/>
      <c r="D1216" s="25"/>
      <c r="E1216" s="30"/>
      <c r="F1216" s="22"/>
      <c r="G1216" s="7" t="str">
        <f>IFERROR(IF(F1216/#REF!=0," ",F1216/#REF!),"")</f>
        <v/>
      </c>
      <c r="H1216" s="7"/>
      <c r="I1216" s="864"/>
      <c r="J1216" s="861"/>
      <c r="K1216" s="867"/>
      <c r="L1216" s="829"/>
      <c r="M1216" s="153"/>
      <c r="N1216" s="836"/>
      <c r="O1216" s="836"/>
      <c r="P1216" s="836"/>
      <c r="Q1216" s="836"/>
      <c r="R1216" s="832"/>
      <c r="S1216" s="856"/>
      <c r="T1216" s="858"/>
      <c r="U1216" s="46"/>
      <c r="V1216" s="19"/>
    </row>
    <row r="1217" spans="2:22" s="90" customFormat="1" ht="16.5" hidden="1" customHeight="1">
      <c r="B1217" s="821"/>
      <c r="C1217" s="78" t="s">
        <v>348</v>
      </c>
      <c r="D1217" s="78">
        <f>COUNTA(D1207:D1216)</f>
        <v>0</v>
      </c>
      <c r="E1217" s="78"/>
      <c r="F1217" s="69">
        <f>SUM(F1207:F1216)</f>
        <v>0</v>
      </c>
      <c r="G1217" s="69">
        <f>SUM(G1207:G1216)</f>
        <v>0</v>
      </c>
      <c r="H1217" s="69"/>
      <c r="I1217" s="70">
        <f>SUM(I1207:I1216)</f>
        <v>0</v>
      </c>
      <c r="J1217" s="71">
        <f>SUM(J1207:J1216)</f>
        <v>0</v>
      </c>
      <c r="K1217" s="71">
        <f>SUM(K1207:K1216)</f>
        <v>0</v>
      </c>
      <c r="L1217" s="71"/>
      <c r="M1217" s="71"/>
      <c r="N1217" s="74">
        <f>SUM(N1207:N1216)</f>
        <v>0</v>
      </c>
      <c r="O1217" s="74">
        <f>SUM(O1207:O1216)</f>
        <v>0</v>
      </c>
      <c r="P1217" s="74">
        <f t="shared" ref="P1217" si="197">SUM(P1207:P1216)</f>
        <v>0</v>
      </c>
      <c r="Q1217" s="74">
        <f>SUM(Q1207:Q1216)</f>
        <v>0</v>
      </c>
      <c r="R1217" s="71"/>
      <c r="S1217" s="71" t="e">
        <f>SUM(S1207:S1216)</f>
        <v>#REF!</v>
      </c>
      <c r="T1217" s="71" t="e">
        <f t="shared" ref="T1217" si="198">SUM(T1207:T1216)</f>
        <v>#REF!</v>
      </c>
      <c r="U1217" s="81"/>
      <c r="V1217" s="91"/>
    </row>
    <row r="1218" spans="2:22" s="93" customFormat="1" hidden="1">
      <c r="B1218" s="822"/>
      <c r="C1218" s="82"/>
      <c r="D1218" s="83"/>
      <c r="E1218" s="84"/>
      <c r="F1218" s="84"/>
      <c r="G1218" s="28" t="str">
        <f>IFERROR(IF(F1218/#REF!=0," ",F1218/#REF!),"")</f>
        <v/>
      </c>
      <c r="H1218" s="28"/>
      <c r="I1218" s="72"/>
      <c r="J1218" s="73"/>
      <c r="K1218" s="73"/>
      <c r="L1218" s="73"/>
      <c r="M1218" s="73"/>
      <c r="N1218" s="73"/>
      <c r="O1218" s="73"/>
      <c r="P1218" s="73"/>
      <c r="Q1218" s="73"/>
      <c r="R1218" s="73"/>
      <c r="S1218" s="73"/>
      <c r="T1218" s="73"/>
      <c r="U1218" s="87"/>
      <c r="V1218" s="92"/>
    </row>
    <row r="1219" spans="2:22" hidden="1">
      <c r="B1219" s="823">
        <f>B1207+1</f>
        <v>101</v>
      </c>
      <c r="C1219" s="828"/>
      <c r="D1219" s="25"/>
      <c r="E1219" s="24"/>
      <c r="F1219" s="30"/>
      <c r="G1219" s="7" t="str">
        <f>IFERROR(IF(F1219/#REF!=0," ",F1219/#REF!),"")</f>
        <v/>
      </c>
      <c r="H1219" s="147"/>
      <c r="I1219" s="862" t="str">
        <f>IFERROR(ROUND(IF(F1229/#REF!=0,"",F1229/#REF!),0),"")</f>
        <v/>
      </c>
      <c r="J1219" s="859" t="str">
        <f>IFERROR(I1229/#REF!,"")</f>
        <v/>
      </c>
      <c r="K1219" s="865" t="str">
        <f>IFERROR(J1229*#REF!/2,"")</f>
        <v/>
      </c>
      <c r="L1219" s="854"/>
      <c r="M1219" s="152"/>
      <c r="N1219" s="834" t="str">
        <f>IFERROR(ROUND(IF(OR($L1219="Hino Truck",$L1222="Hino Truck",$L1224="Hino Truck",$L1226="Hino Truck"),$J1229/#REF!,""),1),"NA")</f>
        <v>NA</v>
      </c>
      <c r="O1219" s="834" t="str">
        <f>IFERROR(ROUND(IF(OR($L1219="Mazda",$L1222="Mazda",$L1224="Mazda",$L1226="Mazda"),$J1229/#REF!,""),1),"NA")</f>
        <v>NA</v>
      </c>
      <c r="P1219" s="834" t="str">
        <f>IFERROR(ROUND(IF(OR($L1219="Shazoor",$L1222="Shazoor",$L1224="Shazoor",$L1226="Shazoor"),$J1229/#REF!,""),1),"NA")</f>
        <v>NA</v>
      </c>
      <c r="Q1219" s="834" t="str">
        <f>IFERROR(ROUND(IF(OR($L1219="Suzuki",$L1222="Suzuki",$L1224="Suzuki",$L1226="Suzuki"),$J1229/#REF!,""),1),"NA")</f>
        <v>NA</v>
      </c>
      <c r="R1219" s="830"/>
      <c r="S1219" s="855" t="e">
        <f>G1229/#REF!/#REF!</f>
        <v>#REF!</v>
      </c>
      <c r="T1219" s="857" t="e">
        <f>ROUND(S1229/#REF!,0)</f>
        <v>#REF!</v>
      </c>
      <c r="U1219" s="44"/>
      <c r="V1219" s="19"/>
    </row>
    <row r="1220" spans="2:22" hidden="1">
      <c r="B1220" s="823"/>
      <c r="C1220" s="828"/>
      <c r="D1220" s="25"/>
      <c r="E1220" s="30"/>
      <c r="F1220" s="30"/>
      <c r="G1220" s="7" t="str">
        <f>IFERROR(IF(F1220/#REF!=0," ",F1220/#REF!),"")</f>
        <v/>
      </c>
      <c r="H1220" s="147"/>
      <c r="I1220" s="863"/>
      <c r="J1220" s="860"/>
      <c r="K1220" s="866"/>
      <c r="L1220" s="828"/>
      <c r="M1220" s="152"/>
      <c r="N1220" s="835"/>
      <c r="O1220" s="835"/>
      <c r="P1220" s="835"/>
      <c r="Q1220" s="835"/>
      <c r="R1220" s="831"/>
      <c r="S1220" s="855"/>
      <c r="T1220" s="857"/>
      <c r="U1220" s="46"/>
      <c r="V1220" s="19"/>
    </row>
    <row r="1221" spans="2:22" hidden="1">
      <c r="B1221" s="823"/>
      <c r="C1221" s="828"/>
      <c r="D1221" s="25"/>
      <c r="E1221" s="30"/>
      <c r="F1221" s="30"/>
      <c r="G1221" s="7" t="str">
        <f>IFERROR(IF(F1221/#REF!=0," ",F1221/#REF!),"")</f>
        <v/>
      </c>
      <c r="H1221" s="147"/>
      <c r="I1221" s="863"/>
      <c r="J1221" s="860"/>
      <c r="K1221" s="866"/>
      <c r="L1221" s="829"/>
      <c r="M1221" s="152"/>
      <c r="N1221" s="835"/>
      <c r="O1221" s="835"/>
      <c r="P1221" s="835"/>
      <c r="Q1221" s="835"/>
      <c r="R1221" s="831"/>
      <c r="S1221" s="855"/>
      <c r="T1221" s="857"/>
      <c r="U1221" s="46"/>
      <c r="V1221" s="19"/>
    </row>
    <row r="1222" spans="2:22" hidden="1">
      <c r="B1222" s="823"/>
      <c r="C1222" s="828"/>
      <c r="D1222" s="25"/>
      <c r="E1222" s="30"/>
      <c r="F1222" s="30"/>
      <c r="G1222" s="7" t="str">
        <f>IFERROR(IF(F1222/#REF!=0," ",F1222/#REF!),"")</f>
        <v/>
      </c>
      <c r="H1222" s="147"/>
      <c r="I1222" s="863"/>
      <c r="J1222" s="860"/>
      <c r="K1222" s="866"/>
      <c r="L1222" s="854"/>
      <c r="M1222" s="152"/>
      <c r="N1222" s="835"/>
      <c r="O1222" s="835"/>
      <c r="P1222" s="835"/>
      <c r="Q1222" s="835"/>
      <c r="R1222" s="831"/>
      <c r="S1222" s="855"/>
      <c r="T1222" s="857"/>
      <c r="U1222" s="46"/>
      <c r="V1222" s="19"/>
    </row>
    <row r="1223" spans="2:22" hidden="1">
      <c r="B1223" s="823"/>
      <c r="C1223" s="828"/>
      <c r="D1223" s="25"/>
      <c r="E1223" s="30"/>
      <c r="F1223" s="22"/>
      <c r="G1223" s="7" t="str">
        <f>IFERROR(IF(F1223/#REF!=0," ",F1223/#REF!),"")</f>
        <v/>
      </c>
      <c r="H1223" s="147"/>
      <c r="I1223" s="863"/>
      <c r="J1223" s="860"/>
      <c r="K1223" s="866"/>
      <c r="L1223" s="829"/>
      <c r="M1223" s="152"/>
      <c r="N1223" s="835"/>
      <c r="O1223" s="835"/>
      <c r="P1223" s="835"/>
      <c r="Q1223" s="835"/>
      <c r="R1223" s="831"/>
      <c r="S1223" s="855"/>
      <c r="T1223" s="857"/>
      <c r="U1223" s="46"/>
      <c r="V1223" s="19"/>
    </row>
    <row r="1224" spans="2:22" hidden="1">
      <c r="B1224" s="823"/>
      <c r="C1224" s="828"/>
      <c r="D1224" s="25"/>
      <c r="E1224" s="30"/>
      <c r="F1224" s="22"/>
      <c r="G1224" s="7" t="str">
        <f>IFERROR(IF(F1224/#REF!=0," ",F1224/#REF!),"")</f>
        <v/>
      </c>
      <c r="H1224" s="147"/>
      <c r="I1224" s="863"/>
      <c r="J1224" s="860"/>
      <c r="K1224" s="866"/>
      <c r="L1224" s="854"/>
      <c r="M1224" s="152"/>
      <c r="N1224" s="835"/>
      <c r="O1224" s="835"/>
      <c r="P1224" s="835"/>
      <c r="Q1224" s="835"/>
      <c r="R1224" s="831"/>
      <c r="S1224" s="855"/>
      <c r="T1224" s="857"/>
      <c r="U1224" s="46"/>
      <c r="V1224" s="19"/>
    </row>
    <row r="1225" spans="2:22" hidden="1">
      <c r="B1225" s="823"/>
      <c r="C1225" s="828"/>
      <c r="D1225" s="25"/>
      <c r="E1225" s="30"/>
      <c r="F1225" s="22"/>
      <c r="G1225" s="7" t="str">
        <f>IFERROR(IF(F1225/#REF!=0," ",F1225/#REF!),"")</f>
        <v/>
      </c>
      <c r="H1225" s="147"/>
      <c r="I1225" s="863"/>
      <c r="J1225" s="860"/>
      <c r="K1225" s="866"/>
      <c r="L1225" s="829"/>
      <c r="M1225" s="152"/>
      <c r="N1225" s="835"/>
      <c r="O1225" s="835"/>
      <c r="P1225" s="835"/>
      <c r="Q1225" s="835"/>
      <c r="R1225" s="831"/>
      <c r="S1225" s="855"/>
      <c r="T1225" s="857"/>
      <c r="U1225" s="46"/>
      <c r="V1225" s="19"/>
    </row>
    <row r="1226" spans="2:22" hidden="1">
      <c r="B1226" s="823"/>
      <c r="C1226" s="828"/>
      <c r="D1226" s="25"/>
      <c r="E1226" s="30"/>
      <c r="F1226" s="22"/>
      <c r="G1226" s="7" t="str">
        <f>IFERROR(IF(F1226/#REF!=0," ",F1226/#REF!),"")</f>
        <v/>
      </c>
      <c r="H1226" s="147"/>
      <c r="I1226" s="863"/>
      <c r="J1226" s="860"/>
      <c r="K1226" s="866"/>
      <c r="L1226" s="854"/>
      <c r="M1226" s="152"/>
      <c r="N1226" s="835"/>
      <c r="O1226" s="835"/>
      <c r="P1226" s="835"/>
      <c r="Q1226" s="835"/>
      <c r="R1226" s="831"/>
      <c r="S1226" s="855"/>
      <c r="T1226" s="857"/>
      <c r="U1226" s="46"/>
      <c r="V1226" s="19"/>
    </row>
    <row r="1227" spans="2:22" hidden="1">
      <c r="B1227" s="823"/>
      <c r="C1227" s="828"/>
      <c r="D1227" s="25"/>
      <c r="E1227" s="30"/>
      <c r="F1227" s="22"/>
      <c r="G1227" s="7" t="str">
        <f>IFERROR(IF(F1227/#REF!=0," ",F1227/#REF!),"")</f>
        <v/>
      </c>
      <c r="H1227" s="147"/>
      <c r="I1227" s="863"/>
      <c r="J1227" s="860"/>
      <c r="K1227" s="866"/>
      <c r="L1227" s="828"/>
      <c r="M1227" s="152"/>
      <c r="N1227" s="835"/>
      <c r="O1227" s="835"/>
      <c r="P1227" s="835"/>
      <c r="Q1227" s="835"/>
      <c r="R1227" s="831"/>
      <c r="S1227" s="855"/>
      <c r="T1227" s="857"/>
      <c r="U1227" s="46"/>
      <c r="V1227" s="19"/>
    </row>
    <row r="1228" spans="2:22" hidden="1">
      <c r="B1228" s="822"/>
      <c r="C1228" s="829"/>
      <c r="D1228" s="25"/>
      <c r="E1228" s="30"/>
      <c r="F1228" s="22"/>
      <c r="G1228" s="7" t="str">
        <f>IFERROR(IF(F1228/#REF!=0," ",F1228/#REF!),"")</f>
        <v/>
      </c>
      <c r="H1228" s="7"/>
      <c r="I1228" s="864"/>
      <c r="J1228" s="861"/>
      <c r="K1228" s="867"/>
      <c r="L1228" s="829"/>
      <c r="M1228" s="153"/>
      <c r="N1228" s="836"/>
      <c r="O1228" s="836"/>
      <c r="P1228" s="836"/>
      <c r="Q1228" s="836"/>
      <c r="R1228" s="832"/>
      <c r="S1228" s="856"/>
      <c r="T1228" s="858"/>
      <c r="U1228" s="46"/>
      <c r="V1228" s="19"/>
    </row>
    <row r="1229" spans="2:22" s="90" customFormat="1" ht="16.5" hidden="1" customHeight="1">
      <c r="B1229" s="821"/>
      <c r="C1229" s="78" t="s">
        <v>348</v>
      </c>
      <c r="D1229" s="78">
        <f>COUNTA(D1219:D1228)</f>
        <v>0</v>
      </c>
      <c r="E1229" s="78"/>
      <c r="F1229" s="69">
        <f>SUM(F1219:F1228)</f>
        <v>0</v>
      </c>
      <c r="G1229" s="69">
        <f>SUM(G1219:G1228)</f>
        <v>0</v>
      </c>
      <c r="H1229" s="69"/>
      <c r="I1229" s="70">
        <f>SUM(I1219:I1228)</f>
        <v>0</v>
      </c>
      <c r="J1229" s="71">
        <f>SUM(J1219:J1228)</f>
        <v>0</v>
      </c>
      <c r="K1229" s="71">
        <f>SUM(K1219:K1228)</f>
        <v>0</v>
      </c>
      <c r="L1229" s="71"/>
      <c r="M1229" s="71"/>
      <c r="N1229" s="74">
        <f>SUM(N1219:N1228)</f>
        <v>0</v>
      </c>
      <c r="O1229" s="74">
        <f>SUM(O1219:O1228)</f>
        <v>0</v>
      </c>
      <c r="P1229" s="74">
        <f t="shared" ref="P1229" si="199">SUM(P1219:P1228)</f>
        <v>0</v>
      </c>
      <c r="Q1229" s="74">
        <f>SUM(Q1219:Q1228)</f>
        <v>0</v>
      </c>
      <c r="R1229" s="71"/>
      <c r="S1229" s="71" t="e">
        <f>SUM(S1219:S1228)</f>
        <v>#REF!</v>
      </c>
      <c r="T1229" s="71" t="e">
        <f t="shared" ref="T1229" si="200">SUM(T1219:T1228)</f>
        <v>#REF!</v>
      </c>
      <c r="U1229" s="81"/>
      <c r="V1229" s="91"/>
    </row>
    <row r="1230" spans="2:22" s="93" customFormat="1" hidden="1">
      <c r="B1230" s="822"/>
      <c r="C1230" s="82"/>
      <c r="D1230" s="83"/>
      <c r="E1230" s="84"/>
      <c r="F1230" s="84"/>
      <c r="G1230" s="28" t="str">
        <f>IFERROR(IF(F1230/#REF!=0," ",F1230/#REF!),"")</f>
        <v/>
      </c>
      <c r="H1230" s="28"/>
      <c r="I1230" s="72"/>
      <c r="J1230" s="73"/>
      <c r="K1230" s="73"/>
      <c r="L1230" s="73"/>
      <c r="M1230" s="73"/>
      <c r="N1230" s="73"/>
      <c r="O1230" s="73"/>
      <c r="P1230" s="73"/>
      <c r="Q1230" s="73"/>
      <c r="R1230" s="73"/>
      <c r="S1230" s="73"/>
      <c r="T1230" s="73"/>
      <c r="U1230" s="87"/>
      <c r="V1230" s="92"/>
    </row>
    <row r="1231" spans="2:22" hidden="1">
      <c r="B1231" s="823">
        <f>B1219+1</f>
        <v>102</v>
      </c>
      <c r="C1231" s="828"/>
      <c r="D1231" s="25"/>
      <c r="E1231" s="24"/>
      <c r="F1231" s="30"/>
      <c r="G1231" s="7" t="str">
        <f>IFERROR(IF(F1231/#REF!=0," ",F1231/#REF!),"")</f>
        <v/>
      </c>
      <c r="H1231" s="147"/>
      <c r="I1231" s="862" t="str">
        <f>IFERROR(ROUND(IF(F1241/#REF!=0,"",F1241/#REF!),0),"")</f>
        <v/>
      </c>
      <c r="J1231" s="859" t="str">
        <f>IFERROR(I1241/#REF!,"")</f>
        <v/>
      </c>
      <c r="K1231" s="865" t="str">
        <f>IFERROR(J1241*#REF!/2,"")</f>
        <v/>
      </c>
      <c r="L1231" s="854"/>
      <c r="M1231" s="152"/>
      <c r="N1231" s="834" t="str">
        <f>IFERROR(ROUND(IF(OR($L1231="Hino Truck",$L1234="Hino Truck",$L1236="Hino Truck",$L1238="Hino Truck"),$J1241/#REF!,""),1),"NA")</f>
        <v>NA</v>
      </c>
      <c r="O1231" s="834" t="str">
        <f>IFERROR(ROUND(IF(OR($L1231="Mazda",$L1234="Mazda",$L1236="Mazda",$L1238="Mazda"),$J1241/#REF!,""),1),"NA")</f>
        <v>NA</v>
      </c>
      <c r="P1231" s="834" t="str">
        <f>IFERROR(ROUND(IF(OR($L1231="Shazoor",$L1234="Shazoor",$L1236="Shazoor",$L1238="Shazoor"),$J1241/#REF!,""),1),"NA")</f>
        <v>NA</v>
      </c>
      <c r="Q1231" s="834" t="str">
        <f>IFERROR(ROUND(IF(OR($L1231="Suzuki",$L1234="Suzuki",$L1236="Suzuki",$L1238="Suzuki"),$J1241/#REF!,""),1),"NA")</f>
        <v>NA</v>
      </c>
      <c r="R1231" s="830"/>
      <c r="S1231" s="855" t="e">
        <f>G1241/#REF!/#REF!</f>
        <v>#REF!</v>
      </c>
      <c r="T1231" s="857" t="e">
        <f>ROUND(S1241/#REF!,0)</f>
        <v>#REF!</v>
      </c>
      <c r="U1231" s="44"/>
      <c r="V1231" s="19"/>
    </row>
    <row r="1232" spans="2:22" hidden="1">
      <c r="B1232" s="823"/>
      <c r="C1232" s="828"/>
      <c r="D1232" s="25"/>
      <c r="E1232" s="30"/>
      <c r="F1232" s="30"/>
      <c r="G1232" s="7" t="str">
        <f>IFERROR(IF(F1232/#REF!=0," ",F1232/#REF!),"")</f>
        <v/>
      </c>
      <c r="H1232" s="147"/>
      <c r="I1232" s="863"/>
      <c r="J1232" s="860"/>
      <c r="K1232" s="866"/>
      <c r="L1232" s="828"/>
      <c r="M1232" s="152"/>
      <c r="N1232" s="835"/>
      <c r="O1232" s="835"/>
      <c r="P1232" s="835"/>
      <c r="Q1232" s="835"/>
      <c r="R1232" s="831"/>
      <c r="S1232" s="855"/>
      <c r="T1232" s="857"/>
      <c r="U1232" s="46"/>
      <c r="V1232" s="19"/>
    </row>
    <row r="1233" spans="2:22" hidden="1">
      <c r="B1233" s="823"/>
      <c r="C1233" s="828"/>
      <c r="D1233" s="25"/>
      <c r="E1233" s="30"/>
      <c r="F1233" s="30"/>
      <c r="G1233" s="7" t="str">
        <f>IFERROR(IF(F1233/#REF!=0," ",F1233/#REF!),"")</f>
        <v/>
      </c>
      <c r="H1233" s="147"/>
      <c r="I1233" s="863"/>
      <c r="J1233" s="860"/>
      <c r="K1233" s="866"/>
      <c r="L1233" s="829"/>
      <c r="M1233" s="152"/>
      <c r="N1233" s="835"/>
      <c r="O1233" s="835"/>
      <c r="P1233" s="835"/>
      <c r="Q1233" s="835"/>
      <c r="R1233" s="831"/>
      <c r="S1233" s="855"/>
      <c r="T1233" s="857"/>
      <c r="U1233" s="46"/>
      <c r="V1233" s="19"/>
    </row>
    <row r="1234" spans="2:22" hidden="1">
      <c r="B1234" s="823"/>
      <c r="C1234" s="828"/>
      <c r="D1234" s="25"/>
      <c r="E1234" s="30"/>
      <c r="F1234" s="30"/>
      <c r="G1234" s="7" t="str">
        <f>IFERROR(IF(F1234/#REF!=0," ",F1234/#REF!),"")</f>
        <v/>
      </c>
      <c r="H1234" s="147"/>
      <c r="I1234" s="863"/>
      <c r="J1234" s="860"/>
      <c r="K1234" s="866"/>
      <c r="L1234" s="854"/>
      <c r="M1234" s="152"/>
      <c r="N1234" s="835"/>
      <c r="O1234" s="835"/>
      <c r="P1234" s="835"/>
      <c r="Q1234" s="835"/>
      <c r="R1234" s="831"/>
      <c r="S1234" s="855"/>
      <c r="T1234" s="857"/>
      <c r="U1234" s="46"/>
      <c r="V1234" s="19"/>
    </row>
    <row r="1235" spans="2:22" hidden="1">
      <c r="B1235" s="823"/>
      <c r="C1235" s="828"/>
      <c r="D1235" s="25"/>
      <c r="E1235" s="30"/>
      <c r="F1235" s="22"/>
      <c r="G1235" s="7" t="str">
        <f>IFERROR(IF(F1235/#REF!=0," ",F1235/#REF!),"")</f>
        <v/>
      </c>
      <c r="H1235" s="147"/>
      <c r="I1235" s="863"/>
      <c r="J1235" s="860"/>
      <c r="K1235" s="866"/>
      <c r="L1235" s="829"/>
      <c r="M1235" s="152"/>
      <c r="N1235" s="835"/>
      <c r="O1235" s="835"/>
      <c r="P1235" s="835"/>
      <c r="Q1235" s="835"/>
      <c r="R1235" s="831"/>
      <c r="S1235" s="855"/>
      <c r="T1235" s="857"/>
      <c r="U1235" s="46"/>
      <c r="V1235" s="19"/>
    </row>
    <row r="1236" spans="2:22" hidden="1">
      <c r="B1236" s="823"/>
      <c r="C1236" s="828"/>
      <c r="D1236" s="25"/>
      <c r="E1236" s="30"/>
      <c r="F1236" s="22"/>
      <c r="G1236" s="7" t="str">
        <f>IFERROR(IF(F1236/#REF!=0," ",F1236/#REF!),"")</f>
        <v/>
      </c>
      <c r="H1236" s="147"/>
      <c r="I1236" s="863"/>
      <c r="J1236" s="860"/>
      <c r="K1236" s="866"/>
      <c r="L1236" s="854"/>
      <c r="M1236" s="152"/>
      <c r="N1236" s="835"/>
      <c r="O1236" s="835"/>
      <c r="P1236" s="835"/>
      <c r="Q1236" s="835"/>
      <c r="R1236" s="831"/>
      <c r="S1236" s="855"/>
      <c r="T1236" s="857"/>
      <c r="U1236" s="46"/>
      <c r="V1236" s="19"/>
    </row>
    <row r="1237" spans="2:22" hidden="1">
      <c r="B1237" s="823"/>
      <c r="C1237" s="828"/>
      <c r="D1237" s="25"/>
      <c r="E1237" s="30"/>
      <c r="F1237" s="22"/>
      <c r="G1237" s="7" t="str">
        <f>IFERROR(IF(F1237/#REF!=0," ",F1237/#REF!),"")</f>
        <v/>
      </c>
      <c r="H1237" s="147"/>
      <c r="I1237" s="863"/>
      <c r="J1237" s="860"/>
      <c r="K1237" s="866"/>
      <c r="L1237" s="829"/>
      <c r="M1237" s="152"/>
      <c r="N1237" s="835"/>
      <c r="O1237" s="835"/>
      <c r="P1237" s="835"/>
      <c r="Q1237" s="835"/>
      <c r="R1237" s="831"/>
      <c r="S1237" s="855"/>
      <c r="T1237" s="857"/>
      <c r="U1237" s="46"/>
      <c r="V1237" s="19"/>
    </row>
    <row r="1238" spans="2:22" hidden="1">
      <c r="B1238" s="823"/>
      <c r="C1238" s="828"/>
      <c r="D1238" s="25"/>
      <c r="E1238" s="30"/>
      <c r="F1238" s="22"/>
      <c r="G1238" s="7" t="str">
        <f>IFERROR(IF(F1238/#REF!=0," ",F1238/#REF!),"")</f>
        <v/>
      </c>
      <c r="H1238" s="147"/>
      <c r="I1238" s="863"/>
      <c r="J1238" s="860"/>
      <c r="K1238" s="866"/>
      <c r="L1238" s="854"/>
      <c r="M1238" s="152"/>
      <c r="N1238" s="835"/>
      <c r="O1238" s="835"/>
      <c r="P1238" s="835"/>
      <c r="Q1238" s="835"/>
      <c r="R1238" s="831"/>
      <c r="S1238" s="855"/>
      <c r="T1238" s="857"/>
      <c r="U1238" s="46"/>
      <c r="V1238" s="19"/>
    </row>
    <row r="1239" spans="2:22" hidden="1">
      <c r="B1239" s="823"/>
      <c r="C1239" s="828"/>
      <c r="D1239" s="25"/>
      <c r="E1239" s="30"/>
      <c r="F1239" s="22"/>
      <c r="G1239" s="7" t="str">
        <f>IFERROR(IF(F1239/#REF!=0," ",F1239/#REF!),"")</f>
        <v/>
      </c>
      <c r="H1239" s="147"/>
      <c r="I1239" s="863"/>
      <c r="J1239" s="860"/>
      <c r="K1239" s="866"/>
      <c r="L1239" s="828"/>
      <c r="M1239" s="152"/>
      <c r="N1239" s="835"/>
      <c r="O1239" s="835"/>
      <c r="P1239" s="835"/>
      <c r="Q1239" s="835"/>
      <c r="R1239" s="831"/>
      <c r="S1239" s="855"/>
      <c r="T1239" s="857"/>
      <c r="U1239" s="46"/>
      <c r="V1239" s="19"/>
    </row>
    <row r="1240" spans="2:22" hidden="1">
      <c r="B1240" s="822"/>
      <c r="C1240" s="829"/>
      <c r="D1240" s="25"/>
      <c r="E1240" s="30"/>
      <c r="F1240" s="22"/>
      <c r="G1240" s="7" t="str">
        <f>IFERROR(IF(F1240/#REF!=0," ",F1240/#REF!),"")</f>
        <v/>
      </c>
      <c r="H1240" s="7"/>
      <c r="I1240" s="864"/>
      <c r="J1240" s="861"/>
      <c r="K1240" s="867"/>
      <c r="L1240" s="829"/>
      <c r="M1240" s="153"/>
      <c r="N1240" s="836"/>
      <c r="O1240" s="836"/>
      <c r="P1240" s="836"/>
      <c r="Q1240" s="836"/>
      <c r="R1240" s="832"/>
      <c r="S1240" s="856"/>
      <c r="T1240" s="858"/>
      <c r="U1240" s="46"/>
      <c r="V1240" s="19"/>
    </row>
    <row r="1241" spans="2:22" s="90" customFormat="1" ht="16.5" hidden="1" customHeight="1">
      <c r="B1241" s="821"/>
      <c r="C1241" s="78" t="s">
        <v>348</v>
      </c>
      <c r="D1241" s="78">
        <f>COUNTA(D1231:D1240)</f>
        <v>0</v>
      </c>
      <c r="E1241" s="78"/>
      <c r="F1241" s="69">
        <f>SUM(F1231:F1240)</f>
        <v>0</v>
      </c>
      <c r="G1241" s="69">
        <f>SUM(G1231:G1240)</f>
        <v>0</v>
      </c>
      <c r="H1241" s="69"/>
      <c r="I1241" s="70">
        <f>SUM(I1231:I1240)</f>
        <v>0</v>
      </c>
      <c r="J1241" s="71">
        <f>SUM(J1231:J1240)</f>
        <v>0</v>
      </c>
      <c r="K1241" s="71">
        <f>SUM(K1231:K1240)</f>
        <v>0</v>
      </c>
      <c r="L1241" s="71"/>
      <c r="M1241" s="71"/>
      <c r="N1241" s="74">
        <f>SUM(N1231:N1240)</f>
        <v>0</v>
      </c>
      <c r="O1241" s="74">
        <f>SUM(O1231:O1240)</f>
        <v>0</v>
      </c>
      <c r="P1241" s="74">
        <f t="shared" ref="P1241" si="201">SUM(P1231:P1240)</f>
        <v>0</v>
      </c>
      <c r="Q1241" s="74">
        <f>SUM(Q1231:Q1240)</f>
        <v>0</v>
      </c>
      <c r="R1241" s="71"/>
      <c r="S1241" s="71" t="e">
        <f>SUM(S1231:S1240)</f>
        <v>#REF!</v>
      </c>
      <c r="T1241" s="71" t="e">
        <f t="shared" ref="T1241" si="202">SUM(T1231:T1240)</f>
        <v>#REF!</v>
      </c>
      <c r="U1241" s="81"/>
      <c r="V1241" s="91"/>
    </row>
    <row r="1242" spans="2:22" s="93" customFormat="1" hidden="1">
      <c r="B1242" s="822"/>
      <c r="C1242" s="82"/>
      <c r="D1242" s="83"/>
      <c r="E1242" s="84"/>
      <c r="F1242" s="84"/>
      <c r="G1242" s="28" t="str">
        <f>IFERROR(IF(F1242/#REF!=0," ",F1242/#REF!),"")</f>
        <v/>
      </c>
      <c r="H1242" s="28"/>
      <c r="I1242" s="72"/>
      <c r="J1242" s="73"/>
      <c r="K1242" s="73"/>
      <c r="L1242" s="73"/>
      <c r="M1242" s="73"/>
      <c r="N1242" s="73"/>
      <c r="O1242" s="73"/>
      <c r="P1242" s="73"/>
      <c r="Q1242" s="73"/>
      <c r="R1242" s="73"/>
      <c r="S1242" s="73"/>
      <c r="T1242" s="73"/>
      <c r="U1242" s="87"/>
      <c r="V1242" s="92"/>
    </row>
    <row r="1243" spans="2:22" hidden="1">
      <c r="B1243" s="823">
        <f>B1231+1</f>
        <v>103</v>
      </c>
      <c r="C1243" s="828"/>
      <c r="D1243" s="25"/>
      <c r="E1243" s="24"/>
      <c r="F1243" s="30"/>
      <c r="G1243" s="7" t="str">
        <f>IFERROR(IF(F1243/#REF!=0," ",F1243/#REF!),"")</f>
        <v/>
      </c>
      <c r="H1243" s="147"/>
      <c r="I1243" s="862" t="str">
        <f>IFERROR(ROUND(IF(F1253/#REF!=0,"",F1253/#REF!),0),"")</f>
        <v/>
      </c>
      <c r="J1243" s="859" t="str">
        <f>IFERROR(I1253/#REF!,"")</f>
        <v/>
      </c>
      <c r="K1243" s="865" t="str">
        <f>IFERROR(J1253*#REF!/2,"")</f>
        <v/>
      </c>
      <c r="L1243" s="854"/>
      <c r="M1243" s="152"/>
      <c r="N1243" s="834" t="str">
        <f>IFERROR(ROUND(IF(OR($L1243="Hino Truck",$L1246="Hino Truck",$L1248="Hino Truck",$L1250="Hino Truck"),$J1253/#REF!,""),1),"NA")</f>
        <v>NA</v>
      </c>
      <c r="O1243" s="834" t="str">
        <f>IFERROR(ROUND(IF(OR($L1243="Mazda",$L1246="Mazda",$L1248="Mazda",$L1250="Mazda"),$J1253/#REF!,""),1),"NA")</f>
        <v>NA</v>
      </c>
      <c r="P1243" s="834" t="str">
        <f>IFERROR(ROUND(IF(OR($L1243="Shazoor",$L1246="Shazoor",$L1248="Shazoor",$L1250="Shazoor"),$J1253/#REF!,""),1),"NA")</f>
        <v>NA</v>
      </c>
      <c r="Q1243" s="834" t="str">
        <f>IFERROR(ROUND(IF(OR($L1243="Suzuki",$L1246="Suzuki",$L1248="Suzuki",$L1250="Suzuki"),$J1253/#REF!,""),1),"NA")</f>
        <v>NA</v>
      </c>
      <c r="R1243" s="830"/>
      <c r="S1243" s="855" t="e">
        <f>G1253/#REF!/#REF!</f>
        <v>#REF!</v>
      </c>
      <c r="T1243" s="857" t="e">
        <f>ROUND(S1253/#REF!,0)</f>
        <v>#REF!</v>
      </c>
      <c r="U1243" s="44"/>
      <c r="V1243" s="19"/>
    </row>
    <row r="1244" spans="2:22" hidden="1">
      <c r="B1244" s="823"/>
      <c r="C1244" s="828"/>
      <c r="D1244" s="25"/>
      <c r="E1244" s="30"/>
      <c r="F1244" s="30"/>
      <c r="G1244" s="7" t="str">
        <f>IFERROR(IF(F1244/#REF!=0," ",F1244/#REF!),"")</f>
        <v/>
      </c>
      <c r="H1244" s="147"/>
      <c r="I1244" s="863"/>
      <c r="J1244" s="860"/>
      <c r="K1244" s="866"/>
      <c r="L1244" s="828"/>
      <c r="M1244" s="152"/>
      <c r="N1244" s="835"/>
      <c r="O1244" s="835"/>
      <c r="P1244" s="835"/>
      <c r="Q1244" s="835"/>
      <c r="R1244" s="831"/>
      <c r="S1244" s="855"/>
      <c r="T1244" s="857"/>
      <c r="U1244" s="46"/>
      <c r="V1244" s="19"/>
    </row>
    <row r="1245" spans="2:22" hidden="1">
      <c r="B1245" s="823"/>
      <c r="C1245" s="828"/>
      <c r="D1245" s="25"/>
      <c r="E1245" s="30"/>
      <c r="F1245" s="30"/>
      <c r="G1245" s="7" t="str">
        <f>IFERROR(IF(F1245/#REF!=0," ",F1245/#REF!),"")</f>
        <v/>
      </c>
      <c r="H1245" s="147"/>
      <c r="I1245" s="863"/>
      <c r="J1245" s="860"/>
      <c r="K1245" s="866"/>
      <c r="L1245" s="829"/>
      <c r="M1245" s="152"/>
      <c r="N1245" s="835"/>
      <c r="O1245" s="835"/>
      <c r="P1245" s="835"/>
      <c r="Q1245" s="835"/>
      <c r="R1245" s="831"/>
      <c r="S1245" s="855"/>
      <c r="T1245" s="857"/>
      <c r="U1245" s="46"/>
      <c r="V1245" s="19"/>
    </row>
    <row r="1246" spans="2:22" hidden="1">
      <c r="B1246" s="823"/>
      <c r="C1246" s="828"/>
      <c r="D1246" s="25"/>
      <c r="E1246" s="30"/>
      <c r="F1246" s="30"/>
      <c r="G1246" s="7" t="str">
        <f>IFERROR(IF(F1246/#REF!=0," ",F1246/#REF!),"")</f>
        <v/>
      </c>
      <c r="H1246" s="147"/>
      <c r="I1246" s="863"/>
      <c r="J1246" s="860"/>
      <c r="K1246" s="866"/>
      <c r="L1246" s="854"/>
      <c r="M1246" s="152"/>
      <c r="N1246" s="835"/>
      <c r="O1246" s="835"/>
      <c r="P1246" s="835"/>
      <c r="Q1246" s="835"/>
      <c r="R1246" s="831"/>
      <c r="S1246" s="855"/>
      <c r="T1246" s="857"/>
      <c r="U1246" s="46"/>
      <c r="V1246" s="19"/>
    </row>
    <row r="1247" spans="2:22" hidden="1">
      <c r="B1247" s="823"/>
      <c r="C1247" s="828"/>
      <c r="D1247" s="25"/>
      <c r="E1247" s="30"/>
      <c r="F1247" s="22"/>
      <c r="G1247" s="7" t="str">
        <f>IFERROR(IF(F1247/#REF!=0," ",F1247/#REF!),"")</f>
        <v/>
      </c>
      <c r="H1247" s="147"/>
      <c r="I1247" s="863"/>
      <c r="J1247" s="860"/>
      <c r="K1247" s="866"/>
      <c r="L1247" s="829"/>
      <c r="M1247" s="152"/>
      <c r="N1247" s="835"/>
      <c r="O1247" s="835"/>
      <c r="P1247" s="835"/>
      <c r="Q1247" s="835"/>
      <c r="R1247" s="831"/>
      <c r="S1247" s="855"/>
      <c r="T1247" s="857"/>
      <c r="U1247" s="46"/>
      <c r="V1247" s="19"/>
    </row>
    <row r="1248" spans="2:22" hidden="1">
      <c r="B1248" s="823"/>
      <c r="C1248" s="828"/>
      <c r="D1248" s="25"/>
      <c r="E1248" s="30"/>
      <c r="F1248" s="22"/>
      <c r="G1248" s="7" t="str">
        <f>IFERROR(IF(F1248/#REF!=0," ",F1248/#REF!),"")</f>
        <v/>
      </c>
      <c r="H1248" s="147"/>
      <c r="I1248" s="863"/>
      <c r="J1248" s="860"/>
      <c r="K1248" s="866"/>
      <c r="L1248" s="854"/>
      <c r="M1248" s="152"/>
      <c r="N1248" s="835"/>
      <c r="O1248" s="835"/>
      <c r="P1248" s="835"/>
      <c r="Q1248" s="835"/>
      <c r="R1248" s="831"/>
      <c r="S1248" s="855"/>
      <c r="T1248" s="857"/>
      <c r="U1248" s="46"/>
      <c r="V1248" s="19"/>
    </row>
    <row r="1249" spans="2:22" hidden="1">
      <c r="B1249" s="823"/>
      <c r="C1249" s="828"/>
      <c r="D1249" s="25"/>
      <c r="E1249" s="30"/>
      <c r="F1249" s="22"/>
      <c r="G1249" s="7" t="str">
        <f>IFERROR(IF(F1249/#REF!=0," ",F1249/#REF!),"")</f>
        <v/>
      </c>
      <c r="H1249" s="147"/>
      <c r="I1249" s="863"/>
      <c r="J1249" s="860"/>
      <c r="K1249" s="866"/>
      <c r="L1249" s="829"/>
      <c r="M1249" s="152"/>
      <c r="N1249" s="835"/>
      <c r="O1249" s="835"/>
      <c r="P1249" s="835"/>
      <c r="Q1249" s="835"/>
      <c r="R1249" s="831"/>
      <c r="S1249" s="855"/>
      <c r="T1249" s="857"/>
      <c r="U1249" s="46"/>
      <c r="V1249" s="19"/>
    </row>
    <row r="1250" spans="2:22" hidden="1">
      <c r="B1250" s="823"/>
      <c r="C1250" s="828"/>
      <c r="D1250" s="25"/>
      <c r="E1250" s="30"/>
      <c r="F1250" s="22"/>
      <c r="G1250" s="7" t="str">
        <f>IFERROR(IF(F1250/#REF!=0," ",F1250/#REF!),"")</f>
        <v/>
      </c>
      <c r="H1250" s="147"/>
      <c r="I1250" s="863"/>
      <c r="J1250" s="860"/>
      <c r="K1250" s="866"/>
      <c r="L1250" s="854"/>
      <c r="M1250" s="152"/>
      <c r="N1250" s="835"/>
      <c r="O1250" s="835"/>
      <c r="P1250" s="835"/>
      <c r="Q1250" s="835"/>
      <c r="R1250" s="831"/>
      <c r="S1250" s="855"/>
      <c r="T1250" s="857"/>
      <c r="U1250" s="46"/>
      <c r="V1250" s="19"/>
    </row>
    <row r="1251" spans="2:22" hidden="1">
      <c r="B1251" s="823"/>
      <c r="C1251" s="828"/>
      <c r="D1251" s="25"/>
      <c r="E1251" s="30"/>
      <c r="F1251" s="22"/>
      <c r="G1251" s="7" t="str">
        <f>IFERROR(IF(F1251/#REF!=0," ",F1251/#REF!),"")</f>
        <v/>
      </c>
      <c r="H1251" s="147"/>
      <c r="I1251" s="863"/>
      <c r="J1251" s="860"/>
      <c r="K1251" s="866"/>
      <c r="L1251" s="828"/>
      <c r="M1251" s="152"/>
      <c r="N1251" s="835"/>
      <c r="O1251" s="835"/>
      <c r="P1251" s="835"/>
      <c r="Q1251" s="835"/>
      <c r="R1251" s="831"/>
      <c r="S1251" s="855"/>
      <c r="T1251" s="857"/>
      <c r="U1251" s="46"/>
      <c r="V1251" s="19"/>
    </row>
    <row r="1252" spans="2:22" hidden="1">
      <c r="B1252" s="822"/>
      <c r="C1252" s="829"/>
      <c r="D1252" s="25"/>
      <c r="E1252" s="30"/>
      <c r="F1252" s="22"/>
      <c r="G1252" s="7" t="str">
        <f>IFERROR(IF(F1252/#REF!=0," ",F1252/#REF!),"")</f>
        <v/>
      </c>
      <c r="H1252" s="7"/>
      <c r="I1252" s="864"/>
      <c r="J1252" s="861"/>
      <c r="K1252" s="867"/>
      <c r="L1252" s="829"/>
      <c r="M1252" s="153"/>
      <c r="N1252" s="836"/>
      <c r="O1252" s="836"/>
      <c r="P1252" s="836"/>
      <c r="Q1252" s="836"/>
      <c r="R1252" s="832"/>
      <c r="S1252" s="856"/>
      <c r="T1252" s="858"/>
      <c r="U1252" s="46"/>
      <c r="V1252" s="19"/>
    </row>
    <row r="1253" spans="2:22" s="90" customFormat="1" ht="16.5" hidden="1" customHeight="1">
      <c r="B1253" s="821"/>
      <c r="C1253" s="78" t="s">
        <v>348</v>
      </c>
      <c r="D1253" s="78">
        <f>COUNTA(D1243:D1252)</f>
        <v>0</v>
      </c>
      <c r="E1253" s="78"/>
      <c r="F1253" s="69">
        <f>SUM(F1243:F1252)</f>
        <v>0</v>
      </c>
      <c r="G1253" s="69">
        <f>SUM(G1243:G1252)</f>
        <v>0</v>
      </c>
      <c r="H1253" s="69"/>
      <c r="I1253" s="70">
        <f>SUM(I1243:I1252)</f>
        <v>0</v>
      </c>
      <c r="J1253" s="71">
        <f>SUM(J1243:J1252)</f>
        <v>0</v>
      </c>
      <c r="K1253" s="71">
        <f>SUM(K1243:K1252)</f>
        <v>0</v>
      </c>
      <c r="L1253" s="71"/>
      <c r="M1253" s="71"/>
      <c r="N1253" s="74">
        <f>SUM(N1243:N1252)</f>
        <v>0</v>
      </c>
      <c r="O1253" s="74">
        <f>SUM(O1243:O1252)</f>
        <v>0</v>
      </c>
      <c r="P1253" s="74">
        <f t="shared" ref="P1253" si="203">SUM(P1243:P1252)</f>
        <v>0</v>
      </c>
      <c r="Q1253" s="74">
        <f>SUM(Q1243:Q1252)</f>
        <v>0</v>
      </c>
      <c r="R1253" s="71"/>
      <c r="S1253" s="71" t="e">
        <f>SUM(S1243:S1252)</f>
        <v>#REF!</v>
      </c>
      <c r="T1253" s="71" t="e">
        <f t="shared" ref="T1253" si="204">SUM(T1243:T1252)</f>
        <v>#REF!</v>
      </c>
      <c r="U1253" s="81"/>
      <c r="V1253" s="91"/>
    </row>
    <row r="1254" spans="2:22" s="93" customFormat="1" hidden="1">
      <c r="B1254" s="822"/>
      <c r="C1254" s="82"/>
      <c r="D1254" s="83"/>
      <c r="E1254" s="84"/>
      <c r="F1254" s="84"/>
      <c r="G1254" s="28" t="str">
        <f>IFERROR(IF(F1254/#REF!=0," ",F1254/#REF!),"")</f>
        <v/>
      </c>
      <c r="H1254" s="28"/>
      <c r="I1254" s="72"/>
      <c r="J1254" s="73"/>
      <c r="K1254" s="73"/>
      <c r="L1254" s="73"/>
      <c r="M1254" s="73"/>
      <c r="N1254" s="73"/>
      <c r="O1254" s="73"/>
      <c r="P1254" s="73"/>
      <c r="Q1254" s="73"/>
      <c r="R1254" s="73"/>
      <c r="S1254" s="73"/>
      <c r="T1254" s="73"/>
      <c r="U1254" s="87"/>
      <c r="V1254" s="92"/>
    </row>
    <row r="1255" spans="2:22" hidden="1">
      <c r="B1255" s="823">
        <f>B1243+1</f>
        <v>104</v>
      </c>
      <c r="C1255" s="828"/>
      <c r="D1255" s="25"/>
      <c r="E1255" s="24"/>
      <c r="F1255" s="30"/>
      <c r="G1255" s="7" t="str">
        <f>IFERROR(IF(F1255/#REF!=0," ",F1255/#REF!),"")</f>
        <v/>
      </c>
      <c r="H1255" s="147"/>
      <c r="I1255" s="862" t="str">
        <f>IFERROR(ROUND(IF(F1265/#REF!=0,"",F1265/#REF!),0),"")</f>
        <v/>
      </c>
      <c r="J1255" s="859" t="str">
        <f>IFERROR(I1265/#REF!,"")</f>
        <v/>
      </c>
      <c r="K1255" s="865" t="str">
        <f>IFERROR(J1265*#REF!/2,"")</f>
        <v/>
      </c>
      <c r="L1255" s="854"/>
      <c r="M1255" s="152"/>
      <c r="N1255" s="834" t="str">
        <f>IFERROR(ROUND(IF(OR($L1255="Hino Truck",$L1258="Hino Truck",$L1260="Hino Truck",$L1262="Hino Truck"),$J1265/#REF!,""),1),"NA")</f>
        <v>NA</v>
      </c>
      <c r="O1255" s="834" t="str">
        <f>IFERROR(ROUND(IF(OR($L1255="Mazda",$L1258="Mazda",$L1260="Mazda",$L1262="Mazda"),$J1265/#REF!,""),1),"NA")</f>
        <v>NA</v>
      </c>
      <c r="P1255" s="834" t="str">
        <f>IFERROR(ROUND(IF(OR($L1255="Shazoor",$L1258="Shazoor",$L1260="Shazoor",$L1262="Shazoor"),$J1265/#REF!,""),1),"NA")</f>
        <v>NA</v>
      </c>
      <c r="Q1255" s="834" t="str">
        <f>IFERROR(ROUND(IF(OR($L1255="Suzuki",$L1258="Suzuki",$L1260="Suzuki",$L1262="Suzuki"),$J1265/#REF!,""),1),"NA")</f>
        <v>NA</v>
      </c>
      <c r="R1255" s="830"/>
      <c r="S1255" s="855" t="e">
        <f>G1265/#REF!/#REF!</f>
        <v>#REF!</v>
      </c>
      <c r="T1255" s="857" t="e">
        <f>ROUND(S1265/#REF!,0)</f>
        <v>#REF!</v>
      </c>
      <c r="U1255" s="44"/>
      <c r="V1255" s="19"/>
    </row>
    <row r="1256" spans="2:22" hidden="1">
      <c r="B1256" s="823"/>
      <c r="C1256" s="828"/>
      <c r="D1256" s="25"/>
      <c r="E1256" s="30"/>
      <c r="F1256" s="30"/>
      <c r="G1256" s="7" t="str">
        <f>IFERROR(IF(F1256/#REF!=0," ",F1256/#REF!),"")</f>
        <v/>
      </c>
      <c r="H1256" s="147"/>
      <c r="I1256" s="863"/>
      <c r="J1256" s="860"/>
      <c r="K1256" s="866"/>
      <c r="L1256" s="828"/>
      <c r="M1256" s="152"/>
      <c r="N1256" s="835"/>
      <c r="O1256" s="835"/>
      <c r="P1256" s="835"/>
      <c r="Q1256" s="835"/>
      <c r="R1256" s="831"/>
      <c r="S1256" s="855"/>
      <c r="T1256" s="857"/>
      <c r="U1256" s="46"/>
      <c r="V1256" s="19"/>
    </row>
    <row r="1257" spans="2:22" hidden="1">
      <c r="B1257" s="823"/>
      <c r="C1257" s="828"/>
      <c r="D1257" s="25"/>
      <c r="E1257" s="30"/>
      <c r="F1257" s="30"/>
      <c r="G1257" s="7" t="str">
        <f>IFERROR(IF(F1257/#REF!=0," ",F1257/#REF!),"")</f>
        <v/>
      </c>
      <c r="H1257" s="147"/>
      <c r="I1257" s="863"/>
      <c r="J1257" s="860"/>
      <c r="K1257" s="866"/>
      <c r="L1257" s="829"/>
      <c r="M1257" s="152"/>
      <c r="N1257" s="835"/>
      <c r="O1257" s="835"/>
      <c r="P1257" s="835"/>
      <c r="Q1257" s="835"/>
      <c r="R1257" s="831"/>
      <c r="S1257" s="855"/>
      <c r="T1257" s="857"/>
      <c r="U1257" s="46"/>
      <c r="V1257" s="19"/>
    </row>
    <row r="1258" spans="2:22" hidden="1">
      <c r="B1258" s="823"/>
      <c r="C1258" s="828"/>
      <c r="D1258" s="25"/>
      <c r="E1258" s="30"/>
      <c r="F1258" s="30"/>
      <c r="G1258" s="7" t="str">
        <f>IFERROR(IF(F1258/#REF!=0," ",F1258/#REF!),"")</f>
        <v/>
      </c>
      <c r="H1258" s="147"/>
      <c r="I1258" s="863"/>
      <c r="J1258" s="860"/>
      <c r="K1258" s="866"/>
      <c r="L1258" s="854"/>
      <c r="M1258" s="152"/>
      <c r="N1258" s="835"/>
      <c r="O1258" s="835"/>
      <c r="P1258" s="835"/>
      <c r="Q1258" s="835"/>
      <c r="R1258" s="831"/>
      <c r="S1258" s="855"/>
      <c r="T1258" s="857"/>
      <c r="U1258" s="46"/>
      <c r="V1258" s="19"/>
    </row>
    <row r="1259" spans="2:22" hidden="1">
      <c r="B1259" s="823"/>
      <c r="C1259" s="828"/>
      <c r="D1259" s="25"/>
      <c r="E1259" s="30"/>
      <c r="F1259" s="22"/>
      <c r="G1259" s="7" t="str">
        <f>IFERROR(IF(F1259/#REF!=0," ",F1259/#REF!),"")</f>
        <v/>
      </c>
      <c r="H1259" s="147"/>
      <c r="I1259" s="863"/>
      <c r="J1259" s="860"/>
      <c r="K1259" s="866"/>
      <c r="L1259" s="829"/>
      <c r="M1259" s="152"/>
      <c r="N1259" s="835"/>
      <c r="O1259" s="835"/>
      <c r="P1259" s="835"/>
      <c r="Q1259" s="835"/>
      <c r="R1259" s="831"/>
      <c r="S1259" s="855"/>
      <c r="T1259" s="857"/>
      <c r="U1259" s="46"/>
      <c r="V1259" s="19"/>
    </row>
    <row r="1260" spans="2:22" hidden="1">
      <c r="B1260" s="823"/>
      <c r="C1260" s="828"/>
      <c r="D1260" s="25"/>
      <c r="E1260" s="30"/>
      <c r="F1260" s="22"/>
      <c r="G1260" s="7" t="str">
        <f>IFERROR(IF(F1260/#REF!=0," ",F1260/#REF!),"")</f>
        <v/>
      </c>
      <c r="H1260" s="147"/>
      <c r="I1260" s="863"/>
      <c r="J1260" s="860"/>
      <c r="K1260" s="866"/>
      <c r="L1260" s="854"/>
      <c r="M1260" s="152"/>
      <c r="N1260" s="835"/>
      <c r="O1260" s="835"/>
      <c r="P1260" s="835"/>
      <c r="Q1260" s="835"/>
      <c r="R1260" s="831"/>
      <c r="S1260" s="855"/>
      <c r="T1260" s="857"/>
      <c r="U1260" s="46"/>
      <c r="V1260" s="19"/>
    </row>
    <row r="1261" spans="2:22" hidden="1">
      <c r="B1261" s="823"/>
      <c r="C1261" s="828"/>
      <c r="D1261" s="25"/>
      <c r="E1261" s="30"/>
      <c r="F1261" s="22"/>
      <c r="G1261" s="7" t="str">
        <f>IFERROR(IF(F1261/#REF!=0," ",F1261/#REF!),"")</f>
        <v/>
      </c>
      <c r="H1261" s="147"/>
      <c r="I1261" s="863"/>
      <c r="J1261" s="860"/>
      <c r="K1261" s="866"/>
      <c r="L1261" s="829"/>
      <c r="M1261" s="152"/>
      <c r="N1261" s="835"/>
      <c r="O1261" s="835"/>
      <c r="P1261" s="835"/>
      <c r="Q1261" s="835"/>
      <c r="R1261" s="831"/>
      <c r="S1261" s="855"/>
      <c r="T1261" s="857"/>
      <c r="U1261" s="46"/>
      <c r="V1261" s="19"/>
    </row>
    <row r="1262" spans="2:22" hidden="1">
      <c r="B1262" s="823"/>
      <c r="C1262" s="828"/>
      <c r="D1262" s="25"/>
      <c r="E1262" s="30"/>
      <c r="F1262" s="22"/>
      <c r="G1262" s="7" t="str">
        <f>IFERROR(IF(F1262/#REF!=0," ",F1262/#REF!),"")</f>
        <v/>
      </c>
      <c r="H1262" s="147"/>
      <c r="I1262" s="863"/>
      <c r="J1262" s="860"/>
      <c r="K1262" s="866"/>
      <c r="L1262" s="854"/>
      <c r="M1262" s="152"/>
      <c r="N1262" s="835"/>
      <c r="O1262" s="835"/>
      <c r="P1262" s="835"/>
      <c r="Q1262" s="835"/>
      <c r="R1262" s="831"/>
      <c r="S1262" s="855"/>
      <c r="T1262" s="857"/>
      <c r="U1262" s="46"/>
      <c r="V1262" s="19"/>
    </row>
    <row r="1263" spans="2:22" hidden="1">
      <c r="B1263" s="823"/>
      <c r="C1263" s="828"/>
      <c r="D1263" s="25"/>
      <c r="E1263" s="30"/>
      <c r="F1263" s="22"/>
      <c r="G1263" s="7" t="str">
        <f>IFERROR(IF(F1263/#REF!=0," ",F1263/#REF!),"")</f>
        <v/>
      </c>
      <c r="H1263" s="147"/>
      <c r="I1263" s="863"/>
      <c r="J1263" s="860"/>
      <c r="K1263" s="866"/>
      <c r="L1263" s="828"/>
      <c r="M1263" s="152"/>
      <c r="N1263" s="835"/>
      <c r="O1263" s="835"/>
      <c r="P1263" s="835"/>
      <c r="Q1263" s="835"/>
      <c r="R1263" s="831"/>
      <c r="S1263" s="855"/>
      <c r="T1263" s="857"/>
      <c r="U1263" s="46"/>
      <c r="V1263" s="19"/>
    </row>
    <row r="1264" spans="2:22" hidden="1">
      <c r="B1264" s="822"/>
      <c r="C1264" s="829"/>
      <c r="D1264" s="25"/>
      <c r="E1264" s="30"/>
      <c r="F1264" s="22"/>
      <c r="G1264" s="7" t="str">
        <f>IFERROR(IF(F1264/#REF!=0," ",F1264/#REF!),"")</f>
        <v/>
      </c>
      <c r="H1264" s="7"/>
      <c r="I1264" s="864"/>
      <c r="J1264" s="861"/>
      <c r="K1264" s="867"/>
      <c r="L1264" s="829"/>
      <c r="M1264" s="153"/>
      <c r="N1264" s="836"/>
      <c r="O1264" s="836"/>
      <c r="P1264" s="836"/>
      <c r="Q1264" s="836"/>
      <c r="R1264" s="832"/>
      <c r="S1264" s="856"/>
      <c r="T1264" s="858"/>
      <c r="U1264" s="46"/>
      <c r="V1264" s="19"/>
    </row>
    <row r="1265" spans="2:22" s="90" customFormat="1" ht="16.5" hidden="1" customHeight="1">
      <c r="B1265" s="821"/>
      <c r="C1265" s="78" t="s">
        <v>348</v>
      </c>
      <c r="D1265" s="78">
        <f>COUNTA(D1255:D1264)</f>
        <v>0</v>
      </c>
      <c r="E1265" s="78"/>
      <c r="F1265" s="69">
        <f>SUM(F1255:F1264)</f>
        <v>0</v>
      </c>
      <c r="G1265" s="69">
        <f>SUM(G1255:G1264)</f>
        <v>0</v>
      </c>
      <c r="H1265" s="69"/>
      <c r="I1265" s="70">
        <f>SUM(I1255:I1264)</f>
        <v>0</v>
      </c>
      <c r="J1265" s="71">
        <f>SUM(J1255:J1264)</f>
        <v>0</v>
      </c>
      <c r="K1265" s="71">
        <f>SUM(K1255:K1264)</f>
        <v>0</v>
      </c>
      <c r="L1265" s="71"/>
      <c r="M1265" s="71"/>
      <c r="N1265" s="74">
        <f>SUM(N1255:N1264)</f>
        <v>0</v>
      </c>
      <c r="O1265" s="74">
        <f>SUM(O1255:O1264)</f>
        <v>0</v>
      </c>
      <c r="P1265" s="74">
        <f t="shared" ref="P1265" si="205">SUM(P1255:P1264)</f>
        <v>0</v>
      </c>
      <c r="Q1265" s="74">
        <f>SUM(Q1255:Q1264)</f>
        <v>0</v>
      </c>
      <c r="R1265" s="71"/>
      <c r="S1265" s="71" t="e">
        <f>SUM(S1255:S1264)</f>
        <v>#REF!</v>
      </c>
      <c r="T1265" s="71" t="e">
        <f t="shared" ref="T1265" si="206">SUM(T1255:T1264)</f>
        <v>#REF!</v>
      </c>
      <c r="U1265" s="81"/>
      <c r="V1265" s="91"/>
    </row>
    <row r="1266" spans="2:22" s="93" customFormat="1" hidden="1">
      <c r="B1266" s="822"/>
      <c r="C1266" s="82"/>
      <c r="D1266" s="83"/>
      <c r="E1266" s="84"/>
      <c r="F1266" s="84"/>
      <c r="G1266" s="28" t="str">
        <f>IFERROR(IF(F1266/#REF!=0," ",F1266/#REF!),"")</f>
        <v/>
      </c>
      <c r="H1266" s="28"/>
      <c r="I1266" s="72"/>
      <c r="J1266" s="73"/>
      <c r="K1266" s="73"/>
      <c r="L1266" s="73"/>
      <c r="M1266" s="73"/>
      <c r="N1266" s="73"/>
      <c r="O1266" s="73"/>
      <c r="P1266" s="73"/>
      <c r="Q1266" s="73"/>
      <c r="R1266" s="73"/>
      <c r="S1266" s="73"/>
      <c r="T1266" s="73"/>
      <c r="U1266" s="87"/>
      <c r="V1266" s="92"/>
    </row>
    <row r="1267" spans="2:22" hidden="1">
      <c r="B1267" s="823">
        <f>B1255+1</f>
        <v>105</v>
      </c>
      <c r="C1267" s="828"/>
      <c r="D1267" s="25"/>
      <c r="E1267" s="24"/>
      <c r="F1267" s="30"/>
      <c r="G1267" s="7" t="str">
        <f>IFERROR(IF(F1267/#REF!=0," ",F1267/#REF!),"")</f>
        <v/>
      </c>
      <c r="H1267" s="147"/>
      <c r="I1267" s="862" t="str">
        <f>IFERROR(ROUND(IF(F1277/#REF!=0,"",F1277/#REF!),0),"")</f>
        <v/>
      </c>
      <c r="J1267" s="859" t="str">
        <f>IFERROR(I1277/#REF!,"")</f>
        <v/>
      </c>
      <c r="K1267" s="865" t="str">
        <f>IFERROR(J1277*#REF!/2,"")</f>
        <v/>
      </c>
      <c r="L1267" s="854"/>
      <c r="M1267" s="152"/>
      <c r="N1267" s="834" t="str">
        <f>IFERROR(ROUND(IF(OR($L1267="Hino Truck",$L1270="Hino Truck",$L1272="Hino Truck",$L1274="Hino Truck"),$J1277/#REF!,""),1),"NA")</f>
        <v>NA</v>
      </c>
      <c r="O1267" s="834" t="str">
        <f>IFERROR(ROUND(IF(OR($L1267="Mazda",$L1270="Mazda",$L1272="Mazda",$L1274="Mazda"),$J1277/#REF!,""),1),"NA")</f>
        <v>NA</v>
      </c>
      <c r="P1267" s="834" t="str">
        <f>IFERROR(ROUND(IF(OR($L1267="Shazoor",$L1270="Shazoor",$L1272="Shazoor",$L1274="Shazoor"),$J1277/#REF!,""),1),"NA")</f>
        <v>NA</v>
      </c>
      <c r="Q1267" s="834" t="str">
        <f>IFERROR(ROUND(IF(OR($L1267="Suzuki",$L1270="Suzuki",$L1272="Suzuki",$L1274="Suzuki"),$J1277/#REF!,""),1),"NA")</f>
        <v>NA</v>
      </c>
      <c r="R1267" s="830"/>
      <c r="S1267" s="855" t="e">
        <f>G1277/#REF!/#REF!</f>
        <v>#REF!</v>
      </c>
      <c r="T1267" s="857" t="e">
        <f>ROUND(S1277/#REF!,0)</f>
        <v>#REF!</v>
      </c>
      <c r="U1267" s="44"/>
      <c r="V1267" s="19"/>
    </row>
    <row r="1268" spans="2:22" hidden="1">
      <c r="B1268" s="823"/>
      <c r="C1268" s="828"/>
      <c r="D1268" s="25"/>
      <c r="E1268" s="30"/>
      <c r="F1268" s="30"/>
      <c r="G1268" s="7" t="str">
        <f>IFERROR(IF(F1268/#REF!=0," ",F1268/#REF!),"")</f>
        <v/>
      </c>
      <c r="H1268" s="147"/>
      <c r="I1268" s="863"/>
      <c r="J1268" s="860"/>
      <c r="K1268" s="866"/>
      <c r="L1268" s="828"/>
      <c r="M1268" s="152"/>
      <c r="N1268" s="835"/>
      <c r="O1268" s="835"/>
      <c r="P1268" s="835"/>
      <c r="Q1268" s="835"/>
      <c r="R1268" s="831"/>
      <c r="S1268" s="855"/>
      <c r="T1268" s="857"/>
      <c r="U1268" s="46"/>
      <c r="V1268" s="19"/>
    </row>
    <row r="1269" spans="2:22" hidden="1">
      <c r="B1269" s="823"/>
      <c r="C1269" s="828"/>
      <c r="D1269" s="25"/>
      <c r="E1269" s="30"/>
      <c r="F1269" s="30"/>
      <c r="G1269" s="7" t="str">
        <f>IFERROR(IF(F1269/#REF!=0," ",F1269/#REF!),"")</f>
        <v/>
      </c>
      <c r="H1269" s="147"/>
      <c r="I1269" s="863"/>
      <c r="J1269" s="860"/>
      <c r="K1269" s="866"/>
      <c r="L1269" s="829"/>
      <c r="M1269" s="152"/>
      <c r="N1269" s="835"/>
      <c r="O1269" s="835"/>
      <c r="P1269" s="835"/>
      <c r="Q1269" s="835"/>
      <c r="R1269" s="831"/>
      <c r="S1269" s="855"/>
      <c r="T1269" s="857"/>
      <c r="U1269" s="46"/>
      <c r="V1269" s="19"/>
    </row>
    <row r="1270" spans="2:22" hidden="1">
      <c r="B1270" s="823"/>
      <c r="C1270" s="828"/>
      <c r="D1270" s="25"/>
      <c r="E1270" s="30"/>
      <c r="F1270" s="30"/>
      <c r="G1270" s="7" t="str">
        <f>IFERROR(IF(F1270/#REF!=0," ",F1270/#REF!),"")</f>
        <v/>
      </c>
      <c r="H1270" s="147"/>
      <c r="I1270" s="863"/>
      <c r="J1270" s="860"/>
      <c r="K1270" s="866"/>
      <c r="L1270" s="854"/>
      <c r="M1270" s="152"/>
      <c r="N1270" s="835"/>
      <c r="O1270" s="835"/>
      <c r="P1270" s="835"/>
      <c r="Q1270" s="835"/>
      <c r="R1270" s="831"/>
      <c r="S1270" s="855"/>
      <c r="T1270" s="857"/>
      <c r="U1270" s="46"/>
      <c r="V1270" s="19"/>
    </row>
    <row r="1271" spans="2:22" hidden="1">
      <c r="B1271" s="823"/>
      <c r="C1271" s="828"/>
      <c r="D1271" s="25"/>
      <c r="E1271" s="30"/>
      <c r="F1271" s="22"/>
      <c r="G1271" s="7" t="str">
        <f>IFERROR(IF(F1271/#REF!=0," ",F1271/#REF!),"")</f>
        <v/>
      </c>
      <c r="H1271" s="147"/>
      <c r="I1271" s="863"/>
      <c r="J1271" s="860"/>
      <c r="K1271" s="866"/>
      <c r="L1271" s="829"/>
      <c r="M1271" s="152"/>
      <c r="N1271" s="835"/>
      <c r="O1271" s="835"/>
      <c r="P1271" s="835"/>
      <c r="Q1271" s="835"/>
      <c r="R1271" s="831"/>
      <c r="S1271" s="855"/>
      <c r="T1271" s="857"/>
      <c r="U1271" s="46"/>
      <c r="V1271" s="19"/>
    </row>
    <row r="1272" spans="2:22" hidden="1">
      <c r="B1272" s="823"/>
      <c r="C1272" s="828"/>
      <c r="D1272" s="25"/>
      <c r="E1272" s="30"/>
      <c r="F1272" s="22"/>
      <c r="G1272" s="7" t="str">
        <f>IFERROR(IF(F1272/#REF!=0," ",F1272/#REF!),"")</f>
        <v/>
      </c>
      <c r="H1272" s="147"/>
      <c r="I1272" s="863"/>
      <c r="J1272" s="860"/>
      <c r="K1272" s="866"/>
      <c r="L1272" s="854"/>
      <c r="M1272" s="152"/>
      <c r="N1272" s="835"/>
      <c r="O1272" s="835"/>
      <c r="P1272" s="835"/>
      <c r="Q1272" s="835"/>
      <c r="R1272" s="831"/>
      <c r="S1272" s="855"/>
      <c r="T1272" s="857"/>
      <c r="U1272" s="46"/>
      <c r="V1272" s="19"/>
    </row>
    <row r="1273" spans="2:22" hidden="1">
      <c r="B1273" s="823"/>
      <c r="C1273" s="828"/>
      <c r="D1273" s="25"/>
      <c r="E1273" s="30"/>
      <c r="F1273" s="22"/>
      <c r="G1273" s="7" t="str">
        <f>IFERROR(IF(F1273/#REF!=0," ",F1273/#REF!),"")</f>
        <v/>
      </c>
      <c r="H1273" s="147"/>
      <c r="I1273" s="863"/>
      <c r="J1273" s="860"/>
      <c r="K1273" s="866"/>
      <c r="L1273" s="829"/>
      <c r="M1273" s="152"/>
      <c r="N1273" s="835"/>
      <c r="O1273" s="835"/>
      <c r="P1273" s="835"/>
      <c r="Q1273" s="835"/>
      <c r="R1273" s="831"/>
      <c r="S1273" s="855"/>
      <c r="T1273" s="857"/>
      <c r="U1273" s="46"/>
      <c r="V1273" s="19"/>
    </row>
    <row r="1274" spans="2:22" hidden="1">
      <c r="B1274" s="823"/>
      <c r="C1274" s="828"/>
      <c r="D1274" s="25"/>
      <c r="E1274" s="30"/>
      <c r="F1274" s="22"/>
      <c r="G1274" s="7" t="str">
        <f>IFERROR(IF(F1274/#REF!=0," ",F1274/#REF!),"")</f>
        <v/>
      </c>
      <c r="H1274" s="147"/>
      <c r="I1274" s="863"/>
      <c r="J1274" s="860"/>
      <c r="K1274" s="866"/>
      <c r="L1274" s="854"/>
      <c r="M1274" s="152"/>
      <c r="N1274" s="835"/>
      <c r="O1274" s="835"/>
      <c r="P1274" s="835"/>
      <c r="Q1274" s="835"/>
      <c r="R1274" s="831"/>
      <c r="S1274" s="855"/>
      <c r="T1274" s="857"/>
      <c r="U1274" s="46"/>
      <c r="V1274" s="19"/>
    </row>
    <row r="1275" spans="2:22" hidden="1">
      <c r="B1275" s="823"/>
      <c r="C1275" s="828"/>
      <c r="D1275" s="25"/>
      <c r="E1275" s="30"/>
      <c r="F1275" s="22"/>
      <c r="G1275" s="7" t="str">
        <f>IFERROR(IF(F1275/#REF!=0," ",F1275/#REF!),"")</f>
        <v/>
      </c>
      <c r="H1275" s="147"/>
      <c r="I1275" s="863"/>
      <c r="J1275" s="860"/>
      <c r="K1275" s="866"/>
      <c r="L1275" s="828"/>
      <c r="M1275" s="152"/>
      <c r="N1275" s="835"/>
      <c r="O1275" s="835"/>
      <c r="P1275" s="835"/>
      <c r="Q1275" s="835"/>
      <c r="R1275" s="831"/>
      <c r="S1275" s="855"/>
      <c r="T1275" s="857"/>
      <c r="U1275" s="46"/>
      <c r="V1275" s="19"/>
    </row>
    <row r="1276" spans="2:22" hidden="1">
      <c r="B1276" s="822"/>
      <c r="C1276" s="829"/>
      <c r="D1276" s="25"/>
      <c r="E1276" s="30"/>
      <c r="F1276" s="22"/>
      <c r="G1276" s="7" t="str">
        <f>IFERROR(IF(F1276/#REF!=0," ",F1276/#REF!),"")</f>
        <v/>
      </c>
      <c r="H1276" s="7"/>
      <c r="I1276" s="864"/>
      <c r="J1276" s="861"/>
      <c r="K1276" s="867"/>
      <c r="L1276" s="829"/>
      <c r="M1276" s="153"/>
      <c r="N1276" s="836"/>
      <c r="O1276" s="836"/>
      <c r="P1276" s="836"/>
      <c r="Q1276" s="836"/>
      <c r="R1276" s="832"/>
      <c r="S1276" s="856"/>
      <c r="T1276" s="858"/>
      <c r="U1276" s="46"/>
      <c r="V1276" s="19"/>
    </row>
    <row r="1277" spans="2:22" s="90" customFormat="1" ht="16.5" hidden="1" customHeight="1">
      <c r="B1277" s="821"/>
      <c r="C1277" s="78" t="s">
        <v>348</v>
      </c>
      <c r="D1277" s="78">
        <f>COUNTA(D1267:D1276)</f>
        <v>0</v>
      </c>
      <c r="E1277" s="78"/>
      <c r="F1277" s="69">
        <f>SUM(F1267:F1276)</f>
        <v>0</v>
      </c>
      <c r="G1277" s="69">
        <f>SUM(G1267:G1276)</f>
        <v>0</v>
      </c>
      <c r="H1277" s="69"/>
      <c r="I1277" s="70">
        <f>SUM(I1267:I1276)</f>
        <v>0</v>
      </c>
      <c r="J1277" s="71">
        <f>SUM(J1267:J1276)</f>
        <v>0</v>
      </c>
      <c r="K1277" s="71">
        <f>SUM(K1267:K1276)</f>
        <v>0</v>
      </c>
      <c r="L1277" s="71"/>
      <c r="M1277" s="71"/>
      <c r="N1277" s="74">
        <f>SUM(N1267:N1276)</f>
        <v>0</v>
      </c>
      <c r="O1277" s="74">
        <f>SUM(O1267:O1276)</f>
        <v>0</v>
      </c>
      <c r="P1277" s="74">
        <f t="shared" ref="P1277" si="207">SUM(P1267:P1276)</f>
        <v>0</v>
      </c>
      <c r="Q1277" s="74">
        <f>SUM(Q1267:Q1276)</f>
        <v>0</v>
      </c>
      <c r="R1277" s="71"/>
      <c r="S1277" s="71" t="e">
        <f>SUM(S1267:S1276)</f>
        <v>#REF!</v>
      </c>
      <c r="T1277" s="71" t="e">
        <f t="shared" ref="T1277" si="208">SUM(T1267:T1276)</f>
        <v>#REF!</v>
      </c>
      <c r="U1277" s="81"/>
      <c r="V1277" s="91"/>
    </row>
    <row r="1278" spans="2:22" s="93" customFormat="1" hidden="1">
      <c r="B1278" s="822"/>
      <c r="C1278" s="82"/>
      <c r="D1278" s="83"/>
      <c r="E1278" s="84"/>
      <c r="F1278" s="84"/>
      <c r="G1278" s="28" t="str">
        <f>IFERROR(IF(F1278/#REF!=0," ",F1278/#REF!),"")</f>
        <v/>
      </c>
      <c r="H1278" s="28"/>
      <c r="I1278" s="72"/>
      <c r="J1278" s="73"/>
      <c r="K1278" s="73"/>
      <c r="L1278" s="73"/>
      <c r="M1278" s="73"/>
      <c r="N1278" s="73"/>
      <c r="O1278" s="73"/>
      <c r="P1278" s="73"/>
      <c r="Q1278" s="73"/>
      <c r="R1278" s="73"/>
      <c r="S1278" s="73"/>
      <c r="T1278" s="73"/>
      <c r="U1278" s="87"/>
      <c r="V1278" s="92"/>
    </row>
    <row r="1279" spans="2:22" hidden="1">
      <c r="B1279" s="823">
        <f>B1267+1</f>
        <v>106</v>
      </c>
      <c r="C1279" s="828"/>
      <c r="D1279" s="25"/>
      <c r="E1279" s="24"/>
      <c r="F1279" s="30"/>
      <c r="G1279" s="7" t="str">
        <f>IFERROR(IF(F1279/#REF!=0," ",F1279/#REF!),"")</f>
        <v/>
      </c>
      <c r="H1279" s="147"/>
      <c r="I1279" s="862" t="str">
        <f>IFERROR(ROUND(IF(F1289/#REF!=0,"",F1289/#REF!),0),"")</f>
        <v/>
      </c>
      <c r="J1279" s="859" t="str">
        <f>IFERROR(I1289/#REF!,"")</f>
        <v/>
      </c>
      <c r="K1279" s="865" t="str">
        <f>IFERROR(J1289*#REF!/2,"")</f>
        <v/>
      </c>
      <c r="L1279" s="854"/>
      <c r="M1279" s="152"/>
      <c r="N1279" s="834" t="str">
        <f>IFERROR(ROUND(IF(OR($L1279="Hino Truck",$L1282="Hino Truck",$L1284="Hino Truck",$L1286="Hino Truck"),$J1289/#REF!,""),1),"NA")</f>
        <v>NA</v>
      </c>
      <c r="O1279" s="834" t="str">
        <f>IFERROR(ROUND(IF(OR($L1279="Mazda",$L1282="Mazda",$L1284="Mazda",$L1286="Mazda"),$J1289/#REF!,""),1),"NA")</f>
        <v>NA</v>
      </c>
      <c r="P1279" s="834" t="str">
        <f>IFERROR(ROUND(IF(OR($L1279="Shazoor",$L1282="Shazoor",$L1284="Shazoor",$L1286="Shazoor"),$J1289/#REF!,""),1),"NA")</f>
        <v>NA</v>
      </c>
      <c r="Q1279" s="834" t="str">
        <f>IFERROR(ROUND(IF(OR($L1279="Suzuki",$L1282="Suzuki",$L1284="Suzuki",$L1286="Suzuki"),$J1289/#REF!,""),1),"NA")</f>
        <v>NA</v>
      </c>
      <c r="R1279" s="830"/>
      <c r="S1279" s="855" t="e">
        <f>G1289/#REF!/#REF!</f>
        <v>#REF!</v>
      </c>
      <c r="T1279" s="857" t="e">
        <f>ROUND(S1289/#REF!,0)</f>
        <v>#REF!</v>
      </c>
      <c r="U1279" s="44"/>
      <c r="V1279" s="19"/>
    </row>
    <row r="1280" spans="2:22" hidden="1">
      <c r="B1280" s="823"/>
      <c r="C1280" s="828"/>
      <c r="D1280" s="25"/>
      <c r="E1280" s="30"/>
      <c r="F1280" s="30"/>
      <c r="G1280" s="7" t="str">
        <f>IFERROR(IF(F1280/#REF!=0," ",F1280/#REF!),"")</f>
        <v/>
      </c>
      <c r="H1280" s="147"/>
      <c r="I1280" s="863"/>
      <c r="J1280" s="860"/>
      <c r="K1280" s="866"/>
      <c r="L1280" s="828"/>
      <c r="M1280" s="152"/>
      <c r="N1280" s="835"/>
      <c r="O1280" s="835"/>
      <c r="P1280" s="835"/>
      <c r="Q1280" s="835"/>
      <c r="R1280" s="831"/>
      <c r="S1280" s="855"/>
      <c r="T1280" s="857"/>
      <c r="U1280" s="46"/>
      <c r="V1280" s="19"/>
    </row>
    <row r="1281" spans="2:22" hidden="1">
      <c r="B1281" s="823"/>
      <c r="C1281" s="828"/>
      <c r="D1281" s="25"/>
      <c r="E1281" s="30"/>
      <c r="F1281" s="30"/>
      <c r="G1281" s="7" t="str">
        <f>IFERROR(IF(F1281/#REF!=0," ",F1281/#REF!),"")</f>
        <v/>
      </c>
      <c r="H1281" s="147"/>
      <c r="I1281" s="863"/>
      <c r="J1281" s="860"/>
      <c r="K1281" s="866"/>
      <c r="L1281" s="829"/>
      <c r="M1281" s="152"/>
      <c r="N1281" s="835"/>
      <c r="O1281" s="835"/>
      <c r="P1281" s="835"/>
      <c r="Q1281" s="835"/>
      <c r="R1281" s="831"/>
      <c r="S1281" s="855"/>
      <c r="T1281" s="857"/>
      <c r="U1281" s="46"/>
      <c r="V1281" s="19"/>
    </row>
    <row r="1282" spans="2:22" hidden="1">
      <c r="B1282" s="823"/>
      <c r="C1282" s="828"/>
      <c r="D1282" s="25"/>
      <c r="E1282" s="30"/>
      <c r="F1282" s="30"/>
      <c r="G1282" s="7" t="str">
        <f>IFERROR(IF(F1282/#REF!=0," ",F1282/#REF!),"")</f>
        <v/>
      </c>
      <c r="H1282" s="147"/>
      <c r="I1282" s="863"/>
      <c r="J1282" s="860"/>
      <c r="K1282" s="866"/>
      <c r="L1282" s="854"/>
      <c r="M1282" s="152"/>
      <c r="N1282" s="835"/>
      <c r="O1282" s="835"/>
      <c r="P1282" s="835"/>
      <c r="Q1282" s="835"/>
      <c r="R1282" s="831"/>
      <c r="S1282" s="855"/>
      <c r="T1282" s="857"/>
      <c r="U1282" s="46"/>
      <c r="V1282" s="19"/>
    </row>
    <row r="1283" spans="2:22" hidden="1">
      <c r="B1283" s="823"/>
      <c r="C1283" s="828"/>
      <c r="D1283" s="25"/>
      <c r="E1283" s="30"/>
      <c r="F1283" s="22"/>
      <c r="G1283" s="7" t="str">
        <f>IFERROR(IF(F1283/#REF!=0," ",F1283/#REF!),"")</f>
        <v/>
      </c>
      <c r="H1283" s="147"/>
      <c r="I1283" s="863"/>
      <c r="J1283" s="860"/>
      <c r="K1283" s="866"/>
      <c r="L1283" s="829"/>
      <c r="M1283" s="152"/>
      <c r="N1283" s="835"/>
      <c r="O1283" s="835"/>
      <c r="P1283" s="835"/>
      <c r="Q1283" s="835"/>
      <c r="R1283" s="831"/>
      <c r="S1283" s="855"/>
      <c r="T1283" s="857"/>
      <c r="U1283" s="46"/>
      <c r="V1283" s="19"/>
    </row>
    <row r="1284" spans="2:22" hidden="1">
      <c r="B1284" s="823"/>
      <c r="C1284" s="828"/>
      <c r="D1284" s="25"/>
      <c r="E1284" s="30"/>
      <c r="F1284" s="22"/>
      <c r="G1284" s="7" t="str">
        <f>IFERROR(IF(F1284/#REF!=0," ",F1284/#REF!),"")</f>
        <v/>
      </c>
      <c r="H1284" s="147"/>
      <c r="I1284" s="863"/>
      <c r="J1284" s="860"/>
      <c r="K1284" s="866"/>
      <c r="L1284" s="854"/>
      <c r="M1284" s="152"/>
      <c r="N1284" s="835"/>
      <c r="O1284" s="835"/>
      <c r="P1284" s="835"/>
      <c r="Q1284" s="835"/>
      <c r="R1284" s="831"/>
      <c r="S1284" s="855"/>
      <c r="T1284" s="857"/>
      <c r="U1284" s="46"/>
      <c r="V1284" s="19"/>
    </row>
    <row r="1285" spans="2:22" hidden="1">
      <c r="B1285" s="823"/>
      <c r="C1285" s="828"/>
      <c r="D1285" s="25"/>
      <c r="E1285" s="30"/>
      <c r="F1285" s="22"/>
      <c r="G1285" s="7" t="str">
        <f>IFERROR(IF(F1285/#REF!=0," ",F1285/#REF!),"")</f>
        <v/>
      </c>
      <c r="H1285" s="147"/>
      <c r="I1285" s="863"/>
      <c r="J1285" s="860"/>
      <c r="K1285" s="866"/>
      <c r="L1285" s="829"/>
      <c r="M1285" s="152"/>
      <c r="N1285" s="835"/>
      <c r="O1285" s="835"/>
      <c r="P1285" s="835"/>
      <c r="Q1285" s="835"/>
      <c r="R1285" s="831"/>
      <c r="S1285" s="855"/>
      <c r="T1285" s="857"/>
      <c r="U1285" s="46"/>
      <c r="V1285" s="19"/>
    </row>
    <row r="1286" spans="2:22" hidden="1">
      <c r="B1286" s="823"/>
      <c r="C1286" s="828"/>
      <c r="D1286" s="25"/>
      <c r="E1286" s="30"/>
      <c r="F1286" s="22"/>
      <c r="G1286" s="7" t="str">
        <f>IFERROR(IF(F1286/#REF!=0," ",F1286/#REF!),"")</f>
        <v/>
      </c>
      <c r="H1286" s="147"/>
      <c r="I1286" s="863"/>
      <c r="J1286" s="860"/>
      <c r="K1286" s="866"/>
      <c r="L1286" s="854"/>
      <c r="M1286" s="152"/>
      <c r="N1286" s="835"/>
      <c r="O1286" s="835"/>
      <c r="P1286" s="835"/>
      <c r="Q1286" s="835"/>
      <c r="R1286" s="831"/>
      <c r="S1286" s="855"/>
      <c r="T1286" s="857"/>
      <c r="U1286" s="46"/>
      <c r="V1286" s="19"/>
    </row>
    <row r="1287" spans="2:22" hidden="1">
      <c r="B1287" s="823"/>
      <c r="C1287" s="828"/>
      <c r="D1287" s="25"/>
      <c r="E1287" s="30"/>
      <c r="F1287" s="22"/>
      <c r="G1287" s="7" t="str">
        <f>IFERROR(IF(F1287/#REF!=0," ",F1287/#REF!),"")</f>
        <v/>
      </c>
      <c r="H1287" s="147"/>
      <c r="I1287" s="863"/>
      <c r="J1287" s="860"/>
      <c r="K1287" s="866"/>
      <c r="L1287" s="828"/>
      <c r="M1287" s="152"/>
      <c r="N1287" s="835"/>
      <c r="O1287" s="835"/>
      <c r="P1287" s="835"/>
      <c r="Q1287" s="835"/>
      <c r="R1287" s="831"/>
      <c r="S1287" s="855"/>
      <c r="T1287" s="857"/>
      <c r="U1287" s="46"/>
      <c r="V1287" s="19"/>
    </row>
    <row r="1288" spans="2:22" hidden="1">
      <c r="B1288" s="822"/>
      <c r="C1288" s="829"/>
      <c r="D1288" s="25"/>
      <c r="E1288" s="30"/>
      <c r="F1288" s="22"/>
      <c r="G1288" s="7" t="str">
        <f>IFERROR(IF(F1288/#REF!=0," ",F1288/#REF!),"")</f>
        <v/>
      </c>
      <c r="H1288" s="7"/>
      <c r="I1288" s="864"/>
      <c r="J1288" s="861"/>
      <c r="K1288" s="867"/>
      <c r="L1288" s="829"/>
      <c r="M1288" s="153"/>
      <c r="N1288" s="836"/>
      <c r="O1288" s="836"/>
      <c r="P1288" s="836"/>
      <c r="Q1288" s="836"/>
      <c r="R1288" s="832"/>
      <c r="S1288" s="856"/>
      <c r="T1288" s="858"/>
      <c r="U1288" s="46"/>
      <c r="V1288" s="19"/>
    </row>
    <row r="1289" spans="2:22" s="90" customFormat="1" ht="16.5" hidden="1" customHeight="1">
      <c r="B1289" s="821"/>
      <c r="C1289" s="78" t="s">
        <v>348</v>
      </c>
      <c r="D1289" s="78">
        <f>COUNTA(D1279:D1288)</f>
        <v>0</v>
      </c>
      <c r="E1289" s="78"/>
      <c r="F1289" s="69">
        <f>SUM(F1279:F1288)</f>
        <v>0</v>
      </c>
      <c r="G1289" s="69">
        <f>SUM(G1279:G1288)</f>
        <v>0</v>
      </c>
      <c r="H1289" s="69"/>
      <c r="I1289" s="70">
        <f>SUM(I1279:I1288)</f>
        <v>0</v>
      </c>
      <c r="J1289" s="71">
        <f>SUM(J1279:J1288)</f>
        <v>0</v>
      </c>
      <c r="K1289" s="71">
        <f>SUM(K1279:K1288)</f>
        <v>0</v>
      </c>
      <c r="L1289" s="71"/>
      <c r="M1289" s="71"/>
      <c r="N1289" s="74">
        <f>SUM(N1279:N1288)</f>
        <v>0</v>
      </c>
      <c r="O1289" s="74">
        <f>SUM(O1279:O1288)</f>
        <v>0</v>
      </c>
      <c r="P1289" s="74">
        <f t="shared" ref="P1289" si="209">SUM(P1279:P1288)</f>
        <v>0</v>
      </c>
      <c r="Q1289" s="74">
        <f>SUM(Q1279:Q1288)</f>
        <v>0</v>
      </c>
      <c r="R1289" s="71"/>
      <c r="S1289" s="71" t="e">
        <f>SUM(S1279:S1288)</f>
        <v>#REF!</v>
      </c>
      <c r="T1289" s="71" t="e">
        <f t="shared" ref="T1289" si="210">SUM(T1279:T1288)</f>
        <v>#REF!</v>
      </c>
      <c r="U1289" s="81"/>
      <c r="V1289" s="91"/>
    </row>
    <row r="1290" spans="2:22" s="93" customFormat="1" hidden="1">
      <c r="B1290" s="822"/>
      <c r="C1290" s="82"/>
      <c r="D1290" s="83"/>
      <c r="E1290" s="84"/>
      <c r="F1290" s="84"/>
      <c r="G1290" s="28" t="str">
        <f>IFERROR(IF(F1290/#REF!=0," ",F1290/#REF!),"")</f>
        <v/>
      </c>
      <c r="H1290" s="28"/>
      <c r="I1290" s="72"/>
      <c r="J1290" s="73"/>
      <c r="K1290" s="73"/>
      <c r="L1290" s="73"/>
      <c r="M1290" s="73"/>
      <c r="N1290" s="73"/>
      <c r="O1290" s="73"/>
      <c r="P1290" s="73"/>
      <c r="Q1290" s="73"/>
      <c r="R1290" s="73"/>
      <c r="S1290" s="73"/>
      <c r="T1290" s="73"/>
      <c r="U1290" s="87"/>
      <c r="V1290" s="92"/>
    </row>
    <row r="1291" spans="2:22" hidden="1">
      <c r="B1291" s="823">
        <f>B1279+1</f>
        <v>107</v>
      </c>
      <c r="C1291" s="828"/>
      <c r="D1291" s="25"/>
      <c r="E1291" s="24"/>
      <c r="F1291" s="30"/>
      <c r="G1291" s="7" t="str">
        <f>IFERROR(IF(F1291/#REF!=0," ",F1291/#REF!),"")</f>
        <v/>
      </c>
      <c r="H1291" s="147"/>
      <c r="I1291" s="862" t="str">
        <f>IFERROR(ROUND(IF(F1301/#REF!=0,"",F1301/#REF!),0),"")</f>
        <v/>
      </c>
      <c r="J1291" s="859" t="str">
        <f>IFERROR(I1301/#REF!,"")</f>
        <v/>
      </c>
      <c r="K1291" s="865" t="str">
        <f>IFERROR(J1301*#REF!/2,"")</f>
        <v/>
      </c>
      <c r="L1291" s="854"/>
      <c r="M1291" s="152"/>
      <c r="N1291" s="834" t="str">
        <f>IFERROR(ROUND(IF(OR($L1291="Hino Truck",$L1294="Hino Truck",$L1296="Hino Truck",$L1298="Hino Truck"),$J1301/#REF!,""),1),"NA")</f>
        <v>NA</v>
      </c>
      <c r="O1291" s="834" t="str">
        <f>IFERROR(ROUND(IF(OR($L1291="Mazda",$L1294="Mazda",$L1296="Mazda",$L1298="Mazda"),$J1301/#REF!,""),1),"NA")</f>
        <v>NA</v>
      </c>
      <c r="P1291" s="834" t="str">
        <f>IFERROR(ROUND(IF(OR($L1291="Shazoor",$L1294="Shazoor",$L1296="Shazoor",$L1298="Shazoor"),$J1301/#REF!,""),1),"NA")</f>
        <v>NA</v>
      </c>
      <c r="Q1291" s="834" t="str">
        <f>IFERROR(ROUND(IF(OR($L1291="Suzuki",$L1294="Suzuki",$L1296="Suzuki",$L1298="Suzuki"),$J1301/#REF!,""),1),"NA")</f>
        <v>NA</v>
      </c>
      <c r="R1291" s="830"/>
      <c r="S1291" s="855" t="e">
        <f>G1301/#REF!/#REF!</f>
        <v>#REF!</v>
      </c>
      <c r="T1291" s="857" t="e">
        <f>ROUND(S1301/#REF!,0)</f>
        <v>#REF!</v>
      </c>
      <c r="U1291" s="44"/>
      <c r="V1291" s="19"/>
    </row>
    <row r="1292" spans="2:22" hidden="1">
      <c r="B1292" s="823"/>
      <c r="C1292" s="828"/>
      <c r="D1292" s="25"/>
      <c r="E1292" s="30"/>
      <c r="F1292" s="30"/>
      <c r="G1292" s="7" t="str">
        <f>IFERROR(IF(F1292/#REF!=0," ",F1292/#REF!),"")</f>
        <v/>
      </c>
      <c r="H1292" s="147"/>
      <c r="I1292" s="863"/>
      <c r="J1292" s="860"/>
      <c r="K1292" s="866"/>
      <c r="L1292" s="828"/>
      <c r="M1292" s="152"/>
      <c r="N1292" s="835"/>
      <c r="O1292" s="835"/>
      <c r="P1292" s="835"/>
      <c r="Q1292" s="835"/>
      <c r="R1292" s="831"/>
      <c r="S1292" s="855"/>
      <c r="T1292" s="857"/>
      <c r="U1292" s="46"/>
      <c r="V1292" s="19"/>
    </row>
    <row r="1293" spans="2:22" hidden="1">
      <c r="B1293" s="823"/>
      <c r="C1293" s="828"/>
      <c r="D1293" s="25"/>
      <c r="E1293" s="30"/>
      <c r="F1293" s="30"/>
      <c r="G1293" s="7" t="str">
        <f>IFERROR(IF(F1293/#REF!=0," ",F1293/#REF!),"")</f>
        <v/>
      </c>
      <c r="H1293" s="147"/>
      <c r="I1293" s="863"/>
      <c r="J1293" s="860"/>
      <c r="K1293" s="866"/>
      <c r="L1293" s="829"/>
      <c r="M1293" s="152"/>
      <c r="N1293" s="835"/>
      <c r="O1293" s="835"/>
      <c r="P1293" s="835"/>
      <c r="Q1293" s="835"/>
      <c r="R1293" s="831"/>
      <c r="S1293" s="855"/>
      <c r="T1293" s="857"/>
      <c r="U1293" s="46"/>
      <c r="V1293" s="19"/>
    </row>
    <row r="1294" spans="2:22" hidden="1">
      <c r="B1294" s="823"/>
      <c r="C1294" s="828"/>
      <c r="D1294" s="25"/>
      <c r="E1294" s="30"/>
      <c r="F1294" s="30"/>
      <c r="G1294" s="7" t="str">
        <f>IFERROR(IF(F1294/#REF!=0," ",F1294/#REF!),"")</f>
        <v/>
      </c>
      <c r="H1294" s="147"/>
      <c r="I1294" s="863"/>
      <c r="J1294" s="860"/>
      <c r="K1294" s="866"/>
      <c r="L1294" s="854"/>
      <c r="M1294" s="152"/>
      <c r="N1294" s="835"/>
      <c r="O1294" s="835"/>
      <c r="P1294" s="835"/>
      <c r="Q1294" s="835"/>
      <c r="R1294" s="831"/>
      <c r="S1294" s="855"/>
      <c r="T1294" s="857"/>
      <c r="U1294" s="46"/>
      <c r="V1294" s="19"/>
    </row>
    <row r="1295" spans="2:22" hidden="1">
      <c r="B1295" s="823"/>
      <c r="C1295" s="828"/>
      <c r="D1295" s="25"/>
      <c r="E1295" s="30"/>
      <c r="F1295" s="22"/>
      <c r="G1295" s="7" t="str">
        <f>IFERROR(IF(F1295/#REF!=0," ",F1295/#REF!),"")</f>
        <v/>
      </c>
      <c r="H1295" s="147"/>
      <c r="I1295" s="863"/>
      <c r="J1295" s="860"/>
      <c r="K1295" s="866"/>
      <c r="L1295" s="829"/>
      <c r="M1295" s="152"/>
      <c r="N1295" s="835"/>
      <c r="O1295" s="835"/>
      <c r="P1295" s="835"/>
      <c r="Q1295" s="835"/>
      <c r="R1295" s="831"/>
      <c r="S1295" s="855"/>
      <c r="T1295" s="857"/>
      <c r="U1295" s="46"/>
      <c r="V1295" s="19"/>
    </row>
    <row r="1296" spans="2:22" hidden="1">
      <c r="B1296" s="823"/>
      <c r="C1296" s="828"/>
      <c r="D1296" s="25"/>
      <c r="E1296" s="30"/>
      <c r="F1296" s="22"/>
      <c r="G1296" s="7" t="str">
        <f>IFERROR(IF(F1296/#REF!=0," ",F1296/#REF!),"")</f>
        <v/>
      </c>
      <c r="H1296" s="147"/>
      <c r="I1296" s="863"/>
      <c r="J1296" s="860"/>
      <c r="K1296" s="866"/>
      <c r="L1296" s="854"/>
      <c r="M1296" s="152"/>
      <c r="N1296" s="835"/>
      <c r="O1296" s="835"/>
      <c r="P1296" s="835"/>
      <c r="Q1296" s="835"/>
      <c r="R1296" s="831"/>
      <c r="S1296" s="855"/>
      <c r="T1296" s="857"/>
      <c r="U1296" s="46"/>
      <c r="V1296" s="19"/>
    </row>
    <row r="1297" spans="2:22" hidden="1">
      <c r="B1297" s="823"/>
      <c r="C1297" s="828"/>
      <c r="D1297" s="25"/>
      <c r="E1297" s="30"/>
      <c r="F1297" s="22"/>
      <c r="G1297" s="7" t="str">
        <f>IFERROR(IF(F1297/#REF!=0," ",F1297/#REF!),"")</f>
        <v/>
      </c>
      <c r="H1297" s="147"/>
      <c r="I1297" s="863"/>
      <c r="J1297" s="860"/>
      <c r="K1297" s="866"/>
      <c r="L1297" s="829"/>
      <c r="M1297" s="152"/>
      <c r="N1297" s="835"/>
      <c r="O1297" s="835"/>
      <c r="P1297" s="835"/>
      <c r="Q1297" s="835"/>
      <c r="R1297" s="831"/>
      <c r="S1297" s="855"/>
      <c r="T1297" s="857"/>
      <c r="U1297" s="46"/>
      <c r="V1297" s="19"/>
    </row>
    <row r="1298" spans="2:22" hidden="1">
      <c r="B1298" s="823"/>
      <c r="C1298" s="828"/>
      <c r="D1298" s="25"/>
      <c r="E1298" s="30"/>
      <c r="F1298" s="22"/>
      <c r="G1298" s="7" t="str">
        <f>IFERROR(IF(F1298/#REF!=0," ",F1298/#REF!),"")</f>
        <v/>
      </c>
      <c r="H1298" s="147"/>
      <c r="I1298" s="863"/>
      <c r="J1298" s="860"/>
      <c r="K1298" s="866"/>
      <c r="L1298" s="854"/>
      <c r="M1298" s="152"/>
      <c r="N1298" s="835"/>
      <c r="O1298" s="835"/>
      <c r="P1298" s="835"/>
      <c r="Q1298" s="835"/>
      <c r="R1298" s="831"/>
      <c r="S1298" s="855"/>
      <c r="T1298" s="857"/>
      <c r="U1298" s="46"/>
      <c r="V1298" s="19"/>
    </row>
    <row r="1299" spans="2:22" hidden="1">
      <c r="B1299" s="823"/>
      <c r="C1299" s="828"/>
      <c r="D1299" s="25"/>
      <c r="E1299" s="30"/>
      <c r="F1299" s="22"/>
      <c r="G1299" s="7" t="str">
        <f>IFERROR(IF(F1299/#REF!=0," ",F1299/#REF!),"")</f>
        <v/>
      </c>
      <c r="H1299" s="147"/>
      <c r="I1299" s="863"/>
      <c r="J1299" s="860"/>
      <c r="K1299" s="866"/>
      <c r="L1299" s="828"/>
      <c r="M1299" s="152"/>
      <c r="N1299" s="835"/>
      <c r="O1299" s="835"/>
      <c r="P1299" s="835"/>
      <c r="Q1299" s="835"/>
      <c r="R1299" s="831"/>
      <c r="S1299" s="855"/>
      <c r="T1299" s="857"/>
      <c r="U1299" s="46"/>
      <c r="V1299" s="19"/>
    </row>
    <row r="1300" spans="2:22" hidden="1">
      <c r="B1300" s="822"/>
      <c r="C1300" s="829"/>
      <c r="D1300" s="25"/>
      <c r="E1300" s="30"/>
      <c r="F1300" s="22"/>
      <c r="G1300" s="7" t="str">
        <f>IFERROR(IF(F1300/#REF!=0," ",F1300/#REF!),"")</f>
        <v/>
      </c>
      <c r="H1300" s="7"/>
      <c r="I1300" s="864"/>
      <c r="J1300" s="861"/>
      <c r="K1300" s="867"/>
      <c r="L1300" s="829"/>
      <c r="M1300" s="153"/>
      <c r="N1300" s="836"/>
      <c r="O1300" s="836"/>
      <c r="P1300" s="836"/>
      <c r="Q1300" s="836"/>
      <c r="R1300" s="832"/>
      <c r="S1300" s="856"/>
      <c r="T1300" s="858"/>
      <c r="U1300" s="46"/>
      <c r="V1300" s="19"/>
    </row>
    <row r="1301" spans="2:22" s="90" customFormat="1" ht="16.5" hidden="1" customHeight="1">
      <c r="B1301" s="821"/>
      <c r="C1301" s="78" t="s">
        <v>348</v>
      </c>
      <c r="D1301" s="78">
        <f>COUNTA(D1291:D1300)</f>
        <v>0</v>
      </c>
      <c r="E1301" s="78"/>
      <c r="F1301" s="69">
        <f>SUM(F1291:F1300)</f>
        <v>0</v>
      </c>
      <c r="G1301" s="69">
        <f>SUM(G1291:G1300)</f>
        <v>0</v>
      </c>
      <c r="H1301" s="69"/>
      <c r="I1301" s="70">
        <f>SUM(I1291:I1300)</f>
        <v>0</v>
      </c>
      <c r="J1301" s="71">
        <f>SUM(J1291:J1300)</f>
        <v>0</v>
      </c>
      <c r="K1301" s="71">
        <f>SUM(K1291:K1300)</f>
        <v>0</v>
      </c>
      <c r="L1301" s="71"/>
      <c r="M1301" s="71"/>
      <c r="N1301" s="74">
        <f>SUM(N1291:N1300)</f>
        <v>0</v>
      </c>
      <c r="O1301" s="74">
        <f>SUM(O1291:O1300)</f>
        <v>0</v>
      </c>
      <c r="P1301" s="74">
        <f t="shared" ref="P1301" si="211">SUM(P1291:P1300)</f>
        <v>0</v>
      </c>
      <c r="Q1301" s="74">
        <f>SUM(Q1291:Q1300)</f>
        <v>0</v>
      </c>
      <c r="R1301" s="71"/>
      <c r="S1301" s="71" t="e">
        <f>SUM(S1291:S1300)</f>
        <v>#REF!</v>
      </c>
      <c r="T1301" s="71" t="e">
        <f t="shared" ref="T1301" si="212">SUM(T1291:T1300)</f>
        <v>#REF!</v>
      </c>
      <c r="U1301" s="81"/>
      <c r="V1301" s="91"/>
    </row>
    <row r="1302" spans="2:22" s="93" customFormat="1" hidden="1">
      <c r="B1302" s="822"/>
      <c r="C1302" s="82"/>
      <c r="D1302" s="83"/>
      <c r="E1302" s="84"/>
      <c r="F1302" s="84"/>
      <c r="G1302" s="28" t="str">
        <f>IFERROR(IF(F1302/#REF!=0," ",F1302/#REF!),"")</f>
        <v/>
      </c>
      <c r="H1302" s="28"/>
      <c r="I1302" s="72"/>
      <c r="J1302" s="73"/>
      <c r="K1302" s="73"/>
      <c r="L1302" s="73"/>
      <c r="M1302" s="73"/>
      <c r="N1302" s="73"/>
      <c r="O1302" s="73"/>
      <c r="P1302" s="73"/>
      <c r="Q1302" s="73"/>
      <c r="R1302" s="73"/>
      <c r="S1302" s="73"/>
      <c r="T1302" s="73"/>
      <c r="U1302" s="87"/>
      <c r="V1302" s="92"/>
    </row>
    <row r="1303" spans="2:22" hidden="1">
      <c r="B1303" s="823">
        <f>B1291+1</f>
        <v>108</v>
      </c>
      <c r="C1303" s="828"/>
      <c r="D1303" s="25"/>
      <c r="E1303" s="24"/>
      <c r="F1303" s="30"/>
      <c r="G1303" s="7" t="str">
        <f>IFERROR(IF(F1303/#REF!=0," ",F1303/#REF!),"")</f>
        <v/>
      </c>
      <c r="H1303" s="147"/>
      <c r="I1303" s="862" t="str">
        <f>IFERROR(ROUND(IF(F1313/#REF!=0,"",F1313/#REF!),0),"")</f>
        <v/>
      </c>
      <c r="J1303" s="859" t="str">
        <f>IFERROR(I1313/#REF!,"")</f>
        <v/>
      </c>
      <c r="K1303" s="865" t="str">
        <f>IFERROR(J1313*#REF!/2,"")</f>
        <v/>
      </c>
      <c r="L1303" s="854"/>
      <c r="M1303" s="152"/>
      <c r="N1303" s="834" t="str">
        <f>IFERROR(ROUND(IF(OR($L1303="Hino Truck",$L1306="Hino Truck",$L1308="Hino Truck",$L1310="Hino Truck"),$J1313/#REF!,""),1),"NA")</f>
        <v>NA</v>
      </c>
      <c r="O1303" s="834" t="str">
        <f>IFERROR(ROUND(IF(OR($L1303="Mazda",$L1306="Mazda",$L1308="Mazda",$L1310="Mazda"),$J1313/#REF!,""),1),"NA")</f>
        <v>NA</v>
      </c>
      <c r="P1303" s="834" t="str">
        <f>IFERROR(ROUND(IF(OR($L1303="Shazoor",$L1306="Shazoor",$L1308="Shazoor",$L1310="Shazoor"),$J1313/#REF!,""),1),"NA")</f>
        <v>NA</v>
      </c>
      <c r="Q1303" s="834" t="str">
        <f>IFERROR(ROUND(IF(OR($L1303="Suzuki",$L1306="Suzuki",$L1308="Suzuki",$L1310="Suzuki"),$J1313/#REF!,""),1),"NA")</f>
        <v>NA</v>
      </c>
      <c r="R1303" s="830"/>
      <c r="S1303" s="855" t="e">
        <f>G1313/#REF!/#REF!</f>
        <v>#REF!</v>
      </c>
      <c r="T1303" s="857" t="e">
        <f>ROUND(S1313/#REF!,0)</f>
        <v>#REF!</v>
      </c>
      <c r="U1303" s="44"/>
      <c r="V1303" s="19"/>
    </row>
    <row r="1304" spans="2:22" hidden="1">
      <c r="B1304" s="823"/>
      <c r="C1304" s="828"/>
      <c r="D1304" s="25"/>
      <c r="E1304" s="30"/>
      <c r="F1304" s="30"/>
      <c r="G1304" s="7" t="str">
        <f>IFERROR(IF(F1304/#REF!=0," ",F1304/#REF!),"")</f>
        <v/>
      </c>
      <c r="H1304" s="147"/>
      <c r="I1304" s="863"/>
      <c r="J1304" s="860"/>
      <c r="K1304" s="866"/>
      <c r="L1304" s="828"/>
      <c r="M1304" s="152"/>
      <c r="N1304" s="835"/>
      <c r="O1304" s="835"/>
      <c r="P1304" s="835"/>
      <c r="Q1304" s="835"/>
      <c r="R1304" s="831"/>
      <c r="S1304" s="855"/>
      <c r="T1304" s="857"/>
      <c r="U1304" s="46"/>
      <c r="V1304" s="19"/>
    </row>
    <row r="1305" spans="2:22" hidden="1">
      <c r="B1305" s="823"/>
      <c r="C1305" s="828"/>
      <c r="D1305" s="25"/>
      <c r="E1305" s="30"/>
      <c r="F1305" s="30"/>
      <c r="G1305" s="7" t="str">
        <f>IFERROR(IF(F1305/#REF!=0," ",F1305/#REF!),"")</f>
        <v/>
      </c>
      <c r="H1305" s="147"/>
      <c r="I1305" s="863"/>
      <c r="J1305" s="860"/>
      <c r="K1305" s="866"/>
      <c r="L1305" s="829"/>
      <c r="M1305" s="152"/>
      <c r="N1305" s="835"/>
      <c r="O1305" s="835"/>
      <c r="P1305" s="835"/>
      <c r="Q1305" s="835"/>
      <c r="R1305" s="831"/>
      <c r="S1305" s="855"/>
      <c r="T1305" s="857"/>
      <c r="U1305" s="46"/>
      <c r="V1305" s="19"/>
    </row>
    <row r="1306" spans="2:22" hidden="1">
      <c r="B1306" s="823"/>
      <c r="C1306" s="828"/>
      <c r="D1306" s="25"/>
      <c r="E1306" s="30"/>
      <c r="F1306" s="30"/>
      <c r="G1306" s="7" t="str">
        <f>IFERROR(IF(F1306/#REF!=0," ",F1306/#REF!),"")</f>
        <v/>
      </c>
      <c r="H1306" s="147"/>
      <c r="I1306" s="863"/>
      <c r="J1306" s="860"/>
      <c r="K1306" s="866"/>
      <c r="L1306" s="854"/>
      <c r="M1306" s="152"/>
      <c r="N1306" s="835"/>
      <c r="O1306" s="835"/>
      <c r="P1306" s="835"/>
      <c r="Q1306" s="835"/>
      <c r="R1306" s="831"/>
      <c r="S1306" s="855"/>
      <c r="T1306" s="857"/>
      <c r="U1306" s="46"/>
      <c r="V1306" s="19"/>
    </row>
    <row r="1307" spans="2:22" hidden="1">
      <c r="B1307" s="823"/>
      <c r="C1307" s="828"/>
      <c r="D1307" s="25"/>
      <c r="E1307" s="30"/>
      <c r="F1307" s="22"/>
      <c r="G1307" s="7" t="str">
        <f>IFERROR(IF(F1307/#REF!=0," ",F1307/#REF!),"")</f>
        <v/>
      </c>
      <c r="H1307" s="147"/>
      <c r="I1307" s="863"/>
      <c r="J1307" s="860"/>
      <c r="K1307" s="866"/>
      <c r="L1307" s="829"/>
      <c r="M1307" s="152"/>
      <c r="N1307" s="835"/>
      <c r="O1307" s="835"/>
      <c r="P1307" s="835"/>
      <c r="Q1307" s="835"/>
      <c r="R1307" s="831"/>
      <c r="S1307" s="855"/>
      <c r="T1307" s="857"/>
      <c r="U1307" s="46"/>
      <c r="V1307" s="19"/>
    </row>
    <row r="1308" spans="2:22" hidden="1">
      <c r="B1308" s="823"/>
      <c r="C1308" s="828"/>
      <c r="D1308" s="25"/>
      <c r="E1308" s="30"/>
      <c r="F1308" s="22"/>
      <c r="G1308" s="7" t="str">
        <f>IFERROR(IF(F1308/#REF!=0," ",F1308/#REF!),"")</f>
        <v/>
      </c>
      <c r="H1308" s="147"/>
      <c r="I1308" s="863"/>
      <c r="J1308" s="860"/>
      <c r="K1308" s="866"/>
      <c r="L1308" s="854"/>
      <c r="M1308" s="152"/>
      <c r="N1308" s="835"/>
      <c r="O1308" s="835"/>
      <c r="P1308" s="835"/>
      <c r="Q1308" s="835"/>
      <c r="R1308" s="831"/>
      <c r="S1308" s="855"/>
      <c r="T1308" s="857"/>
      <c r="U1308" s="46"/>
      <c r="V1308" s="19"/>
    </row>
    <row r="1309" spans="2:22" hidden="1">
      <c r="B1309" s="823"/>
      <c r="C1309" s="828"/>
      <c r="D1309" s="25"/>
      <c r="E1309" s="30"/>
      <c r="F1309" s="22"/>
      <c r="G1309" s="7" t="str">
        <f>IFERROR(IF(F1309/#REF!=0," ",F1309/#REF!),"")</f>
        <v/>
      </c>
      <c r="H1309" s="147"/>
      <c r="I1309" s="863"/>
      <c r="J1309" s="860"/>
      <c r="K1309" s="866"/>
      <c r="L1309" s="829"/>
      <c r="M1309" s="152"/>
      <c r="N1309" s="835"/>
      <c r="O1309" s="835"/>
      <c r="P1309" s="835"/>
      <c r="Q1309" s="835"/>
      <c r="R1309" s="831"/>
      <c r="S1309" s="855"/>
      <c r="T1309" s="857"/>
      <c r="U1309" s="46"/>
      <c r="V1309" s="19"/>
    </row>
    <row r="1310" spans="2:22" hidden="1">
      <c r="B1310" s="823"/>
      <c r="C1310" s="828"/>
      <c r="D1310" s="25"/>
      <c r="E1310" s="30"/>
      <c r="F1310" s="22"/>
      <c r="G1310" s="7" t="str">
        <f>IFERROR(IF(F1310/#REF!=0," ",F1310/#REF!),"")</f>
        <v/>
      </c>
      <c r="H1310" s="147"/>
      <c r="I1310" s="863"/>
      <c r="J1310" s="860"/>
      <c r="K1310" s="866"/>
      <c r="L1310" s="854"/>
      <c r="M1310" s="152"/>
      <c r="N1310" s="835"/>
      <c r="O1310" s="835"/>
      <c r="P1310" s="835"/>
      <c r="Q1310" s="835"/>
      <c r="R1310" s="831"/>
      <c r="S1310" s="855"/>
      <c r="T1310" s="857"/>
      <c r="U1310" s="46"/>
      <c r="V1310" s="19"/>
    </row>
    <row r="1311" spans="2:22" hidden="1">
      <c r="B1311" s="823"/>
      <c r="C1311" s="828"/>
      <c r="D1311" s="25"/>
      <c r="E1311" s="30"/>
      <c r="F1311" s="22"/>
      <c r="G1311" s="7" t="str">
        <f>IFERROR(IF(F1311/#REF!=0," ",F1311/#REF!),"")</f>
        <v/>
      </c>
      <c r="H1311" s="147"/>
      <c r="I1311" s="863"/>
      <c r="J1311" s="860"/>
      <c r="K1311" s="866"/>
      <c r="L1311" s="828"/>
      <c r="M1311" s="152"/>
      <c r="N1311" s="835"/>
      <c r="O1311" s="835"/>
      <c r="P1311" s="835"/>
      <c r="Q1311" s="835"/>
      <c r="R1311" s="831"/>
      <c r="S1311" s="855"/>
      <c r="T1311" s="857"/>
      <c r="U1311" s="46"/>
      <c r="V1311" s="19"/>
    </row>
    <row r="1312" spans="2:22" hidden="1">
      <c r="B1312" s="822"/>
      <c r="C1312" s="829"/>
      <c r="D1312" s="25"/>
      <c r="E1312" s="30"/>
      <c r="F1312" s="22"/>
      <c r="G1312" s="7" t="str">
        <f>IFERROR(IF(F1312/#REF!=0," ",F1312/#REF!),"")</f>
        <v/>
      </c>
      <c r="H1312" s="7"/>
      <c r="I1312" s="864"/>
      <c r="J1312" s="861"/>
      <c r="K1312" s="867"/>
      <c r="L1312" s="829"/>
      <c r="M1312" s="153"/>
      <c r="N1312" s="836"/>
      <c r="O1312" s="836"/>
      <c r="P1312" s="836"/>
      <c r="Q1312" s="836"/>
      <c r="R1312" s="832"/>
      <c r="S1312" s="856"/>
      <c r="T1312" s="858"/>
      <c r="U1312" s="46"/>
      <c r="V1312" s="19"/>
    </row>
    <row r="1313" spans="2:22" s="90" customFormat="1" ht="16.5" hidden="1" customHeight="1">
      <c r="B1313" s="821"/>
      <c r="C1313" s="78" t="s">
        <v>348</v>
      </c>
      <c r="D1313" s="78">
        <f>COUNTA(D1303:D1312)</f>
        <v>0</v>
      </c>
      <c r="E1313" s="78"/>
      <c r="F1313" s="69">
        <f>SUM(F1303:F1312)</f>
        <v>0</v>
      </c>
      <c r="G1313" s="69">
        <f>SUM(G1303:G1312)</f>
        <v>0</v>
      </c>
      <c r="H1313" s="69"/>
      <c r="I1313" s="70">
        <f>SUM(I1303:I1312)</f>
        <v>0</v>
      </c>
      <c r="J1313" s="71">
        <f>SUM(J1303:J1312)</f>
        <v>0</v>
      </c>
      <c r="K1313" s="71">
        <f>SUM(K1303:K1312)</f>
        <v>0</v>
      </c>
      <c r="L1313" s="71"/>
      <c r="M1313" s="71"/>
      <c r="N1313" s="74">
        <f>SUM(N1303:N1312)</f>
        <v>0</v>
      </c>
      <c r="O1313" s="74">
        <f>SUM(O1303:O1312)</f>
        <v>0</v>
      </c>
      <c r="P1313" s="74">
        <f t="shared" ref="P1313" si="213">SUM(P1303:P1312)</f>
        <v>0</v>
      </c>
      <c r="Q1313" s="74">
        <f>SUM(Q1303:Q1312)</f>
        <v>0</v>
      </c>
      <c r="R1313" s="71"/>
      <c r="S1313" s="71" t="e">
        <f>SUM(S1303:S1312)</f>
        <v>#REF!</v>
      </c>
      <c r="T1313" s="71" t="e">
        <f t="shared" ref="T1313" si="214">SUM(T1303:T1312)</f>
        <v>#REF!</v>
      </c>
      <c r="U1313" s="81"/>
      <c r="V1313" s="91"/>
    </row>
    <row r="1314" spans="2:22" s="93" customFormat="1" hidden="1">
      <c r="B1314" s="822"/>
      <c r="C1314" s="82"/>
      <c r="D1314" s="83"/>
      <c r="E1314" s="84"/>
      <c r="F1314" s="84"/>
      <c r="G1314" s="28" t="str">
        <f>IFERROR(IF(F1314/#REF!=0," ",F1314/#REF!),"")</f>
        <v/>
      </c>
      <c r="H1314" s="28"/>
      <c r="I1314" s="72"/>
      <c r="J1314" s="73"/>
      <c r="K1314" s="73"/>
      <c r="L1314" s="73"/>
      <c r="M1314" s="73"/>
      <c r="N1314" s="73"/>
      <c r="O1314" s="73"/>
      <c r="P1314" s="73"/>
      <c r="Q1314" s="73"/>
      <c r="R1314" s="73"/>
      <c r="S1314" s="73"/>
      <c r="T1314" s="73"/>
      <c r="U1314" s="87"/>
      <c r="V1314" s="92"/>
    </row>
    <row r="1315" spans="2:22" hidden="1">
      <c r="B1315" s="823">
        <f>B1303+1</f>
        <v>109</v>
      </c>
      <c r="C1315" s="828"/>
      <c r="D1315" s="25"/>
      <c r="E1315" s="24"/>
      <c r="F1315" s="30"/>
      <c r="G1315" s="7" t="str">
        <f>IFERROR(IF(F1315/#REF!=0," ",F1315/#REF!),"")</f>
        <v/>
      </c>
      <c r="H1315" s="147"/>
      <c r="I1315" s="862" t="str">
        <f>IFERROR(ROUND(IF(F1325/#REF!=0,"",F1325/#REF!),0),"")</f>
        <v/>
      </c>
      <c r="J1315" s="859" t="str">
        <f>IFERROR(I1325/#REF!,"")</f>
        <v/>
      </c>
      <c r="K1315" s="865" t="str">
        <f>IFERROR(J1325*#REF!/2,"")</f>
        <v/>
      </c>
      <c r="L1315" s="854"/>
      <c r="M1315" s="152"/>
      <c r="N1315" s="834" t="str">
        <f>IFERROR(ROUND(IF(OR($L1315="Hino Truck",$L1318="Hino Truck",$L1320="Hino Truck",$L1322="Hino Truck"),$J1325/#REF!,""),1),"NA")</f>
        <v>NA</v>
      </c>
      <c r="O1315" s="834" t="str">
        <f>IFERROR(ROUND(IF(OR($L1315="Mazda",$L1318="Mazda",$L1320="Mazda",$L1322="Mazda"),$J1325/#REF!,""),1),"NA")</f>
        <v>NA</v>
      </c>
      <c r="P1315" s="834" t="str">
        <f>IFERROR(ROUND(IF(OR($L1315="Shazoor",$L1318="Shazoor",$L1320="Shazoor",$L1322="Shazoor"),$J1325/#REF!,""),1),"NA")</f>
        <v>NA</v>
      </c>
      <c r="Q1315" s="834" t="str">
        <f>IFERROR(ROUND(IF(OR($L1315="Suzuki",$L1318="Suzuki",$L1320="Suzuki",$L1322="Suzuki"),$J1325/#REF!,""),1),"NA")</f>
        <v>NA</v>
      </c>
      <c r="R1315" s="830"/>
      <c r="S1315" s="855" t="e">
        <f>G1325/#REF!/#REF!</f>
        <v>#REF!</v>
      </c>
      <c r="T1315" s="857" t="e">
        <f>ROUND(S1325/#REF!,0)</f>
        <v>#REF!</v>
      </c>
      <c r="U1315" s="44"/>
      <c r="V1315" s="19"/>
    </row>
    <row r="1316" spans="2:22" hidden="1">
      <c r="B1316" s="823"/>
      <c r="C1316" s="828"/>
      <c r="D1316" s="25"/>
      <c r="E1316" s="30"/>
      <c r="F1316" s="30"/>
      <c r="G1316" s="7" t="str">
        <f>IFERROR(IF(F1316/#REF!=0," ",F1316/#REF!),"")</f>
        <v/>
      </c>
      <c r="H1316" s="147"/>
      <c r="I1316" s="863"/>
      <c r="J1316" s="860"/>
      <c r="K1316" s="866"/>
      <c r="L1316" s="828"/>
      <c r="M1316" s="152"/>
      <c r="N1316" s="835"/>
      <c r="O1316" s="835"/>
      <c r="P1316" s="835"/>
      <c r="Q1316" s="835"/>
      <c r="R1316" s="831"/>
      <c r="S1316" s="855"/>
      <c r="T1316" s="857"/>
      <c r="U1316" s="46"/>
      <c r="V1316" s="19"/>
    </row>
    <row r="1317" spans="2:22" hidden="1">
      <c r="B1317" s="823"/>
      <c r="C1317" s="828"/>
      <c r="D1317" s="25"/>
      <c r="E1317" s="30"/>
      <c r="F1317" s="30"/>
      <c r="G1317" s="7" t="str">
        <f>IFERROR(IF(F1317/#REF!=0," ",F1317/#REF!),"")</f>
        <v/>
      </c>
      <c r="H1317" s="147"/>
      <c r="I1317" s="863"/>
      <c r="J1317" s="860"/>
      <c r="K1317" s="866"/>
      <c r="L1317" s="829"/>
      <c r="M1317" s="152"/>
      <c r="N1317" s="835"/>
      <c r="O1317" s="835"/>
      <c r="P1317" s="835"/>
      <c r="Q1317" s="835"/>
      <c r="R1317" s="831"/>
      <c r="S1317" s="855"/>
      <c r="T1317" s="857"/>
      <c r="U1317" s="46"/>
      <c r="V1317" s="19"/>
    </row>
    <row r="1318" spans="2:22" hidden="1">
      <c r="B1318" s="823"/>
      <c r="C1318" s="828"/>
      <c r="D1318" s="25"/>
      <c r="E1318" s="30"/>
      <c r="F1318" s="30"/>
      <c r="G1318" s="7" t="str">
        <f>IFERROR(IF(F1318/#REF!=0," ",F1318/#REF!),"")</f>
        <v/>
      </c>
      <c r="H1318" s="147"/>
      <c r="I1318" s="863"/>
      <c r="J1318" s="860"/>
      <c r="K1318" s="866"/>
      <c r="L1318" s="854"/>
      <c r="M1318" s="152"/>
      <c r="N1318" s="835"/>
      <c r="O1318" s="835"/>
      <c r="P1318" s="835"/>
      <c r="Q1318" s="835"/>
      <c r="R1318" s="831"/>
      <c r="S1318" s="855"/>
      <c r="T1318" s="857"/>
      <c r="U1318" s="46"/>
      <c r="V1318" s="19"/>
    </row>
    <row r="1319" spans="2:22" hidden="1">
      <c r="B1319" s="823"/>
      <c r="C1319" s="828"/>
      <c r="D1319" s="25"/>
      <c r="E1319" s="30"/>
      <c r="F1319" s="22"/>
      <c r="G1319" s="7" t="str">
        <f>IFERROR(IF(F1319/#REF!=0," ",F1319/#REF!),"")</f>
        <v/>
      </c>
      <c r="H1319" s="147"/>
      <c r="I1319" s="863"/>
      <c r="J1319" s="860"/>
      <c r="K1319" s="866"/>
      <c r="L1319" s="829"/>
      <c r="M1319" s="152"/>
      <c r="N1319" s="835"/>
      <c r="O1319" s="835"/>
      <c r="P1319" s="835"/>
      <c r="Q1319" s="835"/>
      <c r="R1319" s="831"/>
      <c r="S1319" s="855"/>
      <c r="T1319" s="857"/>
      <c r="U1319" s="46"/>
      <c r="V1319" s="19"/>
    </row>
    <row r="1320" spans="2:22" hidden="1">
      <c r="B1320" s="823"/>
      <c r="C1320" s="828"/>
      <c r="D1320" s="25"/>
      <c r="E1320" s="30"/>
      <c r="F1320" s="22"/>
      <c r="G1320" s="7" t="str">
        <f>IFERROR(IF(F1320/#REF!=0," ",F1320/#REF!),"")</f>
        <v/>
      </c>
      <c r="H1320" s="147"/>
      <c r="I1320" s="863"/>
      <c r="J1320" s="860"/>
      <c r="K1320" s="866"/>
      <c r="L1320" s="854"/>
      <c r="M1320" s="152"/>
      <c r="N1320" s="835"/>
      <c r="O1320" s="835"/>
      <c r="P1320" s="835"/>
      <c r="Q1320" s="835"/>
      <c r="R1320" s="831"/>
      <c r="S1320" s="855"/>
      <c r="T1320" s="857"/>
      <c r="U1320" s="46"/>
      <c r="V1320" s="19"/>
    </row>
    <row r="1321" spans="2:22" hidden="1">
      <c r="B1321" s="823"/>
      <c r="C1321" s="828"/>
      <c r="D1321" s="25"/>
      <c r="E1321" s="30"/>
      <c r="F1321" s="22"/>
      <c r="G1321" s="7" t="str">
        <f>IFERROR(IF(F1321/#REF!=0," ",F1321/#REF!),"")</f>
        <v/>
      </c>
      <c r="H1321" s="147"/>
      <c r="I1321" s="863"/>
      <c r="J1321" s="860"/>
      <c r="K1321" s="866"/>
      <c r="L1321" s="829"/>
      <c r="M1321" s="152"/>
      <c r="N1321" s="835"/>
      <c r="O1321" s="835"/>
      <c r="P1321" s="835"/>
      <c r="Q1321" s="835"/>
      <c r="R1321" s="831"/>
      <c r="S1321" s="855"/>
      <c r="T1321" s="857"/>
      <c r="U1321" s="46"/>
      <c r="V1321" s="19"/>
    </row>
    <row r="1322" spans="2:22" hidden="1">
      <c r="B1322" s="823"/>
      <c r="C1322" s="828"/>
      <c r="D1322" s="25"/>
      <c r="E1322" s="30"/>
      <c r="F1322" s="22"/>
      <c r="G1322" s="7" t="str">
        <f>IFERROR(IF(F1322/#REF!=0," ",F1322/#REF!),"")</f>
        <v/>
      </c>
      <c r="H1322" s="147"/>
      <c r="I1322" s="863"/>
      <c r="J1322" s="860"/>
      <c r="K1322" s="866"/>
      <c r="L1322" s="854"/>
      <c r="M1322" s="152"/>
      <c r="N1322" s="835"/>
      <c r="O1322" s="835"/>
      <c r="P1322" s="835"/>
      <c r="Q1322" s="835"/>
      <c r="R1322" s="831"/>
      <c r="S1322" s="855"/>
      <c r="T1322" s="857"/>
      <c r="U1322" s="46"/>
      <c r="V1322" s="19"/>
    </row>
    <row r="1323" spans="2:22" hidden="1">
      <c r="B1323" s="823"/>
      <c r="C1323" s="828"/>
      <c r="D1323" s="25"/>
      <c r="E1323" s="30"/>
      <c r="F1323" s="22"/>
      <c r="G1323" s="7" t="str">
        <f>IFERROR(IF(F1323/#REF!=0," ",F1323/#REF!),"")</f>
        <v/>
      </c>
      <c r="H1323" s="147"/>
      <c r="I1323" s="863"/>
      <c r="J1323" s="860"/>
      <c r="K1323" s="866"/>
      <c r="L1323" s="828"/>
      <c r="M1323" s="152"/>
      <c r="N1323" s="835"/>
      <c r="O1323" s="835"/>
      <c r="P1323" s="835"/>
      <c r="Q1323" s="835"/>
      <c r="R1323" s="831"/>
      <c r="S1323" s="855"/>
      <c r="T1323" s="857"/>
      <c r="U1323" s="46"/>
      <c r="V1323" s="19"/>
    </row>
    <row r="1324" spans="2:22" hidden="1">
      <c r="B1324" s="822"/>
      <c r="C1324" s="829"/>
      <c r="D1324" s="25"/>
      <c r="E1324" s="30"/>
      <c r="F1324" s="22"/>
      <c r="G1324" s="7" t="str">
        <f>IFERROR(IF(F1324/#REF!=0," ",F1324/#REF!),"")</f>
        <v/>
      </c>
      <c r="H1324" s="7"/>
      <c r="I1324" s="864"/>
      <c r="J1324" s="861"/>
      <c r="K1324" s="867"/>
      <c r="L1324" s="829"/>
      <c r="M1324" s="153"/>
      <c r="N1324" s="836"/>
      <c r="O1324" s="836"/>
      <c r="P1324" s="836"/>
      <c r="Q1324" s="836"/>
      <c r="R1324" s="832"/>
      <c r="S1324" s="856"/>
      <c r="T1324" s="858"/>
      <c r="U1324" s="46"/>
      <c r="V1324" s="19"/>
    </row>
    <row r="1325" spans="2:22" s="90" customFormat="1" ht="16.5" hidden="1" customHeight="1">
      <c r="B1325" s="821"/>
      <c r="C1325" s="78" t="s">
        <v>348</v>
      </c>
      <c r="D1325" s="78">
        <f>COUNTA(D1315:D1324)</f>
        <v>0</v>
      </c>
      <c r="E1325" s="78"/>
      <c r="F1325" s="69">
        <f>SUM(F1315:F1324)</f>
        <v>0</v>
      </c>
      <c r="G1325" s="69">
        <f>SUM(G1315:G1324)</f>
        <v>0</v>
      </c>
      <c r="H1325" s="69"/>
      <c r="I1325" s="70">
        <f>SUM(I1315:I1324)</f>
        <v>0</v>
      </c>
      <c r="J1325" s="71">
        <f>SUM(J1315:J1324)</f>
        <v>0</v>
      </c>
      <c r="K1325" s="71">
        <f>SUM(K1315:K1324)</f>
        <v>0</v>
      </c>
      <c r="L1325" s="71"/>
      <c r="M1325" s="71"/>
      <c r="N1325" s="74">
        <f>SUM(N1315:N1324)</f>
        <v>0</v>
      </c>
      <c r="O1325" s="74">
        <f>SUM(O1315:O1324)</f>
        <v>0</v>
      </c>
      <c r="P1325" s="74">
        <f t="shared" ref="P1325" si="215">SUM(P1315:P1324)</f>
        <v>0</v>
      </c>
      <c r="Q1325" s="74">
        <f>SUM(Q1315:Q1324)</f>
        <v>0</v>
      </c>
      <c r="R1325" s="71"/>
      <c r="S1325" s="71" t="e">
        <f>SUM(S1315:S1324)</f>
        <v>#REF!</v>
      </c>
      <c r="T1325" s="71" t="e">
        <f t="shared" ref="T1325" si="216">SUM(T1315:T1324)</f>
        <v>#REF!</v>
      </c>
      <c r="U1325" s="81"/>
      <c r="V1325" s="91"/>
    </row>
    <row r="1326" spans="2:22" s="93" customFormat="1" hidden="1">
      <c r="B1326" s="822"/>
      <c r="C1326" s="82"/>
      <c r="D1326" s="83"/>
      <c r="E1326" s="84"/>
      <c r="F1326" s="84"/>
      <c r="G1326" s="28" t="str">
        <f>IFERROR(IF(F1326/#REF!=0," ",F1326/#REF!),"")</f>
        <v/>
      </c>
      <c r="H1326" s="28"/>
      <c r="I1326" s="72"/>
      <c r="J1326" s="73"/>
      <c r="K1326" s="73"/>
      <c r="L1326" s="73"/>
      <c r="M1326" s="73"/>
      <c r="N1326" s="73"/>
      <c r="O1326" s="73"/>
      <c r="P1326" s="73"/>
      <c r="Q1326" s="73"/>
      <c r="R1326" s="73"/>
      <c r="S1326" s="73"/>
      <c r="T1326" s="73"/>
      <c r="U1326" s="87"/>
      <c r="V1326" s="92"/>
    </row>
    <row r="1327" spans="2:22" hidden="1">
      <c r="B1327" s="823">
        <f>B1315+1</f>
        <v>110</v>
      </c>
      <c r="C1327" s="828"/>
      <c r="D1327" s="25"/>
      <c r="E1327" s="24"/>
      <c r="F1327" s="30"/>
      <c r="G1327" s="7" t="str">
        <f>IFERROR(IF(F1327/#REF!=0," ",F1327/#REF!),"")</f>
        <v/>
      </c>
      <c r="H1327" s="147"/>
      <c r="I1327" s="862" t="str">
        <f>IFERROR(ROUND(IF(F1337/#REF!=0,"",F1337/#REF!),0),"")</f>
        <v/>
      </c>
      <c r="J1327" s="859" t="str">
        <f>IFERROR(I1337/#REF!,"")</f>
        <v/>
      </c>
      <c r="K1327" s="865" t="str">
        <f>IFERROR(J1337*#REF!/2,"")</f>
        <v/>
      </c>
      <c r="L1327" s="854"/>
      <c r="M1327" s="152"/>
      <c r="N1327" s="834" t="str">
        <f>IFERROR(ROUND(IF(OR($L1327="Hino Truck",$L1330="Hino Truck",$L1332="Hino Truck",$L1334="Hino Truck"),$J1337/#REF!,""),1),"NA")</f>
        <v>NA</v>
      </c>
      <c r="O1327" s="834" t="str">
        <f>IFERROR(ROUND(IF(OR($L1327="Mazda",$L1330="Mazda",$L1332="Mazda",$L1334="Mazda"),$J1337/#REF!,""),1),"NA")</f>
        <v>NA</v>
      </c>
      <c r="P1327" s="834" t="str">
        <f>IFERROR(ROUND(IF(OR($L1327="Shazoor",$L1330="Shazoor",$L1332="Shazoor",$L1334="Shazoor"),$J1337/#REF!,""),1),"NA")</f>
        <v>NA</v>
      </c>
      <c r="Q1327" s="834" t="str">
        <f>IFERROR(ROUND(IF(OR($L1327="Suzuki",$L1330="Suzuki",$L1332="Suzuki",$L1334="Suzuki"),$J1337/#REF!,""),1),"NA")</f>
        <v>NA</v>
      </c>
      <c r="R1327" s="830"/>
      <c r="S1327" s="855" t="e">
        <f>G1337/#REF!/#REF!</f>
        <v>#REF!</v>
      </c>
      <c r="T1327" s="857" t="e">
        <f>ROUND(S1337/#REF!,0)</f>
        <v>#REF!</v>
      </c>
      <c r="U1327" s="44"/>
      <c r="V1327" s="19"/>
    </row>
    <row r="1328" spans="2:22" hidden="1">
      <c r="B1328" s="823"/>
      <c r="C1328" s="828"/>
      <c r="D1328" s="25"/>
      <c r="E1328" s="30"/>
      <c r="F1328" s="30"/>
      <c r="G1328" s="7" t="str">
        <f>IFERROR(IF(F1328/#REF!=0," ",F1328/#REF!),"")</f>
        <v/>
      </c>
      <c r="H1328" s="147"/>
      <c r="I1328" s="863"/>
      <c r="J1328" s="860"/>
      <c r="K1328" s="866"/>
      <c r="L1328" s="828"/>
      <c r="M1328" s="152"/>
      <c r="N1328" s="835"/>
      <c r="O1328" s="835"/>
      <c r="P1328" s="835"/>
      <c r="Q1328" s="835"/>
      <c r="R1328" s="831"/>
      <c r="S1328" s="855"/>
      <c r="T1328" s="857"/>
      <c r="U1328" s="46"/>
      <c r="V1328" s="19"/>
    </row>
    <row r="1329" spans="2:22" hidden="1">
      <c r="B1329" s="823"/>
      <c r="C1329" s="828"/>
      <c r="D1329" s="25"/>
      <c r="E1329" s="30"/>
      <c r="F1329" s="30"/>
      <c r="G1329" s="7" t="str">
        <f>IFERROR(IF(F1329/#REF!=0," ",F1329/#REF!),"")</f>
        <v/>
      </c>
      <c r="H1329" s="147"/>
      <c r="I1329" s="863"/>
      <c r="J1329" s="860"/>
      <c r="K1329" s="866"/>
      <c r="L1329" s="829"/>
      <c r="M1329" s="152"/>
      <c r="N1329" s="835"/>
      <c r="O1329" s="835"/>
      <c r="P1329" s="835"/>
      <c r="Q1329" s="835"/>
      <c r="R1329" s="831"/>
      <c r="S1329" s="855"/>
      <c r="T1329" s="857"/>
      <c r="U1329" s="46"/>
      <c r="V1329" s="19"/>
    </row>
    <row r="1330" spans="2:22" hidden="1">
      <c r="B1330" s="823"/>
      <c r="C1330" s="828"/>
      <c r="D1330" s="25"/>
      <c r="E1330" s="30"/>
      <c r="F1330" s="30"/>
      <c r="G1330" s="7" t="str">
        <f>IFERROR(IF(F1330/#REF!=0," ",F1330/#REF!),"")</f>
        <v/>
      </c>
      <c r="H1330" s="147"/>
      <c r="I1330" s="863"/>
      <c r="J1330" s="860"/>
      <c r="K1330" s="866"/>
      <c r="L1330" s="854"/>
      <c r="M1330" s="152"/>
      <c r="N1330" s="835"/>
      <c r="O1330" s="835"/>
      <c r="P1330" s="835"/>
      <c r="Q1330" s="835"/>
      <c r="R1330" s="831"/>
      <c r="S1330" s="855"/>
      <c r="T1330" s="857"/>
      <c r="U1330" s="46"/>
      <c r="V1330" s="19"/>
    </row>
    <row r="1331" spans="2:22" hidden="1">
      <c r="B1331" s="823"/>
      <c r="C1331" s="828"/>
      <c r="D1331" s="25"/>
      <c r="E1331" s="30"/>
      <c r="F1331" s="22"/>
      <c r="G1331" s="7" t="str">
        <f>IFERROR(IF(F1331/#REF!=0," ",F1331/#REF!),"")</f>
        <v/>
      </c>
      <c r="H1331" s="147"/>
      <c r="I1331" s="863"/>
      <c r="J1331" s="860"/>
      <c r="K1331" s="866"/>
      <c r="L1331" s="829"/>
      <c r="M1331" s="152"/>
      <c r="N1331" s="835"/>
      <c r="O1331" s="835"/>
      <c r="P1331" s="835"/>
      <c r="Q1331" s="835"/>
      <c r="R1331" s="831"/>
      <c r="S1331" s="855"/>
      <c r="T1331" s="857"/>
      <c r="U1331" s="46"/>
      <c r="V1331" s="19"/>
    </row>
    <row r="1332" spans="2:22" hidden="1">
      <c r="B1332" s="823"/>
      <c r="C1332" s="828"/>
      <c r="D1332" s="25"/>
      <c r="E1332" s="30"/>
      <c r="F1332" s="22"/>
      <c r="G1332" s="7" t="str">
        <f>IFERROR(IF(F1332/#REF!=0," ",F1332/#REF!),"")</f>
        <v/>
      </c>
      <c r="H1332" s="147"/>
      <c r="I1332" s="863"/>
      <c r="J1332" s="860"/>
      <c r="K1332" s="866"/>
      <c r="L1332" s="854"/>
      <c r="M1332" s="152"/>
      <c r="N1332" s="835"/>
      <c r="O1332" s="835"/>
      <c r="P1332" s="835"/>
      <c r="Q1332" s="835"/>
      <c r="R1332" s="831"/>
      <c r="S1332" s="855"/>
      <c r="T1332" s="857"/>
      <c r="U1332" s="46"/>
      <c r="V1332" s="19"/>
    </row>
    <row r="1333" spans="2:22" hidden="1">
      <c r="B1333" s="823"/>
      <c r="C1333" s="828"/>
      <c r="D1333" s="25"/>
      <c r="E1333" s="30"/>
      <c r="F1333" s="22"/>
      <c r="G1333" s="7" t="str">
        <f>IFERROR(IF(F1333/#REF!=0," ",F1333/#REF!),"")</f>
        <v/>
      </c>
      <c r="H1333" s="147"/>
      <c r="I1333" s="863"/>
      <c r="J1333" s="860"/>
      <c r="K1333" s="866"/>
      <c r="L1333" s="829"/>
      <c r="M1333" s="152"/>
      <c r="N1333" s="835"/>
      <c r="O1333" s="835"/>
      <c r="P1333" s="835"/>
      <c r="Q1333" s="835"/>
      <c r="R1333" s="831"/>
      <c r="S1333" s="855"/>
      <c r="T1333" s="857"/>
      <c r="U1333" s="46"/>
      <c r="V1333" s="19"/>
    </row>
    <row r="1334" spans="2:22" hidden="1">
      <c r="B1334" s="823"/>
      <c r="C1334" s="828"/>
      <c r="D1334" s="25"/>
      <c r="E1334" s="30"/>
      <c r="F1334" s="22"/>
      <c r="G1334" s="7" t="str">
        <f>IFERROR(IF(F1334/#REF!=0," ",F1334/#REF!),"")</f>
        <v/>
      </c>
      <c r="H1334" s="147"/>
      <c r="I1334" s="863"/>
      <c r="J1334" s="860"/>
      <c r="K1334" s="866"/>
      <c r="L1334" s="854"/>
      <c r="M1334" s="152"/>
      <c r="N1334" s="835"/>
      <c r="O1334" s="835"/>
      <c r="P1334" s="835"/>
      <c r="Q1334" s="835"/>
      <c r="R1334" s="831"/>
      <c r="S1334" s="855"/>
      <c r="T1334" s="857"/>
      <c r="U1334" s="46"/>
      <c r="V1334" s="19"/>
    </row>
    <row r="1335" spans="2:22" hidden="1">
      <c r="B1335" s="823"/>
      <c r="C1335" s="828"/>
      <c r="D1335" s="25"/>
      <c r="E1335" s="30"/>
      <c r="F1335" s="22"/>
      <c r="G1335" s="7" t="str">
        <f>IFERROR(IF(F1335/#REF!=0," ",F1335/#REF!),"")</f>
        <v/>
      </c>
      <c r="H1335" s="147"/>
      <c r="I1335" s="863"/>
      <c r="J1335" s="860"/>
      <c r="K1335" s="866"/>
      <c r="L1335" s="828"/>
      <c r="M1335" s="152"/>
      <c r="N1335" s="835"/>
      <c r="O1335" s="835"/>
      <c r="P1335" s="835"/>
      <c r="Q1335" s="835"/>
      <c r="R1335" s="831"/>
      <c r="S1335" s="855"/>
      <c r="T1335" s="857"/>
      <c r="U1335" s="46"/>
      <c r="V1335" s="19"/>
    </row>
    <row r="1336" spans="2:22" hidden="1">
      <c r="B1336" s="822"/>
      <c r="C1336" s="829"/>
      <c r="D1336" s="25"/>
      <c r="E1336" s="30"/>
      <c r="F1336" s="22"/>
      <c r="G1336" s="7" t="str">
        <f>IFERROR(IF(F1336/#REF!=0," ",F1336/#REF!),"")</f>
        <v/>
      </c>
      <c r="H1336" s="7"/>
      <c r="I1336" s="864"/>
      <c r="J1336" s="861"/>
      <c r="K1336" s="867"/>
      <c r="L1336" s="829"/>
      <c r="M1336" s="153"/>
      <c r="N1336" s="836"/>
      <c r="O1336" s="836"/>
      <c r="P1336" s="836"/>
      <c r="Q1336" s="836"/>
      <c r="R1336" s="832"/>
      <c r="S1336" s="856"/>
      <c r="T1336" s="858"/>
      <c r="U1336" s="46"/>
      <c r="V1336" s="19"/>
    </row>
    <row r="1337" spans="2:22" s="90" customFormat="1" ht="16.5" hidden="1" customHeight="1">
      <c r="B1337" s="821"/>
      <c r="C1337" s="78" t="s">
        <v>348</v>
      </c>
      <c r="D1337" s="78">
        <f>COUNTA(D1327:D1336)</f>
        <v>0</v>
      </c>
      <c r="E1337" s="78"/>
      <c r="F1337" s="69">
        <f>SUM(F1327:F1336)</f>
        <v>0</v>
      </c>
      <c r="G1337" s="69">
        <f>SUM(G1327:G1336)</f>
        <v>0</v>
      </c>
      <c r="H1337" s="69"/>
      <c r="I1337" s="70">
        <f>SUM(I1327:I1336)</f>
        <v>0</v>
      </c>
      <c r="J1337" s="71">
        <f>SUM(J1327:J1336)</f>
        <v>0</v>
      </c>
      <c r="K1337" s="71">
        <f>SUM(K1327:K1336)</f>
        <v>0</v>
      </c>
      <c r="L1337" s="71"/>
      <c r="M1337" s="71"/>
      <c r="N1337" s="74">
        <f>SUM(N1327:N1336)</f>
        <v>0</v>
      </c>
      <c r="O1337" s="74">
        <f>SUM(O1327:O1336)</f>
        <v>0</v>
      </c>
      <c r="P1337" s="74">
        <f t="shared" ref="P1337" si="217">SUM(P1327:P1336)</f>
        <v>0</v>
      </c>
      <c r="Q1337" s="74">
        <f>SUM(Q1327:Q1336)</f>
        <v>0</v>
      </c>
      <c r="R1337" s="71"/>
      <c r="S1337" s="71" t="e">
        <f>SUM(S1327:S1336)</f>
        <v>#REF!</v>
      </c>
      <c r="T1337" s="71" t="e">
        <f t="shared" ref="T1337" si="218">SUM(T1327:T1336)</f>
        <v>#REF!</v>
      </c>
      <c r="U1337" s="81"/>
      <c r="V1337" s="91"/>
    </row>
    <row r="1338" spans="2:22" s="93" customFormat="1" hidden="1">
      <c r="B1338" s="822"/>
      <c r="C1338" s="82"/>
      <c r="D1338" s="83"/>
      <c r="E1338" s="84"/>
      <c r="F1338" s="84"/>
      <c r="G1338" s="28" t="str">
        <f>IFERROR(IF(F1338/#REF!=0," ",F1338/#REF!),"")</f>
        <v/>
      </c>
      <c r="H1338" s="28"/>
      <c r="I1338" s="72"/>
      <c r="J1338" s="73"/>
      <c r="K1338" s="73"/>
      <c r="L1338" s="73"/>
      <c r="M1338" s="73"/>
      <c r="N1338" s="73"/>
      <c r="O1338" s="73"/>
      <c r="P1338" s="73"/>
      <c r="Q1338" s="73"/>
      <c r="R1338" s="73"/>
      <c r="S1338" s="73"/>
      <c r="T1338" s="73"/>
      <c r="U1338" s="87"/>
      <c r="V1338" s="92"/>
    </row>
    <row r="1339" spans="2:22" hidden="1">
      <c r="B1339" s="823">
        <f>B1327+1</f>
        <v>111</v>
      </c>
      <c r="C1339" s="828"/>
      <c r="D1339" s="25"/>
      <c r="E1339" s="24"/>
      <c r="F1339" s="30"/>
      <c r="G1339" s="7" t="str">
        <f>IFERROR(IF(F1339/#REF!=0," ",F1339/#REF!),"")</f>
        <v/>
      </c>
      <c r="H1339" s="147"/>
      <c r="I1339" s="862" t="str">
        <f>IFERROR(ROUND(IF(F1349/#REF!=0,"",F1349/#REF!),0),"")</f>
        <v/>
      </c>
      <c r="J1339" s="859" t="str">
        <f>IFERROR(I1349/#REF!,"")</f>
        <v/>
      </c>
      <c r="K1339" s="865" t="str">
        <f>IFERROR(J1349*#REF!/2,"")</f>
        <v/>
      </c>
      <c r="L1339" s="854"/>
      <c r="M1339" s="152"/>
      <c r="N1339" s="834" t="str">
        <f>IFERROR(ROUND(IF(OR($L1339="Hino Truck",$L1342="Hino Truck",$L1344="Hino Truck",$L1346="Hino Truck"),$J1349/#REF!,""),1),"NA")</f>
        <v>NA</v>
      </c>
      <c r="O1339" s="834" t="str">
        <f>IFERROR(ROUND(IF(OR($L1339="Mazda",$L1342="Mazda",$L1344="Mazda",$L1346="Mazda"),$J1349/#REF!,""),1),"NA")</f>
        <v>NA</v>
      </c>
      <c r="P1339" s="834" t="str">
        <f>IFERROR(ROUND(IF(OR($L1339="Shazoor",$L1342="Shazoor",$L1344="Shazoor",$L1346="Shazoor"),$J1349/#REF!,""),1),"NA")</f>
        <v>NA</v>
      </c>
      <c r="Q1339" s="834" t="str">
        <f>IFERROR(ROUND(IF(OR($L1339="Suzuki",$L1342="Suzuki",$L1344="Suzuki",$L1346="Suzuki"),$J1349/#REF!,""),1),"NA")</f>
        <v>NA</v>
      </c>
      <c r="R1339" s="830"/>
      <c r="S1339" s="855" t="e">
        <f>G1349/#REF!/#REF!</f>
        <v>#REF!</v>
      </c>
      <c r="T1339" s="857" t="e">
        <f>ROUND(S1349/#REF!,0)</f>
        <v>#REF!</v>
      </c>
      <c r="U1339" s="44"/>
      <c r="V1339" s="19"/>
    </row>
    <row r="1340" spans="2:22" hidden="1">
      <c r="B1340" s="823"/>
      <c r="C1340" s="828"/>
      <c r="D1340" s="25"/>
      <c r="E1340" s="30"/>
      <c r="F1340" s="30"/>
      <c r="G1340" s="7" t="str">
        <f>IFERROR(IF(F1340/#REF!=0," ",F1340/#REF!),"")</f>
        <v/>
      </c>
      <c r="H1340" s="147"/>
      <c r="I1340" s="863"/>
      <c r="J1340" s="860"/>
      <c r="K1340" s="866"/>
      <c r="L1340" s="828"/>
      <c r="M1340" s="152"/>
      <c r="N1340" s="835"/>
      <c r="O1340" s="835"/>
      <c r="P1340" s="835"/>
      <c r="Q1340" s="835"/>
      <c r="R1340" s="831"/>
      <c r="S1340" s="855"/>
      <c r="T1340" s="857"/>
      <c r="U1340" s="46"/>
      <c r="V1340" s="19"/>
    </row>
    <row r="1341" spans="2:22" hidden="1">
      <c r="B1341" s="823"/>
      <c r="C1341" s="828"/>
      <c r="D1341" s="25"/>
      <c r="E1341" s="30"/>
      <c r="F1341" s="30"/>
      <c r="G1341" s="7" t="str">
        <f>IFERROR(IF(F1341/#REF!=0," ",F1341/#REF!),"")</f>
        <v/>
      </c>
      <c r="H1341" s="147"/>
      <c r="I1341" s="863"/>
      <c r="J1341" s="860"/>
      <c r="K1341" s="866"/>
      <c r="L1341" s="829"/>
      <c r="M1341" s="152"/>
      <c r="N1341" s="835"/>
      <c r="O1341" s="835"/>
      <c r="P1341" s="835"/>
      <c r="Q1341" s="835"/>
      <c r="R1341" s="831"/>
      <c r="S1341" s="855"/>
      <c r="T1341" s="857"/>
      <c r="U1341" s="46"/>
      <c r="V1341" s="19"/>
    </row>
    <row r="1342" spans="2:22" hidden="1">
      <c r="B1342" s="823"/>
      <c r="C1342" s="828"/>
      <c r="D1342" s="25"/>
      <c r="E1342" s="30"/>
      <c r="F1342" s="30"/>
      <c r="G1342" s="7" t="str">
        <f>IFERROR(IF(F1342/#REF!=0," ",F1342/#REF!),"")</f>
        <v/>
      </c>
      <c r="H1342" s="147"/>
      <c r="I1342" s="863"/>
      <c r="J1342" s="860"/>
      <c r="K1342" s="866"/>
      <c r="L1342" s="854"/>
      <c r="M1342" s="152"/>
      <c r="N1342" s="835"/>
      <c r="O1342" s="835"/>
      <c r="P1342" s="835"/>
      <c r="Q1342" s="835"/>
      <c r="R1342" s="831"/>
      <c r="S1342" s="855"/>
      <c r="T1342" s="857"/>
      <c r="U1342" s="46"/>
      <c r="V1342" s="19"/>
    </row>
    <row r="1343" spans="2:22" hidden="1">
      <c r="B1343" s="823"/>
      <c r="C1343" s="828"/>
      <c r="D1343" s="25"/>
      <c r="E1343" s="30"/>
      <c r="F1343" s="22"/>
      <c r="G1343" s="7" t="str">
        <f>IFERROR(IF(F1343/#REF!=0," ",F1343/#REF!),"")</f>
        <v/>
      </c>
      <c r="H1343" s="147"/>
      <c r="I1343" s="863"/>
      <c r="J1343" s="860"/>
      <c r="K1343" s="866"/>
      <c r="L1343" s="829"/>
      <c r="M1343" s="152"/>
      <c r="N1343" s="835"/>
      <c r="O1343" s="835"/>
      <c r="P1343" s="835"/>
      <c r="Q1343" s="835"/>
      <c r="R1343" s="831"/>
      <c r="S1343" s="855"/>
      <c r="T1343" s="857"/>
      <c r="U1343" s="46"/>
      <c r="V1343" s="19"/>
    </row>
    <row r="1344" spans="2:22" hidden="1">
      <c r="B1344" s="823"/>
      <c r="C1344" s="828"/>
      <c r="D1344" s="25"/>
      <c r="E1344" s="30"/>
      <c r="F1344" s="22"/>
      <c r="G1344" s="7" t="str">
        <f>IFERROR(IF(F1344/#REF!=0," ",F1344/#REF!),"")</f>
        <v/>
      </c>
      <c r="H1344" s="147"/>
      <c r="I1344" s="863"/>
      <c r="J1344" s="860"/>
      <c r="K1344" s="866"/>
      <c r="L1344" s="854"/>
      <c r="M1344" s="152"/>
      <c r="N1344" s="835"/>
      <c r="O1344" s="835"/>
      <c r="P1344" s="835"/>
      <c r="Q1344" s="835"/>
      <c r="R1344" s="831"/>
      <c r="S1344" s="855"/>
      <c r="T1344" s="857"/>
      <c r="U1344" s="46"/>
      <c r="V1344" s="19"/>
    </row>
    <row r="1345" spans="2:22" hidden="1">
      <c r="B1345" s="823"/>
      <c r="C1345" s="828"/>
      <c r="D1345" s="25"/>
      <c r="E1345" s="30"/>
      <c r="F1345" s="22"/>
      <c r="G1345" s="7" t="str">
        <f>IFERROR(IF(F1345/#REF!=0," ",F1345/#REF!),"")</f>
        <v/>
      </c>
      <c r="H1345" s="147"/>
      <c r="I1345" s="863"/>
      <c r="J1345" s="860"/>
      <c r="K1345" s="866"/>
      <c r="L1345" s="829"/>
      <c r="M1345" s="152"/>
      <c r="N1345" s="835"/>
      <c r="O1345" s="835"/>
      <c r="P1345" s="835"/>
      <c r="Q1345" s="835"/>
      <c r="R1345" s="831"/>
      <c r="S1345" s="855"/>
      <c r="T1345" s="857"/>
      <c r="U1345" s="46"/>
      <c r="V1345" s="19"/>
    </row>
    <row r="1346" spans="2:22" hidden="1">
      <c r="B1346" s="823"/>
      <c r="C1346" s="828"/>
      <c r="D1346" s="25"/>
      <c r="E1346" s="30"/>
      <c r="F1346" s="22"/>
      <c r="G1346" s="7" t="str">
        <f>IFERROR(IF(F1346/#REF!=0," ",F1346/#REF!),"")</f>
        <v/>
      </c>
      <c r="H1346" s="147"/>
      <c r="I1346" s="863"/>
      <c r="J1346" s="860"/>
      <c r="K1346" s="866"/>
      <c r="L1346" s="854"/>
      <c r="M1346" s="152"/>
      <c r="N1346" s="835"/>
      <c r="O1346" s="835"/>
      <c r="P1346" s="835"/>
      <c r="Q1346" s="835"/>
      <c r="R1346" s="831"/>
      <c r="S1346" s="855"/>
      <c r="T1346" s="857"/>
      <c r="U1346" s="46"/>
      <c r="V1346" s="19"/>
    </row>
    <row r="1347" spans="2:22" hidden="1">
      <c r="B1347" s="823"/>
      <c r="C1347" s="828"/>
      <c r="D1347" s="25"/>
      <c r="E1347" s="30"/>
      <c r="F1347" s="22"/>
      <c r="G1347" s="7" t="str">
        <f>IFERROR(IF(F1347/#REF!=0," ",F1347/#REF!),"")</f>
        <v/>
      </c>
      <c r="H1347" s="147"/>
      <c r="I1347" s="863"/>
      <c r="J1347" s="860"/>
      <c r="K1347" s="866"/>
      <c r="L1347" s="828"/>
      <c r="M1347" s="152"/>
      <c r="N1347" s="835"/>
      <c r="O1347" s="835"/>
      <c r="P1347" s="835"/>
      <c r="Q1347" s="835"/>
      <c r="R1347" s="831"/>
      <c r="S1347" s="855"/>
      <c r="T1347" s="857"/>
      <c r="U1347" s="46"/>
      <c r="V1347" s="19"/>
    </row>
    <row r="1348" spans="2:22" hidden="1">
      <c r="B1348" s="822"/>
      <c r="C1348" s="829"/>
      <c r="D1348" s="25"/>
      <c r="E1348" s="30"/>
      <c r="F1348" s="22"/>
      <c r="G1348" s="7" t="str">
        <f>IFERROR(IF(F1348/#REF!=0," ",F1348/#REF!),"")</f>
        <v/>
      </c>
      <c r="H1348" s="7"/>
      <c r="I1348" s="864"/>
      <c r="J1348" s="861"/>
      <c r="K1348" s="867"/>
      <c r="L1348" s="829"/>
      <c r="M1348" s="153"/>
      <c r="N1348" s="836"/>
      <c r="O1348" s="836"/>
      <c r="P1348" s="836"/>
      <c r="Q1348" s="836"/>
      <c r="R1348" s="832"/>
      <c r="S1348" s="856"/>
      <c r="T1348" s="858"/>
      <c r="U1348" s="46"/>
      <c r="V1348" s="19"/>
    </row>
    <row r="1349" spans="2:22" s="90" customFormat="1" ht="16.5" hidden="1" customHeight="1">
      <c r="B1349" s="821"/>
      <c r="C1349" s="78" t="s">
        <v>348</v>
      </c>
      <c r="D1349" s="78">
        <f>COUNTA(D1339:D1348)</f>
        <v>0</v>
      </c>
      <c r="E1349" s="78"/>
      <c r="F1349" s="69">
        <f>SUM(F1339:F1348)</f>
        <v>0</v>
      </c>
      <c r="G1349" s="69">
        <f>SUM(G1339:G1348)</f>
        <v>0</v>
      </c>
      <c r="H1349" s="69"/>
      <c r="I1349" s="70">
        <f>SUM(I1339:I1348)</f>
        <v>0</v>
      </c>
      <c r="J1349" s="71">
        <f>SUM(J1339:J1348)</f>
        <v>0</v>
      </c>
      <c r="K1349" s="71">
        <f>SUM(K1339:K1348)</f>
        <v>0</v>
      </c>
      <c r="L1349" s="71"/>
      <c r="M1349" s="71"/>
      <c r="N1349" s="74">
        <f>SUM(N1339:N1348)</f>
        <v>0</v>
      </c>
      <c r="O1349" s="74">
        <f>SUM(O1339:O1348)</f>
        <v>0</v>
      </c>
      <c r="P1349" s="74">
        <f t="shared" ref="P1349" si="219">SUM(P1339:P1348)</f>
        <v>0</v>
      </c>
      <c r="Q1349" s="74">
        <f>SUM(Q1339:Q1348)</f>
        <v>0</v>
      </c>
      <c r="R1349" s="71"/>
      <c r="S1349" s="71" t="e">
        <f>SUM(S1339:S1348)</f>
        <v>#REF!</v>
      </c>
      <c r="T1349" s="71" t="e">
        <f t="shared" ref="T1349" si="220">SUM(T1339:T1348)</f>
        <v>#REF!</v>
      </c>
      <c r="U1349" s="81"/>
      <c r="V1349" s="91"/>
    </row>
    <row r="1350" spans="2:22" s="93" customFormat="1" hidden="1">
      <c r="B1350" s="822"/>
      <c r="C1350" s="82"/>
      <c r="D1350" s="83"/>
      <c r="E1350" s="84"/>
      <c r="F1350" s="84"/>
      <c r="G1350" s="28" t="str">
        <f>IFERROR(IF(F1350/#REF!=0," ",F1350/#REF!),"")</f>
        <v/>
      </c>
      <c r="H1350" s="28"/>
      <c r="I1350" s="72"/>
      <c r="J1350" s="73"/>
      <c r="K1350" s="73"/>
      <c r="L1350" s="73"/>
      <c r="M1350" s="73"/>
      <c r="N1350" s="73"/>
      <c r="O1350" s="73"/>
      <c r="P1350" s="73"/>
      <c r="Q1350" s="73"/>
      <c r="R1350" s="73"/>
      <c r="S1350" s="73"/>
      <c r="T1350" s="73"/>
      <c r="U1350" s="87"/>
      <c r="V1350" s="92"/>
    </row>
    <row r="1351" spans="2:22" hidden="1">
      <c r="B1351" s="823">
        <f>B1339+1</f>
        <v>112</v>
      </c>
      <c r="C1351" s="828"/>
      <c r="D1351" s="25"/>
      <c r="E1351" s="24"/>
      <c r="F1351" s="30"/>
      <c r="G1351" s="7" t="str">
        <f>IFERROR(IF(F1351/#REF!=0," ",F1351/#REF!),"")</f>
        <v/>
      </c>
      <c r="H1351" s="147"/>
      <c r="I1351" s="862" t="str">
        <f>IFERROR(ROUND(IF(F1361/#REF!=0,"",F1361/#REF!),0),"")</f>
        <v/>
      </c>
      <c r="J1351" s="859" t="str">
        <f>IFERROR(I1361/#REF!,"")</f>
        <v/>
      </c>
      <c r="K1351" s="865" t="str">
        <f>IFERROR(J1361*#REF!/2,"")</f>
        <v/>
      </c>
      <c r="L1351" s="854"/>
      <c r="M1351" s="152"/>
      <c r="N1351" s="834" t="str">
        <f>IFERROR(ROUND(IF(OR($L1351="Hino Truck",$L1354="Hino Truck",$L1356="Hino Truck",$L1358="Hino Truck"),$J1361/#REF!,""),1),"NA")</f>
        <v>NA</v>
      </c>
      <c r="O1351" s="834" t="str">
        <f>IFERROR(ROUND(IF(OR($L1351="Mazda",$L1354="Mazda",$L1356="Mazda",$L1358="Mazda"),$J1361/#REF!,""),1),"NA")</f>
        <v>NA</v>
      </c>
      <c r="P1351" s="834" t="str">
        <f>IFERROR(ROUND(IF(OR($L1351="Shazoor",$L1354="Shazoor",$L1356="Shazoor",$L1358="Shazoor"),$J1361/#REF!,""),1),"NA")</f>
        <v>NA</v>
      </c>
      <c r="Q1351" s="834" t="str">
        <f>IFERROR(ROUND(IF(OR($L1351="Suzuki",$L1354="Suzuki",$L1356="Suzuki",$L1358="Suzuki"),$J1361/#REF!,""),1),"NA")</f>
        <v>NA</v>
      </c>
      <c r="R1351" s="830"/>
      <c r="S1351" s="855" t="e">
        <f>G1361/#REF!/#REF!</f>
        <v>#REF!</v>
      </c>
      <c r="T1351" s="857" t="e">
        <f>ROUND(S1361/#REF!,0)</f>
        <v>#REF!</v>
      </c>
      <c r="U1351" s="44"/>
      <c r="V1351" s="19"/>
    </row>
    <row r="1352" spans="2:22" hidden="1">
      <c r="B1352" s="823"/>
      <c r="C1352" s="828"/>
      <c r="D1352" s="25"/>
      <c r="E1352" s="30"/>
      <c r="F1352" s="30"/>
      <c r="G1352" s="7" t="str">
        <f>IFERROR(IF(F1352/#REF!=0," ",F1352/#REF!),"")</f>
        <v/>
      </c>
      <c r="H1352" s="147"/>
      <c r="I1352" s="863"/>
      <c r="J1352" s="860"/>
      <c r="K1352" s="866"/>
      <c r="L1352" s="828"/>
      <c r="M1352" s="152"/>
      <c r="N1352" s="835"/>
      <c r="O1352" s="835"/>
      <c r="P1352" s="835"/>
      <c r="Q1352" s="835"/>
      <c r="R1352" s="831"/>
      <c r="S1352" s="855"/>
      <c r="T1352" s="857"/>
      <c r="U1352" s="46"/>
      <c r="V1352" s="19"/>
    </row>
    <row r="1353" spans="2:22" hidden="1">
      <c r="B1353" s="823"/>
      <c r="C1353" s="828"/>
      <c r="D1353" s="25"/>
      <c r="E1353" s="30"/>
      <c r="F1353" s="30"/>
      <c r="G1353" s="7" t="str">
        <f>IFERROR(IF(F1353/#REF!=0," ",F1353/#REF!),"")</f>
        <v/>
      </c>
      <c r="H1353" s="147"/>
      <c r="I1353" s="863"/>
      <c r="J1353" s="860"/>
      <c r="K1353" s="866"/>
      <c r="L1353" s="829"/>
      <c r="M1353" s="152"/>
      <c r="N1353" s="835"/>
      <c r="O1353" s="835"/>
      <c r="P1353" s="835"/>
      <c r="Q1353" s="835"/>
      <c r="R1353" s="831"/>
      <c r="S1353" s="855"/>
      <c r="T1353" s="857"/>
      <c r="U1353" s="46"/>
      <c r="V1353" s="19"/>
    </row>
    <row r="1354" spans="2:22" hidden="1">
      <c r="B1354" s="823"/>
      <c r="C1354" s="828"/>
      <c r="D1354" s="25"/>
      <c r="E1354" s="30"/>
      <c r="F1354" s="30"/>
      <c r="G1354" s="7" t="str">
        <f>IFERROR(IF(F1354/#REF!=0," ",F1354/#REF!),"")</f>
        <v/>
      </c>
      <c r="H1354" s="147"/>
      <c r="I1354" s="863"/>
      <c r="J1354" s="860"/>
      <c r="K1354" s="866"/>
      <c r="L1354" s="854"/>
      <c r="M1354" s="152"/>
      <c r="N1354" s="835"/>
      <c r="O1354" s="835"/>
      <c r="P1354" s="835"/>
      <c r="Q1354" s="835"/>
      <c r="R1354" s="831"/>
      <c r="S1354" s="855"/>
      <c r="T1354" s="857"/>
      <c r="U1354" s="46"/>
      <c r="V1354" s="19"/>
    </row>
    <row r="1355" spans="2:22" hidden="1">
      <c r="B1355" s="823"/>
      <c r="C1355" s="828"/>
      <c r="D1355" s="25"/>
      <c r="E1355" s="30"/>
      <c r="F1355" s="22"/>
      <c r="G1355" s="7" t="str">
        <f>IFERROR(IF(F1355/#REF!=0," ",F1355/#REF!),"")</f>
        <v/>
      </c>
      <c r="H1355" s="147"/>
      <c r="I1355" s="863"/>
      <c r="J1355" s="860"/>
      <c r="K1355" s="866"/>
      <c r="L1355" s="829"/>
      <c r="M1355" s="152"/>
      <c r="N1355" s="835"/>
      <c r="O1355" s="835"/>
      <c r="P1355" s="835"/>
      <c r="Q1355" s="835"/>
      <c r="R1355" s="831"/>
      <c r="S1355" s="855"/>
      <c r="T1355" s="857"/>
      <c r="U1355" s="46"/>
      <c r="V1355" s="19"/>
    </row>
    <row r="1356" spans="2:22" hidden="1">
      <c r="B1356" s="823"/>
      <c r="C1356" s="828"/>
      <c r="D1356" s="25"/>
      <c r="E1356" s="30"/>
      <c r="F1356" s="22"/>
      <c r="G1356" s="7" t="str">
        <f>IFERROR(IF(F1356/#REF!=0," ",F1356/#REF!),"")</f>
        <v/>
      </c>
      <c r="H1356" s="147"/>
      <c r="I1356" s="863"/>
      <c r="J1356" s="860"/>
      <c r="K1356" s="866"/>
      <c r="L1356" s="854"/>
      <c r="M1356" s="152"/>
      <c r="N1356" s="835"/>
      <c r="O1356" s="835"/>
      <c r="P1356" s="835"/>
      <c r="Q1356" s="835"/>
      <c r="R1356" s="831"/>
      <c r="S1356" s="855"/>
      <c r="T1356" s="857"/>
      <c r="U1356" s="46"/>
      <c r="V1356" s="19"/>
    </row>
    <row r="1357" spans="2:22" hidden="1">
      <c r="B1357" s="823"/>
      <c r="C1357" s="828"/>
      <c r="D1357" s="25"/>
      <c r="E1357" s="30"/>
      <c r="F1357" s="22"/>
      <c r="G1357" s="7" t="str">
        <f>IFERROR(IF(F1357/#REF!=0," ",F1357/#REF!),"")</f>
        <v/>
      </c>
      <c r="H1357" s="147"/>
      <c r="I1357" s="863"/>
      <c r="J1357" s="860"/>
      <c r="K1357" s="866"/>
      <c r="L1357" s="829"/>
      <c r="M1357" s="152"/>
      <c r="N1357" s="835"/>
      <c r="O1357" s="835"/>
      <c r="P1357" s="835"/>
      <c r="Q1357" s="835"/>
      <c r="R1357" s="831"/>
      <c r="S1357" s="855"/>
      <c r="T1357" s="857"/>
      <c r="U1357" s="46"/>
      <c r="V1357" s="19"/>
    </row>
    <row r="1358" spans="2:22" hidden="1">
      <c r="B1358" s="823"/>
      <c r="C1358" s="828"/>
      <c r="D1358" s="25"/>
      <c r="E1358" s="30"/>
      <c r="F1358" s="22"/>
      <c r="G1358" s="7" t="str">
        <f>IFERROR(IF(F1358/#REF!=0," ",F1358/#REF!),"")</f>
        <v/>
      </c>
      <c r="H1358" s="147"/>
      <c r="I1358" s="863"/>
      <c r="J1358" s="860"/>
      <c r="K1358" s="866"/>
      <c r="L1358" s="854"/>
      <c r="M1358" s="152"/>
      <c r="N1358" s="835"/>
      <c r="O1358" s="835"/>
      <c r="P1358" s="835"/>
      <c r="Q1358" s="835"/>
      <c r="R1358" s="831"/>
      <c r="S1358" s="855"/>
      <c r="T1358" s="857"/>
      <c r="U1358" s="46"/>
      <c r="V1358" s="19"/>
    </row>
    <row r="1359" spans="2:22" hidden="1">
      <c r="B1359" s="823"/>
      <c r="C1359" s="828"/>
      <c r="D1359" s="25"/>
      <c r="E1359" s="30"/>
      <c r="F1359" s="22"/>
      <c r="G1359" s="7" t="str">
        <f>IFERROR(IF(F1359/#REF!=0," ",F1359/#REF!),"")</f>
        <v/>
      </c>
      <c r="H1359" s="147"/>
      <c r="I1359" s="863"/>
      <c r="J1359" s="860"/>
      <c r="K1359" s="866"/>
      <c r="L1359" s="828"/>
      <c r="M1359" s="152"/>
      <c r="N1359" s="835"/>
      <c r="O1359" s="835"/>
      <c r="P1359" s="835"/>
      <c r="Q1359" s="835"/>
      <c r="R1359" s="831"/>
      <c r="S1359" s="855"/>
      <c r="T1359" s="857"/>
      <c r="U1359" s="46"/>
      <c r="V1359" s="19"/>
    </row>
    <row r="1360" spans="2:22" hidden="1">
      <c r="B1360" s="822"/>
      <c r="C1360" s="829"/>
      <c r="D1360" s="25"/>
      <c r="E1360" s="30"/>
      <c r="F1360" s="22"/>
      <c r="G1360" s="7" t="str">
        <f>IFERROR(IF(F1360/#REF!=0," ",F1360/#REF!),"")</f>
        <v/>
      </c>
      <c r="H1360" s="7"/>
      <c r="I1360" s="864"/>
      <c r="J1360" s="861"/>
      <c r="K1360" s="867"/>
      <c r="L1360" s="829"/>
      <c r="M1360" s="153"/>
      <c r="N1360" s="836"/>
      <c r="O1360" s="836"/>
      <c r="P1360" s="836"/>
      <c r="Q1360" s="836"/>
      <c r="R1360" s="832"/>
      <c r="S1360" s="856"/>
      <c r="T1360" s="858"/>
      <c r="U1360" s="46"/>
      <c r="V1360" s="19"/>
    </row>
    <row r="1361" spans="2:22" s="90" customFormat="1" ht="16.5" hidden="1" customHeight="1">
      <c r="B1361" s="821"/>
      <c r="C1361" s="78" t="s">
        <v>348</v>
      </c>
      <c r="D1361" s="78">
        <f>COUNTA(D1351:D1360)</f>
        <v>0</v>
      </c>
      <c r="E1361" s="78"/>
      <c r="F1361" s="69">
        <f>SUM(F1351:F1360)</f>
        <v>0</v>
      </c>
      <c r="G1361" s="69">
        <f>SUM(G1351:G1360)</f>
        <v>0</v>
      </c>
      <c r="H1361" s="69"/>
      <c r="I1361" s="70">
        <f>SUM(I1351:I1360)</f>
        <v>0</v>
      </c>
      <c r="J1361" s="71">
        <f>SUM(J1351:J1360)</f>
        <v>0</v>
      </c>
      <c r="K1361" s="71">
        <f>SUM(K1351:K1360)</f>
        <v>0</v>
      </c>
      <c r="L1361" s="71"/>
      <c r="M1361" s="71"/>
      <c r="N1361" s="74">
        <f>SUM(N1351:N1360)</f>
        <v>0</v>
      </c>
      <c r="O1361" s="74">
        <f>SUM(O1351:O1360)</f>
        <v>0</v>
      </c>
      <c r="P1361" s="74">
        <f t="shared" ref="P1361" si="221">SUM(P1351:P1360)</f>
        <v>0</v>
      </c>
      <c r="Q1361" s="74">
        <f>SUM(Q1351:Q1360)</f>
        <v>0</v>
      </c>
      <c r="R1361" s="71"/>
      <c r="S1361" s="71" t="e">
        <f>SUM(S1351:S1360)</f>
        <v>#REF!</v>
      </c>
      <c r="T1361" s="71" t="e">
        <f t="shared" ref="T1361" si="222">SUM(T1351:T1360)</f>
        <v>#REF!</v>
      </c>
      <c r="U1361" s="81"/>
      <c r="V1361" s="91"/>
    </row>
    <row r="1362" spans="2:22" s="93" customFormat="1" hidden="1">
      <c r="B1362" s="822"/>
      <c r="C1362" s="82"/>
      <c r="D1362" s="83"/>
      <c r="E1362" s="84"/>
      <c r="F1362" s="84"/>
      <c r="G1362" s="28" t="str">
        <f>IFERROR(IF(F1362/#REF!=0," ",F1362/#REF!),"")</f>
        <v/>
      </c>
      <c r="H1362" s="28"/>
      <c r="I1362" s="72"/>
      <c r="J1362" s="73"/>
      <c r="K1362" s="73"/>
      <c r="L1362" s="73"/>
      <c r="M1362" s="73"/>
      <c r="N1362" s="73"/>
      <c r="O1362" s="73"/>
      <c r="P1362" s="73"/>
      <c r="Q1362" s="73"/>
      <c r="R1362" s="73"/>
      <c r="S1362" s="73"/>
      <c r="T1362" s="73"/>
      <c r="U1362" s="87"/>
      <c r="V1362" s="92"/>
    </row>
    <row r="1363" spans="2:22" hidden="1">
      <c r="B1363" s="823">
        <f>B1351+1</f>
        <v>113</v>
      </c>
      <c r="C1363" s="828"/>
      <c r="D1363" s="25"/>
      <c r="E1363" s="24"/>
      <c r="F1363" s="30"/>
      <c r="G1363" s="7" t="str">
        <f>IFERROR(IF(F1363/#REF!=0," ",F1363/#REF!),"")</f>
        <v/>
      </c>
      <c r="H1363" s="147"/>
      <c r="I1363" s="862" t="str">
        <f>IFERROR(ROUND(IF(F1373/#REF!=0,"",F1373/#REF!),0),"")</f>
        <v/>
      </c>
      <c r="J1363" s="859" t="str">
        <f>IFERROR(I1373/#REF!,"")</f>
        <v/>
      </c>
      <c r="K1363" s="865" t="str">
        <f>IFERROR(J1373*#REF!/2,"")</f>
        <v/>
      </c>
      <c r="L1363" s="854"/>
      <c r="M1363" s="152"/>
      <c r="N1363" s="834" t="str">
        <f>IFERROR(ROUND(IF(OR($L1363="Hino Truck",$L1366="Hino Truck",$L1368="Hino Truck",$L1370="Hino Truck"),$J1373/#REF!,""),1),"NA")</f>
        <v>NA</v>
      </c>
      <c r="O1363" s="834" t="str">
        <f>IFERROR(ROUND(IF(OR($L1363="Mazda",$L1366="Mazda",$L1368="Mazda",$L1370="Mazda"),$J1373/#REF!,""),1),"NA")</f>
        <v>NA</v>
      </c>
      <c r="P1363" s="834" t="str">
        <f>IFERROR(ROUND(IF(OR($L1363="Shazoor",$L1366="Shazoor",$L1368="Shazoor",$L1370="Shazoor"),$J1373/#REF!,""),1),"NA")</f>
        <v>NA</v>
      </c>
      <c r="Q1363" s="834" t="str">
        <f>IFERROR(ROUND(IF(OR($L1363="Suzuki",$L1366="Suzuki",$L1368="Suzuki",$L1370="Suzuki"),$J1373/#REF!,""),1),"NA")</f>
        <v>NA</v>
      </c>
      <c r="R1363" s="830"/>
      <c r="S1363" s="855" t="e">
        <f>G1373/#REF!/#REF!</f>
        <v>#REF!</v>
      </c>
      <c r="T1363" s="857" t="e">
        <f>ROUND(S1373/#REF!,0)</f>
        <v>#REF!</v>
      </c>
      <c r="U1363" s="44"/>
      <c r="V1363" s="19"/>
    </row>
    <row r="1364" spans="2:22" hidden="1">
      <c r="B1364" s="823"/>
      <c r="C1364" s="828"/>
      <c r="D1364" s="25"/>
      <c r="E1364" s="30"/>
      <c r="F1364" s="30"/>
      <c r="G1364" s="7" t="str">
        <f>IFERROR(IF(F1364/#REF!=0," ",F1364/#REF!),"")</f>
        <v/>
      </c>
      <c r="H1364" s="147"/>
      <c r="I1364" s="863"/>
      <c r="J1364" s="860"/>
      <c r="K1364" s="866"/>
      <c r="L1364" s="828"/>
      <c r="M1364" s="152"/>
      <c r="N1364" s="835"/>
      <c r="O1364" s="835"/>
      <c r="P1364" s="835"/>
      <c r="Q1364" s="835"/>
      <c r="R1364" s="831"/>
      <c r="S1364" s="855"/>
      <c r="T1364" s="857"/>
      <c r="U1364" s="46"/>
      <c r="V1364" s="19"/>
    </row>
    <row r="1365" spans="2:22" hidden="1">
      <c r="B1365" s="823"/>
      <c r="C1365" s="828"/>
      <c r="D1365" s="25"/>
      <c r="E1365" s="30"/>
      <c r="F1365" s="30"/>
      <c r="G1365" s="7" t="str">
        <f>IFERROR(IF(F1365/#REF!=0," ",F1365/#REF!),"")</f>
        <v/>
      </c>
      <c r="H1365" s="147"/>
      <c r="I1365" s="863"/>
      <c r="J1365" s="860"/>
      <c r="K1365" s="866"/>
      <c r="L1365" s="829"/>
      <c r="M1365" s="152"/>
      <c r="N1365" s="835"/>
      <c r="O1365" s="835"/>
      <c r="P1365" s="835"/>
      <c r="Q1365" s="835"/>
      <c r="R1365" s="831"/>
      <c r="S1365" s="855"/>
      <c r="T1365" s="857"/>
      <c r="U1365" s="46"/>
      <c r="V1365" s="19"/>
    </row>
    <row r="1366" spans="2:22" hidden="1">
      <c r="B1366" s="823"/>
      <c r="C1366" s="828"/>
      <c r="D1366" s="25"/>
      <c r="E1366" s="30"/>
      <c r="F1366" s="30"/>
      <c r="G1366" s="7" t="str">
        <f>IFERROR(IF(F1366/#REF!=0," ",F1366/#REF!),"")</f>
        <v/>
      </c>
      <c r="H1366" s="147"/>
      <c r="I1366" s="863"/>
      <c r="J1366" s="860"/>
      <c r="K1366" s="866"/>
      <c r="L1366" s="854"/>
      <c r="M1366" s="152"/>
      <c r="N1366" s="835"/>
      <c r="O1366" s="835"/>
      <c r="P1366" s="835"/>
      <c r="Q1366" s="835"/>
      <c r="R1366" s="831"/>
      <c r="S1366" s="855"/>
      <c r="T1366" s="857"/>
      <c r="U1366" s="46"/>
      <c r="V1366" s="19"/>
    </row>
    <row r="1367" spans="2:22" hidden="1">
      <c r="B1367" s="823"/>
      <c r="C1367" s="828"/>
      <c r="D1367" s="25"/>
      <c r="E1367" s="30"/>
      <c r="F1367" s="22"/>
      <c r="G1367" s="7" t="str">
        <f>IFERROR(IF(F1367/#REF!=0," ",F1367/#REF!),"")</f>
        <v/>
      </c>
      <c r="H1367" s="147"/>
      <c r="I1367" s="863"/>
      <c r="J1367" s="860"/>
      <c r="K1367" s="866"/>
      <c r="L1367" s="829"/>
      <c r="M1367" s="152"/>
      <c r="N1367" s="835"/>
      <c r="O1367" s="835"/>
      <c r="P1367" s="835"/>
      <c r="Q1367" s="835"/>
      <c r="R1367" s="831"/>
      <c r="S1367" s="855"/>
      <c r="T1367" s="857"/>
      <c r="U1367" s="46"/>
      <c r="V1367" s="19"/>
    </row>
    <row r="1368" spans="2:22" hidden="1">
      <c r="B1368" s="823"/>
      <c r="C1368" s="828"/>
      <c r="D1368" s="25"/>
      <c r="E1368" s="30"/>
      <c r="F1368" s="22"/>
      <c r="G1368" s="7" t="str">
        <f>IFERROR(IF(F1368/#REF!=0," ",F1368/#REF!),"")</f>
        <v/>
      </c>
      <c r="H1368" s="147"/>
      <c r="I1368" s="863"/>
      <c r="J1368" s="860"/>
      <c r="K1368" s="866"/>
      <c r="L1368" s="854"/>
      <c r="M1368" s="152"/>
      <c r="N1368" s="835"/>
      <c r="O1368" s="835"/>
      <c r="P1368" s="835"/>
      <c r="Q1368" s="835"/>
      <c r="R1368" s="831"/>
      <c r="S1368" s="855"/>
      <c r="T1368" s="857"/>
      <c r="U1368" s="46"/>
      <c r="V1368" s="19"/>
    </row>
    <row r="1369" spans="2:22" hidden="1">
      <c r="B1369" s="823"/>
      <c r="C1369" s="828"/>
      <c r="D1369" s="25"/>
      <c r="E1369" s="30"/>
      <c r="F1369" s="22"/>
      <c r="G1369" s="7" t="str">
        <f>IFERROR(IF(F1369/#REF!=0," ",F1369/#REF!),"")</f>
        <v/>
      </c>
      <c r="H1369" s="147"/>
      <c r="I1369" s="863"/>
      <c r="J1369" s="860"/>
      <c r="K1369" s="866"/>
      <c r="L1369" s="829"/>
      <c r="M1369" s="152"/>
      <c r="N1369" s="835"/>
      <c r="O1369" s="835"/>
      <c r="P1369" s="835"/>
      <c r="Q1369" s="835"/>
      <c r="R1369" s="831"/>
      <c r="S1369" s="855"/>
      <c r="T1369" s="857"/>
      <c r="U1369" s="46"/>
      <c r="V1369" s="19"/>
    </row>
    <row r="1370" spans="2:22" hidden="1">
      <c r="B1370" s="823"/>
      <c r="C1370" s="828"/>
      <c r="D1370" s="25"/>
      <c r="E1370" s="30"/>
      <c r="F1370" s="22"/>
      <c r="G1370" s="7" t="str">
        <f>IFERROR(IF(F1370/#REF!=0," ",F1370/#REF!),"")</f>
        <v/>
      </c>
      <c r="H1370" s="147"/>
      <c r="I1370" s="863"/>
      <c r="J1370" s="860"/>
      <c r="K1370" s="866"/>
      <c r="L1370" s="854"/>
      <c r="M1370" s="152"/>
      <c r="N1370" s="835"/>
      <c r="O1370" s="835"/>
      <c r="P1370" s="835"/>
      <c r="Q1370" s="835"/>
      <c r="R1370" s="831"/>
      <c r="S1370" s="855"/>
      <c r="T1370" s="857"/>
      <c r="U1370" s="46"/>
      <c r="V1370" s="19"/>
    </row>
    <row r="1371" spans="2:22" hidden="1">
      <c r="B1371" s="823"/>
      <c r="C1371" s="828"/>
      <c r="D1371" s="25"/>
      <c r="E1371" s="30"/>
      <c r="F1371" s="22"/>
      <c r="G1371" s="7" t="str">
        <f>IFERROR(IF(F1371/#REF!=0," ",F1371/#REF!),"")</f>
        <v/>
      </c>
      <c r="H1371" s="147"/>
      <c r="I1371" s="863"/>
      <c r="J1371" s="860"/>
      <c r="K1371" s="866"/>
      <c r="L1371" s="828"/>
      <c r="M1371" s="152"/>
      <c r="N1371" s="835"/>
      <c r="O1371" s="835"/>
      <c r="P1371" s="835"/>
      <c r="Q1371" s="835"/>
      <c r="R1371" s="831"/>
      <c r="S1371" s="855"/>
      <c r="T1371" s="857"/>
      <c r="U1371" s="46"/>
      <c r="V1371" s="19"/>
    </row>
    <row r="1372" spans="2:22" hidden="1">
      <c r="B1372" s="822"/>
      <c r="C1372" s="829"/>
      <c r="D1372" s="25"/>
      <c r="E1372" s="30"/>
      <c r="F1372" s="22"/>
      <c r="G1372" s="7" t="str">
        <f>IFERROR(IF(F1372/#REF!=0," ",F1372/#REF!),"")</f>
        <v/>
      </c>
      <c r="H1372" s="7"/>
      <c r="I1372" s="864"/>
      <c r="J1372" s="861"/>
      <c r="K1372" s="867"/>
      <c r="L1372" s="829"/>
      <c r="M1372" s="153"/>
      <c r="N1372" s="836"/>
      <c r="O1372" s="836"/>
      <c r="P1372" s="836"/>
      <c r="Q1372" s="836"/>
      <c r="R1372" s="832"/>
      <c r="S1372" s="856"/>
      <c r="T1372" s="858"/>
      <c r="U1372" s="46"/>
      <c r="V1372" s="19"/>
    </row>
    <row r="1373" spans="2:22" s="90" customFormat="1" ht="16.5" hidden="1" customHeight="1">
      <c r="B1373" s="821"/>
      <c r="C1373" s="78" t="s">
        <v>348</v>
      </c>
      <c r="D1373" s="78">
        <f>COUNTA(D1363:D1372)</f>
        <v>0</v>
      </c>
      <c r="E1373" s="78"/>
      <c r="F1373" s="69">
        <f>SUM(F1363:F1372)</f>
        <v>0</v>
      </c>
      <c r="G1373" s="69">
        <f>SUM(G1363:G1372)</f>
        <v>0</v>
      </c>
      <c r="H1373" s="69"/>
      <c r="I1373" s="70">
        <f>SUM(I1363:I1372)</f>
        <v>0</v>
      </c>
      <c r="J1373" s="71">
        <f>SUM(J1363:J1372)</f>
        <v>0</v>
      </c>
      <c r="K1373" s="71">
        <f>SUM(K1363:K1372)</f>
        <v>0</v>
      </c>
      <c r="L1373" s="71"/>
      <c r="M1373" s="71"/>
      <c r="N1373" s="74">
        <f>SUM(N1363:N1372)</f>
        <v>0</v>
      </c>
      <c r="O1373" s="74">
        <f>SUM(O1363:O1372)</f>
        <v>0</v>
      </c>
      <c r="P1373" s="74">
        <f t="shared" ref="P1373" si="223">SUM(P1363:P1372)</f>
        <v>0</v>
      </c>
      <c r="Q1373" s="74">
        <f>SUM(Q1363:Q1372)</f>
        <v>0</v>
      </c>
      <c r="R1373" s="71"/>
      <c r="S1373" s="71" t="e">
        <f>SUM(S1363:S1372)</f>
        <v>#REF!</v>
      </c>
      <c r="T1373" s="71" t="e">
        <f t="shared" ref="T1373" si="224">SUM(T1363:T1372)</f>
        <v>#REF!</v>
      </c>
      <c r="U1373" s="81"/>
      <c r="V1373" s="91"/>
    </row>
    <row r="1374" spans="2:22" s="93" customFormat="1" ht="15" thickBot="1">
      <c r="B1374" s="823"/>
      <c r="C1374" s="82"/>
      <c r="D1374" s="83"/>
      <c r="E1374" s="84"/>
      <c r="F1374" s="84"/>
      <c r="G1374" s="28" t="str">
        <f>IFERROR(IF(F1374/#REF!=0," ",F1374/#REF!),"")</f>
        <v/>
      </c>
      <c r="H1374" s="28"/>
      <c r="I1374" s="72"/>
      <c r="J1374" s="73"/>
      <c r="K1374" s="73"/>
      <c r="L1374" s="73"/>
      <c r="M1374" s="73"/>
      <c r="N1374" s="73"/>
      <c r="O1374" s="73"/>
      <c r="P1374" s="73"/>
      <c r="Q1374" s="73"/>
      <c r="R1374" s="73"/>
      <c r="S1374" s="73"/>
      <c r="T1374" s="73"/>
      <c r="U1374" s="87"/>
      <c r="V1374" s="92"/>
    </row>
    <row r="1375" spans="2:22" s="96" customFormat="1" ht="16.5" customHeight="1" thickBot="1">
      <c r="B1375" s="868"/>
      <c r="C1375" s="871" t="s">
        <v>444</v>
      </c>
      <c r="D1375" s="94"/>
      <c r="E1375" s="94"/>
      <c r="F1375" s="94"/>
      <c r="G1375" s="94"/>
      <c r="H1375" s="94"/>
      <c r="I1375" s="94"/>
      <c r="J1375" s="94"/>
      <c r="K1375" s="94"/>
      <c r="L1375" s="94"/>
      <c r="M1375" s="94"/>
      <c r="N1375" s="94"/>
      <c r="O1375" s="94"/>
      <c r="P1375" s="94"/>
      <c r="Q1375" s="94"/>
      <c r="R1375" s="94"/>
      <c r="S1375" s="94"/>
      <c r="T1375" s="94"/>
      <c r="U1375" s="94"/>
      <c r="V1375" s="95"/>
    </row>
    <row r="1376" spans="2:22" s="99" customFormat="1" ht="18">
      <c r="B1376" s="869"/>
      <c r="C1376" s="872"/>
      <c r="D1376" s="94"/>
      <c r="E1376" s="94"/>
      <c r="F1376" s="94"/>
      <c r="G1376" s="94"/>
      <c r="H1376" s="94"/>
      <c r="I1376" s="94"/>
      <c r="J1376" s="94"/>
      <c r="K1376" s="94"/>
      <c r="L1376" s="94"/>
      <c r="M1376" s="94"/>
      <c r="N1376" s="94"/>
      <c r="O1376" s="94"/>
      <c r="P1376" s="94"/>
      <c r="Q1376" s="94"/>
      <c r="R1376" s="94"/>
      <c r="S1376" s="94"/>
      <c r="T1376" s="94"/>
      <c r="U1376" s="94"/>
      <c r="V1376" s="98"/>
    </row>
    <row r="1377" spans="2:22" s="100" customFormat="1" ht="18.600000000000001" thickBot="1">
      <c r="B1377" s="870"/>
      <c r="C1377" s="873"/>
      <c r="D1377" s="102">
        <f>SUM(D1373,D1361,D1349,D1337,D1325,D1301,D1313,D1289,D1277,D1265,D1253,D1241,D1229,D1217,D1205,D1193,D1181,D1169,D1157,D1145,D1133,D1121,D1109,D1097,D1085,D1073,D1061,D1037,D1049,D1025,D1013,D989,D1001,D977,D965,D953,D941,D929,D917,D905,D893,D881,D869,D857,D833,D845,D821,D809,D797,D785,D773,D761,D749,D737,D725,D713,D701,D689,D677,D665,D653,D641,D629,D617,D605,D593,D581,D569,D557,D545,D533,D521,D509,D497,D485,D473,D473,D461,D449,D437,D425,D413,D401,D389,D377,D365,D353,D341,D329,D317,D305,D293,D281,D269,D257,D245,D233,D221,D209,D197,D185,D173,D161,D149,D137,D125,D113,D101,D89,D77,D65,D53,D41,D29)</f>
        <v>0</v>
      </c>
      <c r="E1377" s="102">
        <f t="shared" ref="E1377:U1377" si="225">SUM(E1373,E1361,E1349,E1337,E1325,E1301,E1313,E1289,E1277,E1265,E1253,E1241,E1229,E1217,E1205,E1193,E1181,E1169,E1157,E1145,E1133,E1121,E1109,E1097,E1085,E1073,E1061,E1037,E1049,E1025,E1013,E989,E1001,E977,E965,E953,E941,E929,E917,E905,E893,E881,E869,E857,E833,E845,E821,E809,E797,E785,E773,E761,E749,E737,E725,E713,E701,E689,E677,E665,E653,E641,E629,E617,E605,E593,E581,E569,E557,E545,E533,E521,E509,E497,E485,E473,E473,E461,E449,E437,E425,E413,E401,E389,E377,E365,E353,E341,E329,E317,E305,E293,E281,E269,E257,E245,E233,E221,E209,E197,E185,E173,E161,E149,E137,E125,E113,E101,E89,E77,E65,E53,E41,E29)</f>
        <v>0</v>
      </c>
      <c r="F1377" s="102">
        <f t="shared" si="225"/>
        <v>10000.200000000001</v>
      </c>
      <c r="G1377" s="102" t="e">
        <f t="shared" si="225"/>
        <v>#REF!</v>
      </c>
      <c r="H1377" s="102" t="e">
        <f t="shared" si="225"/>
        <v>#REF!</v>
      </c>
      <c r="I1377" s="102">
        <f t="shared" si="225"/>
        <v>0</v>
      </c>
      <c r="J1377" s="102" t="e">
        <f t="shared" si="225"/>
        <v>#VALUE!</v>
      </c>
      <c r="K1377" s="102">
        <f t="shared" si="225"/>
        <v>0</v>
      </c>
      <c r="L1377" s="102">
        <f t="shared" si="225"/>
        <v>0</v>
      </c>
      <c r="M1377" s="102"/>
      <c r="N1377" s="102">
        <f t="shared" si="225"/>
        <v>0</v>
      </c>
      <c r="O1377" s="102">
        <f t="shared" si="225"/>
        <v>0</v>
      </c>
      <c r="P1377" s="102">
        <f t="shared" si="225"/>
        <v>0</v>
      </c>
      <c r="Q1377" s="102">
        <f t="shared" si="225"/>
        <v>0</v>
      </c>
      <c r="R1377" s="102">
        <f t="shared" si="225"/>
        <v>0</v>
      </c>
      <c r="S1377" s="102" t="e">
        <f t="shared" si="225"/>
        <v>#REF!</v>
      </c>
      <c r="T1377" s="102" t="e">
        <f t="shared" si="225"/>
        <v>#REF!</v>
      </c>
      <c r="U1377" s="102">
        <f t="shared" si="225"/>
        <v>0</v>
      </c>
      <c r="V1377" s="103"/>
    </row>
    <row r="1556" spans="11:11" hidden="1">
      <c r="K1556" s="33" t="s">
        <v>346</v>
      </c>
    </row>
    <row r="1557" spans="11:11" hidden="1">
      <c r="K1557" s="33" t="s">
        <v>296</v>
      </c>
    </row>
  </sheetData>
  <sheetProtection deleteColumns="0" deleteRows="0"/>
  <mergeCells count="1809">
    <mergeCell ref="B1361:B1362"/>
    <mergeCell ref="B1363:B1372"/>
    <mergeCell ref="C1363:C1372"/>
    <mergeCell ref="B1375:B1377"/>
    <mergeCell ref="B1373:B1374"/>
    <mergeCell ref="C1375:C1377"/>
    <mergeCell ref="L1366:L1367"/>
    <mergeCell ref="L1368:L1369"/>
    <mergeCell ref="L1370:L1372"/>
    <mergeCell ref="P1363:P1372"/>
    <mergeCell ref="Q1363:Q1372"/>
    <mergeCell ref="S1363:S1372"/>
    <mergeCell ref="T1363:T1372"/>
    <mergeCell ref="J1363:J1372"/>
    <mergeCell ref="K1363:K1372"/>
    <mergeCell ref="L1363:L1365"/>
    <mergeCell ref="N1363:N1372"/>
    <mergeCell ref="O1363:O1372"/>
    <mergeCell ref="I1363:I1372"/>
    <mergeCell ref="R1363:R1372"/>
    <mergeCell ref="B1349:B1350"/>
    <mergeCell ref="B1351:B1360"/>
    <mergeCell ref="C1351:C1360"/>
    <mergeCell ref="L1342:L1343"/>
    <mergeCell ref="L1344:L1345"/>
    <mergeCell ref="L1346:L1348"/>
    <mergeCell ref="P1339:P1348"/>
    <mergeCell ref="Q1339:Q1348"/>
    <mergeCell ref="S1339:S1348"/>
    <mergeCell ref="T1339:T1348"/>
    <mergeCell ref="J1339:J1348"/>
    <mergeCell ref="K1339:K1348"/>
    <mergeCell ref="L1339:L1341"/>
    <mergeCell ref="N1339:N1348"/>
    <mergeCell ref="O1339:O1348"/>
    <mergeCell ref="I1339:I1348"/>
    <mergeCell ref="R1339:R1348"/>
    <mergeCell ref="L1354:L1355"/>
    <mergeCell ref="L1356:L1357"/>
    <mergeCell ref="L1358:L1360"/>
    <mergeCell ref="P1351:P1360"/>
    <mergeCell ref="Q1351:Q1360"/>
    <mergeCell ref="S1351:S1360"/>
    <mergeCell ref="T1351:T1360"/>
    <mergeCell ref="J1351:J1360"/>
    <mergeCell ref="K1351:K1360"/>
    <mergeCell ref="L1351:L1353"/>
    <mergeCell ref="N1351:N1360"/>
    <mergeCell ref="O1351:O1360"/>
    <mergeCell ref="I1351:I1360"/>
    <mergeCell ref="R1351:R1360"/>
    <mergeCell ref="B1337:B1338"/>
    <mergeCell ref="B1339:B1348"/>
    <mergeCell ref="C1339:C1348"/>
    <mergeCell ref="L1330:L1331"/>
    <mergeCell ref="L1332:L1333"/>
    <mergeCell ref="L1334:L1336"/>
    <mergeCell ref="P1327:P1336"/>
    <mergeCell ref="Q1327:Q1336"/>
    <mergeCell ref="S1327:S1336"/>
    <mergeCell ref="T1327:T1336"/>
    <mergeCell ref="J1327:J1336"/>
    <mergeCell ref="K1327:K1336"/>
    <mergeCell ref="L1327:L1329"/>
    <mergeCell ref="N1327:N1336"/>
    <mergeCell ref="O1327:O1336"/>
    <mergeCell ref="I1327:I1336"/>
    <mergeCell ref="R1327:R1336"/>
    <mergeCell ref="B1325:B1326"/>
    <mergeCell ref="B1327:B1336"/>
    <mergeCell ref="C1327:C1336"/>
    <mergeCell ref="L1318:L1319"/>
    <mergeCell ref="L1320:L1321"/>
    <mergeCell ref="L1322:L1324"/>
    <mergeCell ref="P1315:P1324"/>
    <mergeCell ref="Q1315:Q1324"/>
    <mergeCell ref="S1315:S1324"/>
    <mergeCell ref="T1315:T1324"/>
    <mergeCell ref="J1315:J1324"/>
    <mergeCell ref="K1315:K1324"/>
    <mergeCell ref="L1315:L1317"/>
    <mergeCell ref="N1315:N1324"/>
    <mergeCell ref="O1315:O1324"/>
    <mergeCell ref="I1315:I1324"/>
    <mergeCell ref="R1315:R1324"/>
    <mergeCell ref="B1313:B1314"/>
    <mergeCell ref="B1315:B1324"/>
    <mergeCell ref="C1315:C1324"/>
    <mergeCell ref="L1306:L1307"/>
    <mergeCell ref="L1308:L1309"/>
    <mergeCell ref="L1310:L1312"/>
    <mergeCell ref="P1303:P1312"/>
    <mergeCell ref="Q1303:Q1312"/>
    <mergeCell ref="S1303:S1312"/>
    <mergeCell ref="T1303:T1312"/>
    <mergeCell ref="J1303:J1312"/>
    <mergeCell ref="K1303:K1312"/>
    <mergeCell ref="L1303:L1305"/>
    <mergeCell ref="N1303:N1312"/>
    <mergeCell ref="O1303:O1312"/>
    <mergeCell ref="I1303:I1312"/>
    <mergeCell ref="R1303:R1312"/>
    <mergeCell ref="B1301:B1302"/>
    <mergeCell ref="B1303:B1312"/>
    <mergeCell ref="C1303:C1312"/>
    <mergeCell ref="L1294:L1295"/>
    <mergeCell ref="L1296:L1297"/>
    <mergeCell ref="L1298:L1300"/>
    <mergeCell ref="P1291:P1300"/>
    <mergeCell ref="Q1291:Q1300"/>
    <mergeCell ref="S1291:S1300"/>
    <mergeCell ref="T1291:T1300"/>
    <mergeCell ref="J1291:J1300"/>
    <mergeCell ref="K1291:K1300"/>
    <mergeCell ref="L1291:L1293"/>
    <mergeCell ref="N1291:N1300"/>
    <mergeCell ref="O1291:O1300"/>
    <mergeCell ref="I1291:I1300"/>
    <mergeCell ref="R1291:R1300"/>
    <mergeCell ref="B1289:B1290"/>
    <mergeCell ref="B1291:B1300"/>
    <mergeCell ref="C1291:C1300"/>
    <mergeCell ref="L1282:L1283"/>
    <mergeCell ref="L1284:L1285"/>
    <mergeCell ref="L1286:L1288"/>
    <mergeCell ref="P1279:P1288"/>
    <mergeCell ref="Q1279:Q1288"/>
    <mergeCell ref="S1279:S1288"/>
    <mergeCell ref="T1279:T1288"/>
    <mergeCell ref="J1279:J1288"/>
    <mergeCell ref="K1279:K1288"/>
    <mergeCell ref="L1279:L1281"/>
    <mergeCell ref="N1279:N1288"/>
    <mergeCell ref="O1279:O1288"/>
    <mergeCell ref="I1279:I1288"/>
    <mergeCell ref="R1279:R1288"/>
    <mergeCell ref="B1277:B1278"/>
    <mergeCell ref="B1279:B1288"/>
    <mergeCell ref="C1279:C1288"/>
    <mergeCell ref="L1270:L1271"/>
    <mergeCell ref="L1272:L1273"/>
    <mergeCell ref="L1274:L1276"/>
    <mergeCell ref="P1267:P1276"/>
    <mergeCell ref="Q1267:Q1276"/>
    <mergeCell ref="S1267:S1276"/>
    <mergeCell ref="T1267:T1276"/>
    <mergeCell ref="J1267:J1276"/>
    <mergeCell ref="K1267:K1276"/>
    <mergeCell ref="L1267:L1269"/>
    <mergeCell ref="N1267:N1276"/>
    <mergeCell ref="O1267:O1276"/>
    <mergeCell ref="I1267:I1276"/>
    <mergeCell ref="R1267:R1276"/>
    <mergeCell ref="B1265:B1266"/>
    <mergeCell ref="B1267:B1276"/>
    <mergeCell ref="C1267:C1276"/>
    <mergeCell ref="L1258:L1259"/>
    <mergeCell ref="L1260:L1261"/>
    <mergeCell ref="L1262:L1264"/>
    <mergeCell ref="P1255:P1264"/>
    <mergeCell ref="Q1255:Q1264"/>
    <mergeCell ref="S1255:S1264"/>
    <mergeCell ref="T1255:T1264"/>
    <mergeCell ref="J1255:J1264"/>
    <mergeCell ref="K1255:K1264"/>
    <mergeCell ref="L1255:L1257"/>
    <mergeCell ref="N1255:N1264"/>
    <mergeCell ref="O1255:O1264"/>
    <mergeCell ref="I1255:I1264"/>
    <mergeCell ref="R1255:R1264"/>
    <mergeCell ref="B1253:B1254"/>
    <mergeCell ref="B1255:B1264"/>
    <mergeCell ref="C1255:C1264"/>
    <mergeCell ref="L1246:L1247"/>
    <mergeCell ref="L1248:L1249"/>
    <mergeCell ref="L1250:L1252"/>
    <mergeCell ref="P1243:P1252"/>
    <mergeCell ref="Q1243:Q1252"/>
    <mergeCell ref="S1243:S1252"/>
    <mergeCell ref="T1243:T1252"/>
    <mergeCell ref="J1243:J1252"/>
    <mergeCell ref="K1243:K1252"/>
    <mergeCell ref="L1243:L1245"/>
    <mergeCell ref="N1243:N1252"/>
    <mergeCell ref="O1243:O1252"/>
    <mergeCell ref="I1243:I1252"/>
    <mergeCell ref="R1243:R1252"/>
    <mergeCell ref="B1241:B1242"/>
    <mergeCell ref="B1243:B1252"/>
    <mergeCell ref="C1243:C1252"/>
    <mergeCell ref="L1234:L1235"/>
    <mergeCell ref="L1236:L1237"/>
    <mergeCell ref="L1238:L1240"/>
    <mergeCell ref="P1231:P1240"/>
    <mergeCell ref="Q1231:Q1240"/>
    <mergeCell ref="S1231:S1240"/>
    <mergeCell ref="T1231:T1240"/>
    <mergeCell ref="J1231:J1240"/>
    <mergeCell ref="K1231:K1240"/>
    <mergeCell ref="L1231:L1233"/>
    <mergeCell ref="N1231:N1240"/>
    <mergeCell ref="O1231:O1240"/>
    <mergeCell ref="I1231:I1240"/>
    <mergeCell ref="R1231:R1240"/>
    <mergeCell ref="B1229:B1230"/>
    <mergeCell ref="B1231:B1240"/>
    <mergeCell ref="C1231:C1240"/>
    <mergeCell ref="L1222:L1223"/>
    <mergeCell ref="L1224:L1225"/>
    <mergeCell ref="L1226:L1228"/>
    <mergeCell ref="P1219:P1228"/>
    <mergeCell ref="Q1219:Q1228"/>
    <mergeCell ref="S1219:S1228"/>
    <mergeCell ref="T1219:T1228"/>
    <mergeCell ref="J1219:J1228"/>
    <mergeCell ref="K1219:K1228"/>
    <mergeCell ref="L1219:L1221"/>
    <mergeCell ref="N1219:N1228"/>
    <mergeCell ref="O1219:O1228"/>
    <mergeCell ref="I1219:I1228"/>
    <mergeCell ref="R1219:R1228"/>
    <mergeCell ref="B1217:B1218"/>
    <mergeCell ref="B1219:B1228"/>
    <mergeCell ref="C1219:C1228"/>
    <mergeCell ref="L1210:L1211"/>
    <mergeCell ref="L1212:L1213"/>
    <mergeCell ref="L1214:L1216"/>
    <mergeCell ref="P1207:P1216"/>
    <mergeCell ref="Q1207:Q1216"/>
    <mergeCell ref="S1207:S1216"/>
    <mergeCell ref="T1207:T1216"/>
    <mergeCell ref="J1207:J1216"/>
    <mergeCell ref="K1207:K1216"/>
    <mergeCell ref="L1207:L1209"/>
    <mergeCell ref="N1207:N1216"/>
    <mergeCell ref="O1207:O1216"/>
    <mergeCell ref="I1207:I1216"/>
    <mergeCell ref="R1207:R1216"/>
    <mergeCell ref="B1205:B1206"/>
    <mergeCell ref="B1207:B1216"/>
    <mergeCell ref="C1207:C1216"/>
    <mergeCell ref="L1198:L1199"/>
    <mergeCell ref="L1200:L1201"/>
    <mergeCell ref="L1202:L1204"/>
    <mergeCell ref="P1195:P1204"/>
    <mergeCell ref="Q1195:Q1204"/>
    <mergeCell ref="S1195:S1204"/>
    <mergeCell ref="T1195:T1204"/>
    <mergeCell ref="J1195:J1204"/>
    <mergeCell ref="K1195:K1204"/>
    <mergeCell ref="L1195:L1197"/>
    <mergeCell ref="N1195:N1204"/>
    <mergeCell ref="O1195:O1204"/>
    <mergeCell ref="I1195:I1204"/>
    <mergeCell ref="R1195:R1204"/>
    <mergeCell ref="B1193:B1194"/>
    <mergeCell ref="B1195:B1204"/>
    <mergeCell ref="C1195:C1204"/>
    <mergeCell ref="L1186:L1187"/>
    <mergeCell ref="L1188:L1189"/>
    <mergeCell ref="L1190:L1192"/>
    <mergeCell ref="P1183:P1192"/>
    <mergeCell ref="Q1183:Q1192"/>
    <mergeCell ref="S1183:S1192"/>
    <mergeCell ref="T1183:T1192"/>
    <mergeCell ref="J1183:J1192"/>
    <mergeCell ref="K1183:K1192"/>
    <mergeCell ref="L1183:L1185"/>
    <mergeCell ref="N1183:N1192"/>
    <mergeCell ref="O1183:O1192"/>
    <mergeCell ref="I1183:I1192"/>
    <mergeCell ref="R1183:R1192"/>
    <mergeCell ref="B1181:B1182"/>
    <mergeCell ref="B1183:B1192"/>
    <mergeCell ref="C1183:C1192"/>
    <mergeCell ref="L1174:L1175"/>
    <mergeCell ref="L1176:L1177"/>
    <mergeCell ref="L1178:L1180"/>
    <mergeCell ref="P1171:P1180"/>
    <mergeCell ref="Q1171:Q1180"/>
    <mergeCell ref="S1171:S1180"/>
    <mergeCell ref="T1171:T1180"/>
    <mergeCell ref="J1171:J1180"/>
    <mergeCell ref="K1171:K1180"/>
    <mergeCell ref="L1171:L1173"/>
    <mergeCell ref="N1171:N1180"/>
    <mergeCell ref="O1171:O1180"/>
    <mergeCell ref="I1171:I1180"/>
    <mergeCell ref="R1171:R1180"/>
    <mergeCell ref="B1169:B1170"/>
    <mergeCell ref="B1171:B1180"/>
    <mergeCell ref="C1171:C1180"/>
    <mergeCell ref="L1162:L1163"/>
    <mergeCell ref="L1164:L1165"/>
    <mergeCell ref="L1166:L1168"/>
    <mergeCell ref="P1159:P1168"/>
    <mergeCell ref="Q1159:Q1168"/>
    <mergeCell ref="S1159:S1168"/>
    <mergeCell ref="T1159:T1168"/>
    <mergeCell ref="J1159:J1168"/>
    <mergeCell ref="K1159:K1168"/>
    <mergeCell ref="L1159:L1161"/>
    <mergeCell ref="N1159:N1168"/>
    <mergeCell ref="O1159:O1168"/>
    <mergeCell ref="I1159:I1168"/>
    <mergeCell ref="R1159:R1168"/>
    <mergeCell ref="B1157:B1158"/>
    <mergeCell ref="B1159:B1168"/>
    <mergeCell ref="C1159:C1168"/>
    <mergeCell ref="L1150:L1151"/>
    <mergeCell ref="L1152:L1153"/>
    <mergeCell ref="L1154:L1156"/>
    <mergeCell ref="P1147:P1156"/>
    <mergeCell ref="Q1147:Q1156"/>
    <mergeCell ref="S1147:S1156"/>
    <mergeCell ref="T1147:T1156"/>
    <mergeCell ref="J1147:J1156"/>
    <mergeCell ref="K1147:K1156"/>
    <mergeCell ref="L1147:L1149"/>
    <mergeCell ref="N1147:N1156"/>
    <mergeCell ref="O1147:O1156"/>
    <mergeCell ref="I1147:I1156"/>
    <mergeCell ref="R1147:R1156"/>
    <mergeCell ref="B1145:B1146"/>
    <mergeCell ref="B1147:B1156"/>
    <mergeCell ref="C1147:C1156"/>
    <mergeCell ref="L1138:L1139"/>
    <mergeCell ref="L1140:L1141"/>
    <mergeCell ref="L1142:L1144"/>
    <mergeCell ref="P1135:P1144"/>
    <mergeCell ref="Q1135:Q1144"/>
    <mergeCell ref="S1135:S1144"/>
    <mergeCell ref="T1135:T1144"/>
    <mergeCell ref="J1135:J1144"/>
    <mergeCell ref="K1135:K1144"/>
    <mergeCell ref="L1135:L1137"/>
    <mergeCell ref="N1135:N1144"/>
    <mergeCell ref="O1135:O1144"/>
    <mergeCell ref="I1135:I1144"/>
    <mergeCell ref="R1135:R1144"/>
    <mergeCell ref="B1133:B1134"/>
    <mergeCell ref="B1135:B1144"/>
    <mergeCell ref="C1135:C1144"/>
    <mergeCell ref="L1126:L1127"/>
    <mergeCell ref="L1128:L1129"/>
    <mergeCell ref="L1130:L1132"/>
    <mergeCell ref="P1123:P1132"/>
    <mergeCell ref="Q1123:Q1132"/>
    <mergeCell ref="S1123:S1132"/>
    <mergeCell ref="T1123:T1132"/>
    <mergeCell ref="J1123:J1132"/>
    <mergeCell ref="K1123:K1132"/>
    <mergeCell ref="L1123:L1125"/>
    <mergeCell ref="N1123:N1132"/>
    <mergeCell ref="O1123:O1132"/>
    <mergeCell ref="I1123:I1132"/>
    <mergeCell ref="R1123:R1132"/>
    <mergeCell ref="B1121:B1122"/>
    <mergeCell ref="B1123:B1132"/>
    <mergeCell ref="C1123:C1132"/>
    <mergeCell ref="L1114:L1115"/>
    <mergeCell ref="L1116:L1117"/>
    <mergeCell ref="L1118:L1120"/>
    <mergeCell ref="P1111:P1120"/>
    <mergeCell ref="Q1111:Q1120"/>
    <mergeCell ref="S1111:S1120"/>
    <mergeCell ref="T1111:T1120"/>
    <mergeCell ref="J1111:J1120"/>
    <mergeCell ref="K1111:K1120"/>
    <mergeCell ref="L1111:L1113"/>
    <mergeCell ref="N1111:N1120"/>
    <mergeCell ref="O1111:O1120"/>
    <mergeCell ref="I1111:I1120"/>
    <mergeCell ref="R1111:R1120"/>
    <mergeCell ref="B1109:B1110"/>
    <mergeCell ref="B1111:B1120"/>
    <mergeCell ref="C1111:C1120"/>
    <mergeCell ref="L1102:L1103"/>
    <mergeCell ref="L1104:L1105"/>
    <mergeCell ref="L1106:L1108"/>
    <mergeCell ref="P1099:P1108"/>
    <mergeCell ref="Q1099:Q1108"/>
    <mergeCell ref="S1099:S1108"/>
    <mergeCell ref="T1099:T1108"/>
    <mergeCell ref="J1099:J1108"/>
    <mergeCell ref="K1099:K1108"/>
    <mergeCell ref="L1099:L1101"/>
    <mergeCell ref="N1099:N1108"/>
    <mergeCell ref="O1099:O1108"/>
    <mergeCell ref="I1099:I1108"/>
    <mergeCell ref="R1099:R1108"/>
    <mergeCell ref="B1097:B1098"/>
    <mergeCell ref="B1099:B1108"/>
    <mergeCell ref="C1099:C1108"/>
    <mergeCell ref="L1090:L1091"/>
    <mergeCell ref="L1092:L1093"/>
    <mergeCell ref="L1094:L1096"/>
    <mergeCell ref="P1087:P1096"/>
    <mergeCell ref="Q1087:Q1096"/>
    <mergeCell ref="S1087:S1096"/>
    <mergeCell ref="T1087:T1096"/>
    <mergeCell ref="J1087:J1096"/>
    <mergeCell ref="K1087:K1096"/>
    <mergeCell ref="L1087:L1089"/>
    <mergeCell ref="N1087:N1096"/>
    <mergeCell ref="O1087:O1096"/>
    <mergeCell ref="I1087:I1096"/>
    <mergeCell ref="R1087:R1096"/>
    <mergeCell ref="B1085:B1086"/>
    <mergeCell ref="B1087:B1096"/>
    <mergeCell ref="C1087:C1096"/>
    <mergeCell ref="L1078:L1079"/>
    <mergeCell ref="L1080:L1081"/>
    <mergeCell ref="L1082:L1084"/>
    <mergeCell ref="P1075:P1084"/>
    <mergeCell ref="Q1075:Q1084"/>
    <mergeCell ref="S1075:S1084"/>
    <mergeCell ref="T1075:T1084"/>
    <mergeCell ref="J1075:J1084"/>
    <mergeCell ref="K1075:K1084"/>
    <mergeCell ref="L1075:L1077"/>
    <mergeCell ref="N1075:N1084"/>
    <mergeCell ref="O1075:O1084"/>
    <mergeCell ref="I1075:I1084"/>
    <mergeCell ref="R1075:R1084"/>
    <mergeCell ref="B1073:B1074"/>
    <mergeCell ref="B1075:B1084"/>
    <mergeCell ref="C1075:C1084"/>
    <mergeCell ref="L1066:L1067"/>
    <mergeCell ref="L1068:L1069"/>
    <mergeCell ref="L1070:L1072"/>
    <mergeCell ref="P1063:P1072"/>
    <mergeCell ref="Q1063:Q1072"/>
    <mergeCell ref="S1063:S1072"/>
    <mergeCell ref="T1063:T1072"/>
    <mergeCell ref="J1063:J1072"/>
    <mergeCell ref="K1063:K1072"/>
    <mergeCell ref="L1063:L1065"/>
    <mergeCell ref="N1063:N1072"/>
    <mergeCell ref="O1063:O1072"/>
    <mergeCell ref="I1063:I1072"/>
    <mergeCell ref="R1063:R1072"/>
    <mergeCell ref="B1061:B1062"/>
    <mergeCell ref="B1063:B1072"/>
    <mergeCell ref="C1063:C1072"/>
    <mergeCell ref="L1054:L1055"/>
    <mergeCell ref="L1056:L1057"/>
    <mergeCell ref="L1058:L1060"/>
    <mergeCell ref="P1051:P1060"/>
    <mergeCell ref="Q1051:Q1060"/>
    <mergeCell ref="S1051:S1060"/>
    <mergeCell ref="T1051:T1060"/>
    <mergeCell ref="J1051:J1060"/>
    <mergeCell ref="K1051:K1060"/>
    <mergeCell ref="L1051:L1053"/>
    <mergeCell ref="N1051:N1060"/>
    <mergeCell ref="O1051:O1060"/>
    <mergeCell ref="I1051:I1060"/>
    <mergeCell ref="R1051:R1060"/>
    <mergeCell ref="B1049:B1050"/>
    <mergeCell ref="B1051:B1060"/>
    <mergeCell ref="C1051:C1060"/>
    <mergeCell ref="L1042:L1043"/>
    <mergeCell ref="L1044:L1045"/>
    <mergeCell ref="L1046:L1048"/>
    <mergeCell ref="P1039:P1048"/>
    <mergeCell ref="Q1039:Q1048"/>
    <mergeCell ref="S1039:S1048"/>
    <mergeCell ref="T1039:T1048"/>
    <mergeCell ref="J1039:J1048"/>
    <mergeCell ref="K1039:K1048"/>
    <mergeCell ref="L1039:L1041"/>
    <mergeCell ref="N1039:N1048"/>
    <mergeCell ref="O1039:O1048"/>
    <mergeCell ref="I1039:I1048"/>
    <mergeCell ref="R1039:R1048"/>
    <mergeCell ref="B1037:B1038"/>
    <mergeCell ref="B1039:B1048"/>
    <mergeCell ref="C1039:C1048"/>
    <mergeCell ref="L1030:L1031"/>
    <mergeCell ref="L1032:L1033"/>
    <mergeCell ref="L1034:L1036"/>
    <mergeCell ref="P1027:P1036"/>
    <mergeCell ref="Q1027:Q1036"/>
    <mergeCell ref="S1027:S1036"/>
    <mergeCell ref="T1027:T1036"/>
    <mergeCell ref="J1027:J1036"/>
    <mergeCell ref="K1027:K1036"/>
    <mergeCell ref="L1027:L1029"/>
    <mergeCell ref="N1027:N1036"/>
    <mergeCell ref="O1027:O1036"/>
    <mergeCell ref="I1027:I1036"/>
    <mergeCell ref="R1027:R1036"/>
    <mergeCell ref="B1025:B1026"/>
    <mergeCell ref="B1027:B1036"/>
    <mergeCell ref="C1027:C1036"/>
    <mergeCell ref="L1018:L1019"/>
    <mergeCell ref="L1020:L1021"/>
    <mergeCell ref="L1022:L1024"/>
    <mergeCell ref="P1015:P1024"/>
    <mergeCell ref="Q1015:Q1024"/>
    <mergeCell ref="S1015:S1024"/>
    <mergeCell ref="T1015:T1024"/>
    <mergeCell ref="J1015:J1024"/>
    <mergeCell ref="K1015:K1024"/>
    <mergeCell ref="L1015:L1017"/>
    <mergeCell ref="N1015:N1024"/>
    <mergeCell ref="O1015:O1024"/>
    <mergeCell ref="I1015:I1024"/>
    <mergeCell ref="R1015:R1024"/>
    <mergeCell ref="B1013:B1014"/>
    <mergeCell ref="B1015:B1024"/>
    <mergeCell ref="C1015:C1024"/>
    <mergeCell ref="L1006:L1007"/>
    <mergeCell ref="L1008:L1009"/>
    <mergeCell ref="L1010:L1012"/>
    <mergeCell ref="P1003:P1012"/>
    <mergeCell ref="Q1003:Q1012"/>
    <mergeCell ref="S1003:S1012"/>
    <mergeCell ref="T1003:T1012"/>
    <mergeCell ref="J1003:J1012"/>
    <mergeCell ref="K1003:K1012"/>
    <mergeCell ref="L1003:L1005"/>
    <mergeCell ref="N1003:N1012"/>
    <mergeCell ref="O1003:O1012"/>
    <mergeCell ref="I1003:I1012"/>
    <mergeCell ref="R1003:R1012"/>
    <mergeCell ref="B1001:B1002"/>
    <mergeCell ref="B1003:B1012"/>
    <mergeCell ref="C1003:C1012"/>
    <mergeCell ref="L994:L995"/>
    <mergeCell ref="L996:L997"/>
    <mergeCell ref="L998:L1000"/>
    <mergeCell ref="P991:P1000"/>
    <mergeCell ref="Q991:Q1000"/>
    <mergeCell ref="S991:S1000"/>
    <mergeCell ref="T991:T1000"/>
    <mergeCell ref="J991:J1000"/>
    <mergeCell ref="K991:K1000"/>
    <mergeCell ref="L991:L993"/>
    <mergeCell ref="N991:N1000"/>
    <mergeCell ref="O991:O1000"/>
    <mergeCell ref="I991:I1000"/>
    <mergeCell ref="R991:R1000"/>
    <mergeCell ref="B989:B990"/>
    <mergeCell ref="B991:B1000"/>
    <mergeCell ref="C991:C1000"/>
    <mergeCell ref="L982:L983"/>
    <mergeCell ref="L984:L985"/>
    <mergeCell ref="L986:L988"/>
    <mergeCell ref="P979:P988"/>
    <mergeCell ref="Q979:Q988"/>
    <mergeCell ref="S979:S988"/>
    <mergeCell ref="T979:T988"/>
    <mergeCell ref="J979:J988"/>
    <mergeCell ref="K979:K988"/>
    <mergeCell ref="L979:L981"/>
    <mergeCell ref="N979:N988"/>
    <mergeCell ref="O979:O988"/>
    <mergeCell ref="I979:I988"/>
    <mergeCell ref="R979:R988"/>
    <mergeCell ref="B977:B978"/>
    <mergeCell ref="B979:B988"/>
    <mergeCell ref="C979:C988"/>
    <mergeCell ref="L970:L971"/>
    <mergeCell ref="L972:L973"/>
    <mergeCell ref="L974:L976"/>
    <mergeCell ref="P967:P976"/>
    <mergeCell ref="Q967:Q976"/>
    <mergeCell ref="S967:S976"/>
    <mergeCell ref="T967:T976"/>
    <mergeCell ref="J967:J976"/>
    <mergeCell ref="K967:K976"/>
    <mergeCell ref="L967:L969"/>
    <mergeCell ref="N967:N976"/>
    <mergeCell ref="O967:O976"/>
    <mergeCell ref="I967:I976"/>
    <mergeCell ref="R967:R976"/>
    <mergeCell ref="B965:B966"/>
    <mergeCell ref="B967:B976"/>
    <mergeCell ref="C967:C976"/>
    <mergeCell ref="L958:L959"/>
    <mergeCell ref="L960:L961"/>
    <mergeCell ref="L962:L964"/>
    <mergeCell ref="P955:P964"/>
    <mergeCell ref="Q955:Q964"/>
    <mergeCell ref="S955:S964"/>
    <mergeCell ref="T955:T964"/>
    <mergeCell ref="J955:J964"/>
    <mergeCell ref="K955:K964"/>
    <mergeCell ref="L955:L957"/>
    <mergeCell ref="N955:N964"/>
    <mergeCell ref="O955:O964"/>
    <mergeCell ref="I955:I964"/>
    <mergeCell ref="R955:R964"/>
    <mergeCell ref="B953:B954"/>
    <mergeCell ref="B955:B964"/>
    <mergeCell ref="C955:C964"/>
    <mergeCell ref="L946:L947"/>
    <mergeCell ref="L948:L949"/>
    <mergeCell ref="L950:L952"/>
    <mergeCell ref="P943:P952"/>
    <mergeCell ref="Q943:Q952"/>
    <mergeCell ref="S943:S952"/>
    <mergeCell ref="T943:T952"/>
    <mergeCell ref="J943:J952"/>
    <mergeCell ref="K943:K952"/>
    <mergeCell ref="L943:L945"/>
    <mergeCell ref="N943:N952"/>
    <mergeCell ref="O943:O952"/>
    <mergeCell ref="I943:I952"/>
    <mergeCell ref="R943:R952"/>
    <mergeCell ref="B941:B942"/>
    <mergeCell ref="B943:B952"/>
    <mergeCell ref="C943:C952"/>
    <mergeCell ref="L934:L935"/>
    <mergeCell ref="L936:L937"/>
    <mergeCell ref="L938:L940"/>
    <mergeCell ref="P931:P940"/>
    <mergeCell ref="Q931:Q940"/>
    <mergeCell ref="S931:S940"/>
    <mergeCell ref="T931:T940"/>
    <mergeCell ref="J931:J940"/>
    <mergeCell ref="K931:K940"/>
    <mergeCell ref="L931:L933"/>
    <mergeCell ref="N931:N940"/>
    <mergeCell ref="O931:O940"/>
    <mergeCell ref="I931:I940"/>
    <mergeCell ref="R931:R940"/>
    <mergeCell ref="B929:B930"/>
    <mergeCell ref="B931:B940"/>
    <mergeCell ref="C931:C940"/>
    <mergeCell ref="L922:L923"/>
    <mergeCell ref="L924:L925"/>
    <mergeCell ref="L926:L928"/>
    <mergeCell ref="P919:P928"/>
    <mergeCell ref="Q919:Q928"/>
    <mergeCell ref="S919:S928"/>
    <mergeCell ref="T919:T928"/>
    <mergeCell ref="J919:J928"/>
    <mergeCell ref="K919:K928"/>
    <mergeCell ref="L919:L921"/>
    <mergeCell ref="N919:N928"/>
    <mergeCell ref="O919:O928"/>
    <mergeCell ref="I919:I928"/>
    <mergeCell ref="R919:R928"/>
    <mergeCell ref="B917:B918"/>
    <mergeCell ref="B919:B928"/>
    <mergeCell ref="C919:C928"/>
    <mergeCell ref="L910:L911"/>
    <mergeCell ref="L912:L913"/>
    <mergeCell ref="L914:L916"/>
    <mergeCell ref="P907:P916"/>
    <mergeCell ref="Q907:Q916"/>
    <mergeCell ref="S907:S916"/>
    <mergeCell ref="T907:T916"/>
    <mergeCell ref="J907:J916"/>
    <mergeCell ref="K907:K916"/>
    <mergeCell ref="L907:L909"/>
    <mergeCell ref="N907:N916"/>
    <mergeCell ref="O907:O916"/>
    <mergeCell ref="I907:I916"/>
    <mergeCell ref="R907:R916"/>
    <mergeCell ref="B905:B906"/>
    <mergeCell ref="B907:B916"/>
    <mergeCell ref="C907:C916"/>
    <mergeCell ref="L898:L899"/>
    <mergeCell ref="L900:L901"/>
    <mergeCell ref="L902:L904"/>
    <mergeCell ref="P895:P904"/>
    <mergeCell ref="Q895:Q904"/>
    <mergeCell ref="S895:S904"/>
    <mergeCell ref="T895:T904"/>
    <mergeCell ref="J895:J904"/>
    <mergeCell ref="K895:K904"/>
    <mergeCell ref="L895:L897"/>
    <mergeCell ref="N895:N904"/>
    <mergeCell ref="O895:O904"/>
    <mergeCell ref="I895:I904"/>
    <mergeCell ref="R895:R904"/>
    <mergeCell ref="B893:B894"/>
    <mergeCell ref="B895:B904"/>
    <mergeCell ref="C895:C904"/>
    <mergeCell ref="L886:L887"/>
    <mergeCell ref="L888:L889"/>
    <mergeCell ref="L890:L892"/>
    <mergeCell ref="P883:P892"/>
    <mergeCell ref="Q883:Q892"/>
    <mergeCell ref="S883:S892"/>
    <mergeCell ref="T883:T892"/>
    <mergeCell ref="J883:J892"/>
    <mergeCell ref="K883:K892"/>
    <mergeCell ref="L883:L885"/>
    <mergeCell ref="N883:N892"/>
    <mergeCell ref="O883:O892"/>
    <mergeCell ref="I883:I892"/>
    <mergeCell ref="R883:R892"/>
    <mergeCell ref="B881:B882"/>
    <mergeCell ref="B883:B892"/>
    <mergeCell ref="C883:C892"/>
    <mergeCell ref="L874:L875"/>
    <mergeCell ref="L876:L877"/>
    <mergeCell ref="L878:L880"/>
    <mergeCell ref="P871:P880"/>
    <mergeCell ref="Q871:Q880"/>
    <mergeCell ref="S871:S880"/>
    <mergeCell ref="T871:T880"/>
    <mergeCell ref="J871:J880"/>
    <mergeCell ref="K871:K880"/>
    <mergeCell ref="L871:L873"/>
    <mergeCell ref="N871:N880"/>
    <mergeCell ref="O871:O880"/>
    <mergeCell ref="I871:I880"/>
    <mergeCell ref="R871:R880"/>
    <mergeCell ref="B869:B870"/>
    <mergeCell ref="B871:B880"/>
    <mergeCell ref="C871:C880"/>
    <mergeCell ref="L862:L863"/>
    <mergeCell ref="L864:L865"/>
    <mergeCell ref="L866:L868"/>
    <mergeCell ref="P859:P868"/>
    <mergeCell ref="Q859:Q868"/>
    <mergeCell ref="S859:S868"/>
    <mergeCell ref="T859:T868"/>
    <mergeCell ref="J859:J868"/>
    <mergeCell ref="K859:K868"/>
    <mergeCell ref="L859:L861"/>
    <mergeCell ref="N859:N868"/>
    <mergeCell ref="O859:O868"/>
    <mergeCell ref="I859:I868"/>
    <mergeCell ref="R859:R868"/>
    <mergeCell ref="B857:B858"/>
    <mergeCell ref="B859:B868"/>
    <mergeCell ref="C859:C868"/>
    <mergeCell ref="L850:L851"/>
    <mergeCell ref="L852:L853"/>
    <mergeCell ref="L854:L856"/>
    <mergeCell ref="P847:P856"/>
    <mergeCell ref="Q847:Q856"/>
    <mergeCell ref="S847:S856"/>
    <mergeCell ref="T847:T856"/>
    <mergeCell ref="J847:J856"/>
    <mergeCell ref="K847:K856"/>
    <mergeCell ref="L847:L849"/>
    <mergeCell ref="N847:N856"/>
    <mergeCell ref="O847:O856"/>
    <mergeCell ref="I847:I856"/>
    <mergeCell ref="R847:R856"/>
    <mergeCell ref="B845:B846"/>
    <mergeCell ref="B847:B856"/>
    <mergeCell ref="C847:C856"/>
    <mergeCell ref="L838:L839"/>
    <mergeCell ref="L840:L841"/>
    <mergeCell ref="L842:L844"/>
    <mergeCell ref="P835:P844"/>
    <mergeCell ref="Q835:Q844"/>
    <mergeCell ref="S835:S844"/>
    <mergeCell ref="T835:T844"/>
    <mergeCell ref="J835:J844"/>
    <mergeCell ref="K835:K844"/>
    <mergeCell ref="L835:L837"/>
    <mergeCell ref="N835:N844"/>
    <mergeCell ref="O835:O844"/>
    <mergeCell ref="I835:I844"/>
    <mergeCell ref="R835:R844"/>
    <mergeCell ref="B833:B834"/>
    <mergeCell ref="B835:B844"/>
    <mergeCell ref="C835:C844"/>
    <mergeCell ref="L826:L827"/>
    <mergeCell ref="L828:L829"/>
    <mergeCell ref="L830:L832"/>
    <mergeCell ref="P823:P832"/>
    <mergeCell ref="Q823:Q832"/>
    <mergeCell ref="S823:S832"/>
    <mergeCell ref="T823:T832"/>
    <mergeCell ref="J823:J832"/>
    <mergeCell ref="K823:K832"/>
    <mergeCell ref="L823:L825"/>
    <mergeCell ref="N823:N832"/>
    <mergeCell ref="O823:O832"/>
    <mergeCell ref="I823:I832"/>
    <mergeCell ref="R823:R832"/>
    <mergeCell ref="B821:B822"/>
    <mergeCell ref="B823:B832"/>
    <mergeCell ref="C823:C832"/>
    <mergeCell ref="L814:L815"/>
    <mergeCell ref="L816:L817"/>
    <mergeCell ref="L818:L820"/>
    <mergeCell ref="P811:P820"/>
    <mergeCell ref="Q811:Q820"/>
    <mergeCell ref="S811:S820"/>
    <mergeCell ref="T811:T820"/>
    <mergeCell ref="J811:J820"/>
    <mergeCell ref="K811:K820"/>
    <mergeCell ref="L811:L813"/>
    <mergeCell ref="N811:N820"/>
    <mergeCell ref="O811:O820"/>
    <mergeCell ref="I811:I820"/>
    <mergeCell ref="R811:R820"/>
    <mergeCell ref="B809:B810"/>
    <mergeCell ref="B811:B820"/>
    <mergeCell ref="C811:C820"/>
    <mergeCell ref="L802:L803"/>
    <mergeCell ref="L804:L805"/>
    <mergeCell ref="L806:L808"/>
    <mergeCell ref="P799:P808"/>
    <mergeCell ref="Q799:Q808"/>
    <mergeCell ref="S799:S808"/>
    <mergeCell ref="T799:T808"/>
    <mergeCell ref="J799:J808"/>
    <mergeCell ref="K799:K808"/>
    <mergeCell ref="L799:L801"/>
    <mergeCell ref="N799:N808"/>
    <mergeCell ref="O799:O808"/>
    <mergeCell ref="I799:I808"/>
    <mergeCell ref="R799:R808"/>
    <mergeCell ref="B797:B798"/>
    <mergeCell ref="B799:B808"/>
    <mergeCell ref="C799:C808"/>
    <mergeCell ref="L790:L791"/>
    <mergeCell ref="L792:L793"/>
    <mergeCell ref="L794:L796"/>
    <mergeCell ref="P787:P796"/>
    <mergeCell ref="Q787:Q796"/>
    <mergeCell ref="S787:S796"/>
    <mergeCell ref="T787:T796"/>
    <mergeCell ref="J787:J796"/>
    <mergeCell ref="K787:K796"/>
    <mergeCell ref="L787:L789"/>
    <mergeCell ref="N787:N796"/>
    <mergeCell ref="O787:O796"/>
    <mergeCell ref="I787:I796"/>
    <mergeCell ref="R787:R796"/>
    <mergeCell ref="B785:B786"/>
    <mergeCell ref="B787:B796"/>
    <mergeCell ref="C787:C796"/>
    <mergeCell ref="L778:L779"/>
    <mergeCell ref="L780:L781"/>
    <mergeCell ref="L782:L784"/>
    <mergeCell ref="P775:P784"/>
    <mergeCell ref="Q775:Q784"/>
    <mergeCell ref="S775:S784"/>
    <mergeCell ref="T775:T784"/>
    <mergeCell ref="J775:J784"/>
    <mergeCell ref="K775:K784"/>
    <mergeCell ref="L775:L777"/>
    <mergeCell ref="N775:N784"/>
    <mergeCell ref="O775:O784"/>
    <mergeCell ref="I775:I784"/>
    <mergeCell ref="R775:R784"/>
    <mergeCell ref="B773:B774"/>
    <mergeCell ref="B775:B784"/>
    <mergeCell ref="C775:C784"/>
    <mergeCell ref="L766:L767"/>
    <mergeCell ref="L768:L769"/>
    <mergeCell ref="L770:L772"/>
    <mergeCell ref="P763:P772"/>
    <mergeCell ref="Q763:Q772"/>
    <mergeCell ref="S763:S772"/>
    <mergeCell ref="T763:T772"/>
    <mergeCell ref="J763:J772"/>
    <mergeCell ref="K763:K772"/>
    <mergeCell ref="L763:L765"/>
    <mergeCell ref="N763:N772"/>
    <mergeCell ref="O763:O772"/>
    <mergeCell ref="I763:I772"/>
    <mergeCell ref="R763:R772"/>
    <mergeCell ref="B761:B762"/>
    <mergeCell ref="B763:B772"/>
    <mergeCell ref="C763:C772"/>
    <mergeCell ref="L754:L755"/>
    <mergeCell ref="L756:L757"/>
    <mergeCell ref="L758:L760"/>
    <mergeCell ref="P751:P760"/>
    <mergeCell ref="Q751:Q760"/>
    <mergeCell ref="S751:S760"/>
    <mergeCell ref="T751:T760"/>
    <mergeCell ref="J751:J760"/>
    <mergeCell ref="K751:K760"/>
    <mergeCell ref="L751:L753"/>
    <mergeCell ref="N751:N760"/>
    <mergeCell ref="O751:O760"/>
    <mergeCell ref="I751:I760"/>
    <mergeCell ref="R751:R760"/>
    <mergeCell ref="B749:B750"/>
    <mergeCell ref="B751:B760"/>
    <mergeCell ref="C751:C760"/>
    <mergeCell ref="L742:L743"/>
    <mergeCell ref="L744:L745"/>
    <mergeCell ref="L746:L748"/>
    <mergeCell ref="P739:P748"/>
    <mergeCell ref="Q739:Q748"/>
    <mergeCell ref="S739:S748"/>
    <mergeCell ref="T739:T748"/>
    <mergeCell ref="J739:J748"/>
    <mergeCell ref="K739:K748"/>
    <mergeCell ref="L739:L741"/>
    <mergeCell ref="N739:N748"/>
    <mergeCell ref="O739:O748"/>
    <mergeCell ref="I739:I748"/>
    <mergeCell ref="R739:R748"/>
    <mergeCell ref="B737:B738"/>
    <mergeCell ref="B739:B748"/>
    <mergeCell ref="C739:C748"/>
    <mergeCell ref="L730:L731"/>
    <mergeCell ref="L732:L733"/>
    <mergeCell ref="L734:L736"/>
    <mergeCell ref="P727:P736"/>
    <mergeCell ref="Q727:Q736"/>
    <mergeCell ref="S727:S736"/>
    <mergeCell ref="T727:T736"/>
    <mergeCell ref="J727:J736"/>
    <mergeCell ref="K727:K736"/>
    <mergeCell ref="L727:L729"/>
    <mergeCell ref="N727:N736"/>
    <mergeCell ref="O727:O736"/>
    <mergeCell ref="I727:I736"/>
    <mergeCell ref="R727:R736"/>
    <mergeCell ref="B725:B726"/>
    <mergeCell ref="B727:B736"/>
    <mergeCell ref="C727:C736"/>
    <mergeCell ref="L718:L719"/>
    <mergeCell ref="L720:L721"/>
    <mergeCell ref="L722:L724"/>
    <mergeCell ref="P715:P724"/>
    <mergeCell ref="Q715:Q724"/>
    <mergeCell ref="S715:S724"/>
    <mergeCell ref="T715:T724"/>
    <mergeCell ref="J715:J724"/>
    <mergeCell ref="K715:K724"/>
    <mergeCell ref="L715:L717"/>
    <mergeCell ref="N715:N724"/>
    <mergeCell ref="O715:O724"/>
    <mergeCell ref="I715:I724"/>
    <mergeCell ref="R715:R724"/>
    <mergeCell ref="B713:B714"/>
    <mergeCell ref="B715:B724"/>
    <mergeCell ref="C715:C724"/>
    <mergeCell ref="L706:L707"/>
    <mergeCell ref="L708:L709"/>
    <mergeCell ref="L710:L712"/>
    <mergeCell ref="P703:P712"/>
    <mergeCell ref="Q703:Q712"/>
    <mergeCell ref="S703:S712"/>
    <mergeCell ref="T703:T712"/>
    <mergeCell ref="J703:J712"/>
    <mergeCell ref="K703:K712"/>
    <mergeCell ref="L703:L705"/>
    <mergeCell ref="N703:N712"/>
    <mergeCell ref="O703:O712"/>
    <mergeCell ref="I703:I712"/>
    <mergeCell ref="R703:R712"/>
    <mergeCell ref="B701:B702"/>
    <mergeCell ref="B703:B712"/>
    <mergeCell ref="C703:C712"/>
    <mergeCell ref="L694:L695"/>
    <mergeCell ref="L696:L697"/>
    <mergeCell ref="L698:L700"/>
    <mergeCell ref="P691:P700"/>
    <mergeCell ref="Q691:Q700"/>
    <mergeCell ref="S691:S700"/>
    <mergeCell ref="T691:T700"/>
    <mergeCell ref="J691:J700"/>
    <mergeCell ref="K691:K700"/>
    <mergeCell ref="L691:L693"/>
    <mergeCell ref="N691:N700"/>
    <mergeCell ref="O691:O700"/>
    <mergeCell ref="I691:I700"/>
    <mergeCell ref="R691:R700"/>
    <mergeCell ref="B689:B690"/>
    <mergeCell ref="B691:B700"/>
    <mergeCell ref="C691:C700"/>
    <mergeCell ref="L682:L683"/>
    <mergeCell ref="L684:L685"/>
    <mergeCell ref="L686:L688"/>
    <mergeCell ref="P679:P688"/>
    <mergeCell ref="Q679:Q688"/>
    <mergeCell ref="S679:S688"/>
    <mergeCell ref="T679:T688"/>
    <mergeCell ref="J679:J688"/>
    <mergeCell ref="K679:K688"/>
    <mergeCell ref="L679:L681"/>
    <mergeCell ref="N679:N688"/>
    <mergeCell ref="O679:O688"/>
    <mergeCell ref="I679:I688"/>
    <mergeCell ref="R679:R688"/>
    <mergeCell ref="B677:B678"/>
    <mergeCell ref="B679:B688"/>
    <mergeCell ref="C679:C688"/>
    <mergeCell ref="L670:L671"/>
    <mergeCell ref="L672:L673"/>
    <mergeCell ref="L674:L676"/>
    <mergeCell ref="P667:P676"/>
    <mergeCell ref="Q667:Q676"/>
    <mergeCell ref="S667:S676"/>
    <mergeCell ref="T667:T676"/>
    <mergeCell ref="J667:J676"/>
    <mergeCell ref="K667:K676"/>
    <mergeCell ref="L667:L669"/>
    <mergeCell ref="N667:N676"/>
    <mergeCell ref="O667:O676"/>
    <mergeCell ref="I667:I676"/>
    <mergeCell ref="R667:R676"/>
    <mergeCell ref="B665:B666"/>
    <mergeCell ref="B667:B676"/>
    <mergeCell ref="C667:C676"/>
    <mergeCell ref="L658:L659"/>
    <mergeCell ref="L660:L661"/>
    <mergeCell ref="L662:L664"/>
    <mergeCell ref="P655:P664"/>
    <mergeCell ref="Q655:Q664"/>
    <mergeCell ref="S655:S664"/>
    <mergeCell ref="T655:T664"/>
    <mergeCell ref="J655:J664"/>
    <mergeCell ref="K655:K664"/>
    <mergeCell ref="L655:L657"/>
    <mergeCell ref="N655:N664"/>
    <mergeCell ref="O655:O664"/>
    <mergeCell ref="I655:I664"/>
    <mergeCell ref="R655:R664"/>
    <mergeCell ref="B653:B654"/>
    <mergeCell ref="B655:B664"/>
    <mergeCell ref="C655:C664"/>
    <mergeCell ref="L646:L647"/>
    <mergeCell ref="L648:L649"/>
    <mergeCell ref="L650:L652"/>
    <mergeCell ref="P643:P652"/>
    <mergeCell ref="Q643:Q652"/>
    <mergeCell ref="S643:S652"/>
    <mergeCell ref="T643:T652"/>
    <mergeCell ref="J643:J652"/>
    <mergeCell ref="K643:K652"/>
    <mergeCell ref="L643:L645"/>
    <mergeCell ref="N643:N652"/>
    <mergeCell ref="O643:O652"/>
    <mergeCell ref="I643:I652"/>
    <mergeCell ref="R643:R652"/>
    <mergeCell ref="B641:B642"/>
    <mergeCell ref="B643:B652"/>
    <mergeCell ref="C643:C652"/>
    <mergeCell ref="L634:L635"/>
    <mergeCell ref="L636:L637"/>
    <mergeCell ref="L638:L640"/>
    <mergeCell ref="P631:P640"/>
    <mergeCell ref="Q631:Q640"/>
    <mergeCell ref="S631:S640"/>
    <mergeCell ref="T631:T640"/>
    <mergeCell ref="J631:J640"/>
    <mergeCell ref="K631:K640"/>
    <mergeCell ref="L631:L633"/>
    <mergeCell ref="N631:N640"/>
    <mergeCell ref="O631:O640"/>
    <mergeCell ref="I631:I640"/>
    <mergeCell ref="R631:R640"/>
    <mergeCell ref="B629:B630"/>
    <mergeCell ref="B631:B640"/>
    <mergeCell ref="C631:C640"/>
    <mergeCell ref="L622:L623"/>
    <mergeCell ref="L624:L625"/>
    <mergeCell ref="L626:L628"/>
    <mergeCell ref="P619:P628"/>
    <mergeCell ref="Q619:Q628"/>
    <mergeCell ref="S619:S628"/>
    <mergeCell ref="T619:T628"/>
    <mergeCell ref="J619:J628"/>
    <mergeCell ref="K619:K628"/>
    <mergeCell ref="L619:L621"/>
    <mergeCell ref="N619:N628"/>
    <mergeCell ref="O619:O628"/>
    <mergeCell ref="I619:I628"/>
    <mergeCell ref="R619:R628"/>
    <mergeCell ref="B617:B618"/>
    <mergeCell ref="B619:B628"/>
    <mergeCell ref="C619:C628"/>
    <mergeCell ref="L610:L611"/>
    <mergeCell ref="L612:L613"/>
    <mergeCell ref="L614:L616"/>
    <mergeCell ref="P607:P616"/>
    <mergeCell ref="Q607:Q616"/>
    <mergeCell ref="S607:S616"/>
    <mergeCell ref="T607:T616"/>
    <mergeCell ref="J607:J616"/>
    <mergeCell ref="K607:K616"/>
    <mergeCell ref="L607:L609"/>
    <mergeCell ref="N607:N616"/>
    <mergeCell ref="O607:O616"/>
    <mergeCell ref="I607:I616"/>
    <mergeCell ref="R607:R616"/>
    <mergeCell ref="B605:B606"/>
    <mergeCell ref="B607:B616"/>
    <mergeCell ref="C607:C616"/>
    <mergeCell ref="L598:L599"/>
    <mergeCell ref="L600:L601"/>
    <mergeCell ref="L602:L604"/>
    <mergeCell ref="P595:P604"/>
    <mergeCell ref="Q595:Q604"/>
    <mergeCell ref="S595:S604"/>
    <mergeCell ref="T595:T604"/>
    <mergeCell ref="J595:J604"/>
    <mergeCell ref="K595:K604"/>
    <mergeCell ref="L595:L597"/>
    <mergeCell ref="N595:N604"/>
    <mergeCell ref="O595:O604"/>
    <mergeCell ref="I595:I604"/>
    <mergeCell ref="R595:R604"/>
    <mergeCell ref="B593:B594"/>
    <mergeCell ref="B595:B604"/>
    <mergeCell ref="C595:C604"/>
    <mergeCell ref="L586:L587"/>
    <mergeCell ref="L588:L589"/>
    <mergeCell ref="L590:L592"/>
    <mergeCell ref="P583:P592"/>
    <mergeCell ref="Q583:Q592"/>
    <mergeCell ref="S583:S592"/>
    <mergeCell ref="T583:T592"/>
    <mergeCell ref="J583:J592"/>
    <mergeCell ref="K583:K592"/>
    <mergeCell ref="L583:L585"/>
    <mergeCell ref="N583:N592"/>
    <mergeCell ref="O583:O592"/>
    <mergeCell ref="I583:I592"/>
    <mergeCell ref="R583:R592"/>
    <mergeCell ref="B581:B582"/>
    <mergeCell ref="B583:B592"/>
    <mergeCell ref="C583:C592"/>
    <mergeCell ref="L574:L575"/>
    <mergeCell ref="L576:L577"/>
    <mergeCell ref="L578:L580"/>
    <mergeCell ref="P571:P580"/>
    <mergeCell ref="Q571:Q580"/>
    <mergeCell ref="S571:S580"/>
    <mergeCell ref="T571:T580"/>
    <mergeCell ref="J571:J580"/>
    <mergeCell ref="K571:K580"/>
    <mergeCell ref="L571:L573"/>
    <mergeCell ref="N571:N580"/>
    <mergeCell ref="O571:O580"/>
    <mergeCell ref="I571:I580"/>
    <mergeCell ref="R571:R580"/>
    <mergeCell ref="B569:B570"/>
    <mergeCell ref="B571:B580"/>
    <mergeCell ref="C571:C580"/>
    <mergeCell ref="L562:L563"/>
    <mergeCell ref="L564:L565"/>
    <mergeCell ref="L566:L568"/>
    <mergeCell ref="P559:P568"/>
    <mergeCell ref="Q559:Q568"/>
    <mergeCell ref="S559:S568"/>
    <mergeCell ref="T559:T568"/>
    <mergeCell ref="J559:J568"/>
    <mergeCell ref="K559:K568"/>
    <mergeCell ref="L559:L561"/>
    <mergeCell ref="N559:N568"/>
    <mergeCell ref="O559:O568"/>
    <mergeCell ref="I559:I568"/>
    <mergeCell ref="R559:R568"/>
    <mergeCell ref="B557:B558"/>
    <mergeCell ref="B559:B568"/>
    <mergeCell ref="C559:C568"/>
    <mergeCell ref="L550:L551"/>
    <mergeCell ref="L552:L553"/>
    <mergeCell ref="L554:L556"/>
    <mergeCell ref="P547:P556"/>
    <mergeCell ref="Q547:Q556"/>
    <mergeCell ref="S547:S556"/>
    <mergeCell ref="T547:T556"/>
    <mergeCell ref="J547:J556"/>
    <mergeCell ref="K547:K556"/>
    <mergeCell ref="L547:L549"/>
    <mergeCell ref="N547:N556"/>
    <mergeCell ref="O547:O556"/>
    <mergeCell ref="I547:I556"/>
    <mergeCell ref="R547:R556"/>
    <mergeCell ref="B545:B546"/>
    <mergeCell ref="B547:B556"/>
    <mergeCell ref="C547:C556"/>
    <mergeCell ref="L538:L539"/>
    <mergeCell ref="L540:L541"/>
    <mergeCell ref="L542:L544"/>
    <mergeCell ref="P535:P544"/>
    <mergeCell ref="Q535:Q544"/>
    <mergeCell ref="S535:S544"/>
    <mergeCell ref="T535:T544"/>
    <mergeCell ref="J535:J544"/>
    <mergeCell ref="K535:K544"/>
    <mergeCell ref="L535:L537"/>
    <mergeCell ref="N535:N544"/>
    <mergeCell ref="O535:O544"/>
    <mergeCell ref="I535:I544"/>
    <mergeCell ref="R535:R544"/>
    <mergeCell ref="B533:B534"/>
    <mergeCell ref="B535:B544"/>
    <mergeCell ref="C535:C544"/>
    <mergeCell ref="L526:L527"/>
    <mergeCell ref="L528:L529"/>
    <mergeCell ref="L530:L532"/>
    <mergeCell ref="P523:P532"/>
    <mergeCell ref="Q523:Q532"/>
    <mergeCell ref="S523:S532"/>
    <mergeCell ref="T523:T532"/>
    <mergeCell ref="J523:J532"/>
    <mergeCell ref="K523:K532"/>
    <mergeCell ref="L523:L525"/>
    <mergeCell ref="N523:N532"/>
    <mergeCell ref="O523:O532"/>
    <mergeCell ref="I523:I532"/>
    <mergeCell ref="R523:R532"/>
    <mergeCell ref="B521:B522"/>
    <mergeCell ref="B523:B532"/>
    <mergeCell ref="C523:C532"/>
    <mergeCell ref="L514:L515"/>
    <mergeCell ref="L516:L517"/>
    <mergeCell ref="L518:L520"/>
    <mergeCell ref="P511:P520"/>
    <mergeCell ref="Q511:Q520"/>
    <mergeCell ref="S511:S520"/>
    <mergeCell ref="T511:T520"/>
    <mergeCell ref="J511:J520"/>
    <mergeCell ref="K511:K520"/>
    <mergeCell ref="L511:L513"/>
    <mergeCell ref="N511:N520"/>
    <mergeCell ref="O511:O520"/>
    <mergeCell ref="I511:I520"/>
    <mergeCell ref="R511:R520"/>
    <mergeCell ref="B509:B510"/>
    <mergeCell ref="B511:B520"/>
    <mergeCell ref="C511:C520"/>
    <mergeCell ref="L502:L503"/>
    <mergeCell ref="L504:L505"/>
    <mergeCell ref="L506:L508"/>
    <mergeCell ref="P499:P508"/>
    <mergeCell ref="Q499:Q508"/>
    <mergeCell ref="S499:S508"/>
    <mergeCell ref="T499:T508"/>
    <mergeCell ref="J499:J508"/>
    <mergeCell ref="K499:K508"/>
    <mergeCell ref="L499:L501"/>
    <mergeCell ref="N499:N508"/>
    <mergeCell ref="O499:O508"/>
    <mergeCell ref="I499:I508"/>
    <mergeCell ref="R499:R508"/>
    <mergeCell ref="B497:B498"/>
    <mergeCell ref="B499:B508"/>
    <mergeCell ref="C499:C508"/>
    <mergeCell ref="L490:L491"/>
    <mergeCell ref="L492:L493"/>
    <mergeCell ref="L494:L496"/>
    <mergeCell ref="P487:P496"/>
    <mergeCell ref="Q487:Q496"/>
    <mergeCell ref="S487:S496"/>
    <mergeCell ref="T487:T496"/>
    <mergeCell ref="J487:J496"/>
    <mergeCell ref="L487:L489"/>
    <mergeCell ref="I487:I496"/>
    <mergeCell ref="R487:R496"/>
    <mergeCell ref="B485:B486"/>
    <mergeCell ref="B487:B496"/>
    <mergeCell ref="C487:C496"/>
    <mergeCell ref="L478:L479"/>
    <mergeCell ref="L480:L481"/>
    <mergeCell ref="L482:L484"/>
    <mergeCell ref="P475:P484"/>
    <mergeCell ref="Q475:Q484"/>
    <mergeCell ref="S475:S484"/>
    <mergeCell ref="T475:T484"/>
    <mergeCell ref="J475:J484"/>
    <mergeCell ref="L475:L477"/>
    <mergeCell ref="I475:I484"/>
    <mergeCell ref="R475:R484"/>
    <mergeCell ref="B473:B474"/>
    <mergeCell ref="B475:B484"/>
    <mergeCell ref="C475:C484"/>
    <mergeCell ref="L466:L467"/>
    <mergeCell ref="L468:L469"/>
    <mergeCell ref="L470:L472"/>
    <mergeCell ref="P463:P472"/>
    <mergeCell ref="Q463:Q472"/>
    <mergeCell ref="S463:S472"/>
    <mergeCell ref="T463:T472"/>
    <mergeCell ref="J463:J472"/>
    <mergeCell ref="L463:L465"/>
    <mergeCell ref="I463:I472"/>
    <mergeCell ref="R463:R472"/>
    <mergeCell ref="B461:B462"/>
    <mergeCell ref="B463:B472"/>
    <mergeCell ref="C463:C472"/>
    <mergeCell ref="L454:L455"/>
    <mergeCell ref="L456:L457"/>
    <mergeCell ref="L458:L460"/>
    <mergeCell ref="P451:P460"/>
    <mergeCell ref="Q451:Q460"/>
    <mergeCell ref="S451:S460"/>
    <mergeCell ref="T451:T460"/>
    <mergeCell ref="J451:J460"/>
    <mergeCell ref="L451:L453"/>
    <mergeCell ref="I451:I460"/>
    <mergeCell ref="R451:R460"/>
    <mergeCell ref="B449:B450"/>
    <mergeCell ref="B451:B460"/>
    <mergeCell ref="C451:C460"/>
    <mergeCell ref="L442:L443"/>
    <mergeCell ref="L444:L445"/>
    <mergeCell ref="L446:L448"/>
    <mergeCell ref="P439:P448"/>
    <mergeCell ref="Q439:Q448"/>
    <mergeCell ref="S439:S448"/>
    <mergeCell ref="T439:T448"/>
    <mergeCell ref="J439:J448"/>
    <mergeCell ref="L439:L441"/>
    <mergeCell ref="I439:I448"/>
    <mergeCell ref="R439:R448"/>
    <mergeCell ref="B437:B438"/>
    <mergeCell ref="B439:B448"/>
    <mergeCell ref="C439:C448"/>
    <mergeCell ref="L430:L431"/>
    <mergeCell ref="L432:L433"/>
    <mergeCell ref="L434:L436"/>
    <mergeCell ref="P427:P436"/>
    <mergeCell ref="Q427:Q436"/>
    <mergeCell ref="S427:S436"/>
    <mergeCell ref="T427:T436"/>
    <mergeCell ref="J427:J436"/>
    <mergeCell ref="L427:L429"/>
    <mergeCell ref="I427:I436"/>
    <mergeCell ref="R427:R436"/>
    <mergeCell ref="B425:B426"/>
    <mergeCell ref="B427:B436"/>
    <mergeCell ref="C427:C436"/>
    <mergeCell ref="L418:L419"/>
    <mergeCell ref="L420:L421"/>
    <mergeCell ref="L422:L424"/>
    <mergeCell ref="P415:P424"/>
    <mergeCell ref="Q415:Q424"/>
    <mergeCell ref="S415:S424"/>
    <mergeCell ref="T415:T424"/>
    <mergeCell ref="J415:J424"/>
    <mergeCell ref="L415:L417"/>
    <mergeCell ref="I415:I424"/>
    <mergeCell ref="R415:R424"/>
    <mergeCell ref="B413:B414"/>
    <mergeCell ref="B415:B424"/>
    <mergeCell ref="C415:C424"/>
    <mergeCell ref="L406:L407"/>
    <mergeCell ref="L408:L409"/>
    <mergeCell ref="L410:L412"/>
    <mergeCell ref="P403:P412"/>
    <mergeCell ref="Q403:Q412"/>
    <mergeCell ref="S403:S412"/>
    <mergeCell ref="T403:T412"/>
    <mergeCell ref="J403:J412"/>
    <mergeCell ref="L403:L405"/>
    <mergeCell ref="I403:I412"/>
    <mergeCell ref="R403:R412"/>
    <mergeCell ref="B401:B402"/>
    <mergeCell ref="B403:B412"/>
    <mergeCell ref="C403:C412"/>
    <mergeCell ref="L394:L395"/>
    <mergeCell ref="L396:L397"/>
    <mergeCell ref="L398:L400"/>
    <mergeCell ref="P391:P400"/>
    <mergeCell ref="Q391:Q400"/>
    <mergeCell ref="S391:S400"/>
    <mergeCell ref="T391:T400"/>
    <mergeCell ref="J391:J400"/>
    <mergeCell ref="L391:L393"/>
    <mergeCell ref="I391:I400"/>
    <mergeCell ref="R391:R400"/>
    <mergeCell ref="B389:B390"/>
    <mergeCell ref="B391:B400"/>
    <mergeCell ref="C391:C400"/>
    <mergeCell ref="L382:L383"/>
    <mergeCell ref="L384:L385"/>
    <mergeCell ref="L386:L388"/>
    <mergeCell ref="P379:P388"/>
    <mergeCell ref="Q379:Q388"/>
    <mergeCell ref="S379:S388"/>
    <mergeCell ref="T379:T388"/>
    <mergeCell ref="J379:J388"/>
    <mergeCell ref="L379:L381"/>
    <mergeCell ref="I379:I388"/>
    <mergeCell ref="R379:R388"/>
    <mergeCell ref="B377:B378"/>
    <mergeCell ref="B379:B388"/>
    <mergeCell ref="C379:C388"/>
    <mergeCell ref="L370:L371"/>
    <mergeCell ref="L372:L373"/>
    <mergeCell ref="L374:L376"/>
    <mergeCell ref="P367:P376"/>
    <mergeCell ref="Q367:Q376"/>
    <mergeCell ref="S367:S376"/>
    <mergeCell ref="T367:T376"/>
    <mergeCell ref="J367:J376"/>
    <mergeCell ref="L367:L369"/>
    <mergeCell ref="I367:I376"/>
    <mergeCell ref="R367:R376"/>
    <mergeCell ref="B365:B366"/>
    <mergeCell ref="B367:B376"/>
    <mergeCell ref="C367:C376"/>
    <mergeCell ref="L358:L359"/>
    <mergeCell ref="L360:L361"/>
    <mergeCell ref="L362:L364"/>
    <mergeCell ref="P355:P364"/>
    <mergeCell ref="Q355:Q364"/>
    <mergeCell ref="S355:S364"/>
    <mergeCell ref="T355:T364"/>
    <mergeCell ref="J355:J364"/>
    <mergeCell ref="L355:L357"/>
    <mergeCell ref="I355:I364"/>
    <mergeCell ref="R355:R364"/>
    <mergeCell ref="B353:B354"/>
    <mergeCell ref="B355:B364"/>
    <mergeCell ref="C355:C364"/>
    <mergeCell ref="L346:L347"/>
    <mergeCell ref="L348:L349"/>
    <mergeCell ref="L350:L352"/>
    <mergeCell ref="P343:P352"/>
    <mergeCell ref="Q343:Q352"/>
    <mergeCell ref="S343:S352"/>
    <mergeCell ref="T343:T352"/>
    <mergeCell ref="J343:J352"/>
    <mergeCell ref="L343:L345"/>
    <mergeCell ref="I343:I352"/>
    <mergeCell ref="R343:R352"/>
    <mergeCell ref="B341:B342"/>
    <mergeCell ref="B343:B352"/>
    <mergeCell ref="C343:C352"/>
    <mergeCell ref="L334:L335"/>
    <mergeCell ref="L336:L337"/>
    <mergeCell ref="L338:L340"/>
    <mergeCell ref="P331:P340"/>
    <mergeCell ref="Q331:Q340"/>
    <mergeCell ref="S331:S340"/>
    <mergeCell ref="T331:T340"/>
    <mergeCell ref="J331:J340"/>
    <mergeCell ref="L331:L333"/>
    <mergeCell ref="I331:I340"/>
    <mergeCell ref="R331:R340"/>
    <mergeCell ref="B329:B330"/>
    <mergeCell ref="B331:B340"/>
    <mergeCell ref="C331:C340"/>
    <mergeCell ref="L322:L323"/>
    <mergeCell ref="L324:L325"/>
    <mergeCell ref="L326:L328"/>
    <mergeCell ref="P319:P328"/>
    <mergeCell ref="Q319:Q328"/>
    <mergeCell ref="S319:S328"/>
    <mergeCell ref="T319:T328"/>
    <mergeCell ref="J319:J328"/>
    <mergeCell ref="L319:L321"/>
    <mergeCell ref="I319:I328"/>
    <mergeCell ref="R319:R328"/>
    <mergeCell ref="B317:B318"/>
    <mergeCell ref="B319:B328"/>
    <mergeCell ref="C319:C328"/>
    <mergeCell ref="L310:L311"/>
    <mergeCell ref="L312:L313"/>
    <mergeCell ref="L314:L316"/>
    <mergeCell ref="P307:P316"/>
    <mergeCell ref="Q307:Q316"/>
    <mergeCell ref="S307:S316"/>
    <mergeCell ref="T307:T316"/>
    <mergeCell ref="J307:J316"/>
    <mergeCell ref="L307:L309"/>
    <mergeCell ref="I307:I316"/>
    <mergeCell ref="R307:R316"/>
    <mergeCell ref="B305:B306"/>
    <mergeCell ref="B307:B316"/>
    <mergeCell ref="C307:C316"/>
    <mergeCell ref="L298:L299"/>
    <mergeCell ref="L300:L301"/>
    <mergeCell ref="L302:L304"/>
    <mergeCell ref="P295:P304"/>
    <mergeCell ref="Q295:Q304"/>
    <mergeCell ref="S295:S304"/>
    <mergeCell ref="T295:T304"/>
    <mergeCell ref="J295:J304"/>
    <mergeCell ref="L295:L297"/>
    <mergeCell ref="I295:I304"/>
    <mergeCell ref="R295:R304"/>
    <mergeCell ref="B293:B294"/>
    <mergeCell ref="B295:B304"/>
    <mergeCell ref="C295:C304"/>
    <mergeCell ref="L286:L287"/>
    <mergeCell ref="L288:L289"/>
    <mergeCell ref="L290:L292"/>
    <mergeCell ref="P283:P292"/>
    <mergeCell ref="Q283:Q292"/>
    <mergeCell ref="S283:S292"/>
    <mergeCell ref="T283:T292"/>
    <mergeCell ref="J283:J292"/>
    <mergeCell ref="L283:L285"/>
    <mergeCell ref="I283:I292"/>
    <mergeCell ref="R283:R292"/>
    <mergeCell ref="B281:B282"/>
    <mergeCell ref="B283:B292"/>
    <mergeCell ref="C283:C292"/>
    <mergeCell ref="L274:L275"/>
    <mergeCell ref="L276:L277"/>
    <mergeCell ref="L278:L280"/>
    <mergeCell ref="P271:P280"/>
    <mergeCell ref="Q271:Q280"/>
    <mergeCell ref="S271:S280"/>
    <mergeCell ref="T271:T280"/>
    <mergeCell ref="J271:J280"/>
    <mergeCell ref="L271:L273"/>
    <mergeCell ref="I271:I280"/>
    <mergeCell ref="R271:R280"/>
    <mergeCell ref="B269:B270"/>
    <mergeCell ref="B271:B280"/>
    <mergeCell ref="C271:C280"/>
    <mergeCell ref="L262:L263"/>
    <mergeCell ref="L264:L265"/>
    <mergeCell ref="L266:L268"/>
    <mergeCell ref="P259:P268"/>
    <mergeCell ref="Q259:Q268"/>
    <mergeCell ref="S259:S268"/>
    <mergeCell ref="T259:T268"/>
    <mergeCell ref="J259:J268"/>
    <mergeCell ref="L259:L261"/>
    <mergeCell ref="I259:I268"/>
    <mergeCell ref="R259:R268"/>
    <mergeCell ref="B257:B258"/>
    <mergeCell ref="B259:B268"/>
    <mergeCell ref="C259:C268"/>
    <mergeCell ref="L250:L251"/>
    <mergeCell ref="L252:L253"/>
    <mergeCell ref="L254:L256"/>
    <mergeCell ref="P247:P256"/>
    <mergeCell ref="Q247:Q256"/>
    <mergeCell ref="S247:S256"/>
    <mergeCell ref="T247:T256"/>
    <mergeCell ref="J247:J256"/>
    <mergeCell ref="L247:L249"/>
    <mergeCell ref="I247:I256"/>
    <mergeCell ref="R247:R256"/>
    <mergeCell ref="B245:B246"/>
    <mergeCell ref="B247:B256"/>
    <mergeCell ref="C247:C256"/>
    <mergeCell ref="L238:L239"/>
    <mergeCell ref="L240:L241"/>
    <mergeCell ref="L242:L244"/>
    <mergeCell ref="P235:P244"/>
    <mergeCell ref="Q235:Q244"/>
    <mergeCell ref="S235:S244"/>
    <mergeCell ref="T235:T244"/>
    <mergeCell ref="J235:J244"/>
    <mergeCell ref="L235:L237"/>
    <mergeCell ref="I235:I244"/>
    <mergeCell ref="R235:R244"/>
    <mergeCell ref="B233:B234"/>
    <mergeCell ref="B235:B244"/>
    <mergeCell ref="C235:C244"/>
    <mergeCell ref="L226:L227"/>
    <mergeCell ref="L228:L229"/>
    <mergeCell ref="L230:L232"/>
    <mergeCell ref="P223:P232"/>
    <mergeCell ref="Q223:Q232"/>
    <mergeCell ref="S223:S232"/>
    <mergeCell ref="T223:T232"/>
    <mergeCell ref="J223:J232"/>
    <mergeCell ref="L223:L225"/>
    <mergeCell ref="I223:I232"/>
    <mergeCell ref="R223:R232"/>
    <mergeCell ref="B221:B222"/>
    <mergeCell ref="B223:B232"/>
    <mergeCell ref="C223:C232"/>
    <mergeCell ref="L214:L215"/>
    <mergeCell ref="L216:L217"/>
    <mergeCell ref="L218:L220"/>
    <mergeCell ref="P211:P220"/>
    <mergeCell ref="Q211:Q220"/>
    <mergeCell ref="S211:S220"/>
    <mergeCell ref="T211:T220"/>
    <mergeCell ref="J211:J220"/>
    <mergeCell ref="L211:L213"/>
    <mergeCell ref="I211:I220"/>
    <mergeCell ref="R211:R220"/>
    <mergeCell ref="B209:B210"/>
    <mergeCell ref="B211:B220"/>
    <mergeCell ref="C211:C220"/>
    <mergeCell ref="L202:L203"/>
    <mergeCell ref="L204:L205"/>
    <mergeCell ref="L206:L208"/>
    <mergeCell ref="P199:P208"/>
    <mergeCell ref="Q199:Q208"/>
    <mergeCell ref="S199:S208"/>
    <mergeCell ref="T199:T208"/>
    <mergeCell ref="J199:J208"/>
    <mergeCell ref="L199:L201"/>
    <mergeCell ref="I199:I208"/>
    <mergeCell ref="R199:R208"/>
    <mergeCell ref="B197:B198"/>
    <mergeCell ref="B199:B208"/>
    <mergeCell ref="C199:C208"/>
    <mergeCell ref="L190:L191"/>
    <mergeCell ref="L192:L193"/>
    <mergeCell ref="L194:L196"/>
    <mergeCell ref="P187:P196"/>
    <mergeCell ref="Q187:Q196"/>
    <mergeCell ref="S187:S196"/>
    <mergeCell ref="T187:T196"/>
    <mergeCell ref="J187:J196"/>
    <mergeCell ref="L187:L189"/>
    <mergeCell ref="I187:I196"/>
    <mergeCell ref="R187:R196"/>
    <mergeCell ref="B185:B186"/>
    <mergeCell ref="B187:B196"/>
    <mergeCell ref="C187:C196"/>
    <mergeCell ref="L178:L179"/>
    <mergeCell ref="L180:L181"/>
    <mergeCell ref="L182:L184"/>
    <mergeCell ref="P175:P184"/>
    <mergeCell ref="Q175:Q184"/>
    <mergeCell ref="S175:S184"/>
    <mergeCell ref="T175:T184"/>
    <mergeCell ref="J175:J184"/>
    <mergeCell ref="L175:L177"/>
    <mergeCell ref="I175:I184"/>
    <mergeCell ref="R175:R184"/>
    <mergeCell ref="B173:B174"/>
    <mergeCell ref="B175:B184"/>
    <mergeCell ref="C175:C184"/>
    <mergeCell ref="L166:L167"/>
    <mergeCell ref="L168:L169"/>
    <mergeCell ref="L170:L172"/>
    <mergeCell ref="P163:P172"/>
    <mergeCell ref="Q163:Q172"/>
    <mergeCell ref="S163:S172"/>
    <mergeCell ref="T163:T172"/>
    <mergeCell ref="J163:J172"/>
    <mergeCell ref="L163:L165"/>
    <mergeCell ref="I163:I172"/>
    <mergeCell ref="R163:R172"/>
    <mergeCell ref="B161:B162"/>
    <mergeCell ref="B163:B172"/>
    <mergeCell ref="C163:C172"/>
    <mergeCell ref="L154:L155"/>
    <mergeCell ref="L156:L157"/>
    <mergeCell ref="L158:L160"/>
    <mergeCell ref="P151:P160"/>
    <mergeCell ref="Q151:Q160"/>
    <mergeCell ref="S151:S160"/>
    <mergeCell ref="T151:T160"/>
    <mergeCell ref="J151:J160"/>
    <mergeCell ref="L151:L153"/>
    <mergeCell ref="I151:I160"/>
    <mergeCell ref="R151:R160"/>
    <mergeCell ref="B149:B150"/>
    <mergeCell ref="B151:B160"/>
    <mergeCell ref="C151:C160"/>
    <mergeCell ref="L142:L143"/>
    <mergeCell ref="L144:L145"/>
    <mergeCell ref="L146:L148"/>
    <mergeCell ref="P139:P148"/>
    <mergeCell ref="Q139:Q148"/>
    <mergeCell ref="S139:S148"/>
    <mergeCell ref="T139:T148"/>
    <mergeCell ref="J139:J148"/>
    <mergeCell ref="L139:L141"/>
    <mergeCell ref="I139:I148"/>
    <mergeCell ref="R139:R148"/>
    <mergeCell ref="B137:B138"/>
    <mergeCell ref="B139:B148"/>
    <mergeCell ref="C139:C148"/>
    <mergeCell ref="L130:L131"/>
    <mergeCell ref="L132:L133"/>
    <mergeCell ref="L134:L136"/>
    <mergeCell ref="P127:P136"/>
    <mergeCell ref="Q127:Q136"/>
    <mergeCell ref="S127:S136"/>
    <mergeCell ref="T127:T136"/>
    <mergeCell ref="J127:J136"/>
    <mergeCell ref="L127:L129"/>
    <mergeCell ref="I127:I136"/>
    <mergeCell ref="R127:R136"/>
    <mergeCell ref="B125:B126"/>
    <mergeCell ref="B127:B136"/>
    <mergeCell ref="C127:C136"/>
    <mergeCell ref="L118:L119"/>
    <mergeCell ref="L120:L121"/>
    <mergeCell ref="L122:L124"/>
    <mergeCell ref="P115:P124"/>
    <mergeCell ref="Q115:Q124"/>
    <mergeCell ref="S115:S124"/>
    <mergeCell ref="T115:T124"/>
    <mergeCell ref="J115:J124"/>
    <mergeCell ref="L115:L117"/>
    <mergeCell ref="I115:I124"/>
    <mergeCell ref="R115:R124"/>
    <mergeCell ref="B113:B114"/>
    <mergeCell ref="B115:B124"/>
    <mergeCell ref="C115:C124"/>
    <mergeCell ref="L106:L107"/>
    <mergeCell ref="L108:L109"/>
    <mergeCell ref="L110:L112"/>
    <mergeCell ref="P103:P112"/>
    <mergeCell ref="Q103:Q112"/>
    <mergeCell ref="S103:S112"/>
    <mergeCell ref="T103:T112"/>
    <mergeCell ref="J103:J112"/>
    <mergeCell ref="L103:L105"/>
    <mergeCell ref="I103:I112"/>
    <mergeCell ref="R103:R112"/>
    <mergeCell ref="B101:B102"/>
    <mergeCell ref="B103:B112"/>
    <mergeCell ref="C103:C112"/>
    <mergeCell ref="L94:L95"/>
    <mergeCell ref="L96:L97"/>
    <mergeCell ref="L98:L100"/>
    <mergeCell ref="P91:P100"/>
    <mergeCell ref="Q91:Q100"/>
    <mergeCell ref="S91:S100"/>
    <mergeCell ref="T91:T100"/>
    <mergeCell ref="J91:J100"/>
    <mergeCell ref="L91:L93"/>
    <mergeCell ref="I91:I100"/>
    <mergeCell ref="R91:R100"/>
    <mergeCell ref="B89:B90"/>
    <mergeCell ref="B91:B100"/>
    <mergeCell ref="C91:C100"/>
    <mergeCell ref="L82:L83"/>
    <mergeCell ref="L84:L85"/>
    <mergeCell ref="L86:L88"/>
    <mergeCell ref="P79:P88"/>
    <mergeCell ref="Q79:Q88"/>
    <mergeCell ref="S79:S88"/>
    <mergeCell ref="T79:T88"/>
    <mergeCell ref="J79:J88"/>
    <mergeCell ref="L79:L81"/>
    <mergeCell ref="I79:I88"/>
    <mergeCell ref="R79:R88"/>
    <mergeCell ref="B77:B78"/>
    <mergeCell ref="B79:B88"/>
    <mergeCell ref="C79:C88"/>
    <mergeCell ref="L70:L71"/>
    <mergeCell ref="L72:L73"/>
    <mergeCell ref="L74:L76"/>
    <mergeCell ref="P67:P76"/>
    <mergeCell ref="Q67:Q76"/>
    <mergeCell ref="S67:S76"/>
    <mergeCell ref="T67:T76"/>
    <mergeCell ref="J67:J76"/>
    <mergeCell ref="L67:L69"/>
    <mergeCell ref="I67:I76"/>
    <mergeCell ref="R67:R76"/>
    <mergeCell ref="J43:J52"/>
    <mergeCell ref="L43:L45"/>
    <mergeCell ref="I43:I52"/>
    <mergeCell ref="R43:R52"/>
    <mergeCell ref="C43:C52"/>
    <mergeCell ref="L34:L35"/>
    <mergeCell ref="L36:L37"/>
    <mergeCell ref="L38:L40"/>
    <mergeCell ref="Q31:Q40"/>
    <mergeCell ref="S31:S40"/>
    <mergeCell ref="T31:T40"/>
    <mergeCell ref="L31:L33"/>
    <mergeCell ref="P31:P40"/>
    <mergeCell ref="I31:I40"/>
    <mergeCell ref="J31:J40"/>
    <mergeCell ref="B65:B66"/>
    <mergeCell ref="B67:B76"/>
    <mergeCell ref="C67:C76"/>
    <mergeCell ref="L58:L59"/>
    <mergeCell ref="L60:L61"/>
    <mergeCell ref="L62:L64"/>
    <mergeCell ref="P55:P64"/>
    <mergeCell ref="Q55:Q64"/>
    <mergeCell ref="S55:S64"/>
    <mergeCell ref="T55:T64"/>
    <mergeCell ref="J55:J64"/>
    <mergeCell ref="L55:L57"/>
    <mergeCell ref="I55:I64"/>
    <mergeCell ref="R55:R64"/>
    <mergeCell ref="B53:B54"/>
    <mergeCell ref="B55:B64"/>
    <mergeCell ref="C55:C64"/>
    <mergeCell ref="B41:B42"/>
    <mergeCell ref="B43:B52"/>
    <mergeCell ref="B9:C9"/>
    <mergeCell ref="B10:C10"/>
    <mergeCell ref="B14:C14"/>
    <mergeCell ref="B15:C15"/>
    <mergeCell ref="B31:B40"/>
    <mergeCell ref="C31:C40"/>
    <mergeCell ref="R31:R40"/>
    <mergeCell ref="B11:C11"/>
    <mergeCell ref="B7:D7"/>
    <mergeCell ref="Q19:Q28"/>
    <mergeCell ref="S19:S28"/>
    <mergeCell ref="T19:T28"/>
    <mergeCell ref="B8:C8"/>
    <mergeCell ref="B19:B28"/>
    <mergeCell ref="C19:C28"/>
    <mergeCell ref="B29:B30"/>
    <mergeCell ref="I19:I28"/>
    <mergeCell ref="J19:J28"/>
    <mergeCell ref="B17:J17"/>
    <mergeCell ref="S17:T17"/>
    <mergeCell ref="K17:R17"/>
    <mergeCell ref="P19:P28"/>
    <mergeCell ref="R19:R28"/>
    <mergeCell ref="L46:L47"/>
    <mergeCell ref="L48:L49"/>
    <mergeCell ref="L50:L52"/>
    <mergeCell ref="P43:P52"/>
    <mergeCell ref="Q43:Q52"/>
    <mergeCell ref="S43:S52"/>
    <mergeCell ref="T43:T52"/>
  </mergeCells>
  <conditionalFormatting sqref="U19:V19 V20:V28 L19:M19 L22:M22 L24:M24 L26:M26 L31 L34 L36 L38 L43 L46 L48 L50 L55 L58 L60 L62 L67 L70 L72 L74 L79 L82 L84 L86 L91 L94 L96 L98 L103 L106 L108 L110 L115 L118 L120 L122 L127 L130 L132 L134 L139 L142 L144 L146 L151 L154 L156 L158 L163 L166 L168 L170 L175 L178 L180 L182 L187 L190 L192 L194 L199 L202 L204 L206 L211 L214 L216 L218 L223 L226 L228 L230 L235 L238 L240 L242 L247 L250 L252 L254 L259 L262 L264 L266 L271 L274 L276 L278 L283 L286 L288 L290 L295 L298 L300 L302 L307 L310 L312 L314 L319 L322 L324 L326 L331 L334 L336 L338 L343 L346 L348 L350 L355 L358 L360 L362 L367 L370 L372 L374 L379 L382 L384 L386 L391 L394 L396 L398 L403 L406 L408 L410 L415 L418 L420 L422 L427 L430 L432 L434 L439 L442 L444 L446 L451 L454 L456 L458 L463 L466 L468 L470 L475 L478 L480 L482 L487 L490 L492 L494 L499:M499 L502:M502 L504:M504 L506:M506 L511:M511 L514:M514 L516:M516 L518:M518 L523:M523 L526:M526 L528:M528 L530:M530 L535:M535 L538:M538 L540:M540 L542:M542 L547:M547 L550:M550 L552:M552 L554:M554 L559:M559 L562:M562 L564:M564 L566:M566 L571:M571 L574:M574 L576:M576 L578:M578 L583:M583 L586:M586 L588:M588 L590:M590 L595:M595 L598:M598 L600:M600 L602:M602 L607:M607 L610:M610 L612:M612 L614:M614 L619:M619 L622:M622 L624:M624 L626:M626 L631:M631 L634:M634 L636:M636 L638:M638 L643:M643 L646:M646 L648:M648 L650:M650 L655:M655 L658:M658 L660:M660 L662:M662 L667:M667 L670:M670 L672:M672 L674:M674 L679:M679 L682:M682 L684:M684 L686:M686 L691:M691 L694:M694 L696:M696 L698:M698 L703:M703 L706:M706 L708:M708 L710:M710 L715:M715 L718:M718 L720:M720 L722:M722 L727:M727 L730:M730 L732:M732 L734:M734 L739:M739 L742:M742 L744:M744 L746:M746 L751:M751 L754:M754 L756:M756 L758:M758 L763:M763 L766:M766 L768:M768 L770:M770 L775:M775 L778:M778 L780:M780 L782:M782 L787:M787 L790:M790 L792:M792 L794:M794 L799:M799 L802:M802 L804:M804 L806:M806 L811:M811 L814:M814 L816:M816 L818:M818 L823:M823 L826:M826 L828:M828 L830:M830 L835:M835 L838:M838 L840:M840 L842:M842 L847:M847 L850:M850 L852:M852 L854:M854 L859:M859 L862:M862 L864:M864 L866:M866 L871:M871 L874:M874 L876:M876 L878:M878 L883:M883 L886:M886 L888:M888 L890:M890 L895:M895 L898:M898 L900:M900 L902:M902 L907:M907 L910:M910 L912:M912 L914:M914 L919:M919 L922:M922 L924:M924 L926:M926 L931:M931 L934:M934 L936:M936 L938:M938 L943:M943 L946:M946 L948:M948 L950:M950 L955:M955 L958:M958 L960:M960 L962:M962 L967:M967 L970:M970 L972:M972 L974:M974 L979:M979 L982:M982 L984:M984 L986:M986 L991:M991 L994:M994 L996:M996 L998:M998 L1003:M1003 L1006:M1006 L1008:M1008 L1010:M1010 L1015:M1015 L1018:M1018 L1020:M1020 L1022:M1022 L1027:M1027 L1030:M1030 L1032:M1032 L1034:M1034 L1039:M1039 L1042:M1042 L1044:M1044 L1046:M1046 L1051:M1051 L1054:M1054 L1056:M1056 L1058:M1058 L1063:M1063 L1066:M1066 L1068:M1068 L1070:M1070 L1075:M1075 L1078:M1078 L1080:M1080 L1082:M1082 L1087:M1087 L1090:M1090 L1092:M1092 L1094:M1094 L1099:M1099 L1102:M1102 L1104:M1104 L1106:M1106 L1111:M1111 L1114:M1114 L1116:M1116 L1118:M1118 L1123:M1123 L1126:M1126 L1128:M1128 L1130:M1130 L1135:M1135 L1138:M1138 L1140:M1140 L1142:M1142 L1147:M1147 L1150:M1150 L1152:M1152 L1154:M1154 L1159:M1159 L1162:M1162 L1164:M1164 L1166:M1166 L1171:M1171 L1174:M1174 L1176:M1176 L1178:M1178 L1183:M1183 L1186:M1186 L1188:M1188 L1190:M1190 L1195:M1195 L1198:M1198 L1200:M1200 L1202:M1202 L1207:M1207 L1210:M1210 L1212:M1212 L1214:M1214 L1219:M1219 L1222:M1222 L1224:M1224 L1226:M1226 L1231:M1231 L1234:M1234 L1236:M1236 L1238:M1238 L1243:M1243 L1246:M1246 L1248:M1248 L1250:M1250 L1255:M1255 L1258:M1258 L1260:M1260 L1262:M1262 L1267:M1267 L1270:M1270 L1272:M1272 L1274:M1274 L1279:M1279 L1282:M1282 L1284:M1284 L1286:M1286 L1291:M1291 L1294:M1294 L1296:M1296 L1298:M1298 L1303:M1303 L1306:M1306 L1308:M1308 L1310:M1310 L1315:M1315 L1318:M1318 L1320:M1320 L1322:M1322 L1327:M1327 L1330:M1330 L1332:M1332 L1334:M1334 L1339:M1339 L1342:M1342 L1344:M1344 L1346:M1346 L1351:M1351 L1354:M1354 L1356:M1356 L1358:M1358 L1363:M1363 L1366:M1366 L1368:M1368 L1370:M1370">
    <cfRule type="cellIs" dxfId="2750" priority="5599" operator="equal">
      <formula>"Dificil"</formula>
    </cfRule>
    <cfRule type="cellIs" dxfId="2749" priority="5600" operator="equal">
      <formula>"Moderado"</formula>
    </cfRule>
    <cfRule type="cellIs" dxfId="2748" priority="5601" operator="equal">
      <formula>"Facil"</formula>
    </cfRule>
  </conditionalFormatting>
  <conditionalFormatting sqref="U31:V31 V32:V40">
    <cfRule type="cellIs" dxfId="2747" priority="1465" operator="equal">
      <formula>"Dificil"</formula>
    </cfRule>
    <cfRule type="cellIs" dxfId="2746" priority="1466" operator="equal">
      <formula>"Moderado"</formula>
    </cfRule>
    <cfRule type="cellIs" dxfId="2745" priority="1467" operator="equal">
      <formula>"Facil"</formula>
    </cfRule>
  </conditionalFormatting>
  <conditionalFormatting sqref="U43:V43 V44:V52">
    <cfRule type="cellIs" dxfId="2744" priority="1453" operator="equal">
      <formula>"Dificil"</formula>
    </cfRule>
    <cfRule type="cellIs" dxfId="2743" priority="1454" operator="equal">
      <formula>"Moderado"</formula>
    </cfRule>
    <cfRule type="cellIs" dxfId="2742" priority="1455" operator="equal">
      <formula>"Facil"</formula>
    </cfRule>
  </conditionalFormatting>
  <conditionalFormatting sqref="U55:V55 V56:V64">
    <cfRule type="cellIs" dxfId="2741" priority="1441" operator="equal">
      <formula>"Dificil"</formula>
    </cfRule>
    <cfRule type="cellIs" dxfId="2740" priority="1442" operator="equal">
      <formula>"Moderado"</formula>
    </cfRule>
    <cfRule type="cellIs" dxfId="2739" priority="1443" operator="equal">
      <formula>"Facil"</formula>
    </cfRule>
  </conditionalFormatting>
  <conditionalFormatting sqref="U67:V67 V68:V76">
    <cfRule type="cellIs" dxfId="2738" priority="1429" operator="equal">
      <formula>"Dificil"</formula>
    </cfRule>
    <cfRule type="cellIs" dxfId="2737" priority="1430" operator="equal">
      <formula>"Moderado"</formula>
    </cfRule>
    <cfRule type="cellIs" dxfId="2736" priority="1431" operator="equal">
      <formula>"Facil"</formula>
    </cfRule>
  </conditionalFormatting>
  <conditionalFormatting sqref="U79:V79 V80:V84 V87:V88">
    <cfRule type="cellIs" dxfId="2735" priority="1417" operator="equal">
      <formula>"Dificil"</formula>
    </cfRule>
    <cfRule type="cellIs" dxfId="2734" priority="1418" operator="equal">
      <formula>"Moderado"</formula>
    </cfRule>
    <cfRule type="cellIs" dxfId="2733" priority="1419" operator="equal">
      <formula>"Facil"</formula>
    </cfRule>
  </conditionalFormatting>
  <conditionalFormatting sqref="U91:V91 V92:V100">
    <cfRule type="cellIs" dxfId="2732" priority="1405" operator="equal">
      <formula>"Dificil"</formula>
    </cfRule>
    <cfRule type="cellIs" dxfId="2731" priority="1406" operator="equal">
      <formula>"Moderado"</formula>
    </cfRule>
    <cfRule type="cellIs" dxfId="2730" priority="1407" operator="equal">
      <formula>"Facil"</formula>
    </cfRule>
  </conditionalFormatting>
  <conditionalFormatting sqref="U103:V103 V104:V112">
    <cfRule type="cellIs" dxfId="2729" priority="1393" operator="equal">
      <formula>"Dificil"</formula>
    </cfRule>
    <cfRule type="cellIs" dxfId="2728" priority="1394" operator="equal">
      <formula>"Moderado"</formula>
    </cfRule>
    <cfRule type="cellIs" dxfId="2727" priority="1395" operator="equal">
      <formula>"Facil"</formula>
    </cfRule>
  </conditionalFormatting>
  <conditionalFormatting sqref="U115:V115 V116:V124">
    <cfRule type="cellIs" dxfId="2726" priority="1381" operator="equal">
      <formula>"Dificil"</formula>
    </cfRule>
    <cfRule type="cellIs" dxfId="2725" priority="1382" operator="equal">
      <formula>"Moderado"</formula>
    </cfRule>
    <cfRule type="cellIs" dxfId="2724" priority="1383" operator="equal">
      <formula>"Facil"</formula>
    </cfRule>
  </conditionalFormatting>
  <conditionalFormatting sqref="U127:V127 V128:V136">
    <cfRule type="cellIs" dxfId="2723" priority="1369" operator="equal">
      <formula>"Dificil"</formula>
    </cfRule>
    <cfRule type="cellIs" dxfId="2722" priority="1370" operator="equal">
      <formula>"Moderado"</formula>
    </cfRule>
    <cfRule type="cellIs" dxfId="2721" priority="1371" operator="equal">
      <formula>"Facil"</formula>
    </cfRule>
  </conditionalFormatting>
  <conditionalFormatting sqref="U139:V139 V140:V148">
    <cfRule type="cellIs" dxfId="2720" priority="1357" operator="equal">
      <formula>"Dificil"</formula>
    </cfRule>
    <cfRule type="cellIs" dxfId="2719" priority="1358" operator="equal">
      <formula>"Moderado"</formula>
    </cfRule>
    <cfRule type="cellIs" dxfId="2718" priority="1359" operator="equal">
      <formula>"Facil"</formula>
    </cfRule>
  </conditionalFormatting>
  <conditionalFormatting sqref="U151:V151 V152:V160">
    <cfRule type="cellIs" dxfId="2717" priority="1345" operator="equal">
      <formula>"Dificil"</formula>
    </cfRule>
    <cfRule type="cellIs" dxfId="2716" priority="1346" operator="equal">
      <formula>"Moderado"</formula>
    </cfRule>
    <cfRule type="cellIs" dxfId="2715" priority="1347" operator="equal">
      <formula>"Facil"</formula>
    </cfRule>
  </conditionalFormatting>
  <conditionalFormatting sqref="U163:V163 V164:V172">
    <cfRule type="cellIs" dxfId="2714" priority="1333" operator="equal">
      <formula>"Dificil"</formula>
    </cfRule>
    <cfRule type="cellIs" dxfId="2713" priority="1334" operator="equal">
      <formula>"Moderado"</formula>
    </cfRule>
    <cfRule type="cellIs" dxfId="2712" priority="1335" operator="equal">
      <formula>"Facil"</formula>
    </cfRule>
  </conditionalFormatting>
  <conditionalFormatting sqref="U175:V175 V176:V184">
    <cfRule type="cellIs" dxfId="2711" priority="1321" operator="equal">
      <formula>"Dificil"</formula>
    </cfRule>
    <cfRule type="cellIs" dxfId="2710" priority="1322" operator="equal">
      <formula>"Moderado"</formula>
    </cfRule>
    <cfRule type="cellIs" dxfId="2709" priority="1323" operator="equal">
      <formula>"Facil"</formula>
    </cfRule>
  </conditionalFormatting>
  <conditionalFormatting sqref="U187:V187 V188:V196">
    <cfRule type="cellIs" dxfId="2708" priority="1309" operator="equal">
      <formula>"Dificil"</formula>
    </cfRule>
    <cfRule type="cellIs" dxfId="2707" priority="1310" operator="equal">
      <formula>"Moderado"</formula>
    </cfRule>
    <cfRule type="cellIs" dxfId="2706" priority="1311" operator="equal">
      <formula>"Facil"</formula>
    </cfRule>
  </conditionalFormatting>
  <conditionalFormatting sqref="U199:V199 V200:V208">
    <cfRule type="cellIs" dxfId="2705" priority="1297" operator="equal">
      <formula>"Dificil"</formula>
    </cfRule>
    <cfRule type="cellIs" dxfId="2704" priority="1298" operator="equal">
      <formula>"Moderado"</formula>
    </cfRule>
    <cfRule type="cellIs" dxfId="2703" priority="1299" operator="equal">
      <formula>"Facil"</formula>
    </cfRule>
  </conditionalFormatting>
  <conditionalFormatting sqref="U211:V211 V212:V220">
    <cfRule type="cellIs" dxfId="2702" priority="1285" operator="equal">
      <formula>"Dificil"</formula>
    </cfRule>
    <cfRule type="cellIs" dxfId="2701" priority="1286" operator="equal">
      <formula>"Moderado"</formula>
    </cfRule>
    <cfRule type="cellIs" dxfId="2700" priority="1287" operator="equal">
      <formula>"Facil"</formula>
    </cfRule>
  </conditionalFormatting>
  <conditionalFormatting sqref="U223:V223 V224:V232">
    <cfRule type="cellIs" dxfId="2699" priority="1273" operator="equal">
      <formula>"Dificil"</formula>
    </cfRule>
    <cfRule type="cellIs" dxfId="2698" priority="1274" operator="equal">
      <formula>"Moderado"</formula>
    </cfRule>
    <cfRule type="cellIs" dxfId="2697" priority="1275" operator="equal">
      <formula>"Facil"</formula>
    </cfRule>
  </conditionalFormatting>
  <conditionalFormatting sqref="U235:V235 V236:V244">
    <cfRule type="cellIs" dxfId="2696" priority="1261" operator="equal">
      <formula>"Dificil"</formula>
    </cfRule>
    <cfRule type="cellIs" dxfId="2695" priority="1262" operator="equal">
      <formula>"Moderado"</formula>
    </cfRule>
    <cfRule type="cellIs" dxfId="2694" priority="1263" operator="equal">
      <formula>"Facil"</formula>
    </cfRule>
  </conditionalFormatting>
  <conditionalFormatting sqref="U247:V247 V248:V256">
    <cfRule type="cellIs" dxfId="2693" priority="1249" operator="equal">
      <formula>"Dificil"</formula>
    </cfRule>
    <cfRule type="cellIs" dxfId="2692" priority="1250" operator="equal">
      <formula>"Moderado"</formula>
    </cfRule>
    <cfRule type="cellIs" dxfId="2691" priority="1251" operator="equal">
      <formula>"Facil"</formula>
    </cfRule>
  </conditionalFormatting>
  <conditionalFormatting sqref="U259:V259 V260:V268">
    <cfRule type="cellIs" dxfId="2690" priority="1237" operator="equal">
      <formula>"Dificil"</formula>
    </cfRule>
    <cfRule type="cellIs" dxfId="2689" priority="1238" operator="equal">
      <formula>"Moderado"</formula>
    </cfRule>
    <cfRule type="cellIs" dxfId="2688" priority="1239" operator="equal">
      <formula>"Facil"</formula>
    </cfRule>
  </conditionalFormatting>
  <conditionalFormatting sqref="U271:V271 V272:V280">
    <cfRule type="cellIs" dxfId="2687" priority="1225" operator="equal">
      <formula>"Dificil"</formula>
    </cfRule>
    <cfRule type="cellIs" dxfId="2686" priority="1226" operator="equal">
      <formula>"Moderado"</formula>
    </cfRule>
    <cfRule type="cellIs" dxfId="2685" priority="1227" operator="equal">
      <formula>"Facil"</formula>
    </cfRule>
  </conditionalFormatting>
  <conditionalFormatting sqref="U283:V283 V284:V292">
    <cfRule type="cellIs" dxfId="2684" priority="1213" operator="equal">
      <formula>"Dificil"</formula>
    </cfRule>
    <cfRule type="cellIs" dxfId="2683" priority="1214" operator="equal">
      <formula>"Moderado"</formula>
    </cfRule>
    <cfRule type="cellIs" dxfId="2682" priority="1215" operator="equal">
      <formula>"Facil"</formula>
    </cfRule>
  </conditionalFormatting>
  <conditionalFormatting sqref="U295:V295 V296:V304">
    <cfRule type="cellIs" dxfId="2681" priority="1201" operator="equal">
      <formula>"Dificil"</formula>
    </cfRule>
    <cfRule type="cellIs" dxfId="2680" priority="1202" operator="equal">
      <formula>"Moderado"</formula>
    </cfRule>
    <cfRule type="cellIs" dxfId="2679" priority="1203" operator="equal">
      <formula>"Facil"</formula>
    </cfRule>
  </conditionalFormatting>
  <conditionalFormatting sqref="U307:V307 V308:V316">
    <cfRule type="cellIs" dxfId="2678" priority="1189" operator="equal">
      <formula>"Dificil"</formula>
    </cfRule>
    <cfRule type="cellIs" dxfId="2677" priority="1190" operator="equal">
      <formula>"Moderado"</formula>
    </cfRule>
    <cfRule type="cellIs" dxfId="2676" priority="1191" operator="equal">
      <formula>"Facil"</formula>
    </cfRule>
  </conditionalFormatting>
  <conditionalFormatting sqref="U319:V319 V320:V328">
    <cfRule type="cellIs" dxfId="2675" priority="1177" operator="equal">
      <formula>"Dificil"</formula>
    </cfRule>
    <cfRule type="cellIs" dxfId="2674" priority="1178" operator="equal">
      <formula>"Moderado"</formula>
    </cfRule>
    <cfRule type="cellIs" dxfId="2673" priority="1179" operator="equal">
      <formula>"Facil"</formula>
    </cfRule>
  </conditionalFormatting>
  <conditionalFormatting sqref="U331:V331 V332:V340">
    <cfRule type="cellIs" dxfId="2672" priority="1165" operator="equal">
      <formula>"Dificil"</formula>
    </cfRule>
    <cfRule type="cellIs" dxfId="2671" priority="1166" operator="equal">
      <formula>"Moderado"</formula>
    </cfRule>
    <cfRule type="cellIs" dxfId="2670" priority="1167" operator="equal">
      <formula>"Facil"</formula>
    </cfRule>
  </conditionalFormatting>
  <conditionalFormatting sqref="U343:V343 V344:V352">
    <cfRule type="cellIs" dxfId="2669" priority="1153" operator="equal">
      <formula>"Dificil"</formula>
    </cfRule>
    <cfRule type="cellIs" dxfId="2668" priority="1154" operator="equal">
      <formula>"Moderado"</formula>
    </cfRule>
    <cfRule type="cellIs" dxfId="2667" priority="1155" operator="equal">
      <formula>"Facil"</formula>
    </cfRule>
  </conditionalFormatting>
  <conditionalFormatting sqref="U355:V355 V356:V364">
    <cfRule type="cellIs" dxfId="2666" priority="1141" operator="equal">
      <formula>"Dificil"</formula>
    </cfRule>
    <cfRule type="cellIs" dxfId="2665" priority="1142" operator="equal">
      <formula>"Moderado"</formula>
    </cfRule>
    <cfRule type="cellIs" dxfId="2664" priority="1143" operator="equal">
      <formula>"Facil"</formula>
    </cfRule>
  </conditionalFormatting>
  <conditionalFormatting sqref="U367:V367 V368:V376">
    <cfRule type="cellIs" dxfId="2663" priority="1129" operator="equal">
      <formula>"Dificil"</formula>
    </cfRule>
    <cfRule type="cellIs" dxfId="2662" priority="1130" operator="equal">
      <formula>"Moderado"</formula>
    </cfRule>
    <cfRule type="cellIs" dxfId="2661" priority="1131" operator="equal">
      <formula>"Facil"</formula>
    </cfRule>
  </conditionalFormatting>
  <conditionalFormatting sqref="U379:V379 V380:V388">
    <cfRule type="cellIs" dxfId="2660" priority="1117" operator="equal">
      <formula>"Dificil"</formula>
    </cfRule>
    <cfRule type="cellIs" dxfId="2659" priority="1118" operator="equal">
      <formula>"Moderado"</formula>
    </cfRule>
    <cfRule type="cellIs" dxfId="2658" priority="1119" operator="equal">
      <formula>"Facil"</formula>
    </cfRule>
  </conditionalFormatting>
  <conditionalFormatting sqref="U391:V391 V392:V400">
    <cfRule type="cellIs" dxfId="2657" priority="1105" operator="equal">
      <formula>"Dificil"</formula>
    </cfRule>
    <cfRule type="cellIs" dxfId="2656" priority="1106" operator="equal">
      <formula>"Moderado"</formula>
    </cfRule>
    <cfRule type="cellIs" dxfId="2655" priority="1107" operator="equal">
      <formula>"Facil"</formula>
    </cfRule>
  </conditionalFormatting>
  <conditionalFormatting sqref="U403:V403 V404:V412">
    <cfRule type="cellIs" dxfId="2654" priority="1093" operator="equal">
      <formula>"Dificil"</formula>
    </cfRule>
    <cfRule type="cellIs" dxfId="2653" priority="1094" operator="equal">
      <formula>"Moderado"</formula>
    </cfRule>
    <cfRule type="cellIs" dxfId="2652" priority="1095" operator="equal">
      <formula>"Facil"</formula>
    </cfRule>
  </conditionalFormatting>
  <conditionalFormatting sqref="U415:V415 V416:V424">
    <cfRule type="cellIs" dxfId="2651" priority="1081" operator="equal">
      <formula>"Dificil"</formula>
    </cfRule>
    <cfRule type="cellIs" dxfId="2650" priority="1082" operator="equal">
      <formula>"Moderado"</formula>
    </cfRule>
    <cfRule type="cellIs" dxfId="2649" priority="1083" operator="equal">
      <formula>"Facil"</formula>
    </cfRule>
  </conditionalFormatting>
  <conditionalFormatting sqref="U427:V427 V428:V436">
    <cfRule type="cellIs" dxfId="2648" priority="1069" operator="equal">
      <formula>"Dificil"</formula>
    </cfRule>
    <cfRule type="cellIs" dxfId="2647" priority="1070" operator="equal">
      <formula>"Moderado"</formula>
    </cfRule>
    <cfRule type="cellIs" dxfId="2646" priority="1071" operator="equal">
      <formula>"Facil"</formula>
    </cfRule>
  </conditionalFormatting>
  <conditionalFormatting sqref="U439:V439 V440:V448">
    <cfRule type="cellIs" dxfId="2645" priority="1057" operator="equal">
      <formula>"Dificil"</formula>
    </cfRule>
    <cfRule type="cellIs" dxfId="2644" priority="1058" operator="equal">
      <formula>"Moderado"</formula>
    </cfRule>
    <cfRule type="cellIs" dxfId="2643" priority="1059" operator="equal">
      <formula>"Facil"</formula>
    </cfRule>
  </conditionalFormatting>
  <conditionalFormatting sqref="U451:V451 V452:V460">
    <cfRule type="cellIs" dxfId="2642" priority="1045" operator="equal">
      <formula>"Dificil"</formula>
    </cfRule>
    <cfRule type="cellIs" dxfId="2641" priority="1046" operator="equal">
      <formula>"Moderado"</formula>
    </cfRule>
    <cfRule type="cellIs" dxfId="2640" priority="1047" operator="equal">
      <formula>"Facil"</formula>
    </cfRule>
  </conditionalFormatting>
  <conditionalFormatting sqref="U463:V463 V464:V472">
    <cfRule type="cellIs" dxfId="2639" priority="1033" operator="equal">
      <formula>"Dificil"</formula>
    </cfRule>
    <cfRule type="cellIs" dxfId="2638" priority="1034" operator="equal">
      <formula>"Moderado"</formula>
    </cfRule>
    <cfRule type="cellIs" dxfId="2637" priority="1035" operator="equal">
      <formula>"Facil"</formula>
    </cfRule>
  </conditionalFormatting>
  <conditionalFormatting sqref="U475:V475 V476:V484">
    <cfRule type="cellIs" dxfId="2636" priority="1021" operator="equal">
      <formula>"Dificil"</formula>
    </cfRule>
    <cfRule type="cellIs" dxfId="2635" priority="1022" operator="equal">
      <formula>"Moderado"</formula>
    </cfRule>
    <cfRule type="cellIs" dxfId="2634" priority="1023" operator="equal">
      <formula>"Facil"</formula>
    </cfRule>
  </conditionalFormatting>
  <conditionalFormatting sqref="U487:V487 V488:V496">
    <cfRule type="cellIs" dxfId="2633" priority="1009" operator="equal">
      <formula>"Dificil"</formula>
    </cfRule>
    <cfRule type="cellIs" dxfId="2632" priority="1010" operator="equal">
      <formula>"Moderado"</formula>
    </cfRule>
    <cfRule type="cellIs" dxfId="2631" priority="1011" operator="equal">
      <formula>"Facil"</formula>
    </cfRule>
  </conditionalFormatting>
  <conditionalFormatting sqref="U499:V499 V500:V508">
    <cfRule type="cellIs" dxfId="2630" priority="997" operator="equal">
      <formula>"Dificil"</formula>
    </cfRule>
    <cfRule type="cellIs" dxfId="2629" priority="998" operator="equal">
      <formula>"Moderado"</formula>
    </cfRule>
    <cfRule type="cellIs" dxfId="2628" priority="999" operator="equal">
      <formula>"Facil"</formula>
    </cfRule>
  </conditionalFormatting>
  <conditionalFormatting sqref="U511:V511 V512:V520">
    <cfRule type="cellIs" dxfId="2627" priority="985" operator="equal">
      <formula>"Dificil"</formula>
    </cfRule>
    <cfRule type="cellIs" dxfId="2626" priority="986" operator="equal">
      <formula>"Moderado"</formula>
    </cfRule>
    <cfRule type="cellIs" dxfId="2625" priority="987" operator="equal">
      <formula>"Facil"</formula>
    </cfRule>
  </conditionalFormatting>
  <conditionalFormatting sqref="U523:V523 V524:V532">
    <cfRule type="cellIs" dxfId="2624" priority="973" operator="equal">
      <formula>"Dificil"</formula>
    </cfRule>
    <cfRule type="cellIs" dxfId="2623" priority="974" operator="equal">
      <formula>"Moderado"</formula>
    </cfRule>
    <cfRule type="cellIs" dxfId="2622" priority="975" operator="equal">
      <formula>"Facil"</formula>
    </cfRule>
  </conditionalFormatting>
  <conditionalFormatting sqref="U535:V535 V536:V544">
    <cfRule type="cellIs" dxfId="2621" priority="961" operator="equal">
      <formula>"Dificil"</formula>
    </cfRule>
    <cfRule type="cellIs" dxfId="2620" priority="962" operator="equal">
      <formula>"Moderado"</formula>
    </cfRule>
    <cfRule type="cellIs" dxfId="2619" priority="963" operator="equal">
      <formula>"Facil"</formula>
    </cfRule>
  </conditionalFormatting>
  <conditionalFormatting sqref="U547:V547 V548:V556">
    <cfRule type="cellIs" dxfId="2618" priority="949" operator="equal">
      <formula>"Dificil"</formula>
    </cfRule>
    <cfRule type="cellIs" dxfId="2617" priority="950" operator="equal">
      <formula>"Moderado"</formula>
    </cfRule>
    <cfRule type="cellIs" dxfId="2616" priority="951" operator="equal">
      <formula>"Facil"</formula>
    </cfRule>
  </conditionalFormatting>
  <conditionalFormatting sqref="U559:V559 V560:V568">
    <cfRule type="cellIs" dxfId="2615" priority="937" operator="equal">
      <formula>"Dificil"</formula>
    </cfRule>
    <cfRule type="cellIs" dxfId="2614" priority="938" operator="equal">
      <formula>"Moderado"</formula>
    </cfRule>
    <cfRule type="cellIs" dxfId="2613" priority="939" operator="equal">
      <formula>"Facil"</formula>
    </cfRule>
  </conditionalFormatting>
  <conditionalFormatting sqref="U571:V571 V572:V580">
    <cfRule type="cellIs" dxfId="2612" priority="925" operator="equal">
      <formula>"Dificil"</formula>
    </cfRule>
    <cfRule type="cellIs" dxfId="2611" priority="926" operator="equal">
      <formula>"Moderado"</formula>
    </cfRule>
    <cfRule type="cellIs" dxfId="2610" priority="927" operator="equal">
      <formula>"Facil"</formula>
    </cfRule>
  </conditionalFormatting>
  <conditionalFormatting sqref="U583:V583 V584:V592">
    <cfRule type="cellIs" dxfId="2609" priority="913" operator="equal">
      <formula>"Dificil"</formula>
    </cfRule>
    <cfRule type="cellIs" dxfId="2608" priority="914" operator="equal">
      <formula>"Moderado"</formula>
    </cfRule>
    <cfRule type="cellIs" dxfId="2607" priority="915" operator="equal">
      <formula>"Facil"</formula>
    </cfRule>
  </conditionalFormatting>
  <conditionalFormatting sqref="U595:V595 V596:V604">
    <cfRule type="cellIs" dxfId="2606" priority="901" operator="equal">
      <formula>"Dificil"</formula>
    </cfRule>
    <cfRule type="cellIs" dxfId="2605" priority="902" operator="equal">
      <formula>"Moderado"</formula>
    </cfRule>
    <cfRule type="cellIs" dxfId="2604" priority="903" operator="equal">
      <formula>"Facil"</formula>
    </cfRule>
  </conditionalFormatting>
  <conditionalFormatting sqref="U607:V607 V608:V616">
    <cfRule type="cellIs" dxfId="2603" priority="889" operator="equal">
      <formula>"Dificil"</formula>
    </cfRule>
    <cfRule type="cellIs" dxfId="2602" priority="890" operator="equal">
      <formula>"Moderado"</formula>
    </cfRule>
    <cfRule type="cellIs" dxfId="2601" priority="891" operator="equal">
      <formula>"Facil"</formula>
    </cfRule>
  </conditionalFormatting>
  <conditionalFormatting sqref="U619:V619 V620:V628">
    <cfRule type="cellIs" dxfId="2600" priority="877" operator="equal">
      <formula>"Dificil"</formula>
    </cfRule>
    <cfRule type="cellIs" dxfId="2599" priority="878" operator="equal">
      <formula>"Moderado"</formula>
    </cfRule>
    <cfRule type="cellIs" dxfId="2598" priority="879" operator="equal">
      <formula>"Facil"</formula>
    </cfRule>
  </conditionalFormatting>
  <conditionalFormatting sqref="U631:V631 V632:V640">
    <cfRule type="cellIs" dxfId="2597" priority="865" operator="equal">
      <formula>"Dificil"</formula>
    </cfRule>
    <cfRule type="cellIs" dxfId="2596" priority="866" operator="equal">
      <formula>"Moderado"</formula>
    </cfRule>
    <cfRule type="cellIs" dxfId="2595" priority="867" operator="equal">
      <formula>"Facil"</formula>
    </cfRule>
  </conditionalFormatting>
  <conditionalFormatting sqref="U643:V643 V644:V652">
    <cfRule type="cellIs" dxfId="2594" priority="853" operator="equal">
      <formula>"Dificil"</formula>
    </cfRule>
    <cfRule type="cellIs" dxfId="2593" priority="854" operator="equal">
      <formula>"Moderado"</formula>
    </cfRule>
    <cfRule type="cellIs" dxfId="2592" priority="855" operator="equal">
      <formula>"Facil"</formula>
    </cfRule>
  </conditionalFormatting>
  <conditionalFormatting sqref="U655:V655 V656:V664">
    <cfRule type="cellIs" dxfId="2591" priority="841" operator="equal">
      <formula>"Dificil"</formula>
    </cfRule>
    <cfRule type="cellIs" dxfId="2590" priority="842" operator="equal">
      <formula>"Moderado"</formula>
    </cfRule>
    <cfRule type="cellIs" dxfId="2589" priority="843" operator="equal">
      <formula>"Facil"</formula>
    </cfRule>
  </conditionalFormatting>
  <conditionalFormatting sqref="U667:V667 V668:V676">
    <cfRule type="cellIs" dxfId="2588" priority="829" operator="equal">
      <formula>"Dificil"</formula>
    </cfRule>
    <cfRule type="cellIs" dxfId="2587" priority="830" operator="equal">
      <formula>"Moderado"</formula>
    </cfRule>
    <cfRule type="cellIs" dxfId="2586" priority="831" operator="equal">
      <formula>"Facil"</formula>
    </cfRule>
  </conditionalFormatting>
  <conditionalFormatting sqref="U679:V679 V680:V688">
    <cfRule type="cellIs" dxfId="2585" priority="817" operator="equal">
      <formula>"Dificil"</formula>
    </cfRule>
    <cfRule type="cellIs" dxfId="2584" priority="818" operator="equal">
      <formula>"Moderado"</formula>
    </cfRule>
    <cfRule type="cellIs" dxfId="2583" priority="819" operator="equal">
      <formula>"Facil"</formula>
    </cfRule>
  </conditionalFormatting>
  <conditionalFormatting sqref="U691:V691 V692:V700">
    <cfRule type="cellIs" dxfId="2582" priority="805" operator="equal">
      <formula>"Dificil"</formula>
    </cfRule>
    <cfRule type="cellIs" dxfId="2581" priority="806" operator="equal">
      <formula>"Moderado"</formula>
    </cfRule>
    <cfRule type="cellIs" dxfId="2580" priority="807" operator="equal">
      <formula>"Facil"</formula>
    </cfRule>
  </conditionalFormatting>
  <conditionalFormatting sqref="U703:V703 V704:V712">
    <cfRule type="cellIs" dxfId="2579" priority="793" operator="equal">
      <formula>"Dificil"</formula>
    </cfRule>
    <cfRule type="cellIs" dxfId="2578" priority="794" operator="equal">
      <formula>"Moderado"</formula>
    </cfRule>
    <cfRule type="cellIs" dxfId="2577" priority="795" operator="equal">
      <formula>"Facil"</formula>
    </cfRule>
  </conditionalFormatting>
  <conditionalFormatting sqref="U715:V715 V716:V724">
    <cfRule type="cellIs" dxfId="2576" priority="781" operator="equal">
      <formula>"Dificil"</formula>
    </cfRule>
    <cfRule type="cellIs" dxfId="2575" priority="782" operator="equal">
      <formula>"Moderado"</formula>
    </cfRule>
    <cfRule type="cellIs" dxfId="2574" priority="783" operator="equal">
      <formula>"Facil"</formula>
    </cfRule>
  </conditionalFormatting>
  <conditionalFormatting sqref="U727:V727 V728:V736">
    <cfRule type="cellIs" dxfId="2573" priority="769" operator="equal">
      <formula>"Dificil"</formula>
    </cfRule>
    <cfRule type="cellIs" dxfId="2572" priority="770" operator="equal">
      <formula>"Moderado"</formula>
    </cfRule>
    <cfRule type="cellIs" dxfId="2571" priority="771" operator="equal">
      <formula>"Facil"</formula>
    </cfRule>
  </conditionalFormatting>
  <conditionalFormatting sqref="U739:V739 V740:V748">
    <cfRule type="cellIs" dxfId="2570" priority="757" operator="equal">
      <formula>"Dificil"</formula>
    </cfRule>
    <cfRule type="cellIs" dxfId="2569" priority="758" operator="equal">
      <formula>"Moderado"</formula>
    </cfRule>
    <cfRule type="cellIs" dxfId="2568" priority="759" operator="equal">
      <formula>"Facil"</formula>
    </cfRule>
  </conditionalFormatting>
  <conditionalFormatting sqref="U751:V751 V752:V760">
    <cfRule type="cellIs" dxfId="2567" priority="745" operator="equal">
      <formula>"Dificil"</formula>
    </cfRule>
    <cfRule type="cellIs" dxfId="2566" priority="746" operator="equal">
      <formula>"Moderado"</formula>
    </cfRule>
    <cfRule type="cellIs" dxfId="2565" priority="747" operator="equal">
      <formula>"Facil"</formula>
    </cfRule>
  </conditionalFormatting>
  <conditionalFormatting sqref="U763:V763 V764:V772">
    <cfRule type="cellIs" dxfId="2564" priority="733" operator="equal">
      <formula>"Dificil"</formula>
    </cfRule>
    <cfRule type="cellIs" dxfId="2563" priority="734" operator="equal">
      <formula>"Moderado"</formula>
    </cfRule>
    <cfRule type="cellIs" dxfId="2562" priority="735" operator="equal">
      <formula>"Facil"</formula>
    </cfRule>
  </conditionalFormatting>
  <conditionalFormatting sqref="U775:V775 V776:V784">
    <cfRule type="cellIs" dxfId="2561" priority="721" operator="equal">
      <formula>"Dificil"</formula>
    </cfRule>
    <cfRule type="cellIs" dxfId="2560" priority="722" operator="equal">
      <formula>"Moderado"</formula>
    </cfRule>
    <cfRule type="cellIs" dxfId="2559" priority="723" operator="equal">
      <formula>"Facil"</formula>
    </cfRule>
  </conditionalFormatting>
  <conditionalFormatting sqref="U787:V787 V788:V796">
    <cfRule type="cellIs" dxfId="2558" priority="709" operator="equal">
      <formula>"Dificil"</formula>
    </cfRule>
    <cfRule type="cellIs" dxfId="2557" priority="710" operator="equal">
      <formula>"Moderado"</formula>
    </cfRule>
    <cfRule type="cellIs" dxfId="2556" priority="711" operator="equal">
      <formula>"Facil"</formula>
    </cfRule>
  </conditionalFormatting>
  <conditionalFormatting sqref="U799:V799 V800:V808">
    <cfRule type="cellIs" dxfId="2555" priority="697" operator="equal">
      <formula>"Dificil"</formula>
    </cfRule>
    <cfRule type="cellIs" dxfId="2554" priority="698" operator="equal">
      <formula>"Moderado"</formula>
    </cfRule>
    <cfRule type="cellIs" dxfId="2553" priority="699" operator="equal">
      <formula>"Facil"</formula>
    </cfRule>
  </conditionalFormatting>
  <conditionalFormatting sqref="U811:V811 V812:V820">
    <cfRule type="cellIs" dxfId="2552" priority="685" operator="equal">
      <formula>"Dificil"</formula>
    </cfRule>
    <cfRule type="cellIs" dxfId="2551" priority="686" operator="equal">
      <formula>"Moderado"</formula>
    </cfRule>
    <cfRule type="cellIs" dxfId="2550" priority="687" operator="equal">
      <formula>"Facil"</formula>
    </cfRule>
  </conditionalFormatting>
  <conditionalFormatting sqref="U823:V823 V824:V832">
    <cfRule type="cellIs" dxfId="2549" priority="673" operator="equal">
      <formula>"Dificil"</formula>
    </cfRule>
    <cfRule type="cellIs" dxfId="2548" priority="674" operator="equal">
      <formula>"Moderado"</formula>
    </cfRule>
    <cfRule type="cellIs" dxfId="2547" priority="675" operator="equal">
      <formula>"Facil"</formula>
    </cfRule>
  </conditionalFormatting>
  <conditionalFormatting sqref="U835:V835 V836:V844">
    <cfRule type="cellIs" dxfId="2546" priority="661" operator="equal">
      <formula>"Dificil"</formula>
    </cfRule>
    <cfRule type="cellIs" dxfId="2545" priority="662" operator="equal">
      <formula>"Moderado"</formula>
    </cfRule>
    <cfRule type="cellIs" dxfId="2544" priority="663" operator="equal">
      <formula>"Facil"</formula>
    </cfRule>
  </conditionalFormatting>
  <conditionalFormatting sqref="U847:V847 V848:V856">
    <cfRule type="cellIs" dxfId="2543" priority="649" operator="equal">
      <formula>"Dificil"</formula>
    </cfRule>
    <cfRule type="cellIs" dxfId="2542" priority="650" operator="equal">
      <formula>"Moderado"</formula>
    </cfRule>
    <cfRule type="cellIs" dxfId="2541" priority="651" operator="equal">
      <formula>"Facil"</formula>
    </cfRule>
  </conditionalFormatting>
  <conditionalFormatting sqref="U859:V859 V860:V868">
    <cfRule type="cellIs" dxfId="2540" priority="637" operator="equal">
      <formula>"Dificil"</formula>
    </cfRule>
    <cfRule type="cellIs" dxfId="2539" priority="638" operator="equal">
      <formula>"Moderado"</formula>
    </cfRule>
    <cfRule type="cellIs" dxfId="2538" priority="639" operator="equal">
      <formula>"Facil"</formula>
    </cfRule>
  </conditionalFormatting>
  <conditionalFormatting sqref="U871:V871 V872:V880">
    <cfRule type="cellIs" dxfId="2537" priority="625" operator="equal">
      <formula>"Dificil"</formula>
    </cfRule>
    <cfRule type="cellIs" dxfId="2536" priority="626" operator="equal">
      <formula>"Moderado"</formula>
    </cfRule>
    <cfRule type="cellIs" dxfId="2535" priority="627" operator="equal">
      <formula>"Facil"</formula>
    </cfRule>
  </conditionalFormatting>
  <conditionalFormatting sqref="U883:V883 V884:V892">
    <cfRule type="cellIs" dxfId="2534" priority="613" operator="equal">
      <formula>"Dificil"</formula>
    </cfRule>
    <cfRule type="cellIs" dxfId="2533" priority="614" operator="equal">
      <formula>"Moderado"</formula>
    </cfRule>
    <cfRule type="cellIs" dxfId="2532" priority="615" operator="equal">
      <formula>"Facil"</formula>
    </cfRule>
  </conditionalFormatting>
  <conditionalFormatting sqref="U895:V895 V896:V904">
    <cfRule type="cellIs" dxfId="2531" priority="601" operator="equal">
      <formula>"Dificil"</formula>
    </cfRule>
    <cfRule type="cellIs" dxfId="2530" priority="602" operator="equal">
      <formula>"Moderado"</formula>
    </cfRule>
    <cfRule type="cellIs" dxfId="2529" priority="603" operator="equal">
      <formula>"Facil"</formula>
    </cfRule>
  </conditionalFormatting>
  <conditionalFormatting sqref="U907:V907 V908:V916">
    <cfRule type="cellIs" dxfId="2528" priority="589" operator="equal">
      <formula>"Dificil"</formula>
    </cfRule>
    <cfRule type="cellIs" dxfId="2527" priority="590" operator="equal">
      <formula>"Moderado"</formula>
    </cfRule>
    <cfRule type="cellIs" dxfId="2526" priority="591" operator="equal">
      <formula>"Facil"</formula>
    </cfRule>
  </conditionalFormatting>
  <conditionalFormatting sqref="U919:V919 V920:V928">
    <cfRule type="cellIs" dxfId="2525" priority="577" operator="equal">
      <formula>"Dificil"</formula>
    </cfRule>
    <cfRule type="cellIs" dxfId="2524" priority="578" operator="equal">
      <formula>"Moderado"</formula>
    </cfRule>
    <cfRule type="cellIs" dxfId="2523" priority="579" operator="equal">
      <formula>"Facil"</formula>
    </cfRule>
  </conditionalFormatting>
  <conditionalFormatting sqref="U931:V931 V932:V940">
    <cfRule type="cellIs" dxfId="2522" priority="565" operator="equal">
      <formula>"Dificil"</formula>
    </cfRule>
    <cfRule type="cellIs" dxfId="2521" priority="566" operator="equal">
      <formula>"Moderado"</formula>
    </cfRule>
    <cfRule type="cellIs" dxfId="2520" priority="567" operator="equal">
      <formula>"Facil"</formula>
    </cfRule>
  </conditionalFormatting>
  <conditionalFormatting sqref="U943:V943 V944:V952">
    <cfRule type="cellIs" dxfId="2519" priority="553" operator="equal">
      <formula>"Dificil"</formula>
    </cfRule>
    <cfRule type="cellIs" dxfId="2518" priority="554" operator="equal">
      <formula>"Moderado"</formula>
    </cfRule>
    <cfRule type="cellIs" dxfId="2517" priority="555" operator="equal">
      <formula>"Facil"</formula>
    </cfRule>
  </conditionalFormatting>
  <conditionalFormatting sqref="U955:V955 V956:V964">
    <cfRule type="cellIs" dxfId="2516" priority="541" operator="equal">
      <formula>"Dificil"</formula>
    </cfRule>
    <cfRule type="cellIs" dxfId="2515" priority="542" operator="equal">
      <formula>"Moderado"</formula>
    </cfRule>
    <cfRule type="cellIs" dxfId="2514" priority="543" operator="equal">
      <formula>"Facil"</formula>
    </cfRule>
  </conditionalFormatting>
  <conditionalFormatting sqref="U967:V967 V968:V976">
    <cfRule type="cellIs" dxfId="2513" priority="529" operator="equal">
      <formula>"Dificil"</formula>
    </cfRule>
    <cfRule type="cellIs" dxfId="2512" priority="530" operator="equal">
      <formula>"Moderado"</formula>
    </cfRule>
    <cfRule type="cellIs" dxfId="2511" priority="531" operator="equal">
      <formula>"Facil"</formula>
    </cfRule>
  </conditionalFormatting>
  <conditionalFormatting sqref="U979:V979 V980:V988">
    <cfRule type="cellIs" dxfId="2510" priority="517" operator="equal">
      <formula>"Dificil"</formula>
    </cfRule>
    <cfRule type="cellIs" dxfId="2509" priority="518" operator="equal">
      <formula>"Moderado"</formula>
    </cfRule>
    <cfRule type="cellIs" dxfId="2508" priority="519" operator="equal">
      <formula>"Facil"</formula>
    </cfRule>
  </conditionalFormatting>
  <conditionalFormatting sqref="U991:V991 V992:V1000">
    <cfRule type="cellIs" dxfId="2507" priority="505" operator="equal">
      <formula>"Dificil"</formula>
    </cfRule>
    <cfRule type="cellIs" dxfId="2506" priority="506" operator="equal">
      <formula>"Moderado"</formula>
    </cfRule>
    <cfRule type="cellIs" dxfId="2505" priority="507" operator="equal">
      <formula>"Facil"</formula>
    </cfRule>
  </conditionalFormatting>
  <conditionalFormatting sqref="U1003:V1003 V1004:V1012">
    <cfRule type="cellIs" dxfId="2504" priority="493" operator="equal">
      <formula>"Dificil"</formula>
    </cfRule>
    <cfRule type="cellIs" dxfId="2503" priority="494" operator="equal">
      <formula>"Moderado"</formula>
    </cfRule>
    <cfRule type="cellIs" dxfId="2502" priority="495" operator="equal">
      <formula>"Facil"</formula>
    </cfRule>
  </conditionalFormatting>
  <conditionalFormatting sqref="U1015:V1015 V1016:V1024">
    <cfRule type="cellIs" dxfId="2501" priority="481" operator="equal">
      <formula>"Dificil"</formula>
    </cfRule>
    <cfRule type="cellIs" dxfId="2500" priority="482" operator="equal">
      <formula>"Moderado"</formula>
    </cfRule>
    <cfRule type="cellIs" dxfId="2499" priority="483" operator="equal">
      <formula>"Facil"</formula>
    </cfRule>
  </conditionalFormatting>
  <conditionalFormatting sqref="U1027:V1027 V1028:V1036">
    <cfRule type="cellIs" dxfId="2498" priority="469" operator="equal">
      <formula>"Dificil"</formula>
    </cfRule>
    <cfRule type="cellIs" dxfId="2497" priority="470" operator="equal">
      <formula>"Moderado"</formula>
    </cfRule>
    <cfRule type="cellIs" dxfId="2496" priority="471" operator="equal">
      <formula>"Facil"</formula>
    </cfRule>
  </conditionalFormatting>
  <conditionalFormatting sqref="U1039:V1039 V1040:V1048">
    <cfRule type="cellIs" dxfId="2495" priority="457" operator="equal">
      <formula>"Dificil"</formula>
    </cfRule>
    <cfRule type="cellIs" dxfId="2494" priority="458" operator="equal">
      <formula>"Moderado"</formula>
    </cfRule>
    <cfRule type="cellIs" dxfId="2493" priority="459" operator="equal">
      <formula>"Facil"</formula>
    </cfRule>
  </conditionalFormatting>
  <conditionalFormatting sqref="U1051:V1051 V1052:V1060">
    <cfRule type="cellIs" dxfId="2492" priority="445" operator="equal">
      <formula>"Dificil"</formula>
    </cfRule>
    <cfRule type="cellIs" dxfId="2491" priority="446" operator="equal">
      <formula>"Moderado"</formula>
    </cfRule>
    <cfRule type="cellIs" dxfId="2490" priority="447" operator="equal">
      <formula>"Facil"</formula>
    </cfRule>
  </conditionalFormatting>
  <conditionalFormatting sqref="U1063:V1063 V1064:V1072">
    <cfRule type="cellIs" dxfId="2489" priority="433" operator="equal">
      <formula>"Dificil"</formula>
    </cfRule>
    <cfRule type="cellIs" dxfId="2488" priority="434" operator="equal">
      <formula>"Moderado"</formula>
    </cfRule>
    <cfRule type="cellIs" dxfId="2487" priority="435" operator="equal">
      <formula>"Facil"</formula>
    </cfRule>
  </conditionalFormatting>
  <conditionalFormatting sqref="U1075:V1075 V1076:V1084">
    <cfRule type="cellIs" dxfId="2486" priority="421" operator="equal">
      <formula>"Dificil"</formula>
    </cfRule>
    <cfRule type="cellIs" dxfId="2485" priority="422" operator="equal">
      <formula>"Moderado"</formula>
    </cfRule>
    <cfRule type="cellIs" dxfId="2484" priority="423" operator="equal">
      <formula>"Facil"</formula>
    </cfRule>
  </conditionalFormatting>
  <conditionalFormatting sqref="U1087:V1087 V1088:V1096">
    <cfRule type="cellIs" dxfId="2483" priority="409" operator="equal">
      <formula>"Dificil"</formula>
    </cfRule>
    <cfRule type="cellIs" dxfId="2482" priority="410" operator="equal">
      <formula>"Moderado"</formula>
    </cfRule>
    <cfRule type="cellIs" dxfId="2481" priority="411" operator="equal">
      <formula>"Facil"</formula>
    </cfRule>
  </conditionalFormatting>
  <conditionalFormatting sqref="U1099:V1099 V1100:V1108">
    <cfRule type="cellIs" dxfId="2480" priority="397" operator="equal">
      <formula>"Dificil"</formula>
    </cfRule>
    <cfRule type="cellIs" dxfId="2479" priority="398" operator="equal">
      <formula>"Moderado"</formula>
    </cfRule>
    <cfRule type="cellIs" dxfId="2478" priority="399" operator="equal">
      <formula>"Facil"</formula>
    </cfRule>
  </conditionalFormatting>
  <conditionalFormatting sqref="U1111:V1111 V1112:V1120">
    <cfRule type="cellIs" dxfId="2477" priority="385" operator="equal">
      <formula>"Dificil"</formula>
    </cfRule>
    <cfRule type="cellIs" dxfId="2476" priority="386" operator="equal">
      <formula>"Moderado"</formula>
    </cfRule>
    <cfRule type="cellIs" dxfId="2475" priority="387" operator="equal">
      <formula>"Facil"</formula>
    </cfRule>
  </conditionalFormatting>
  <conditionalFormatting sqref="U1123:V1123 V1124:V1132">
    <cfRule type="cellIs" dxfId="2474" priority="373" operator="equal">
      <formula>"Dificil"</formula>
    </cfRule>
    <cfRule type="cellIs" dxfId="2473" priority="374" operator="equal">
      <formula>"Moderado"</formula>
    </cfRule>
    <cfRule type="cellIs" dxfId="2472" priority="375" operator="equal">
      <formula>"Facil"</formula>
    </cfRule>
  </conditionalFormatting>
  <conditionalFormatting sqref="U1135:V1135 V1136:V1144">
    <cfRule type="cellIs" dxfId="2471" priority="361" operator="equal">
      <formula>"Dificil"</formula>
    </cfRule>
    <cfRule type="cellIs" dxfId="2470" priority="362" operator="equal">
      <formula>"Moderado"</formula>
    </cfRule>
    <cfRule type="cellIs" dxfId="2469" priority="363" operator="equal">
      <formula>"Facil"</formula>
    </cfRule>
  </conditionalFormatting>
  <conditionalFormatting sqref="U1147:V1147 V1148:V1156">
    <cfRule type="cellIs" dxfId="2468" priority="349" operator="equal">
      <formula>"Dificil"</formula>
    </cfRule>
    <cfRule type="cellIs" dxfId="2467" priority="350" operator="equal">
      <formula>"Moderado"</formula>
    </cfRule>
    <cfRule type="cellIs" dxfId="2466" priority="351" operator="equal">
      <formula>"Facil"</formula>
    </cfRule>
  </conditionalFormatting>
  <conditionalFormatting sqref="U1159:V1159 V1160:V1168">
    <cfRule type="cellIs" dxfId="2465" priority="337" operator="equal">
      <formula>"Dificil"</formula>
    </cfRule>
    <cfRule type="cellIs" dxfId="2464" priority="338" operator="equal">
      <formula>"Moderado"</formula>
    </cfRule>
    <cfRule type="cellIs" dxfId="2463" priority="339" operator="equal">
      <formula>"Facil"</formula>
    </cfRule>
  </conditionalFormatting>
  <conditionalFormatting sqref="U1171:V1171 V1172:V1180">
    <cfRule type="cellIs" dxfId="2462" priority="325" operator="equal">
      <formula>"Dificil"</formula>
    </cfRule>
    <cfRule type="cellIs" dxfId="2461" priority="326" operator="equal">
      <formula>"Moderado"</formula>
    </cfRule>
    <cfRule type="cellIs" dxfId="2460" priority="327" operator="equal">
      <formula>"Facil"</formula>
    </cfRule>
  </conditionalFormatting>
  <conditionalFormatting sqref="U1183:V1183 V1184:V1192">
    <cfRule type="cellIs" dxfId="2459" priority="313" operator="equal">
      <formula>"Dificil"</formula>
    </cfRule>
    <cfRule type="cellIs" dxfId="2458" priority="314" operator="equal">
      <formula>"Moderado"</formula>
    </cfRule>
    <cfRule type="cellIs" dxfId="2457" priority="315" operator="equal">
      <formula>"Facil"</formula>
    </cfRule>
  </conditionalFormatting>
  <conditionalFormatting sqref="U1195:V1195 V1196:V1204">
    <cfRule type="cellIs" dxfId="2456" priority="301" operator="equal">
      <formula>"Dificil"</formula>
    </cfRule>
    <cfRule type="cellIs" dxfId="2455" priority="302" operator="equal">
      <formula>"Moderado"</formula>
    </cfRule>
    <cfRule type="cellIs" dxfId="2454" priority="303" operator="equal">
      <formula>"Facil"</formula>
    </cfRule>
  </conditionalFormatting>
  <conditionalFormatting sqref="U1207:V1207 V1208:V1216">
    <cfRule type="cellIs" dxfId="2453" priority="289" operator="equal">
      <formula>"Dificil"</formula>
    </cfRule>
    <cfRule type="cellIs" dxfId="2452" priority="290" operator="equal">
      <formula>"Moderado"</formula>
    </cfRule>
    <cfRule type="cellIs" dxfId="2451" priority="291" operator="equal">
      <formula>"Facil"</formula>
    </cfRule>
  </conditionalFormatting>
  <conditionalFormatting sqref="U1219:V1219 V1220:V1228">
    <cfRule type="cellIs" dxfId="2450" priority="277" operator="equal">
      <formula>"Dificil"</formula>
    </cfRule>
    <cfRule type="cellIs" dxfId="2449" priority="278" operator="equal">
      <formula>"Moderado"</formula>
    </cfRule>
    <cfRule type="cellIs" dxfId="2448" priority="279" operator="equal">
      <formula>"Facil"</formula>
    </cfRule>
  </conditionalFormatting>
  <conditionalFormatting sqref="U1231:V1231 V1232:V1240">
    <cfRule type="cellIs" dxfId="2447" priority="265" operator="equal">
      <formula>"Dificil"</formula>
    </cfRule>
    <cfRule type="cellIs" dxfId="2446" priority="266" operator="equal">
      <formula>"Moderado"</formula>
    </cfRule>
    <cfRule type="cellIs" dxfId="2445" priority="267" operator="equal">
      <formula>"Facil"</formula>
    </cfRule>
  </conditionalFormatting>
  <conditionalFormatting sqref="U1243:V1243 V1244:V1252">
    <cfRule type="cellIs" dxfId="2444" priority="253" operator="equal">
      <formula>"Dificil"</formula>
    </cfRule>
    <cfRule type="cellIs" dxfId="2443" priority="254" operator="equal">
      <formula>"Moderado"</formula>
    </cfRule>
    <cfRule type="cellIs" dxfId="2442" priority="255" operator="equal">
      <formula>"Facil"</formula>
    </cfRule>
  </conditionalFormatting>
  <conditionalFormatting sqref="U1255:V1255 V1256:V1264">
    <cfRule type="cellIs" dxfId="2441" priority="241" operator="equal">
      <formula>"Dificil"</formula>
    </cfRule>
    <cfRule type="cellIs" dxfId="2440" priority="242" operator="equal">
      <formula>"Moderado"</formula>
    </cfRule>
    <cfRule type="cellIs" dxfId="2439" priority="243" operator="equal">
      <formula>"Facil"</formula>
    </cfRule>
  </conditionalFormatting>
  <conditionalFormatting sqref="U1267:V1267 V1268:V1276">
    <cfRule type="cellIs" dxfId="2438" priority="229" operator="equal">
      <formula>"Dificil"</formula>
    </cfRule>
    <cfRule type="cellIs" dxfId="2437" priority="230" operator="equal">
      <formula>"Moderado"</formula>
    </cfRule>
    <cfRule type="cellIs" dxfId="2436" priority="231" operator="equal">
      <formula>"Facil"</formula>
    </cfRule>
  </conditionalFormatting>
  <conditionalFormatting sqref="U1279:V1279 V1280:V1288">
    <cfRule type="cellIs" dxfId="2435" priority="217" operator="equal">
      <formula>"Dificil"</formula>
    </cfRule>
    <cfRule type="cellIs" dxfId="2434" priority="218" operator="equal">
      <formula>"Moderado"</formula>
    </cfRule>
    <cfRule type="cellIs" dxfId="2433" priority="219" operator="equal">
      <formula>"Facil"</formula>
    </cfRule>
  </conditionalFormatting>
  <conditionalFormatting sqref="U1291:V1291 V1292:V1300">
    <cfRule type="cellIs" dxfId="2432" priority="205" operator="equal">
      <formula>"Dificil"</formula>
    </cfRule>
    <cfRule type="cellIs" dxfId="2431" priority="206" operator="equal">
      <formula>"Moderado"</formula>
    </cfRule>
    <cfRule type="cellIs" dxfId="2430" priority="207" operator="equal">
      <formula>"Facil"</formula>
    </cfRule>
  </conditionalFormatting>
  <conditionalFormatting sqref="U1303:V1303 V1304:V1312">
    <cfRule type="cellIs" dxfId="2429" priority="193" operator="equal">
      <formula>"Dificil"</formula>
    </cfRule>
    <cfRule type="cellIs" dxfId="2428" priority="194" operator="equal">
      <formula>"Moderado"</formula>
    </cfRule>
    <cfRule type="cellIs" dxfId="2427" priority="195" operator="equal">
      <formula>"Facil"</formula>
    </cfRule>
  </conditionalFormatting>
  <conditionalFormatting sqref="U1315:V1315 V1316:V1324">
    <cfRule type="cellIs" dxfId="2426" priority="181" operator="equal">
      <formula>"Dificil"</formula>
    </cfRule>
    <cfRule type="cellIs" dxfId="2425" priority="182" operator="equal">
      <formula>"Moderado"</formula>
    </cfRule>
    <cfRule type="cellIs" dxfId="2424" priority="183" operator="equal">
      <formula>"Facil"</formula>
    </cfRule>
  </conditionalFormatting>
  <conditionalFormatting sqref="U1327:V1327 V1328:V1336">
    <cfRule type="cellIs" dxfId="2423" priority="169" operator="equal">
      <formula>"Dificil"</formula>
    </cfRule>
    <cfRule type="cellIs" dxfId="2422" priority="170" operator="equal">
      <formula>"Moderado"</formula>
    </cfRule>
    <cfRule type="cellIs" dxfId="2421" priority="171" operator="equal">
      <formula>"Facil"</formula>
    </cfRule>
  </conditionalFormatting>
  <conditionalFormatting sqref="U1339:V1339 V1340:V1348">
    <cfRule type="cellIs" dxfId="2420" priority="157" operator="equal">
      <formula>"Dificil"</formula>
    </cfRule>
    <cfRule type="cellIs" dxfId="2419" priority="158" operator="equal">
      <formula>"Moderado"</formula>
    </cfRule>
    <cfRule type="cellIs" dxfId="2418" priority="159" operator="equal">
      <formula>"Facil"</formula>
    </cfRule>
  </conditionalFormatting>
  <conditionalFormatting sqref="U1351:V1351 V1352:V1360">
    <cfRule type="cellIs" dxfId="2417" priority="145" operator="equal">
      <formula>"Dificil"</formula>
    </cfRule>
    <cfRule type="cellIs" dxfId="2416" priority="146" operator="equal">
      <formula>"Moderado"</formula>
    </cfRule>
    <cfRule type="cellIs" dxfId="2415" priority="147" operator="equal">
      <formula>"Facil"</formula>
    </cfRule>
  </conditionalFormatting>
  <conditionalFormatting sqref="U1363:V1363 V1364:V1372">
    <cfRule type="cellIs" dxfId="2414" priority="133" operator="equal">
      <formula>"Dificil"</formula>
    </cfRule>
    <cfRule type="cellIs" dxfId="2413" priority="134" operator="equal">
      <formula>"Moderado"</formula>
    </cfRule>
    <cfRule type="cellIs" dxfId="2412" priority="135" operator="equal">
      <formula>"Facil"</formula>
    </cfRule>
  </conditionalFormatting>
  <conditionalFormatting sqref="M463 M466 M468 M470">
    <cfRule type="cellIs" dxfId="2411" priority="4" operator="equal">
      <formula>"Dificil"</formula>
    </cfRule>
    <cfRule type="cellIs" dxfId="2410" priority="5" operator="equal">
      <formula>"Moderado"</formula>
    </cfRule>
    <cfRule type="cellIs" dxfId="2409" priority="6" operator="equal">
      <formula>"Facil"</formula>
    </cfRule>
  </conditionalFormatting>
  <conditionalFormatting sqref="M31 M34 M36 M38">
    <cfRule type="cellIs" dxfId="2408" priority="115" operator="equal">
      <formula>"Dificil"</formula>
    </cfRule>
    <cfRule type="cellIs" dxfId="2407" priority="116" operator="equal">
      <formula>"Moderado"</formula>
    </cfRule>
    <cfRule type="cellIs" dxfId="2406" priority="117" operator="equal">
      <formula>"Facil"</formula>
    </cfRule>
  </conditionalFormatting>
  <conditionalFormatting sqref="M43 M46 M48 M50">
    <cfRule type="cellIs" dxfId="2405" priority="112" operator="equal">
      <formula>"Dificil"</formula>
    </cfRule>
    <cfRule type="cellIs" dxfId="2404" priority="113" operator="equal">
      <formula>"Moderado"</formula>
    </cfRule>
    <cfRule type="cellIs" dxfId="2403" priority="114" operator="equal">
      <formula>"Facil"</formula>
    </cfRule>
  </conditionalFormatting>
  <conditionalFormatting sqref="M55 M58 M60 M62">
    <cfRule type="cellIs" dxfId="2402" priority="109" operator="equal">
      <formula>"Dificil"</formula>
    </cfRule>
    <cfRule type="cellIs" dxfId="2401" priority="110" operator="equal">
      <formula>"Moderado"</formula>
    </cfRule>
    <cfRule type="cellIs" dxfId="2400" priority="111" operator="equal">
      <formula>"Facil"</formula>
    </cfRule>
  </conditionalFormatting>
  <conditionalFormatting sqref="M67 M70 M72 M74">
    <cfRule type="cellIs" dxfId="2399" priority="106" operator="equal">
      <formula>"Dificil"</formula>
    </cfRule>
    <cfRule type="cellIs" dxfId="2398" priority="107" operator="equal">
      <formula>"Moderado"</formula>
    </cfRule>
    <cfRule type="cellIs" dxfId="2397" priority="108" operator="equal">
      <formula>"Facil"</formula>
    </cfRule>
  </conditionalFormatting>
  <conditionalFormatting sqref="M79 M82 M84 M86">
    <cfRule type="cellIs" dxfId="2396" priority="103" operator="equal">
      <formula>"Dificil"</formula>
    </cfRule>
    <cfRule type="cellIs" dxfId="2395" priority="104" operator="equal">
      <formula>"Moderado"</formula>
    </cfRule>
    <cfRule type="cellIs" dxfId="2394" priority="105" operator="equal">
      <formula>"Facil"</formula>
    </cfRule>
  </conditionalFormatting>
  <conditionalFormatting sqref="M91 M94 M96 M98">
    <cfRule type="cellIs" dxfId="2393" priority="100" operator="equal">
      <formula>"Dificil"</formula>
    </cfRule>
    <cfRule type="cellIs" dxfId="2392" priority="101" operator="equal">
      <formula>"Moderado"</formula>
    </cfRule>
    <cfRule type="cellIs" dxfId="2391" priority="102" operator="equal">
      <formula>"Facil"</formula>
    </cfRule>
  </conditionalFormatting>
  <conditionalFormatting sqref="M103 M106 M108 M110">
    <cfRule type="cellIs" dxfId="2390" priority="97" operator="equal">
      <formula>"Dificil"</formula>
    </cfRule>
    <cfRule type="cellIs" dxfId="2389" priority="98" operator="equal">
      <formula>"Moderado"</formula>
    </cfRule>
    <cfRule type="cellIs" dxfId="2388" priority="99" operator="equal">
      <formula>"Facil"</formula>
    </cfRule>
  </conditionalFormatting>
  <conditionalFormatting sqref="M115 M118 M120 M122">
    <cfRule type="cellIs" dxfId="2387" priority="94" operator="equal">
      <formula>"Dificil"</formula>
    </cfRule>
    <cfRule type="cellIs" dxfId="2386" priority="95" operator="equal">
      <formula>"Moderado"</formula>
    </cfRule>
    <cfRule type="cellIs" dxfId="2385" priority="96" operator="equal">
      <formula>"Facil"</formula>
    </cfRule>
  </conditionalFormatting>
  <conditionalFormatting sqref="M127 M130 M132 M134">
    <cfRule type="cellIs" dxfId="2384" priority="91" operator="equal">
      <formula>"Dificil"</formula>
    </cfRule>
    <cfRule type="cellIs" dxfId="2383" priority="92" operator="equal">
      <formula>"Moderado"</formula>
    </cfRule>
    <cfRule type="cellIs" dxfId="2382" priority="93" operator="equal">
      <formula>"Facil"</formula>
    </cfRule>
  </conditionalFormatting>
  <conditionalFormatting sqref="M139 M142 M144 M146">
    <cfRule type="cellIs" dxfId="2381" priority="88" operator="equal">
      <formula>"Dificil"</formula>
    </cfRule>
    <cfRule type="cellIs" dxfId="2380" priority="89" operator="equal">
      <formula>"Moderado"</formula>
    </cfRule>
    <cfRule type="cellIs" dxfId="2379" priority="90" operator="equal">
      <formula>"Facil"</formula>
    </cfRule>
  </conditionalFormatting>
  <conditionalFormatting sqref="M151 M154 M156 M158">
    <cfRule type="cellIs" dxfId="2378" priority="85" operator="equal">
      <formula>"Dificil"</formula>
    </cfRule>
    <cfRule type="cellIs" dxfId="2377" priority="86" operator="equal">
      <formula>"Moderado"</formula>
    </cfRule>
    <cfRule type="cellIs" dxfId="2376" priority="87" operator="equal">
      <formula>"Facil"</formula>
    </cfRule>
  </conditionalFormatting>
  <conditionalFormatting sqref="M163 M166 M168 M170">
    <cfRule type="cellIs" dxfId="2375" priority="82" operator="equal">
      <formula>"Dificil"</formula>
    </cfRule>
    <cfRule type="cellIs" dxfId="2374" priority="83" operator="equal">
      <formula>"Moderado"</formula>
    </cfRule>
    <cfRule type="cellIs" dxfId="2373" priority="84" operator="equal">
      <formula>"Facil"</formula>
    </cfRule>
  </conditionalFormatting>
  <conditionalFormatting sqref="M175 M178 M180 M182">
    <cfRule type="cellIs" dxfId="2372" priority="79" operator="equal">
      <formula>"Dificil"</formula>
    </cfRule>
    <cfRule type="cellIs" dxfId="2371" priority="80" operator="equal">
      <formula>"Moderado"</formula>
    </cfRule>
    <cfRule type="cellIs" dxfId="2370" priority="81" operator="equal">
      <formula>"Facil"</formula>
    </cfRule>
  </conditionalFormatting>
  <conditionalFormatting sqref="M187 M190 M192 M194">
    <cfRule type="cellIs" dxfId="2369" priority="76" operator="equal">
      <formula>"Dificil"</formula>
    </cfRule>
    <cfRule type="cellIs" dxfId="2368" priority="77" operator="equal">
      <formula>"Moderado"</formula>
    </cfRule>
    <cfRule type="cellIs" dxfId="2367" priority="78" operator="equal">
      <formula>"Facil"</formula>
    </cfRule>
  </conditionalFormatting>
  <conditionalFormatting sqref="M199 M202 M204 M206">
    <cfRule type="cellIs" dxfId="2366" priority="73" operator="equal">
      <formula>"Dificil"</formula>
    </cfRule>
    <cfRule type="cellIs" dxfId="2365" priority="74" operator="equal">
      <formula>"Moderado"</formula>
    </cfRule>
    <cfRule type="cellIs" dxfId="2364" priority="75" operator="equal">
      <formula>"Facil"</formula>
    </cfRule>
  </conditionalFormatting>
  <conditionalFormatting sqref="M211 M214 M216 M218">
    <cfRule type="cellIs" dxfId="2363" priority="70" operator="equal">
      <formula>"Dificil"</formula>
    </cfRule>
    <cfRule type="cellIs" dxfId="2362" priority="71" operator="equal">
      <formula>"Moderado"</formula>
    </cfRule>
    <cfRule type="cellIs" dxfId="2361" priority="72" operator="equal">
      <formula>"Facil"</formula>
    </cfRule>
  </conditionalFormatting>
  <conditionalFormatting sqref="M223 M226 M228 M230">
    <cfRule type="cellIs" dxfId="2360" priority="67" operator="equal">
      <formula>"Dificil"</formula>
    </cfRule>
    <cfRule type="cellIs" dxfId="2359" priority="68" operator="equal">
      <formula>"Moderado"</formula>
    </cfRule>
    <cfRule type="cellIs" dxfId="2358" priority="69" operator="equal">
      <formula>"Facil"</formula>
    </cfRule>
  </conditionalFormatting>
  <conditionalFormatting sqref="M235 M238 M240 M242">
    <cfRule type="cellIs" dxfId="2357" priority="64" operator="equal">
      <formula>"Dificil"</formula>
    </cfRule>
    <cfRule type="cellIs" dxfId="2356" priority="65" operator="equal">
      <formula>"Moderado"</formula>
    </cfRule>
    <cfRule type="cellIs" dxfId="2355" priority="66" operator="equal">
      <formula>"Facil"</formula>
    </cfRule>
  </conditionalFormatting>
  <conditionalFormatting sqref="M247 M250 M252 M254">
    <cfRule type="cellIs" dxfId="2354" priority="61" operator="equal">
      <formula>"Dificil"</formula>
    </cfRule>
    <cfRule type="cellIs" dxfId="2353" priority="62" operator="equal">
      <formula>"Moderado"</formula>
    </cfRule>
    <cfRule type="cellIs" dxfId="2352" priority="63" operator="equal">
      <formula>"Facil"</formula>
    </cfRule>
  </conditionalFormatting>
  <conditionalFormatting sqref="M259 M262 M264 M266">
    <cfRule type="cellIs" dxfId="2351" priority="58" operator="equal">
      <formula>"Dificil"</formula>
    </cfRule>
    <cfRule type="cellIs" dxfId="2350" priority="59" operator="equal">
      <formula>"Moderado"</formula>
    </cfRule>
    <cfRule type="cellIs" dxfId="2349" priority="60" operator="equal">
      <formula>"Facil"</formula>
    </cfRule>
  </conditionalFormatting>
  <conditionalFormatting sqref="M271 M274 M276 M278">
    <cfRule type="cellIs" dxfId="2348" priority="55" operator="equal">
      <formula>"Dificil"</formula>
    </cfRule>
    <cfRule type="cellIs" dxfId="2347" priority="56" operator="equal">
      <formula>"Moderado"</formula>
    </cfRule>
    <cfRule type="cellIs" dxfId="2346" priority="57" operator="equal">
      <formula>"Facil"</formula>
    </cfRule>
  </conditionalFormatting>
  <conditionalFormatting sqref="M283 M286 M288 M290">
    <cfRule type="cellIs" dxfId="2345" priority="52" operator="equal">
      <formula>"Dificil"</formula>
    </cfRule>
    <cfRule type="cellIs" dxfId="2344" priority="53" operator="equal">
      <formula>"Moderado"</formula>
    </cfRule>
    <cfRule type="cellIs" dxfId="2343" priority="54" operator="equal">
      <formula>"Facil"</formula>
    </cfRule>
  </conditionalFormatting>
  <conditionalFormatting sqref="M295 M298 M300 M302">
    <cfRule type="cellIs" dxfId="2342" priority="49" operator="equal">
      <formula>"Dificil"</formula>
    </cfRule>
    <cfRule type="cellIs" dxfId="2341" priority="50" operator="equal">
      <formula>"Moderado"</formula>
    </cfRule>
    <cfRule type="cellIs" dxfId="2340" priority="51" operator="equal">
      <formula>"Facil"</formula>
    </cfRule>
  </conditionalFormatting>
  <conditionalFormatting sqref="M307 M310 M312 M314">
    <cfRule type="cellIs" dxfId="2339" priority="46" operator="equal">
      <formula>"Dificil"</formula>
    </cfRule>
    <cfRule type="cellIs" dxfId="2338" priority="47" operator="equal">
      <formula>"Moderado"</formula>
    </cfRule>
    <cfRule type="cellIs" dxfId="2337" priority="48" operator="equal">
      <formula>"Facil"</formula>
    </cfRule>
  </conditionalFormatting>
  <conditionalFormatting sqref="M319 M322 M324 M326">
    <cfRule type="cellIs" dxfId="2336" priority="43" operator="equal">
      <formula>"Dificil"</formula>
    </cfRule>
    <cfRule type="cellIs" dxfId="2335" priority="44" operator="equal">
      <formula>"Moderado"</formula>
    </cfRule>
    <cfRule type="cellIs" dxfId="2334" priority="45" operator="equal">
      <formula>"Facil"</formula>
    </cfRule>
  </conditionalFormatting>
  <conditionalFormatting sqref="M343 M346 M348 M350">
    <cfRule type="cellIs" dxfId="2333" priority="40" operator="equal">
      <formula>"Dificil"</formula>
    </cfRule>
    <cfRule type="cellIs" dxfId="2332" priority="41" operator="equal">
      <formula>"Moderado"</formula>
    </cfRule>
    <cfRule type="cellIs" dxfId="2331" priority="42" operator="equal">
      <formula>"Facil"</formula>
    </cfRule>
  </conditionalFormatting>
  <conditionalFormatting sqref="M331 M334 M336 M338">
    <cfRule type="cellIs" dxfId="2330" priority="37" operator="equal">
      <formula>"Dificil"</formula>
    </cfRule>
    <cfRule type="cellIs" dxfId="2329" priority="38" operator="equal">
      <formula>"Moderado"</formula>
    </cfRule>
    <cfRule type="cellIs" dxfId="2328" priority="39" operator="equal">
      <formula>"Facil"</formula>
    </cfRule>
  </conditionalFormatting>
  <conditionalFormatting sqref="M355 M358 M360 M362">
    <cfRule type="cellIs" dxfId="2327" priority="34" operator="equal">
      <formula>"Dificil"</formula>
    </cfRule>
    <cfRule type="cellIs" dxfId="2326" priority="35" operator="equal">
      <formula>"Moderado"</formula>
    </cfRule>
    <cfRule type="cellIs" dxfId="2325" priority="36" operator="equal">
      <formula>"Facil"</formula>
    </cfRule>
  </conditionalFormatting>
  <conditionalFormatting sqref="M367 M370 M372 M374">
    <cfRule type="cellIs" dxfId="2324" priority="31" operator="equal">
      <formula>"Dificil"</formula>
    </cfRule>
    <cfRule type="cellIs" dxfId="2323" priority="32" operator="equal">
      <formula>"Moderado"</formula>
    </cfRule>
    <cfRule type="cellIs" dxfId="2322" priority="33" operator="equal">
      <formula>"Facil"</formula>
    </cfRule>
  </conditionalFormatting>
  <conditionalFormatting sqref="M379 M382 M384 M386">
    <cfRule type="cellIs" dxfId="2321" priority="28" operator="equal">
      <formula>"Dificil"</formula>
    </cfRule>
    <cfRule type="cellIs" dxfId="2320" priority="29" operator="equal">
      <formula>"Moderado"</formula>
    </cfRule>
    <cfRule type="cellIs" dxfId="2319" priority="30" operator="equal">
      <formula>"Facil"</formula>
    </cfRule>
  </conditionalFormatting>
  <conditionalFormatting sqref="M391 M394 M396 M398">
    <cfRule type="cellIs" dxfId="2318" priority="25" operator="equal">
      <formula>"Dificil"</formula>
    </cfRule>
    <cfRule type="cellIs" dxfId="2317" priority="26" operator="equal">
      <formula>"Moderado"</formula>
    </cfRule>
    <cfRule type="cellIs" dxfId="2316" priority="27" operator="equal">
      <formula>"Facil"</formula>
    </cfRule>
  </conditionalFormatting>
  <conditionalFormatting sqref="M403 M406 M408 M410">
    <cfRule type="cellIs" dxfId="2315" priority="22" operator="equal">
      <formula>"Dificil"</formula>
    </cfRule>
    <cfRule type="cellIs" dxfId="2314" priority="23" operator="equal">
      <formula>"Moderado"</formula>
    </cfRule>
    <cfRule type="cellIs" dxfId="2313" priority="24" operator="equal">
      <formula>"Facil"</formula>
    </cfRule>
  </conditionalFormatting>
  <conditionalFormatting sqref="M415 M418 M420 M422">
    <cfRule type="cellIs" dxfId="2312" priority="19" operator="equal">
      <formula>"Dificil"</formula>
    </cfRule>
    <cfRule type="cellIs" dxfId="2311" priority="20" operator="equal">
      <formula>"Moderado"</formula>
    </cfRule>
    <cfRule type="cellIs" dxfId="2310" priority="21" operator="equal">
      <formula>"Facil"</formula>
    </cfRule>
  </conditionalFormatting>
  <conditionalFormatting sqref="M439 M442 M444 M446">
    <cfRule type="cellIs" dxfId="2309" priority="16" operator="equal">
      <formula>"Dificil"</formula>
    </cfRule>
    <cfRule type="cellIs" dxfId="2308" priority="17" operator="equal">
      <formula>"Moderado"</formula>
    </cfRule>
    <cfRule type="cellIs" dxfId="2307" priority="18" operator="equal">
      <formula>"Facil"</formula>
    </cfRule>
  </conditionalFormatting>
  <conditionalFormatting sqref="M427 M430 M432 M434">
    <cfRule type="cellIs" dxfId="2306" priority="13" operator="equal">
      <formula>"Dificil"</formula>
    </cfRule>
    <cfRule type="cellIs" dxfId="2305" priority="14" operator="equal">
      <formula>"Moderado"</formula>
    </cfRule>
    <cfRule type="cellIs" dxfId="2304" priority="15" operator="equal">
      <formula>"Facil"</formula>
    </cfRule>
  </conditionalFormatting>
  <conditionalFormatting sqref="M451 M454 M456 M458">
    <cfRule type="cellIs" dxfId="2303" priority="10" operator="equal">
      <formula>"Dificil"</formula>
    </cfRule>
    <cfRule type="cellIs" dxfId="2302" priority="11" operator="equal">
      <formula>"Moderado"</formula>
    </cfRule>
    <cfRule type="cellIs" dxfId="2301" priority="12" operator="equal">
      <formula>"Facil"</formula>
    </cfRule>
  </conditionalFormatting>
  <conditionalFormatting sqref="M475 M478 M480 M482">
    <cfRule type="cellIs" dxfId="2300" priority="7" operator="equal">
      <formula>"Dificil"</formula>
    </cfRule>
    <cfRule type="cellIs" dxfId="2299" priority="8" operator="equal">
      <formula>"Moderado"</formula>
    </cfRule>
    <cfRule type="cellIs" dxfId="2298" priority="9" operator="equal">
      <formula>"Facil"</formula>
    </cfRule>
  </conditionalFormatting>
  <conditionalFormatting sqref="M487 M490 M492 M494">
    <cfRule type="cellIs" dxfId="2297" priority="1" operator="equal">
      <formula>"Dificil"</formula>
    </cfRule>
    <cfRule type="cellIs" dxfId="2296" priority="2" operator="equal">
      <formula>"Moderado"</formula>
    </cfRule>
    <cfRule type="cellIs" dxfId="2295" priority="3" operator="equal">
      <formula>"Facil"</formula>
    </cfRule>
  </conditionalFormatting>
  <dataValidations xWindow="1313" yWindow="848" count="4">
    <dataValidation type="list" allowBlank="1" showInputMessage="1" showErrorMessage="1" prompt="Select the Preferred Mode of transportation." sqref="L18" xr:uid="{00000000-0002-0000-0200-000000000000}">
      <formula1>$V$75:$V$78</formula1>
    </dataValidation>
    <dataValidation type="list" showInputMessage="1" showErrorMessage="1" prompt="Select the required option" sqref="L1363:M1372 L1327:M1336 L1315:M1324 L1303:M1312 L1291:M1300 L1279:M1288 L1267:M1276 L1255:M1264 L1243:M1252 L1231:M1240 L1099:M1108 L1087:M1096 L1075:M1084 L1063:M1072 L1051:M1060 L1039:M1048 L979:M988 L967:M976 L955:M964 L943:M952 L931:M940 L919:M928 L907:M916 L895:M904 L883:M892 L871:M880 L859:M868 L847:M856 L835:M844 L823:M832 L811:M820 L799:M808 L787:M796 L775:M784 L763:M772 L751:M760 L739:M748 L727:M736 L715:M724 L703:M712 L691:M700 L679:M688 L667:M676 L655:M664 L643:M652 L631:M640 L619:M628 L607:M616 L595:M604 L583:M592 L571:M580 L559:M568 L547:M556 L535:M544 L523:M532 L511:M520 L499:M508 L463:L472 L451:L460 L475:L484 L427:L436 L415:L424 L439:L448 L403:L412 L391:L400 L379:L388 L367:L376 L355:L364 L331:L340 L319:L328 L343:L352 L307:L316 L295:L304 L283:L292 L271:L280 L259:L268 L247:L256 L235:L244 L223:L232 L211:L220 L199:L208 L187:L196 L175:L184 L163:L172 L151:L160 L139:L148 L127:L136 L1339:M1348 L1219:M1228 L1207:M1216 L1195:M1204 L1183:M1192 L1171:M1180 L1159:M1168 L1027:M1036 L1015:M1024 L115:L124 L103:L112 L91:L100 L79:L88 L67:L76 L1147:M1156 L1135:M1144 L1123:M1132 L1003:M1012 L991:M1000 L55:L64 L43:L52 L31:L40 L22:L28 L1351:M1360 L1111:M1120 L487:L496" xr:uid="{00000000-0002-0000-0200-000001000000}">
      <formula1>transport</formula1>
    </dataValidation>
    <dataValidation type="list" showInputMessage="1" showErrorMessage="1" prompt="Select the Preferred Mode of transportation" sqref="L19:L21" xr:uid="{00000000-0002-0000-0200-000002000000}">
      <formula1>transport</formula1>
    </dataValidation>
    <dataValidation type="list" allowBlank="1" showInputMessage="1" showErrorMessage="1" sqref="M487:M496 M31:M40 M43:M52 M55:M64 M67:M76 M79:M88 M91:M100 M103:M112 M115:M124 M127:M136 M139:M148 M151:M160 M163:M172 M175:M184 M187:M196 M199:M208 M211:M220 M223:M232 M235:M244 M247:M256 M259:M268 M271:M280 M283:M292 M295:M304 M307:M316 M319:M328 M343:M352 M331:M340 M355:M364 M367:M376 M379:M388 M391:M400 M403:M412 M415:M424 M439:M448 M427:M436 M451:M460 M475:M484 M463:M472 M19:M28" xr:uid="{00000000-0002-0000-0200-000003000000}">
      <formula1>$K$1556:$K$1557</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I30"/>
  <sheetViews>
    <sheetView topLeftCell="A13" workbookViewId="0">
      <selection activeCell="F17" sqref="F17:F18"/>
    </sheetView>
  </sheetViews>
  <sheetFormatPr defaultColWidth="8.796875" defaultRowHeight="15.6"/>
  <cols>
    <col min="3" max="3" width="33.19921875" customWidth="1"/>
    <col min="4" max="4" width="10.5" customWidth="1"/>
    <col min="5" max="5" width="9.69921875" customWidth="1"/>
    <col min="6" max="6" width="12.796875" customWidth="1"/>
    <col min="7" max="7" width="11.296875" customWidth="1"/>
    <col min="8" max="8" width="19.296875" customWidth="1"/>
  </cols>
  <sheetData>
    <row r="5" spans="2:9" ht="21">
      <c r="B5" s="474" t="s">
        <v>863</v>
      </c>
      <c r="C5" s="474"/>
      <c r="D5" s="474"/>
      <c r="E5" s="474"/>
      <c r="F5" s="474"/>
      <c r="G5" s="474"/>
      <c r="H5" s="474"/>
      <c r="I5" s="474"/>
    </row>
    <row r="6" spans="2:9" ht="21">
      <c r="B6" s="474"/>
      <c r="C6" s="474"/>
      <c r="D6" s="474"/>
      <c r="E6" s="474"/>
      <c r="F6" s="474"/>
      <c r="G6" s="474"/>
      <c r="H6" s="474"/>
      <c r="I6" s="474"/>
    </row>
    <row r="7" spans="2:9" ht="21">
      <c r="B7" s="474" t="s">
        <v>864</v>
      </c>
      <c r="C7" s="474"/>
      <c r="D7" s="474"/>
      <c r="E7" s="474"/>
      <c r="F7" s="474"/>
      <c r="G7" s="474"/>
      <c r="H7" s="474"/>
      <c r="I7" s="474"/>
    </row>
    <row r="8" spans="2:9" ht="21">
      <c r="B8" s="474"/>
      <c r="C8" s="474"/>
      <c r="D8" s="474"/>
      <c r="E8" s="474"/>
      <c r="F8" s="474"/>
      <c r="G8" s="474"/>
      <c r="H8" s="474"/>
      <c r="I8" s="474"/>
    </row>
    <row r="11" spans="2:9">
      <c r="B11" s="477"/>
      <c r="C11" s="478"/>
      <c r="D11" s="479"/>
      <c r="E11" s="479"/>
      <c r="F11" s="479"/>
      <c r="G11" s="478"/>
      <c r="H11" s="480"/>
      <c r="I11" s="478"/>
    </row>
    <row r="12" spans="2:9">
      <c r="B12" s="477"/>
      <c r="C12" s="481"/>
      <c r="D12" s="482"/>
      <c r="E12" s="483" t="s">
        <v>865</v>
      </c>
      <c r="F12" s="483" t="s">
        <v>866</v>
      </c>
      <c r="G12" s="874" t="s">
        <v>867</v>
      </c>
      <c r="H12" s="874"/>
      <c r="I12" s="478"/>
    </row>
    <row r="13" spans="2:9">
      <c r="B13" s="477"/>
      <c r="C13" s="481"/>
      <c r="D13" s="482"/>
      <c r="E13" s="482">
        <v>2729656</v>
      </c>
      <c r="F13" s="484">
        <f>E13/200+1</f>
        <v>13649.28</v>
      </c>
      <c r="G13" s="875"/>
      <c r="H13" s="875"/>
      <c r="I13" s="478"/>
    </row>
    <row r="14" spans="2:9">
      <c r="B14" s="477">
        <v>14</v>
      </c>
      <c r="C14" s="485" t="s">
        <v>868</v>
      </c>
      <c r="D14" s="482"/>
      <c r="E14" s="482"/>
      <c r="F14" s="482"/>
      <c r="G14" s="481"/>
      <c r="H14" s="486"/>
      <c r="I14" s="478"/>
    </row>
    <row r="15" spans="2:9">
      <c r="B15" s="477"/>
      <c r="C15" s="487" t="s">
        <v>869</v>
      </c>
      <c r="D15" s="488" t="s">
        <v>870</v>
      </c>
      <c r="E15" s="488" t="s">
        <v>871</v>
      </c>
      <c r="F15" s="488" t="s">
        <v>872</v>
      </c>
      <c r="G15" s="487" t="s">
        <v>873</v>
      </c>
      <c r="H15" s="489" t="s">
        <v>874</v>
      </c>
      <c r="I15" s="478"/>
    </row>
    <row r="16" spans="2:9">
      <c r="B16" s="477"/>
      <c r="C16" s="490" t="s">
        <v>875</v>
      </c>
      <c r="D16" s="491">
        <f>F13</f>
        <v>13649.28</v>
      </c>
      <c r="E16" s="492">
        <v>7</v>
      </c>
      <c r="F16" s="492">
        <v>1</v>
      </c>
      <c r="G16" s="493">
        <v>70</v>
      </c>
      <c r="H16" s="493">
        <f>D16*E16*F16*G16</f>
        <v>6688147.2000000002</v>
      </c>
      <c r="I16" s="478"/>
    </row>
    <row r="17" spans="2:9">
      <c r="B17" s="477"/>
      <c r="C17" s="478"/>
      <c r="D17" s="494"/>
      <c r="E17" s="479"/>
      <c r="F17" s="479"/>
      <c r="G17" s="480"/>
      <c r="H17" s="480"/>
      <c r="I17" s="478"/>
    </row>
    <row r="18" spans="2:9">
      <c r="B18" s="477"/>
      <c r="C18" s="478"/>
      <c r="D18" s="494"/>
      <c r="E18" s="479"/>
      <c r="F18" s="479"/>
      <c r="G18" s="480"/>
      <c r="H18" s="480"/>
      <c r="I18" s="478"/>
    </row>
    <row r="19" spans="2:9">
      <c r="B19" s="477"/>
      <c r="C19" s="481"/>
      <c r="D19" s="482"/>
      <c r="E19" s="483" t="s">
        <v>865</v>
      </c>
      <c r="F19" s="483" t="s">
        <v>866</v>
      </c>
      <c r="G19" s="874" t="s">
        <v>867</v>
      </c>
      <c r="H19" s="874"/>
      <c r="I19" s="478"/>
    </row>
    <row r="20" spans="2:9">
      <c r="B20" s="477"/>
      <c r="C20" s="481"/>
      <c r="D20" s="482"/>
      <c r="E20" s="482">
        <v>2729656</v>
      </c>
      <c r="F20" s="484">
        <f>E20/200+1</f>
        <v>13649.28</v>
      </c>
      <c r="G20" s="875"/>
      <c r="H20" s="875"/>
      <c r="I20" s="478"/>
    </row>
    <row r="21" spans="2:9">
      <c r="B21" s="477">
        <v>15</v>
      </c>
      <c r="C21" s="485" t="s">
        <v>876</v>
      </c>
      <c r="D21" s="482"/>
      <c r="E21" s="482"/>
      <c r="F21" s="482"/>
      <c r="G21" s="481"/>
      <c r="H21" s="486"/>
      <c r="I21" s="478"/>
    </row>
    <row r="22" spans="2:9">
      <c r="B22" s="477"/>
      <c r="C22" s="487" t="s">
        <v>869</v>
      </c>
      <c r="D22" s="488" t="s">
        <v>870</v>
      </c>
      <c r="E22" s="488" t="s">
        <v>871</v>
      </c>
      <c r="F22" s="488" t="s">
        <v>872</v>
      </c>
      <c r="G22" s="487" t="s">
        <v>873</v>
      </c>
      <c r="H22" s="489" t="s">
        <v>874</v>
      </c>
      <c r="I22" s="478"/>
    </row>
    <row r="23" spans="2:9">
      <c r="B23" s="477"/>
      <c r="C23" s="490" t="s">
        <v>875</v>
      </c>
      <c r="D23" s="491">
        <f>F20</f>
        <v>13649.28</v>
      </c>
      <c r="E23" s="492">
        <v>7</v>
      </c>
      <c r="F23" s="492">
        <v>1</v>
      </c>
      <c r="G23" s="493">
        <v>70</v>
      </c>
      <c r="H23" s="493">
        <f>D23*E23*F23*G23</f>
        <v>6688147.2000000002</v>
      </c>
      <c r="I23" s="478"/>
    </row>
    <row r="24" spans="2:9">
      <c r="B24" s="477"/>
      <c r="C24" s="478"/>
      <c r="D24" s="494"/>
      <c r="E24" s="479"/>
      <c r="F24" s="479"/>
      <c r="G24" s="480"/>
      <c r="H24" s="480"/>
      <c r="I24" s="478"/>
    </row>
    <row r="25" spans="2:9">
      <c r="B25" s="477"/>
      <c r="C25" s="481"/>
      <c r="D25" s="482"/>
      <c r="E25" s="483" t="s">
        <v>865</v>
      </c>
      <c r="F25" s="483" t="s">
        <v>866</v>
      </c>
      <c r="G25" s="874" t="s">
        <v>867</v>
      </c>
      <c r="H25" s="874"/>
      <c r="I25" s="478"/>
    </row>
    <row r="26" spans="2:9">
      <c r="B26" s="477"/>
      <c r="C26" s="481"/>
      <c r="D26" s="482"/>
      <c r="E26" s="482">
        <v>2729656</v>
      </c>
      <c r="F26" s="484">
        <f>E26/200+1</f>
        <v>13649.28</v>
      </c>
      <c r="G26" s="875"/>
      <c r="H26" s="875"/>
      <c r="I26" s="478"/>
    </row>
    <row r="27" spans="2:9">
      <c r="B27" s="477">
        <v>16</v>
      </c>
      <c r="C27" s="485" t="s">
        <v>877</v>
      </c>
      <c r="D27" s="482"/>
      <c r="E27" s="482"/>
      <c r="F27" s="482"/>
      <c r="G27" s="481"/>
      <c r="H27" s="486"/>
      <c r="I27" s="478"/>
    </row>
    <row r="28" spans="2:9">
      <c r="B28" s="477"/>
      <c r="C28" s="487" t="s">
        <v>869</v>
      </c>
      <c r="D28" s="488" t="s">
        <v>870</v>
      </c>
      <c r="E28" s="488" t="s">
        <v>871</v>
      </c>
      <c r="F28" s="488" t="s">
        <v>872</v>
      </c>
      <c r="G28" s="487" t="s">
        <v>873</v>
      </c>
      <c r="H28" s="489" t="s">
        <v>874</v>
      </c>
      <c r="I28" s="478"/>
    </row>
    <row r="29" spans="2:9">
      <c r="B29" s="477"/>
      <c r="C29" s="490" t="s">
        <v>875</v>
      </c>
      <c r="D29" s="491">
        <f>F26</f>
        <v>13649.28</v>
      </c>
      <c r="E29" s="492">
        <v>7</v>
      </c>
      <c r="F29" s="492">
        <v>1</v>
      </c>
      <c r="G29" s="493">
        <v>20</v>
      </c>
      <c r="H29" s="493">
        <f>D29*E29*F29*G29</f>
        <v>1910899.2000000002</v>
      </c>
      <c r="I29" s="478"/>
    </row>
    <row r="30" spans="2:9">
      <c r="B30" s="477"/>
      <c r="C30" s="478"/>
      <c r="D30" s="494"/>
      <c r="E30" s="479"/>
      <c r="F30" s="479"/>
      <c r="G30" s="480"/>
      <c r="H30" s="480"/>
      <c r="I30" s="478"/>
    </row>
  </sheetData>
  <mergeCells count="3">
    <mergeCell ref="G12:H13"/>
    <mergeCell ref="G19:H20"/>
    <mergeCell ref="G25:H2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64"/>
  <sheetViews>
    <sheetView workbookViewId="0">
      <selection activeCell="H61" sqref="H61"/>
    </sheetView>
  </sheetViews>
  <sheetFormatPr defaultColWidth="13.5" defaultRowHeight="15.6"/>
  <cols>
    <col min="1" max="1" width="10.296875" customWidth="1"/>
    <col min="2" max="2" width="17.19921875" customWidth="1"/>
    <col min="3" max="3" width="9" customWidth="1"/>
    <col min="4" max="4" width="7.5" customWidth="1"/>
    <col min="5" max="5" width="78.69921875" customWidth="1"/>
    <col min="6" max="6" width="15" customWidth="1"/>
    <col min="7" max="7" width="4.796875" style="801" customWidth="1"/>
    <col min="8" max="8" width="27" customWidth="1"/>
    <col min="9" max="9" width="7" customWidth="1"/>
    <col min="10" max="11" width="7.5" customWidth="1"/>
    <col min="12" max="13" width="9" customWidth="1"/>
    <col min="14" max="14" width="7.5" customWidth="1"/>
    <col min="15" max="15" width="8.5" customWidth="1"/>
    <col min="16" max="16" width="9.296875" customWidth="1"/>
  </cols>
  <sheetData>
    <row r="1" spans="2:8" ht="16.2" thickBot="1"/>
    <row r="2" spans="2:8" ht="34.950000000000003" customHeight="1">
      <c r="B2" s="881" t="s">
        <v>24</v>
      </c>
      <c r="C2" s="882"/>
      <c r="D2" s="882"/>
      <c r="E2" s="882"/>
      <c r="F2" s="883"/>
      <c r="G2" s="802"/>
    </row>
    <row r="3" spans="2:8" ht="4.5" customHeight="1" thickBot="1">
      <c r="B3" s="676"/>
      <c r="C3" s="677"/>
      <c r="D3" s="677"/>
      <c r="E3" s="677"/>
      <c r="F3" s="678"/>
      <c r="G3" s="803"/>
    </row>
    <row r="4" spans="2:8">
      <c r="B4" s="884" t="s">
        <v>25</v>
      </c>
      <c r="C4" s="885"/>
      <c r="D4" s="885"/>
      <c r="E4" s="886"/>
      <c r="F4" s="879" t="s">
        <v>26</v>
      </c>
      <c r="G4" s="799"/>
      <c r="H4" s="679"/>
    </row>
    <row r="5" spans="2:8" ht="9" customHeight="1" thickBot="1">
      <c r="B5" s="887"/>
      <c r="C5" s="888"/>
      <c r="D5" s="888"/>
      <c r="E5" s="889"/>
      <c r="F5" s="880"/>
      <c r="G5" s="799"/>
      <c r="H5" s="679"/>
    </row>
    <row r="6" spans="2:8" ht="25.95" customHeight="1">
      <c r="B6" s="698" t="s">
        <v>27</v>
      </c>
      <c r="C6" s="890"/>
      <c r="D6" s="891"/>
      <c r="E6" s="892"/>
      <c r="F6" s="879"/>
      <c r="G6" s="799"/>
      <c r="H6" s="879" t="s">
        <v>897</v>
      </c>
    </row>
    <row r="7" spans="2:8" ht="15.45" customHeight="1">
      <c r="B7" s="894" t="s">
        <v>28</v>
      </c>
      <c r="C7" s="896"/>
      <c r="D7" s="896"/>
      <c r="E7" s="896"/>
      <c r="F7" s="880"/>
      <c r="G7" s="799"/>
      <c r="H7" s="880"/>
    </row>
    <row r="8" spans="2:8" ht="29.25" customHeight="1" thickBot="1">
      <c r="B8" s="895"/>
      <c r="C8" s="897"/>
      <c r="D8" s="897"/>
      <c r="E8" s="897"/>
      <c r="F8" s="893"/>
      <c r="G8" s="799"/>
      <c r="H8" s="880"/>
    </row>
    <row r="9" spans="2:8" ht="16.2" thickBot="1">
      <c r="B9" s="680"/>
      <c r="C9" s="681"/>
      <c r="D9" s="681"/>
      <c r="E9" s="681"/>
      <c r="F9" s="682"/>
      <c r="G9" s="799"/>
      <c r="H9" s="806"/>
    </row>
    <row r="10" spans="2:8" ht="7.5" customHeight="1">
      <c r="B10" s="683"/>
      <c r="C10" s="684"/>
      <c r="D10" s="684"/>
      <c r="E10" s="684"/>
      <c r="F10" s="685"/>
      <c r="G10" s="799"/>
      <c r="H10" s="807"/>
    </row>
    <row r="11" spans="2:8">
      <c r="B11" s="687"/>
      <c r="F11" s="692"/>
      <c r="G11" s="804"/>
      <c r="H11" s="807"/>
    </row>
    <row r="12" spans="2:8">
      <c r="B12" s="689" t="s">
        <v>29</v>
      </c>
      <c r="C12" s="702"/>
      <c r="D12" s="702"/>
      <c r="E12" s="703"/>
      <c r="F12" s="688"/>
      <c r="G12" s="800"/>
      <c r="H12" s="807"/>
    </row>
    <row r="13" spans="2:8">
      <c r="B13" s="809" t="s">
        <v>30</v>
      </c>
      <c r="C13" s="702"/>
      <c r="D13" s="702"/>
      <c r="E13" s="810"/>
      <c r="F13" s="761">
        <v>1</v>
      </c>
      <c r="G13" s="800"/>
      <c r="H13" s="807"/>
    </row>
    <row r="14" spans="2:8">
      <c r="B14" s="686" t="s">
        <v>31</v>
      </c>
      <c r="C14" s="702"/>
      <c r="D14" s="702"/>
      <c r="E14" s="703"/>
      <c r="F14" s="762">
        <v>1</v>
      </c>
      <c r="G14" s="805"/>
      <c r="H14" s="807"/>
    </row>
    <row r="15" spans="2:8">
      <c r="B15" s="686" t="s">
        <v>32</v>
      </c>
      <c r="C15" s="702"/>
      <c r="D15" s="702"/>
      <c r="E15" s="703"/>
      <c r="F15" s="762">
        <v>1</v>
      </c>
      <c r="G15" s="805"/>
      <c r="H15" s="807"/>
    </row>
    <row r="16" spans="2:8">
      <c r="B16" s="686" t="s">
        <v>33</v>
      </c>
      <c r="C16" s="702"/>
      <c r="D16" s="702"/>
      <c r="E16" s="703"/>
      <c r="F16" s="762">
        <v>1</v>
      </c>
      <c r="G16" s="805"/>
      <c r="H16" s="807"/>
    </row>
    <row r="17" spans="2:8">
      <c r="B17" s="686" t="s">
        <v>34</v>
      </c>
      <c r="C17" s="702"/>
      <c r="D17" s="702"/>
      <c r="E17" s="703"/>
      <c r="F17" s="762">
        <v>1</v>
      </c>
      <c r="G17" s="805"/>
      <c r="H17" s="807"/>
    </row>
    <row r="18" spans="2:8">
      <c r="B18" s="689"/>
      <c r="C18" s="702"/>
      <c r="D18" s="702"/>
      <c r="E18" s="703"/>
      <c r="F18" s="688"/>
      <c r="G18" s="800"/>
      <c r="H18" s="807"/>
    </row>
    <row r="19" spans="2:8">
      <c r="B19" s="686" t="s">
        <v>35</v>
      </c>
      <c r="C19" s="690"/>
      <c r="D19" s="690"/>
      <c r="E19" s="691"/>
      <c r="F19" s="762">
        <v>7</v>
      </c>
      <c r="G19" s="805"/>
      <c r="H19" s="807"/>
    </row>
    <row r="20" spans="2:8">
      <c r="B20" s="686" t="s">
        <v>36</v>
      </c>
      <c r="C20" s="690"/>
      <c r="D20" s="690"/>
      <c r="E20" s="691"/>
      <c r="F20" s="762">
        <v>7</v>
      </c>
      <c r="G20" s="805"/>
      <c r="H20" s="807"/>
    </row>
    <row r="21" spans="2:8">
      <c r="B21" s="686" t="s">
        <v>37</v>
      </c>
      <c r="C21" s="690"/>
      <c r="D21" s="690"/>
      <c r="E21" s="691"/>
      <c r="F21" s="762">
        <v>3</v>
      </c>
      <c r="G21" s="805"/>
      <c r="H21" s="807"/>
    </row>
    <row r="22" spans="2:8">
      <c r="B22" s="686" t="s">
        <v>38</v>
      </c>
      <c r="C22" s="690"/>
      <c r="D22" s="690"/>
      <c r="E22" s="691"/>
      <c r="F22" s="732"/>
      <c r="G22" s="805"/>
      <c r="H22" s="807"/>
    </row>
    <row r="23" spans="2:8">
      <c r="B23" s="686"/>
      <c r="C23" s="690"/>
      <c r="D23" s="690"/>
      <c r="E23" s="691"/>
      <c r="F23" s="732"/>
      <c r="G23" s="805"/>
      <c r="H23" s="807"/>
    </row>
    <row r="24" spans="2:8">
      <c r="B24" s="686" t="s">
        <v>39</v>
      </c>
      <c r="C24" s="690"/>
      <c r="D24" s="690"/>
      <c r="E24" s="691"/>
      <c r="F24" s="762">
        <v>1</v>
      </c>
      <c r="G24" s="805"/>
      <c r="H24" s="807"/>
    </row>
    <row r="25" spans="2:8">
      <c r="B25" s="686" t="s">
        <v>40</v>
      </c>
      <c r="C25" s="690"/>
      <c r="D25" s="690"/>
      <c r="E25" s="691"/>
      <c r="F25" s="762">
        <v>1</v>
      </c>
      <c r="G25" s="805"/>
      <c r="H25" s="807"/>
    </row>
    <row r="26" spans="2:8">
      <c r="B26" s="686" t="s">
        <v>41</v>
      </c>
      <c r="C26" s="690"/>
      <c r="D26" s="690"/>
      <c r="E26" s="691"/>
      <c r="F26" s="762">
        <v>4</v>
      </c>
      <c r="G26" s="805"/>
      <c r="H26" s="807"/>
    </row>
    <row r="27" spans="2:8">
      <c r="B27" s="686"/>
      <c r="C27" s="690"/>
      <c r="D27" s="690"/>
      <c r="E27" s="691"/>
      <c r="F27" s="732"/>
      <c r="G27" s="805"/>
      <c r="H27" s="807"/>
    </row>
    <row r="28" spans="2:8">
      <c r="B28" s="686" t="s">
        <v>42</v>
      </c>
      <c r="C28" s="690"/>
      <c r="D28" s="690"/>
      <c r="E28" s="691"/>
      <c r="F28" s="762">
        <v>2</v>
      </c>
      <c r="G28" s="805"/>
      <c r="H28" s="807"/>
    </row>
    <row r="29" spans="2:8">
      <c r="B29" s="686" t="s">
        <v>43</v>
      </c>
      <c r="C29" s="690"/>
      <c r="D29" s="690"/>
      <c r="E29" s="691"/>
      <c r="F29" s="762">
        <v>100</v>
      </c>
      <c r="G29" s="805"/>
      <c r="H29" s="807"/>
    </row>
    <row r="30" spans="2:8">
      <c r="B30" s="686" t="s">
        <v>44</v>
      </c>
      <c r="C30" s="690"/>
      <c r="D30" s="690"/>
      <c r="E30" s="691"/>
      <c r="F30" s="762">
        <v>10</v>
      </c>
      <c r="G30" s="805"/>
      <c r="H30" s="807"/>
    </row>
    <row r="31" spans="2:8">
      <c r="B31" s="686" t="s">
        <v>45</v>
      </c>
      <c r="C31" s="690"/>
      <c r="D31" s="690"/>
      <c r="E31" s="691"/>
      <c r="F31" s="762">
        <v>3</v>
      </c>
      <c r="G31" s="805"/>
      <c r="H31" s="807"/>
    </row>
    <row r="32" spans="2:8">
      <c r="B32" s="686" t="s">
        <v>46</v>
      </c>
      <c r="C32" s="690"/>
      <c r="D32" s="690"/>
      <c r="E32" s="691"/>
      <c r="F32" s="762">
        <v>1</v>
      </c>
      <c r="G32" s="805"/>
      <c r="H32" s="807"/>
    </row>
    <row r="33" spans="2:8">
      <c r="B33" s="689"/>
      <c r="C33" s="690"/>
      <c r="D33" s="690"/>
      <c r="E33" s="691"/>
      <c r="F33" s="763"/>
      <c r="G33" s="800"/>
      <c r="H33" s="807"/>
    </row>
    <row r="34" spans="2:8">
      <c r="B34" s="689" t="s">
        <v>47</v>
      </c>
      <c r="C34" s="690"/>
      <c r="D34" s="690"/>
      <c r="E34" s="691"/>
      <c r="F34" s="688"/>
      <c r="G34" s="800"/>
      <c r="H34" s="807"/>
    </row>
    <row r="35" spans="2:8">
      <c r="B35" s="686" t="s">
        <v>48</v>
      </c>
      <c r="C35" s="690"/>
      <c r="D35" s="690"/>
      <c r="E35" s="691"/>
      <c r="F35" s="762">
        <v>1</v>
      </c>
      <c r="G35" s="805"/>
      <c r="H35" s="807"/>
    </row>
    <row r="36" spans="2:8">
      <c r="B36" s="686" t="s">
        <v>49</v>
      </c>
      <c r="C36" s="690"/>
      <c r="D36" s="690"/>
      <c r="E36" s="691"/>
      <c r="F36" s="762">
        <v>1</v>
      </c>
      <c r="G36" s="805"/>
      <c r="H36" s="807"/>
    </row>
    <row r="37" spans="2:8">
      <c r="B37" s="686" t="s">
        <v>50</v>
      </c>
      <c r="C37" s="690"/>
      <c r="D37" s="690"/>
      <c r="E37" s="691"/>
      <c r="F37" s="762">
        <v>2</v>
      </c>
      <c r="G37" s="805"/>
      <c r="H37" s="807"/>
    </row>
    <row r="38" spans="2:8" ht="45.6">
      <c r="B38" s="686" t="s">
        <v>51</v>
      </c>
      <c r="C38" s="690"/>
      <c r="D38" s="690"/>
      <c r="E38" s="691"/>
      <c r="F38" s="762">
        <v>1</v>
      </c>
      <c r="G38" s="805"/>
      <c r="H38" s="807" t="s">
        <v>52</v>
      </c>
    </row>
    <row r="39" spans="2:8">
      <c r="B39" s="686" t="s">
        <v>53</v>
      </c>
      <c r="C39" s="690"/>
      <c r="D39" s="690"/>
      <c r="E39" s="691"/>
      <c r="F39" s="762">
        <v>50</v>
      </c>
      <c r="G39" s="805"/>
      <c r="H39" s="807"/>
    </row>
    <row r="40" spans="2:8">
      <c r="B40" s="686" t="s">
        <v>54</v>
      </c>
      <c r="C40" s="690"/>
      <c r="D40" s="690"/>
      <c r="E40" s="691"/>
      <c r="F40" s="762">
        <v>1</v>
      </c>
      <c r="G40" s="805"/>
      <c r="H40" s="807"/>
    </row>
    <row r="41" spans="2:8">
      <c r="B41" s="686" t="s">
        <v>55</v>
      </c>
      <c r="C41" s="690"/>
      <c r="D41" s="690"/>
      <c r="E41" s="691"/>
      <c r="F41" s="762">
        <v>1</v>
      </c>
      <c r="G41" s="805"/>
      <c r="H41" s="807"/>
    </row>
    <row r="42" spans="2:8">
      <c r="B42" s="686"/>
      <c r="C42" s="690"/>
      <c r="D42" s="690"/>
      <c r="E42" s="691"/>
      <c r="F42" s="732"/>
      <c r="G42" s="805"/>
      <c r="H42" s="807"/>
    </row>
    <row r="43" spans="2:8">
      <c r="B43" s="689"/>
      <c r="C43" s="690"/>
      <c r="D43" s="690"/>
      <c r="E43" s="691"/>
      <c r="F43" s="688"/>
      <c r="G43" s="800"/>
      <c r="H43" s="807"/>
    </row>
    <row r="44" spans="2:8">
      <c r="B44" s="689" t="s">
        <v>56</v>
      </c>
      <c r="C44" s="690"/>
      <c r="D44" s="690"/>
      <c r="E44" s="691"/>
      <c r="F44" s="688"/>
      <c r="G44" s="800"/>
      <c r="H44" s="807"/>
    </row>
    <row r="45" spans="2:8">
      <c r="B45" s="686" t="s">
        <v>57</v>
      </c>
      <c r="C45" s="690"/>
      <c r="D45" s="690"/>
      <c r="E45" s="691"/>
      <c r="F45" s="762">
        <v>1</v>
      </c>
      <c r="G45" s="805"/>
      <c r="H45" s="807"/>
    </row>
    <row r="46" spans="2:8">
      <c r="B46" s="686" t="s">
        <v>58</v>
      </c>
      <c r="C46" s="690"/>
      <c r="D46" s="690"/>
      <c r="E46" s="691"/>
      <c r="F46" s="762">
        <v>1</v>
      </c>
      <c r="G46" s="805"/>
      <c r="H46" s="807"/>
    </row>
    <row r="47" spans="2:8">
      <c r="B47" s="686" t="s">
        <v>50</v>
      </c>
      <c r="C47" s="690"/>
      <c r="D47" s="690"/>
      <c r="E47" s="691"/>
      <c r="F47" s="762">
        <v>1</v>
      </c>
      <c r="G47" s="805"/>
      <c r="H47" s="807"/>
    </row>
    <row r="48" spans="2:8">
      <c r="B48" s="686" t="s">
        <v>59</v>
      </c>
      <c r="C48" s="690"/>
      <c r="D48" s="690"/>
      <c r="E48" s="691"/>
      <c r="F48" s="762">
        <v>1</v>
      </c>
      <c r="G48" s="805"/>
      <c r="H48" s="807"/>
    </row>
    <row r="49" spans="2:8" ht="45.6">
      <c r="B49" s="686" t="s">
        <v>60</v>
      </c>
      <c r="C49" s="690"/>
      <c r="D49" s="690"/>
      <c r="E49" s="691"/>
      <c r="F49" s="762">
        <v>1</v>
      </c>
      <c r="G49" s="805"/>
      <c r="H49" s="807" t="s">
        <v>52</v>
      </c>
    </row>
    <row r="50" spans="2:8">
      <c r="B50" s="686" t="s">
        <v>53</v>
      </c>
      <c r="C50" s="690"/>
      <c r="D50" s="690"/>
      <c r="E50" s="691"/>
      <c r="F50" s="762">
        <v>5</v>
      </c>
      <c r="G50" s="805"/>
      <c r="H50" s="807"/>
    </row>
    <row r="51" spans="2:8">
      <c r="B51" s="686" t="s">
        <v>61</v>
      </c>
      <c r="C51" s="690"/>
      <c r="D51" s="690"/>
      <c r="E51" s="691"/>
      <c r="F51" s="762">
        <v>1</v>
      </c>
      <c r="G51" s="805"/>
      <c r="H51" s="807"/>
    </row>
    <row r="52" spans="2:8">
      <c r="B52" s="689"/>
      <c r="C52" s="690"/>
      <c r="D52" s="690"/>
      <c r="E52" s="691"/>
      <c r="F52" s="732"/>
      <c r="G52" s="805"/>
      <c r="H52" s="807"/>
    </row>
    <row r="53" spans="2:8">
      <c r="B53" s="689" t="s">
        <v>7</v>
      </c>
      <c r="C53" s="690"/>
      <c r="D53" s="690"/>
      <c r="E53" s="691"/>
      <c r="F53" s="732"/>
      <c r="G53" s="805"/>
      <c r="H53" s="807"/>
    </row>
    <row r="54" spans="2:8">
      <c r="B54" s="686" t="s">
        <v>62</v>
      </c>
      <c r="C54" s="690"/>
      <c r="D54" s="690"/>
      <c r="E54" s="691"/>
      <c r="F54" s="762">
        <v>25</v>
      </c>
      <c r="G54" s="805"/>
      <c r="H54" s="807"/>
    </row>
    <row r="55" spans="2:8">
      <c r="B55" s="686" t="s">
        <v>63</v>
      </c>
      <c r="C55" s="690"/>
      <c r="D55" s="690"/>
      <c r="E55" s="691"/>
      <c r="F55" s="762">
        <v>5</v>
      </c>
      <c r="G55" s="805"/>
      <c r="H55" s="807"/>
    </row>
    <row r="56" spans="2:8">
      <c r="B56" s="689"/>
      <c r="C56" s="690"/>
      <c r="D56" s="690"/>
      <c r="E56" s="691"/>
      <c r="F56" s="688"/>
      <c r="G56" s="800"/>
      <c r="H56" s="807"/>
    </row>
    <row r="57" spans="2:8">
      <c r="B57" s="689" t="s">
        <v>64</v>
      </c>
      <c r="C57" s="690"/>
      <c r="D57" s="690"/>
      <c r="E57" s="691"/>
      <c r="F57" s="688"/>
      <c r="G57" s="800"/>
      <c r="H57" s="807"/>
    </row>
    <row r="58" spans="2:8" ht="60.6">
      <c r="B58" s="876" t="s">
        <v>65</v>
      </c>
      <c r="C58" s="877"/>
      <c r="D58" s="877"/>
      <c r="E58" s="878"/>
      <c r="F58" s="762">
        <v>1</v>
      </c>
      <c r="G58" s="805"/>
      <c r="H58" s="807" t="s">
        <v>66</v>
      </c>
    </row>
    <row r="59" spans="2:8" ht="45.6">
      <c r="B59" s="876" t="s">
        <v>67</v>
      </c>
      <c r="C59" s="877"/>
      <c r="D59" s="877"/>
      <c r="E59" s="878"/>
      <c r="F59" s="762">
        <v>1</v>
      </c>
      <c r="G59" s="805"/>
      <c r="H59" s="807" t="s">
        <v>68</v>
      </c>
    </row>
    <row r="60" spans="2:8" ht="45.6">
      <c r="B60" s="876" t="s">
        <v>69</v>
      </c>
      <c r="C60" s="877"/>
      <c r="D60" s="877"/>
      <c r="E60" s="878"/>
      <c r="F60" s="762">
        <v>1</v>
      </c>
      <c r="G60" s="805"/>
      <c r="H60" s="807" t="s">
        <v>70</v>
      </c>
    </row>
    <row r="61" spans="2:8" ht="31.2">
      <c r="B61" s="876" t="s">
        <v>71</v>
      </c>
      <c r="C61" s="877"/>
      <c r="D61" s="877"/>
      <c r="E61" s="878"/>
      <c r="F61" s="762">
        <v>1</v>
      </c>
      <c r="G61" s="805"/>
      <c r="H61" s="807" t="s">
        <v>72</v>
      </c>
    </row>
    <row r="62" spans="2:8">
      <c r="B62" s="693"/>
      <c r="C62" s="694"/>
      <c r="D62" s="694"/>
      <c r="E62" s="694"/>
      <c r="F62" s="692"/>
      <c r="G62" s="804"/>
      <c r="H62" s="807"/>
    </row>
    <row r="63" spans="2:8">
      <c r="B63" s="687"/>
      <c r="F63" s="692"/>
      <c r="G63" s="804"/>
      <c r="H63" s="807"/>
    </row>
    <row r="64" spans="2:8" ht="16.2" thickBot="1">
      <c r="B64" s="695"/>
      <c r="C64" s="696"/>
      <c r="D64" s="696"/>
      <c r="E64" s="696"/>
      <c r="F64" s="697"/>
      <c r="G64" s="804"/>
      <c r="H64" s="808"/>
    </row>
  </sheetData>
  <mergeCells count="12">
    <mergeCell ref="B2:F2"/>
    <mergeCell ref="B4:E5"/>
    <mergeCell ref="F4:F5"/>
    <mergeCell ref="C6:E6"/>
    <mergeCell ref="F6:F8"/>
    <mergeCell ref="B7:B8"/>
    <mergeCell ref="C7:E8"/>
    <mergeCell ref="B59:E59"/>
    <mergeCell ref="B60:E60"/>
    <mergeCell ref="B61:E61"/>
    <mergeCell ref="H6:H8"/>
    <mergeCell ref="B58:E5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48"/>
  <sheetViews>
    <sheetView workbookViewId="0">
      <selection activeCell="D50" sqref="D50"/>
    </sheetView>
  </sheetViews>
  <sheetFormatPr defaultColWidth="13.5" defaultRowHeight="15.6"/>
  <cols>
    <col min="1" max="1" width="10.296875" customWidth="1"/>
    <col min="2" max="2" width="17.19921875" customWidth="1"/>
    <col min="3" max="3" width="9" customWidth="1"/>
    <col min="4" max="4" width="7.5" customWidth="1"/>
    <col min="5" max="5" width="58.19921875" customWidth="1"/>
    <col min="6" max="6" width="13.796875" customWidth="1"/>
    <col min="7" max="7" width="12.5" customWidth="1"/>
    <col min="8" max="8" width="3.296875" customWidth="1"/>
    <col min="9" max="9" width="7.5" customWidth="1"/>
    <col min="10" max="10" width="14" customWidth="1"/>
    <col min="11" max="12" width="9" customWidth="1"/>
    <col min="13" max="13" width="7.5" customWidth="1"/>
    <col min="14" max="14" width="8.5" customWidth="1"/>
    <col min="15" max="15" width="9.296875" customWidth="1"/>
  </cols>
  <sheetData>
    <row r="1" spans="2:11" ht="16.2" thickBot="1"/>
    <row r="2" spans="2:11" ht="27.75" customHeight="1" thickBot="1">
      <c r="B2" s="919" t="s">
        <v>73</v>
      </c>
      <c r="C2" s="920"/>
      <c r="D2" s="920"/>
      <c r="E2" s="920"/>
      <c r="F2" s="920"/>
      <c r="G2" s="921"/>
      <c r="I2" s="596"/>
      <c r="J2" s="596"/>
    </row>
    <row r="3" spans="2:11">
      <c r="B3" s="922" t="s">
        <v>74</v>
      </c>
      <c r="C3" s="923"/>
      <c r="D3" s="923"/>
      <c r="E3" s="924"/>
      <c r="F3" s="928" t="s">
        <v>75</v>
      </c>
      <c r="G3" s="930" t="s">
        <v>76</v>
      </c>
      <c r="I3" s="596"/>
      <c r="J3" s="596"/>
    </row>
    <row r="4" spans="2:11" ht="8.25" customHeight="1" thickBot="1">
      <c r="B4" s="925"/>
      <c r="C4" s="926"/>
      <c r="D4" s="926"/>
      <c r="E4" s="927"/>
      <c r="F4" s="929"/>
      <c r="G4" s="931"/>
      <c r="I4" s="596"/>
      <c r="J4" s="596"/>
    </row>
    <row r="5" spans="2:11" ht="19.05" customHeight="1" thickBot="1">
      <c r="B5" s="704" t="s">
        <v>27</v>
      </c>
      <c r="C5" s="932">
        <f>'[19]2. Baseline'!C7</f>
        <v>0</v>
      </c>
      <c r="D5" s="933"/>
      <c r="E5" s="934"/>
      <c r="F5" s="705"/>
      <c r="G5" s="706">
        <v>13.1</v>
      </c>
      <c r="I5" s="902" t="s">
        <v>898</v>
      </c>
      <c r="J5" s="903"/>
      <c r="K5" s="904"/>
    </row>
    <row r="6" spans="2:11" ht="16.2" thickBot="1">
      <c r="B6" s="916"/>
      <c r="C6" s="917"/>
      <c r="D6" s="917"/>
      <c r="E6" s="918"/>
      <c r="F6" s="705"/>
      <c r="G6" s="706"/>
      <c r="I6" s="905"/>
      <c r="J6" s="906"/>
      <c r="K6" s="907"/>
    </row>
    <row r="7" spans="2:11" ht="21" customHeight="1">
      <c r="B7" s="913"/>
      <c r="C7" s="914"/>
      <c r="D7" s="914"/>
      <c r="E7" s="915"/>
      <c r="F7" s="707"/>
      <c r="G7" s="708"/>
    </row>
    <row r="8" spans="2:11" ht="21" customHeight="1">
      <c r="B8" s="720" t="s">
        <v>29</v>
      </c>
      <c r="C8" s="726"/>
      <c r="D8" s="726"/>
      <c r="E8" s="727"/>
      <c r="F8" s="728"/>
      <c r="G8" s="729"/>
    </row>
    <row r="9" spans="2:11" ht="16.05" customHeight="1">
      <c r="B9" s="753" t="s">
        <v>77</v>
      </c>
      <c r="C9" s="754"/>
      <c r="D9" s="754"/>
      <c r="E9" s="755"/>
      <c r="F9" s="756">
        <v>75</v>
      </c>
      <c r="G9" s="758">
        <f>F9/$G$5</f>
        <v>5.7251908396946565</v>
      </c>
      <c r="I9" s="898"/>
      <c r="J9" s="898"/>
      <c r="K9" s="898"/>
    </row>
    <row r="10" spans="2:11" ht="16.05" customHeight="1">
      <c r="B10" s="717" t="s">
        <v>78</v>
      </c>
      <c r="C10" s="726"/>
      <c r="D10" s="726"/>
      <c r="E10" s="727"/>
      <c r="F10" s="751">
        <v>700</v>
      </c>
      <c r="G10" s="758">
        <f t="shared" ref="G10:G37" si="0">F10/$G$5</f>
        <v>53.435114503816799</v>
      </c>
      <c r="I10" s="898"/>
      <c r="J10" s="898"/>
      <c r="K10" s="898"/>
    </row>
    <row r="11" spans="2:11" ht="16.05" customHeight="1">
      <c r="B11" s="717" t="s">
        <v>79</v>
      </c>
      <c r="C11" s="726"/>
      <c r="D11" s="726"/>
      <c r="E11" s="727"/>
      <c r="F11" s="751">
        <v>10</v>
      </c>
      <c r="G11" s="758">
        <f t="shared" si="0"/>
        <v>0.76335877862595425</v>
      </c>
      <c r="I11" s="898"/>
      <c r="J11" s="898"/>
      <c r="K11" s="898"/>
    </row>
    <row r="12" spans="2:11" ht="16.05" customHeight="1">
      <c r="B12" s="686" t="s">
        <v>80</v>
      </c>
      <c r="C12" s="690"/>
      <c r="D12" s="690"/>
      <c r="E12" s="691"/>
      <c r="F12" s="752">
        <v>2</v>
      </c>
      <c r="G12" s="758">
        <f t="shared" si="0"/>
        <v>0.15267175572519084</v>
      </c>
      <c r="I12" s="898"/>
      <c r="J12" s="898"/>
      <c r="K12" s="898"/>
    </row>
    <row r="13" spans="2:11">
      <c r="B13" s="686" t="s">
        <v>38</v>
      </c>
      <c r="C13" s="690"/>
      <c r="D13" s="690"/>
      <c r="E13" s="691"/>
      <c r="F13" s="732">
        <v>70</v>
      </c>
      <c r="G13" s="758">
        <f t="shared" si="0"/>
        <v>5.3435114503816799</v>
      </c>
      <c r="I13" s="898"/>
      <c r="J13" s="898"/>
      <c r="K13" s="898"/>
    </row>
    <row r="14" spans="2:11">
      <c r="B14" s="686" t="s">
        <v>81</v>
      </c>
      <c r="C14" s="690"/>
      <c r="D14" s="690"/>
      <c r="E14" s="691"/>
      <c r="F14" s="732">
        <v>100</v>
      </c>
      <c r="G14" s="758">
        <f t="shared" si="0"/>
        <v>7.6335877862595423</v>
      </c>
      <c r="I14" s="898"/>
      <c r="J14" s="898"/>
      <c r="K14" s="898"/>
    </row>
    <row r="15" spans="2:11">
      <c r="B15" s="686" t="s">
        <v>82</v>
      </c>
      <c r="C15" s="690"/>
      <c r="D15" s="690"/>
      <c r="E15" s="691"/>
      <c r="F15" s="732">
        <v>25</v>
      </c>
      <c r="G15" s="758">
        <f t="shared" si="0"/>
        <v>1.9083969465648856</v>
      </c>
      <c r="I15" s="898"/>
      <c r="J15" s="898"/>
      <c r="K15" s="898"/>
    </row>
    <row r="16" spans="2:11">
      <c r="B16" s="686"/>
      <c r="C16" s="690"/>
      <c r="D16" s="690"/>
      <c r="E16" s="691"/>
      <c r="F16" s="732"/>
      <c r="G16" s="758"/>
      <c r="I16" s="898"/>
      <c r="J16" s="898"/>
      <c r="K16" s="898"/>
    </row>
    <row r="17" spans="2:11">
      <c r="B17" s="686" t="s">
        <v>83</v>
      </c>
      <c r="C17" s="690"/>
      <c r="D17" s="690"/>
      <c r="E17" s="691"/>
      <c r="F17" s="732">
        <v>1000</v>
      </c>
      <c r="G17" s="758">
        <f t="shared" si="0"/>
        <v>76.335877862595424</v>
      </c>
      <c r="I17" s="898"/>
      <c r="J17" s="898"/>
      <c r="K17" s="898"/>
    </row>
    <row r="18" spans="2:11">
      <c r="B18" s="686" t="s">
        <v>84</v>
      </c>
      <c r="C18" s="690"/>
      <c r="D18" s="690"/>
      <c r="E18" s="691"/>
      <c r="F18" s="732">
        <v>3.88</v>
      </c>
      <c r="G18" s="758">
        <f t="shared" si="0"/>
        <v>0.29618320610687021</v>
      </c>
      <c r="I18" s="898"/>
      <c r="J18" s="898"/>
      <c r="K18" s="898"/>
    </row>
    <row r="19" spans="2:11">
      <c r="B19" s="686" t="s">
        <v>85</v>
      </c>
      <c r="C19" s="690"/>
      <c r="D19" s="690"/>
      <c r="E19" s="691"/>
      <c r="F19" s="732">
        <v>10</v>
      </c>
      <c r="G19" s="758">
        <f t="shared" si="0"/>
        <v>0.76335877862595425</v>
      </c>
      <c r="I19" s="898"/>
      <c r="J19" s="898"/>
      <c r="K19" s="898"/>
    </row>
    <row r="20" spans="2:11">
      <c r="B20" s="686" t="s">
        <v>86</v>
      </c>
      <c r="C20" s="690"/>
      <c r="D20" s="690"/>
      <c r="E20" s="691"/>
      <c r="F20" s="732">
        <v>2</v>
      </c>
      <c r="G20" s="758">
        <f t="shared" si="0"/>
        <v>0.15267175572519084</v>
      </c>
      <c r="I20" s="898"/>
      <c r="J20" s="898"/>
      <c r="K20" s="898"/>
    </row>
    <row r="21" spans="2:11">
      <c r="B21" s="701"/>
      <c r="C21" s="730"/>
      <c r="D21" s="730"/>
      <c r="E21" s="731"/>
      <c r="F21" s="688"/>
      <c r="G21" s="758"/>
      <c r="I21" s="898"/>
      <c r="J21" s="898"/>
      <c r="K21" s="898"/>
    </row>
    <row r="22" spans="2:11">
      <c r="B22" s="701" t="s">
        <v>87</v>
      </c>
      <c r="C22" s="730"/>
      <c r="D22" s="730"/>
      <c r="E22" s="731"/>
      <c r="F22" s="688"/>
      <c r="G22" s="758"/>
      <c r="I22" s="898"/>
      <c r="J22" s="898"/>
      <c r="K22" s="898"/>
    </row>
    <row r="23" spans="2:11">
      <c r="B23" s="737" t="s">
        <v>84</v>
      </c>
      <c r="C23" s="730"/>
      <c r="D23" s="730"/>
      <c r="E23" s="731"/>
      <c r="F23" s="732">
        <v>3.88</v>
      </c>
      <c r="G23" s="758">
        <f t="shared" si="0"/>
        <v>0.29618320610687021</v>
      </c>
      <c r="I23" s="898"/>
      <c r="J23" s="898"/>
      <c r="K23" s="898"/>
    </row>
    <row r="24" spans="2:11">
      <c r="B24" s="737" t="s">
        <v>88</v>
      </c>
      <c r="C24" s="730"/>
      <c r="D24" s="730"/>
      <c r="E24" s="731"/>
      <c r="F24" s="732">
        <v>85</v>
      </c>
      <c r="G24" s="758">
        <f t="shared" si="0"/>
        <v>6.4885496183206106</v>
      </c>
      <c r="I24" s="898"/>
      <c r="J24" s="898"/>
      <c r="K24" s="898"/>
    </row>
    <row r="25" spans="2:11">
      <c r="B25" s="737" t="s">
        <v>89</v>
      </c>
      <c r="C25" s="730"/>
      <c r="D25" s="730"/>
      <c r="E25" s="731"/>
      <c r="F25" s="732">
        <v>100</v>
      </c>
      <c r="G25" s="758">
        <f t="shared" si="0"/>
        <v>7.6335877862595423</v>
      </c>
      <c r="I25" s="898"/>
      <c r="J25" s="898"/>
      <c r="K25" s="898"/>
    </row>
    <row r="26" spans="2:11">
      <c r="B26" s="737" t="s">
        <v>78</v>
      </c>
      <c r="C26" s="730"/>
      <c r="D26" s="730"/>
      <c r="E26" s="731"/>
      <c r="F26" s="732">
        <v>900</v>
      </c>
      <c r="G26" s="758">
        <f t="shared" si="0"/>
        <v>68.702290076335885</v>
      </c>
      <c r="I26" s="898"/>
      <c r="J26" s="898"/>
      <c r="K26" s="898"/>
    </row>
    <row r="27" spans="2:11">
      <c r="B27" s="737" t="s">
        <v>90</v>
      </c>
      <c r="C27" s="730"/>
      <c r="D27" s="730"/>
      <c r="E27" s="731"/>
      <c r="F27" s="732">
        <v>1500</v>
      </c>
      <c r="G27" s="758">
        <f t="shared" si="0"/>
        <v>114.50381679389314</v>
      </c>
      <c r="I27" s="898"/>
      <c r="J27" s="898"/>
      <c r="K27" s="898"/>
    </row>
    <row r="28" spans="2:11">
      <c r="B28" s="737" t="s">
        <v>91</v>
      </c>
      <c r="C28" s="730"/>
      <c r="D28" s="730"/>
      <c r="E28" s="731"/>
      <c r="F28" s="732">
        <v>750</v>
      </c>
      <c r="G28" s="758">
        <f t="shared" si="0"/>
        <v>57.251908396946568</v>
      </c>
      <c r="I28" s="898"/>
      <c r="J28" s="898"/>
      <c r="K28" s="898"/>
    </row>
    <row r="29" spans="2:11">
      <c r="B29" s="701" t="s">
        <v>92</v>
      </c>
      <c r="C29" s="730"/>
      <c r="D29" s="730"/>
      <c r="E29" s="731"/>
      <c r="F29" s="688">
        <v>15</v>
      </c>
      <c r="G29" s="758">
        <f t="shared" si="0"/>
        <v>1.1450381679389314</v>
      </c>
      <c r="I29" s="898"/>
      <c r="J29" s="898"/>
      <c r="K29" s="898"/>
    </row>
    <row r="30" spans="2:11">
      <c r="B30" s="701"/>
      <c r="C30" s="730"/>
      <c r="D30" s="730"/>
      <c r="E30" s="731"/>
      <c r="F30" s="688"/>
      <c r="G30" s="758"/>
      <c r="I30" s="898"/>
      <c r="J30" s="898"/>
      <c r="K30" s="898"/>
    </row>
    <row r="31" spans="2:11">
      <c r="B31" s="689" t="s">
        <v>56</v>
      </c>
      <c r="C31" s="730"/>
      <c r="D31" s="730"/>
      <c r="E31" s="731"/>
      <c r="F31" s="688"/>
      <c r="G31" s="758"/>
      <c r="I31" s="898"/>
      <c r="J31" s="898"/>
      <c r="K31" s="898"/>
    </row>
    <row r="32" spans="2:11">
      <c r="B32" s="737" t="s">
        <v>84</v>
      </c>
      <c r="C32" s="730"/>
      <c r="D32" s="730"/>
      <c r="E32" s="731"/>
      <c r="F32" s="732">
        <v>3.88</v>
      </c>
      <c r="G32" s="758">
        <f t="shared" si="0"/>
        <v>0.29618320610687021</v>
      </c>
      <c r="I32" s="898"/>
      <c r="J32" s="898"/>
      <c r="K32" s="898"/>
    </row>
    <row r="33" spans="2:11">
      <c r="B33" s="737" t="s">
        <v>89</v>
      </c>
      <c r="C33" s="730"/>
      <c r="D33" s="730"/>
      <c r="E33" s="731"/>
      <c r="F33" s="732">
        <v>90</v>
      </c>
      <c r="G33" s="758">
        <f t="shared" si="0"/>
        <v>6.8702290076335881</v>
      </c>
      <c r="I33" s="898"/>
      <c r="J33" s="898"/>
      <c r="K33" s="898"/>
    </row>
    <row r="34" spans="2:11">
      <c r="B34" s="686" t="s">
        <v>93</v>
      </c>
      <c r="C34" s="730"/>
      <c r="D34" s="730"/>
      <c r="E34" s="731"/>
      <c r="F34" s="732">
        <v>700</v>
      </c>
      <c r="G34" s="758">
        <f t="shared" si="0"/>
        <v>53.435114503816799</v>
      </c>
      <c r="I34" s="898"/>
      <c r="J34" s="898"/>
      <c r="K34" s="898"/>
    </row>
    <row r="35" spans="2:11">
      <c r="B35" s="686" t="s">
        <v>94</v>
      </c>
      <c r="C35" s="730"/>
      <c r="D35" s="730"/>
      <c r="E35" s="731"/>
      <c r="F35" s="732">
        <v>30</v>
      </c>
      <c r="G35" s="758">
        <f t="shared" si="0"/>
        <v>2.2900763358778629</v>
      </c>
      <c r="I35" s="898"/>
      <c r="J35" s="898"/>
      <c r="K35" s="898"/>
    </row>
    <row r="36" spans="2:11">
      <c r="B36" s="686" t="s">
        <v>95</v>
      </c>
      <c r="C36" s="730"/>
      <c r="D36" s="730"/>
      <c r="E36" s="731"/>
      <c r="F36" s="732">
        <v>750</v>
      </c>
      <c r="G36" s="758">
        <f t="shared" si="0"/>
        <v>57.251908396946568</v>
      </c>
      <c r="I36" s="898"/>
      <c r="J36" s="898"/>
      <c r="K36" s="898"/>
    </row>
    <row r="37" spans="2:11">
      <c r="B37" s="686" t="s">
        <v>90</v>
      </c>
      <c r="C37" s="730"/>
      <c r="D37" s="730"/>
      <c r="E37" s="731"/>
      <c r="F37" s="732">
        <v>1000</v>
      </c>
      <c r="G37" s="758">
        <f t="shared" si="0"/>
        <v>76.335877862595424</v>
      </c>
      <c r="I37" s="898"/>
      <c r="J37" s="898"/>
      <c r="K37" s="898"/>
    </row>
    <row r="38" spans="2:11">
      <c r="B38" s="701"/>
      <c r="C38" s="730"/>
      <c r="D38" s="730"/>
      <c r="E38" s="731"/>
      <c r="F38" s="688"/>
      <c r="G38" s="759"/>
      <c r="I38" s="898"/>
      <c r="J38" s="898"/>
      <c r="K38" s="898"/>
    </row>
    <row r="39" spans="2:11">
      <c r="B39" s="716" t="s">
        <v>96</v>
      </c>
      <c r="C39" s="908"/>
      <c r="D39" s="908"/>
      <c r="E39" s="909"/>
      <c r="F39" s="714"/>
      <c r="G39" s="715"/>
      <c r="I39" s="898"/>
      <c r="J39" s="898"/>
      <c r="K39" s="898"/>
    </row>
    <row r="40" spans="2:11">
      <c r="B40" s="910" t="s">
        <v>97</v>
      </c>
      <c r="C40" s="911"/>
      <c r="D40" s="911"/>
      <c r="E40" s="912"/>
      <c r="F40" s="760">
        <v>1500</v>
      </c>
      <c r="G40" s="758">
        <f t="shared" ref="G40:G45" si="1">F40/$G$5</f>
        <v>114.50381679389314</v>
      </c>
      <c r="I40" s="898"/>
      <c r="J40" s="898"/>
      <c r="K40" s="898"/>
    </row>
    <row r="41" spans="2:11">
      <c r="B41" s="899" t="s">
        <v>98</v>
      </c>
      <c r="C41" s="900"/>
      <c r="D41" s="900"/>
      <c r="E41" s="901"/>
      <c r="F41" s="760">
        <v>400</v>
      </c>
      <c r="G41" s="758">
        <f t="shared" si="1"/>
        <v>30.534351145038169</v>
      </c>
      <c r="I41" s="898"/>
      <c r="J41" s="898"/>
      <c r="K41" s="898"/>
    </row>
    <row r="42" spans="2:11">
      <c r="B42" s="899" t="s">
        <v>99</v>
      </c>
      <c r="C42" s="900"/>
      <c r="D42" s="900"/>
      <c r="E42" s="901"/>
      <c r="F42" s="760">
        <v>300</v>
      </c>
      <c r="G42" s="758">
        <f t="shared" si="1"/>
        <v>22.900763358778626</v>
      </c>
      <c r="I42" s="898"/>
      <c r="J42" s="898"/>
      <c r="K42" s="898"/>
    </row>
    <row r="43" spans="2:11">
      <c r="B43" s="709" t="s">
        <v>100</v>
      </c>
      <c r="C43" s="710"/>
      <c r="D43" s="710"/>
      <c r="E43" s="711"/>
      <c r="F43" s="760">
        <v>50</v>
      </c>
      <c r="G43" s="758">
        <f t="shared" si="1"/>
        <v>3.8167938931297711</v>
      </c>
      <c r="I43" s="898"/>
      <c r="J43" s="898"/>
      <c r="K43" s="898"/>
    </row>
    <row r="44" spans="2:11">
      <c r="B44" s="899" t="s">
        <v>69</v>
      </c>
      <c r="C44" s="900"/>
      <c r="D44" s="900"/>
      <c r="E44" s="901"/>
      <c r="F44" s="760">
        <v>500</v>
      </c>
      <c r="G44" s="758">
        <f t="shared" si="1"/>
        <v>38.167938931297712</v>
      </c>
      <c r="I44" s="898"/>
      <c r="J44" s="898"/>
      <c r="K44" s="898"/>
    </row>
    <row r="45" spans="2:11">
      <c r="B45" s="899" t="s">
        <v>101</v>
      </c>
      <c r="C45" s="900"/>
      <c r="D45" s="900"/>
      <c r="E45" s="901"/>
      <c r="F45" s="760">
        <v>2000</v>
      </c>
      <c r="G45" s="758">
        <f t="shared" si="1"/>
        <v>152.67175572519085</v>
      </c>
      <c r="I45" s="898"/>
      <c r="J45" s="898"/>
      <c r="K45" s="898"/>
    </row>
    <row r="46" spans="2:11">
      <c r="B46" s="720"/>
      <c r="C46" s="721"/>
      <c r="D46" s="721"/>
      <c r="E46" s="721"/>
      <c r="F46" s="718"/>
      <c r="G46" s="719"/>
    </row>
    <row r="47" spans="2:11">
      <c r="B47" s="712"/>
      <c r="C47" s="713"/>
      <c r="D47" s="713"/>
      <c r="E47" s="713"/>
      <c r="F47" s="718"/>
      <c r="G47" s="719"/>
    </row>
    <row r="48" spans="2:11" ht="16.2" thickBot="1">
      <c r="B48" s="722"/>
      <c r="C48" s="723"/>
      <c r="D48" s="723"/>
      <c r="E48" s="723"/>
      <c r="F48" s="724"/>
      <c r="G48" s="725"/>
    </row>
  </sheetData>
  <mergeCells count="51">
    <mergeCell ref="B2:G2"/>
    <mergeCell ref="B3:E4"/>
    <mergeCell ref="F3:F4"/>
    <mergeCell ref="G3:G4"/>
    <mergeCell ref="C5:E5"/>
    <mergeCell ref="B42:E42"/>
    <mergeCell ref="B44:E44"/>
    <mergeCell ref="B45:E45"/>
    <mergeCell ref="I5:K6"/>
    <mergeCell ref="I9:K9"/>
    <mergeCell ref="I10:K10"/>
    <mergeCell ref="I11:K11"/>
    <mergeCell ref="I12:K12"/>
    <mergeCell ref="C39:E39"/>
    <mergeCell ref="B40:E40"/>
    <mergeCell ref="B41:E41"/>
    <mergeCell ref="B7:E7"/>
    <mergeCell ref="B6:E6"/>
    <mergeCell ref="I24:K24"/>
    <mergeCell ref="I13:K13"/>
    <mergeCell ref="I14:K14"/>
    <mergeCell ref="I15:K15"/>
    <mergeCell ref="I16:K16"/>
    <mergeCell ref="I17:K17"/>
    <mergeCell ref="I18:K18"/>
    <mergeCell ref="I19:K19"/>
    <mergeCell ref="I20:K20"/>
    <mergeCell ref="I21:K21"/>
    <mergeCell ref="I22:K22"/>
    <mergeCell ref="I23:K23"/>
    <mergeCell ref="I36:K36"/>
    <mergeCell ref="I25:K25"/>
    <mergeCell ref="I26:K26"/>
    <mergeCell ref="I27:K27"/>
    <mergeCell ref="I28:K28"/>
    <mergeCell ref="I29:K29"/>
    <mergeCell ref="I30:K30"/>
    <mergeCell ref="I31:K31"/>
    <mergeCell ref="I32:K32"/>
    <mergeCell ref="I33:K33"/>
    <mergeCell ref="I34:K34"/>
    <mergeCell ref="I35:K35"/>
    <mergeCell ref="I43:K43"/>
    <mergeCell ref="I44:K44"/>
    <mergeCell ref="I45:K45"/>
    <mergeCell ref="I37:K37"/>
    <mergeCell ref="I38:K38"/>
    <mergeCell ref="I39:K39"/>
    <mergeCell ref="I40:K40"/>
    <mergeCell ref="I41:K41"/>
    <mergeCell ref="I42:K42"/>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topLeftCell="A13" zoomScale="116" workbookViewId="0">
      <selection activeCell="C10" sqref="C10"/>
    </sheetView>
  </sheetViews>
  <sheetFormatPr defaultColWidth="8.796875" defaultRowHeight="15.6"/>
  <cols>
    <col min="1" max="1" width="5.19921875" customWidth="1"/>
    <col min="2" max="2" width="60.19921875" style="599" customWidth="1"/>
    <col min="3" max="3" width="15.19921875" customWidth="1"/>
    <col min="4" max="4" width="16.19921875" customWidth="1"/>
    <col min="5" max="5" width="17.69921875" customWidth="1"/>
    <col min="6" max="6" width="16.796875" customWidth="1"/>
    <col min="7" max="7" width="13.5" customWidth="1"/>
  </cols>
  <sheetData>
    <row r="1" spans="1:13" s="634" customFormat="1" ht="23.4" thickBot="1">
      <c r="B1" s="938"/>
      <c r="C1" s="938"/>
      <c r="D1" s="938"/>
      <c r="E1" s="938"/>
      <c r="F1" s="938"/>
      <c r="G1" s="635"/>
    </row>
    <row r="2" spans="1:13" s="553" customFormat="1" ht="14.4">
      <c r="B2" s="555" t="s">
        <v>102</v>
      </c>
      <c r="C2" s="34"/>
      <c r="D2" s="34"/>
      <c r="E2" s="626"/>
    </row>
    <row r="3" spans="1:13" s="553" customFormat="1" ht="14.4">
      <c r="B3" s="559" t="s">
        <v>103</v>
      </c>
      <c r="C3" s="34"/>
      <c r="D3" s="34"/>
      <c r="E3" s="626"/>
    </row>
    <row r="4" spans="1:13" s="553" customFormat="1" ht="14.4">
      <c r="B4" s="559" t="s">
        <v>104</v>
      </c>
      <c r="C4" s="34"/>
      <c r="D4" s="34"/>
      <c r="E4" s="626"/>
      <c r="M4" s="34"/>
    </row>
    <row r="5" spans="1:13" s="553" customFormat="1" ht="15" thickBot="1">
      <c r="B5" s="562"/>
      <c r="C5" s="625"/>
      <c r="D5" s="34"/>
      <c r="E5" s="626"/>
      <c r="M5" s="34"/>
    </row>
    <row r="6" spans="1:13" s="553" customFormat="1" ht="15" thickBot="1">
      <c r="M6" s="34"/>
    </row>
    <row r="7" spans="1:13" s="553" customFormat="1" ht="33" customHeight="1" thickBot="1">
      <c r="A7" s="943" t="s">
        <v>105</v>
      </c>
      <c r="B7" s="944"/>
      <c r="C7" s="944"/>
      <c r="D7" s="944"/>
      <c r="E7" s="944"/>
      <c r="F7" s="944"/>
      <c r="G7" s="945"/>
      <c r="M7" s="34"/>
    </row>
    <row r="8" spans="1:13" s="553" customFormat="1" ht="23.4">
      <c r="E8" s="36"/>
      <c r="F8" s="36"/>
      <c r="G8" s="36"/>
      <c r="M8" s="34"/>
    </row>
    <row r="9" spans="1:13" s="553" customFormat="1" ht="28.8">
      <c r="B9" s="664" t="s">
        <v>27</v>
      </c>
      <c r="C9" s="942"/>
      <c r="D9" s="942"/>
      <c r="E9" s="942"/>
      <c r="F9" s="36"/>
      <c r="G9" s="36"/>
      <c r="M9" s="34"/>
    </row>
    <row r="10" spans="1:13" s="553" customFormat="1" ht="23.4">
      <c r="E10" s="36"/>
      <c r="F10" s="36"/>
      <c r="G10" s="36"/>
      <c r="M10" s="34"/>
    </row>
    <row r="11" spans="1:13" ht="16.2" thickBot="1">
      <c r="A11" s="939" t="s">
        <v>106</v>
      </c>
      <c r="B11" s="940"/>
      <c r="C11" s="940"/>
      <c r="D11" s="940"/>
      <c r="E11" s="940"/>
      <c r="F11" s="940"/>
      <c r="G11" s="941"/>
    </row>
    <row r="12" spans="1:13" ht="31.05" customHeight="1" thickBot="1">
      <c r="A12" s="757"/>
      <c r="B12" s="641" t="s">
        <v>107</v>
      </c>
      <c r="C12" s="640" t="s">
        <v>108</v>
      </c>
      <c r="D12" s="642" t="s">
        <v>109</v>
      </c>
      <c r="E12" s="643" t="s">
        <v>110</v>
      </c>
      <c r="F12" s="644" t="s">
        <v>111</v>
      </c>
      <c r="G12" s="644" t="s">
        <v>112</v>
      </c>
    </row>
    <row r="13" spans="1:13" ht="16.05" customHeight="1">
      <c r="A13" s="699"/>
      <c r="B13" s="700" t="s">
        <v>113</v>
      </c>
      <c r="C13" s="764" t="e">
        <f>'Modelo de MP de MSC'!M55+('Modelo de MP de MSC'!Q55*[20]Baseline!F28)+('Líderes comunitários'!D9*[20]Baseline!F15)</f>
        <v>#REF!</v>
      </c>
      <c r="D13" s="765">
        <f>'Informações básicas'!F16</f>
        <v>1</v>
      </c>
      <c r="E13" s="766">
        <f>'Preços unitários'!F9</f>
        <v>75</v>
      </c>
      <c r="F13" s="766" t="e">
        <f>C13*D13*E13</f>
        <v>#REF!</v>
      </c>
      <c r="G13" s="766" t="e">
        <f>F13/'[21]Unit Costs'!$G$5</f>
        <v>#REF!</v>
      </c>
    </row>
    <row r="14" spans="1:13" ht="16.05" customHeight="1">
      <c r="A14" s="699"/>
      <c r="B14" s="733" t="s">
        <v>114</v>
      </c>
      <c r="C14" s="768" t="e">
        <f>'Líderes comunitários'!D9*[20]Baseline!F15</f>
        <v>#REF!</v>
      </c>
      <c r="D14" s="769" t="e">
        <f>('Informações básicas'!F14*[20]Baseline!F13)</f>
        <v>#REF!</v>
      </c>
      <c r="E14" s="770">
        <f>'Preços unitários'!F10</f>
        <v>700</v>
      </c>
      <c r="F14" s="766" t="e">
        <f t="shared" ref="F14:F15" si="0">C14*D14*E14</f>
        <v>#REF!</v>
      </c>
      <c r="G14" s="766" t="e">
        <f>F14/'[21]Unit Costs'!$G$5</f>
        <v>#REF!</v>
      </c>
    </row>
    <row r="15" spans="1:13" ht="16.05" customHeight="1">
      <c r="A15" s="699"/>
      <c r="B15" s="733" t="s">
        <v>115</v>
      </c>
      <c r="C15" s="768" t="e">
        <f>C14</f>
        <v>#REF!</v>
      </c>
      <c r="D15" s="769">
        <f>'Informações básicas'!F17</f>
        <v>1</v>
      </c>
      <c r="E15" s="770">
        <f>'Preços unitários'!F11</f>
        <v>10</v>
      </c>
      <c r="F15" s="766" t="e">
        <f t="shared" si="0"/>
        <v>#REF!</v>
      </c>
      <c r="G15" s="766" t="e">
        <f>F15/'[21]Unit Costs'!$G$5</f>
        <v>#REF!</v>
      </c>
    </row>
    <row r="16" spans="1:13" ht="16.05" customHeight="1">
      <c r="A16" s="699"/>
      <c r="B16" s="659"/>
      <c r="C16" s="771"/>
      <c r="D16" s="772"/>
      <c r="E16" s="773"/>
      <c r="F16" s="770"/>
      <c r="G16" s="770"/>
    </row>
    <row r="17" spans="1:7">
      <c r="A17" s="699"/>
      <c r="B17" s="700" t="s">
        <v>116</v>
      </c>
      <c r="C17" s="764">
        <f>'Modelo de MP de MSC'!M55</f>
        <v>13</v>
      </c>
      <c r="D17" s="765">
        <f>'Informações básicas'!$F$19+'Informações básicas'!$F$20+'Informações básicas'!$F$21</f>
        <v>17</v>
      </c>
      <c r="E17" s="766">
        <f>'Preços unitários'!F13</f>
        <v>70</v>
      </c>
      <c r="F17" s="766">
        <f>C17*D17*E17</f>
        <v>15470</v>
      </c>
      <c r="G17" s="766" t="e">
        <f>F17/'[21]Unit Costs'!$G$5</f>
        <v>#REF!</v>
      </c>
    </row>
    <row r="18" spans="1:7">
      <c r="A18" s="699"/>
      <c r="B18" s="733" t="s">
        <v>117</v>
      </c>
      <c r="C18" s="774">
        <f>'Modelo de MP de MSC'!N55</f>
        <v>13</v>
      </c>
      <c r="D18" s="769">
        <f>'Informações básicas'!F25</f>
        <v>1</v>
      </c>
      <c r="E18" s="770">
        <f>'Preços unitários'!F14</f>
        <v>100</v>
      </c>
      <c r="F18" s="766">
        <f t="shared" ref="F18:F26" si="1">C18*D18*E18</f>
        <v>1300</v>
      </c>
      <c r="G18" s="766" t="e">
        <f>F18/'[21]Unit Costs'!$G$5</f>
        <v>#REF!</v>
      </c>
    </row>
    <row r="19" spans="1:7">
      <c r="A19" s="699"/>
      <c r="B19" s="733" t="s">
        <v>118</v>
      </c>
      <c r="C19" s="774">
        <f>'Modelo de MP de MSC'!M55</f>
        <v>13</v>
      </c>
      <c r="D19" s="769">
        <f>'Informações básicas'!F26</f>
        <v>4</v>
      </c>
      <c r="E19" s="770">
        <f>'Preços unitários'!F15</f>
        <v>25</v>
      </c>
      <c r="F19" s="766">
        <f t="shared" si="1"/>
        <v>1300</v>
      </c>
      <c r="G19" s="766" t="e">
        <f>F19/'[21]Unit Costs'!$G$5</f>
        <v>#REF!</v>
      </c>
    </row>
    <row r="20" spans="1:7">
      <c r="A20" s="699"/>
      <c r="B20" s="733" t="s">
        <v>119</v>
      </c>
      <c r="C20" s="774">
        <f>'Modelo de MP de MSC'!O55</f>
        <v>13</v>
      </c>
      <c r="D20" s="769">
        <f>'Informações básicas'!F24</f>
        <v>1</v>
      </c>
      <c r="E20" s="770">
        <f>'Preços unitários'!F12</f>
        <v>2</v>
      </c>
      <c r="F20" s="766">
        <f t="shared" si="1"/>
        <v>26</v>
      </c>
      <c r="G20" s="766" t="e">
        <f>F20/'[21]Unit Costs'!$G$5</f>
        <v>#REF!</v>
      </c>
    </row>
    <row r="21" spans="1:7">
      <c r="A21" s="699"/>
      <c r="B21" s="733"/>
      <c r="C21" s="768"/>
      <c r="D21" s="769"/>
      <c r="E21" s="770"/>
      <c r="F21" s="766"/>
      <c r="G21" s="766"/>
    </row>
    <row r="22" spans="1:7">
      <c r="A22" s="699"/>
      <c r="B22" s="733" t="s">
        <v>120</v>
      </c>
      <c r="C22" s="774" t="e">
        <f>'Modelo de MP de MSC'!Q55*[20]Baseline!F28</f>
        <v>#REF!</v>
      </c>
      <c r="D22" s="765">
        <f>'Informações básicas'!$F$19+'Informações básicas'!$F$20+'Informações básicas'!$F$21</f>
        <v>17</v>
      </c>
      <c r="E22" s="770">
        <f>'Preços unitários'!F13</f>
        <v>70</v>
      </c>
      <c r="F22" s="766" t="e">
        <f t="shared" si="1"/>
        <v>#REF!</v>
      </c>
      <c r="G22" s="766" t="e">
        <f>F22/'[21]Unit Costs'!$G$5</f>
        <v>#REF!</v>
      </c>
    </row>
    <row r="23" spans="1:7">
      <c r="A23" s="646"/>
      <c r="B23" s="647" t="s">
        <v>121</v>
      </c>
      <c r="C23" s="774">
        <f>'Modelo de MP de MSC'!Q55</f>
        <v>1</v>
      </c>
      <c r="D23" s="765">
        <f>'Informações básicas'!$F$19+'Informações básicas'!$F$20+'Informações básicas'!$F$21</f>
        <v>17</v>
      </c>
      <c r="E23" s="770">
        <f>'Preços unitários'!F17</f>
        <v>1000</v>
      </c>
      <c r="F23" s="766">
        <f t="shared" si="1"/>
        <v>17000</v>
      </c>
      <c r="G23" s="766" t="e">
        <f>F23/'[21]Unit Costs'!$G$5</f>
        <v>#REF!</v>
      </c>
    </row>
    <row r="24" spans="1:7">
      <c r="A24" s="646"/>
      <c r="B24" s="647" t="s">
        <v>122</v>
      </c>
      <c r="C24" s="774">
        <f>C23</f>
        <v>1</v>
      </c>
      <c r="D24" s="769" t="e">
        <f>D17*[20]Baseline!F29</f>
        <v>#REF!</v>
      </c>
      <c r="E24" s="770">
        <f>'Preços unitários'!F18</f>
        <v>3.88</v>
      </c>
      <c r="F24" s="766" t="e">
        <f t="shared" si="1"/>
        <v>#REF!</v>
      </c>
      <c r="G24" s="766" t="e">
        <f>F24/'[21]Unit Costs'!$G$5</f>
        <v>#REF!</v>
      </c>
    </row>
    <row r="25" spans="1:7">
      <c r="A25" s="646"/>
      <c r="B25" s="647" t="s">
        <v>123</v>
      </c>
      <c r="C25" s="774">
        <f>C24</f>
        <v>1</v>
      </c>
      <c r="D25" s="769">
        <f>'Informações básicas'!F31</f>
        <v>3</v>
      </c>
      <c r="E25" s="770">
        <f>'Preços unitários'!F19</f>
        <v>10</v>
      </c>
      <c r="F25" s="766">
        <f t="shared" si="1"/>
        <v>30</v>
      </c>
      <c r="G25" s="766" t="e">
        <f>F25/'[21]Unit Costs'!$G$5</f>
        <v>#REF!</v>
      </c>
    </row>
    <row r="26" spans="1:7">
      <c r="A26" s="646"/>
      <c r="B26" s="647" t="s">
        <v>124</v>
      </c>
      <c r="C26" s="774">
        <f>C25</f>
        <v>1</v>
      </c>
      <c r="D26" s="769">
        <f>'Informações básicas'!F32</f>
        <v>1</v>
      </c>
      <c r="E26" s="770">
        <f>'Preços unitários'!F20</f>
        <v>2</v>
      </c>
      <c r="F26" s="766">
        <f t="shared" si="1"/>
        <v>2</v>
      </c>
      <c r="G26" s="766" t="e">
        <f>F26/'[21]Unit Costs'!$G$5</f>
        <v>#REF!</v>
      </c>
    </row>
    <row r="27" spans="1:7" ht="16.2">
      <c r="A27" s="654"/>
      <c r="B27" s="655" t="s">
        <v>125</v>
      </c>
      <c r="C27" s="782"/>
      <c r="D27" s="783"/>
      <c r="E27" s="784"/>
      <c r="F27" s="773" t="e">
        <f>SUM(F13:F26)</f>
        <v>#REF!</v>
      </c>
      <c r="G27" s="767" t="e">
        <f>F27/'[21]Unit Costs'!$G$5</f>
        <v>#REF!</v>
      </c>
    </row>
    <row r="28" spans="1:7">
      <c r="A28" s="660"/>
      <c r="B28" s="660"/>
      <c r="C28" s="660"/>
      <c r="D28" s="660"/>
      <c r="E28" s="660"/>
      <c r="F28" s="660"/>
      <c r="G28" s="660"/>
    </row>
    <row r="29" spans="1:7" s="634" customFormat="1" ht="16.8" thickBot="1">
      <c r="A29" s="939" t="s">
        <v>126</v>
      </c>
      <c r="B29" s="940"/>
      <c r="C29" s="940"/>
      <c r="D29" s="940"/>
      <c r="E29" s="940"/>
      <c r="F29" s="940"/>
      <c r="G29" s="941"/>
    </row>
    <row r="30" spans="1:7" s="634" customFormat="1" ht="16.2" thickBot="1">
      <c r="A30" s="640"/>
      <c r="B30" s="641" t="s">
        <v>107</v>
      </c>
      <c r="C30" s="640" t="s">
        <v>108</v>
      </c>
      <c r="D30" s="642" t="s">
        <v>109</v>
      </c>
      <c r="E30" s="643" t="s">
        <v>110</v>
      </c>
      <c r="F30" s="644" t="s">
        <v>111</v>
      </c>
      <c r="G30" s="644" t="s">
        <v>112</v>
      </c>
    </row>
    <row r="31" spans="1:7" s="634" customFormat="1">
      <c r="A31" s="645"/>
      <c r="B31" s="734" t="s">
        <v>127</v>
      </c>
      <c r="C31" s="775">
        <f>'Advocacy em nível distrital'!C37</f>
        <v>5</v>
      </c>
      <c r="D31" s="776">
        <f>'Informações básicas'!F39</f>
        <v>50</v>
      </c>
      <c r="E31" s="777">
        <f>'Preços unitários'!F23</f>
        <v>3.88</v>
      </c>
      <c r="F31" s="778">
        <f>C31*E31*D31</f>
        <v>969.99999999999989</v>
      </c>
      <c r="G31" s="766" t="e">
        <f>F31/'[21]Unit Costs'!$G$5</f>
        <v>#REF!</v>
      </c>
    </row>
    <row r="32" spans="1:7" s="634" customFormat="1">
      <c r="A32" s="645"/>
      <c r="B32" s="735" t="s">
        <v>128</v>
      </c>
      <c r="C32" s="775">
        <f>'Informações básicas'!F35</f>
        <v>1</v>
      </c>
      <c r="D32" s="776">
        <f>'Informações básicas'!F36</f>
        <v>1</v>
      </c>
      <c r="E32" s="777">
        <f>'Preços unitários'!F27</f>
        <v>1500</v>
      </c>
      <c r="F32" s="778">
        <f t="shared" ref="F32:F38" si="2">C32*E32*D32</f>
        <v>1500</v>
      </c>
      <c r="G32" s="766" t="e">
        <f>F32/'[21]Unit Costs'!$G$5</f>
        <v>#REF!</v>
      </c>
    </row>
    <row r="33" spans="1:7" s="634" customFormat="1">
      <c r="A33" s="645"/>
      <c r="B33" s="735" t="s">
        <v>129</v>
      </c>
      <c r="C33" s="775">
        <f>C31+'Informações básicas'!F37</f>
        <v>7</v>
      </c>
      <c r="D33" s="776">
        <f>'Informações básicas'!F40</f>
        <v>1</v>
      </c>
      <c r="E33" s="777">
        <v>85</v>
      </c>
      <c r="F33" s="778">
        <f t="shared" si="2"/>
        <v>595</v>
      </c>
      <c r="G33" s="766" t="e">
        <f>F33/'[21]Unit Costs'!$G$5</f>
        <v>#REF!</v>
      </c>
    </row>
    <row r="34" spans="1:7" s="634" customFormat="1">
      <c r="A34" s="645"/>
      <c r="B34" s="736" t="s">
        <v>130</v>
      </c>
      <c r="C34" s="779">
        <f>C33</f>
        <v>7</v>
      </c>
      <c r="D34" s="776">
        <f>'Informações básicas'!F41</f>
        <v>1</v>
      </c>
      <c r="E34" s="777">
        <v>145</v>
      </c>
      <c r="F34" s="778">
        <f t="shared" si="2"/>
        <v>1015</v>
      </c>
      <c r="G34" s="766" t="e">
        <f>F34/'[21]Unit Costs'!$G$5</f>
        <v>#REF!</v>
      </c>
    </row>
    <row r="35" spans="1:7" s="634" customFormat="1">
      <c r="A35" s="645"/>
      <c r="B35" s="736" t="s">
        <v>131</v>
      </c>
      <c r="C35" s="779">
        <f>C31</f>
        <v>5</v>
      </c>
      <c r="D35" s="776">
        <f>'Informações básicas'!F38</f>
        <v>1</v>
      </c>
      <c r="E35" s="777">
        <f>'Preços unitários'!F28</f>
        <v>750</v>
      </c>
      <c r="F35" s="778">
        <f t="shared" si="2"/>
        <v>3750</v>
      </c>
      <c r="G35" s="766" t="e">
        <f>F35/'[21]Unit Costs'!$G$5</f>
        <v>#REF!</v>
      </c>
    </row>
    <row r="36" spans="1:7" s="634" customFormat="1">
      <c r="A36" s="645"/>
      <c r="B36" s="736" t="s">
        <v>132</v>
      </c>
      <c r="C36" s="780">
        <f>'Informações básicas'!F37</f>
        <v>2</v>
      </c>
      <c r="D36" s="776">
        <v>2</v>
      </c>
      <c r="E36" s="777">
        <f>'Preços unitários'!F26</f>
        <v>900</v>
      </c>
      <c r="F36" s="778">
        <f t="shared" si="2"/>
        <v>3600</v>
      </c>
      <c r="G36" s="766" t="e">
        <f>F36/'[21]Unit Costs'!$G$5</f>
        <v>#REF!</v>
      </c>
    </row>
    <row r="37" spans="1:7" s="634" customFormat="1">
      <c r="A37" s="645"/>
      <c r="B37" s="736" t="s">
        <v>133</v>
      </c>
      <c r="C37" s="780">
        <f>C32</f>
        <v>1</v>
      </c>
      <c r="D37" s="776">
        <f>D32</f>
        <v>1</v>
      </c>
      <c r="E37" s="777">
        <f>'Preços unitários'!F40</f>
        <v>1500</v>
      </c>
      <c r="F37" s="778">
        <f t="shared" ref="F37" si="3">C37*E37*D37</f>
        <v>1500</v>
      </c>
      <c r="G37" s="766" t="e">
        <f>F37/'[21]Unit Costs'!$G$5</f>
        <v>#REF!</v>
      </c>
    </row>
    <row r="38" spans="1:7">
      <c r="A38" s="646"/>
      <c r="B38" s="647" t="s">
        <v>134</v>
      </c>
      <c r="C38" s="768">
        <f>C31</f>
        <v>5</v>
      </c>
      <c r="D38" s="769">
        <v>1</v>
      </c>
      <c r="E38" s="770">
        <f>'Preços unitários'!F29</f>
        <v>15</v>
      </c>
      <c r="F38" s="778">
        <f t="shared" si="2"/>
        <v>75</v>
      </c>
      <c r="G38" s="766" t="e">
        <f>F38/'[21]Unit Costs'!$G$5</f>
        <v>#REF!</v>
      </c>
    </row>
    <row r="39" spans="1:7" s="634" customFormat="1" ht="16.2">
      <c r="A39" s="650"/>
      <c r="B39" s="655" t="s">
        <v>125</v>
      </c>
      <c r="C39" s="650"/>
      <c r="D39" s="650"/>
      <c r="E39" s="650"/>
      <c r="F39" s="781">
        <f>SUM(F31:F38)</f>
        <v>13005</v>
      </c>
      <c r="G39" s="767" t="e">
        <f>F39/'[21]Unit Costs'!$G$5</f>
        <v>#REF!</v>
      </c>
    </row>
    <row r="40" spans="1:7" s="634" customFormat="1">
      <c r="A40" s="738"/>
      <c r="B40" s="739"/>
      <c r="C40" s="739"/>
      <c r="D40" s="739"/>
      <c r="E40" s="739"/>
      <c r="F40" s="740"/>
      <c r="G40" s="740"/>
    </row>
    <row r="41" spans="1:7" s="634" customFormat="1" ht="16.2" thickBot="1">
      <c r="A41" s="939" t="s">
        <v>135</v>
      </c>
      <c r="B41" s="940"/>
      <c r="C41" s="940"/>
      <c r="D41" s="940"/>
      <c r="E41" s="940"/>
      <c r="F41" s="940"/>
      <c r="G41" s="941"/>
    </row>
    <row r="42" spans="1:7" ht="16.2" thickBot="1">
      <c r="A42" s="640"/>
      <c r="B42" s="641" t="s">
        <v>107</v>
      </c>
      <c r="C42" s="640" t="s">
        <v>108</v>
      </c>
      <c r="D42" s="642" t="s">
        <v>109</v>
      </c>
      <c r="E42" s="643" t="s">
        <v>110</v>
      </c>
      <c r="F42" s="644" t="s">
        <v>111</v>
      </c>
      <c r="G42" s="644" t="s">
        <v>112</v>
      </c>
    </row>
    <row r="43" spans="1:7" s="653" customFormat="1">
      <c r="A43" s="651"/>
      <c r="B43" s="652" t="s">
        <v>136</v>
      </c>
      <c r="C43" s="774" t="e">
        <f>'Líderes comunitários'!D9*[20]Baseline!F45</f>
        <v>#REF!</v>
      </c>
      <c r="D43" s="769">
        <f>'Informações básicas'!F46</f>
        <v>1</v>
      </c>
      <c r="E43" s="770">
        <f>'Preços unitários'!F37</f>
        <v>1000</v>
      </c>
      <c r="F43" s="778" t="e">
        <f t="shared" ref="F43:F48" si="4">C43*E43*D43</f>
        <v>#REF!</v>
      </c>
      <c r="G43" s="766" t="e">
        <f>F43/'[21]Unit Costs'!$G$5</f>
        <v>#REF!</v>
      </c>
    </row>
    <row r="44" spans="1:7">
      <c r="A44" s="646"/>
      <c r="B44" s="647" t="s">
        <v>137</v>
      </c>
      <c r="C44" s="768">
        <f>'Líderes comunitários'!D10</f>
        <v>15</v>
      </c>
      <c r="D44" s="769" t="e">
        <f>'Informações básicas'!F46*[20]Baseline!F50</f>
        <v>#REF!</v>
      </c>
      <c r="E44" s="770">
        <f>'Preços unitários'!F32</f>
        <v>3.88</v>
      </c>
      <c r="F44" s="778" t="e">
        <f t="shared" si="4"/>
        <v>#REF!</v>
      </c>
      <c r="G44" s="766" t="e">
        <f>F44/'[21]Unit Costs'!$G$5</f>
        <v>#REF!</v>
      </c>
    </row>
    <row r="45" spans="1:7">
      <c r="A45" s="646"/>
      <c r="B45" s="647" t="s">
        <v>138</v>
      </c>
      <c r="C45" s="774">
        <f>'Líderes comunitários'!D9</f>
        <v>3</v>
      </c>
      <c r="D45" s="769">
        <f>'Informações básicas'!F46</f>
        <v>1</v>
      </c>
      <c r="E45" s="770">
        <f>'Preços unitários'!F34</f>
        <v>700</v>
      </c>
      <c r="F45" s="778">
        <f t="shared" si="4"/>
        <v>2100</v>
      </c>
      <c r="G45" s="766" t="e">
        <f>F45/'[21]Unit Costs'!$G$5</f>
        <v>#REF!</v>
      </c>
    </row>
    <row r="46" spans="1:7">
      <c r="A46" s="646"/>
      <c r="B46" s="647" t="s">
        <v>139</v>
      </c>
      <c r="C46" s="774">
        <f>C45</f>
        <v>3</v>
      </c>
      <c r="D46" s="769">
        <f>'Informações básicas'!F48</f>
        <v>1</v>
      </c>
      <c r="E46" s="770">
        <f>'Preços unitários'!F35</f>
        <v>30</v>
      </c>
      <c r="F46" s="778">
        <f t="shared" si="4"/>
        <v>90</v>
      </c>
      <c r="G46" s="766" t="e">
        <f>F46/'[21]Unit Costs'!$G$5</f>
        <v>#REF!</v>
      </c>
    </row>
    <row r="47" spans="1:7">
      <c r="A47" s="646"/>
      <c r="B47" s="647" t="s">
        <v>140</v>
      </c>
      <c r="C47" s="768">
        <f>C44</f>
        <v>15</v>
      </c>
      <c r="D47" s="769">
        <f>'Informações básicas'!F38</f>
        <v>1</v>
      </c>
      <c r="E47" s="770">
        <f>'Preços unitários'!F36</f>
        <v>750</v>
      </c>
      <c r="F47" s="778">
        <f t="shared" si="4"/>
        <v>11250</v>
      </c>
      <c r="G47" s="766" t="e">
        <f>F47/'[21]Unit Costs'!$G$5</f>
        <v>#REF!</v>
      </c>
    </row>
    <row r="48" spans="1:7">
      <c r="A48" s="646"/>
      <c r="B48" s="647" t="s">
        <v>141</v>
      </c>
      <c r="C48" s="774">
        <f>C47+C45</f>
        <v>18</v>
      </c>
      <c r="D48" s="769">
        <f>D43</f>
        <v>1</v>
      </c>
      <c r="E48" s="770">
        <f>'Preços unitários'!F33</f>
        <v>90</v>
      </c>
      <c r="F48" s="778">
        <f t="shared" si="4"/>
        <v>1620</v>
      </c>
      <c r="G48" s="766" t="e">
        <f>F48/'[21]Unit Costs'!$G$5</f>
        <v>#REF!</v>
      </c>
    </row>
    <row r="49" spans="1:7" ht="16.2">
      <c r="A49" s="654"/>
      <c r="B49" s="655" t="s">
        <v>125</v>
      </c>
      <c r="C49" s="654"/>
      <c r="D49" s="656"/>
      <c r="E49" s="657"/>
      <c r="F49" s="773" t="e">
        <f>SUM(F44:F48)</f>
        <v>#REF!</v>
      </c>
      <c r="G49" s="767" t="e">
        <f>F49/'[21]Unit Costs'!$G$5</f>
        <v>#REF!</v>
      </c>
    </row>
    <row r="50" spans="1:7">
      <c r="A50" s="658"/>
      <c r="B50" s="658"/>
      <c r="C50" s="658"/>
      <c r="D50" s="658"/>
      <c r="E50" s="658"/>
      <c r="F50" s="658"/>
      <c r="G50" s="658"/>
    </row>
    <row r="51" spans="1:7" ht="16.2" thickBot="1">
      <c r="A51" s="935" t="s">
        <v>142</v>
      </c>
      <c r="B51" s="936"/>
      <c r="C51" s="936"/>
      <c r="D51" s="936"/>
      <c r="E51" s="936"/>
      <c r="F51" s="936"/>
      <c r="G51" s="937"/>
    </row>
    <row r="52" spans="1:7" ht="16.2" thickBot="1">
      <c r="A52" s="750"/>
      <c r="B52" s="641" t="s">
        <v>107</v>
      </c>
      <c r="C52" s="640" t="s">
        <v>108</v>
      </c>
      <c r="D52" s="642" t="s">
        <v>109</v>
      </c>
      <c r="E52" s="643" t="s">
        <v>110</v>
      </c>
      <c r="F52" s="643" t="s">
        <v>111</v>
      </c>
      <c r="G52" s="644" t="s">
        <v>112</v>
      </c>
    </row>
    <row r="53" spans="1:7" ht="31.2">
      <c r="A53" s="746"/>
      <c r="B53" s="811" t="s">
        <v>143</v>
      </c>
      <c r="C53" s="747"/>
      <c r="D53" s="748"/>
      <c r="E53" s="749"/>
      <c r="F53" s="766">
        <f>Rádio!N26</f>
        <v>105000</v>
      </c>
      <c r="G53" s="766" t="e">
        <f>F53/'[21]Unit Costs'!$G$5</f>
        <v>#REF!</v>
      </c>
    </row>
    <row r="54" spans="1:7" ht="31.2">
      <c r="A54" s="146"/>
      <c r="B54" s="812" t="s">
        <v>144</v>
      </c>
      <c r="C54" s="743"/>
      <c r="D54" s="744"/>
      <c r="E54" s="745"/>
      <c r="F54" s="770">
        <f>Rádio!M26</f>
        <v>91000</v>
      </c>
      <c r="G54" s="766" t="e">
        <f>F54/'[21]Unit Costs'!$G$5</f>
        <v>#REF!</v>
      </c>
    </row>
    <row r="55" spans="1:7" ht="16.2">
      <c r="A55" s="146"/>
      <c r="B55" s="655" t="s">
        <v>125</v>
      </c>
      <c r="C55" s="646"/>
      <c r="D55" s="648"/>
      <c r="E55" s="649"/>
      <c r="F55" s="773">
        <f>SUM(F53:F54)</f>
        <v>196000</v>
      </c>
      <c r="G55" s="767" t="e">
        <f>F55/'[21]Unit Costs'!$G$5</f>
        <v>#REF!</v>
      </c>
    </row>
    <row r="56" spans="1:7" ht="16.2">
      <c r="A56" s="661"/>
      <c r="B56" s="789"/>
      <c r="C56" s="790"/>
      <c r="D56" s="791"/>
      <c r="E56" s="792"/>
      <c r="F56" s="793"/>
      <c r="G56" s="793"/>
    </row>
    <row r="57" spans="1:7" ht="16.2" thickBot="1">
      <c r="A57" s="935" t="s">
        <v>145</v>
      </c>
      <c r="B57" s="936"/>
      <c r="C57" s="936"/>
      <c r="D57" s="936"/>
      <c r="E57" s="936"/>
      <c r="F57" s="936"/>
      <c r="G57" s="937"/>
    </row>
    <row r="58" spans="1:7" ht="16.2" thickBot="1">
      <c r="A58" s="750"/>
      <c r="B58" s="641" t="s">
        <v>107</v>
      </c>
      <c r="C58" s="640" t="s">
        <v>108</v>
      </c>
      <c r="D58" s="642" t="s">
        <v>109</v>
      </c>
      <c r="E58" s="643" t="s">
        <v>110</v>
      </c>
      <c r="F58" s="643" t="s">
        <v>111</v>
      </c>
      <c r="G58" s="644" t="s">
        <v>112</v>
      </c>
    </row>
    <row r="59" spans="1:7">
      <c r="A59" s="746"/>
      <c r="B59" s="700" t="s">
        <v>146</v>
      </c>
      <c r="C59" s="764" t="e">
        <f>C43</f>
        <v>#REF!</v>
      </c>
      <c r="D59" s="765">
        <f>'Informações básicas'!F58</f>
        <v>1</v>
      </c>
      <c r="E59" s="766">
        <f>'Preços unitários'!F41</f>
        <v>400</v>
      </c>
      <c r="F59" s="770" t="e">
        <f>C59*D59*E59</f>
        <v>#REF!</v>
      </c>
      <c r="G59" s="766" t="e">
        <f>F59/'[21]Unit Costs'!$G$5</f>
        <v>#REF!</v>
      </c>
    </row>
    <row r="60" spans="1:7">
      <c r="A60" s="146"/>
      <c r="B60" s="733" t="s">
        <v>147</v>
      </c>
      <c r="C60" s="774">
        <f>'Líderes comunitários'!D9</f>
        <v>3</v>
      </c>
      <c r="D60" s="769">
        <f>'Informações básicas'!F59</f>
        <v>1</v>
      </c>
      <c r="E60" s="770">
        <f>'Preços unitários'!F42</f>
        <v>300</v>
      </c>
      <c r="F60" s="770">
        <f>C60*D60*E60</f>
        <v>900</v>
      </c>
      <c r="G60" s="766" t="e">
        <f>F60/'[21]Unit Costs'!$G$5</f>
        <v>#REF!</v>
      </c>
    </row>
    <row r="61" spans="1:7" ht="16.2">
      <c r="A61" s="146"/>
      <c r="B61" s="655" t="s">
        <v>125</v>
      </c>
      <c r="C61" s="646"/>
      <c r="D61" s="648"/>
      <c r="E61" s="649"/>
      <c r="F61" s="773" t="e">
        <f>SUM(F59:F60)</f>
        <v>#REF!</v>
      </c>
      <c r="G61" s="767" t="e">
        <f>F61/'[21]Unit Costs'!$G$5</f>
        <v>#REF!</v>
      </c>
    </row>
    <row r="62" spans="1:7" ht="16.2" thickBot="1">
      <c r="A62" s="661"/>
      <c r="B62" s="662"/>
      <c r="C62" s="596"/>
      <c r="D62" s="596"/>
      <c r="E62" s="596"/>
      <c r="F62" s="596"/>
      <c r="G62" s="596"/>
    </row>
    <row r="63" spans="1:7" ht="18" thickBot="1">
      <c r="A63" s="786"/>
      <c r="B63" s="787" t="s">
        <v>148</v>
      </c>
      <c r="C63" s="788"/>
      <c r="D63" s="788"/>
      <c r="E63" s="788"/>
      <c r="F63" s="785" t="e">
        <f>F39+F49+F27+F55+F61</f>
        <v>#REF!</v>
      </c>
      <c r="G63" s="785" t="e">
        <f>G39+G49+G27+G55+G61</f>
        <v>#REF!</v>
      </c>
    </row>
    <row r="64" spans="1:7">
      <c r="A64" s="663"/>
      <c r="B64" s="662"/>
      <c r="C64" s="596"/>
      <c r="D64" s="596"/>
      <c r="E64" s="596"/>
      <c r="F64" s="596"/>
      <c r="G64" s="596"/>
    </row>
    <row r="65" spans="2:7">
      <c r="B65" s="662"/>
      <c r="C65" s="596"/>
      <c r="D65" s="596"/>
      <c r="E65" s="596"/>
      <c r="F65" s="596"/>
      <c r="G65" s="596"/>
    </row>
  </sheetData>
  <mergeCells count="8">
    <mergeCell ref="A57:G57"/>
    <mergeCell ref="B1:F1"/>
    <mergeCell ref="A29:G29"/>
    <mergeCell ref="A41:G41"/>
    <mergeCell ref="A51:G51"/>
    <mergeCell ref="A11:G11"/>
    <mergeCell ref="C9:E9"/>
    <mergeCell ref="A7:G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1555"/>
  <sheetViews>
    <sheetView showGridLines="0" topLeftCell="A8" zoomScale="80" zoomScaleNormal="80" zoomScalePageLayoutView="80" workbookViewId="0">
      <selection activeCell="AJ32" sqref="AJ32:AJ41"/>
    </sheetView>
  </sheetViews>
  <sheetFormatPr defaultColWidth="9" defaultRowHeight="14.4"/>
  <cols>
    <col min="1" max="1" width="5.796875" style="32" customWidth="1"/>
    <col min="2" max="2" width="5.5" style="32" customWidth="1"/>
    <col min="3" max="3" width="26" style="32" customWidth="1"/>
    <col min="4" max="4" width="7.19921875" style="32" customWidth="1"/>
    <col min="5" max="5" width="8.796875" style="32" customWidth="1"/>
    <col min="6" max="6" width="13.796875" style="32" customWidth="1"/>
    <col min="7" max="7" width="13" style="32" customWidth="1"/>
    <col min="8" max="8" width="13.5" style="32" customWidth="1"/>
    <col min="9" max="10" width="12.19921875" style="32" hidden="1" customWidth="1"/>
    <col min="11" max="12" width="12.19921875" style="32" customWidth="1"/>
    <col min="13" max="13" width="10.796875" style="32" hidden="1" customWidth="1"/>
    <col min="14" max="14" width="8.796875" style="32" hidden="1" customWidth="1"/>
    <col min="15" max="15" width="14" style="32" customWidth="1"/>
    <col min="16" max="16" width="11.796875" style="32" customWidth="1"/>
    <col min="17" max="17" width="11.796875" style="32" hidden="1" customWidth="1"/>
    <col min="18" max="20" width="12.296875" style="33" customWidth="1"/>
    <col min="21" max="22" width="12" style="33" customWidth="1"/>
    <col min="23" max="23" width="16.69921875" style="33" customWidth="1"/>
    <col min="24" max="24" width="14" style="33" customWidth="1"/>
    <col min="25" max="25" width="12.19921875" style="33" customWidth="1"/>
    <col min="26" max="26" width="12.796875" style="33" customWidth="1"/>
    <col min="27" max="27" width="18.19921875" style="33" customWidth="1"/>
    <col min="28" max="28" width="14.5" style="33" customWidth="1"/>
    <col min="29" max="29" width="13.69921875" style="33" customWidth="1"/>
    <col min="30" max="30" width="8" style="32" customWidth="1"/>
    <col min="31" max="31" width="8.796875" style="32" customWidth="1"/>
    <col min="32" max="33" width="10.69921875" style="32" customWidth="1"/>
    <col min="34" max="34" width="8.796875" style="32" customWidth="1"/>
    <col min="35" max="35" width="8.296875" style="32" customWidth="1"/>
    <col min="36" max="36" width="9" style="32" customWidth="1"/>
    <col min="37" max="37" width="8.296875" style="32" customWidth="1"/>
    <col min="38" max="38" width="7.796875" style="32" customWidth="1"/>
    <col min="39" max="39" width="9" style="32" customWidth="1"/>
    <col min="40" max="40" width="10.796875" style="32" customWidth="1"/>
    <col min="41" max="41" width="9.19921875" style="32" customWidth="1"/>
    <col min="42" max="43" width="9.796875" style="32" customWidth="1"/>
    <col min="44" max="44" width="30.796875" style="32" customWidth="1"/>
    <col min="45" max="45" width="15.296875" style="34" customWidth="1"/>
    <col min="46" max="69" width="9" style="32" customWidth="1"/>
    <col min="70" max="16384" width="9" style="32"/>
  </cols>
  <sheetData>
    <row r="1" spans="2:45" ht="20.25" customHeight="1">
      <c r="O1" s="55" t="s">
        <v>276</v>
      </c>
      <c r="R1" s="32"/>
      <c r="S1" s="32"/>
      <c r="T1" s="32"/>
      <c r="U1" s="55"/>
      <c r="V1" s="55"/>
      <c r="W1" s="31"/>
      <c r="X1" s="31"/>
      <c r="AS1" s="32"/>
    </row>
    <row r="2" spans="2:45" ht="18.75" customHeight="1">
      <c r="O2" s="55" t="s">
        <v>277</v>
      </c>
      <c r="R2" s="32"/>
      <c r="S2" s="32"/>
      <c r="T2" s="32"/>
      <c r="U2" s="56"/>
      <c r="V2" s="56"/>
      <c r="W2" s="31"/>
      <c r="X2" s="31"/>
      <c r="AS2" s="32"/>
    </row>
    <row r="3" spans="2:45" ht="19.5" customHeight="1">
      <c r="O3" s="55" t="s">
        <v>278</v>
      </c>
      <c r="R3" s="32"/>
      <c r="S3" s="32"/>
      <c r="T3" s="32"/>
      <c r="U3" s="56"/>
      <c r="V3" s="56"/>
      <c r="W3" s="31"/>
      <c r="X3" s="31"/>
    </row>
    <row r="4" spans="2:45">
      <c r="R4" s="32"/>
      <c r="S4" s="32"/>
      <c r="T4" s="32"/>
      <c r="U4" s="32"/>
      <c r="V4" s="32"/>
      <c r="W4" s="32"/>
      <c r="X4" s="32"/>
    </row>
    <row r="5" spans="2:45" ht="23.4">
      <c r="F5" s="36"/>
      <c r="G5" s="36"/>
      <c r="O5" s="154" t="s">
        <v>279</v>
      </c>
      <c r="P5" s="36"/>
      <c r="Q5" s="36"/>
      <c r="R5" s="32"/>
      <c r="S5" s="32"/>
      <c r="T5" s="32"/>
      <c r="U5" s="35"/>
      <c r="V5" s="35"/>
      <c r="W5" s="32"/>
      <c r="X5" s="32"/>
    </row>
    <row r="6" spans="2:45" ht="24" thickBot="1">
      <c r="F6" s="36"/>
      <c r="G6" s="36"/>
      <c r="O6" s="88"/>
      <c r="P6" s="36"/>
      <c r="Q6" s="36"/>
      <c r="R6" s="32"/>
      <c r="S6" s="32"/>
      <c r="T6" s="32"/>
      <c r="U6" s="35"/>
      <c r="V6" s="35"/>
      <c r="W6" s="32"/>
      <c r="X6" s="32"/>
    </row>
    <row r="7" spans="2:45" ht="24" thickBot="1">
      <c r="B7" s="1021" t="s">
        <v>280</v>
      </c>
      <c r="C7" s="1022"/>
      <c r="D7" s="1022"/>
      <c r="E7" s="1023"/>
      <c r="F7" s="36"/>
      <c r="G7" s="36"/>
      <c r="O7" s="88"/>
      <c r="P7" s="36"/>
      <c r="Q7" s="36"/>
      <c r="R7" s="32"/>
      <c r="S7" s="32"/>
      <c r="T7" s="32"/>
      <c r="U7" s="35"/>
      <c r="V7" s="35"/>
      <c r="W7" s="32"/>
      <c r="X7" s="32"/>
    </row>
    <row r="8" spans="2:45" ht="23.4">
      <c r="B8" s="1024" t="s">
        <v>281</v>
      </c>
      <c r="C8" s="1025"/>
      <c r="D8" s="1026" t="s">
        <v>282</v>
      </c>
      <c r="E8" s="1027"/>
      <c r="F8" s="36"/>
      <c r="G8" s="36"/>
      <c r="H8" s="181"/>
      <c r="I8" s="182"/>
      <c r="J8" s="182"/>
      <c r="K8" s="182"/>
      <c r="L8" s="182"/>
      <c r="M8" s="182"/>
      <c r="N8" s="182"/>
      <c r="O8" s="17"/>
      <c r="P8" s="183"/>
      <c r="Q8" s="183"/>
      <c r="R8" s="182"/>
      <c r="S8" s="182"/>
      <c r="T8" s="182"/>
      <c r="U8" s="35"/>
      <c r="V8" s="35"/>
      <c r="W8" s="32"/>
      <c r="X8" s="32"/>
    </row>
    <row r="9" spans="2:45" ht="23.4">
      <c r="B9" s="1017" t="s">
        <v>283</v>
      </c>
      <c r="C9" s="1028"/>
      <c r="D9" s="1029"/>
      <c r="E9" s="1030"/>
      <c r="F9" s="36"/>
      <c r="G9" s="36"/>
      <c r="H9" s="181"/>
      <c r="I9" s="182"/>
      <c r="J9" s="182"/>
      <c r="K9" s="182"/>
      <c r="L9" s="182"/>
      <c r="M9" s="182"/>
      <c r="N9" s="182"/>
      <c r="O9" s="17"/>
      <c r="P9" s="183"/>
      <c r="Q9" s="183"/>
      <c r="R9" s="182"/>
      <c r="S9" s="182"/>
      <c r="T9" s="182"/>
      <c r="U9" s="35"/>
      <c r="V9" s="35"/>
      <c r="W9" s="32"/>
      <c r="X9" s="32"/>
    </row>
    <row r="10" spans="2:45" ht="23.4">
      <c r="B10" s="1017" t="s">
        <v>284</v>
      </c>
      <c r="C10" s="1028" t="s">
        <v>285</v>
      </c>
      <c r="D10" s="1031">
        <f>D1375</f>
        <v>11</v>
      </c>
      <c r="E10" s="1032"/>
      <c r="F10" s="36"/>
      <c r="G10" s="36"/>
      <c r="H10" s="181"/>
      <c r="I10" s="182"/>
      <c r="J10" s="182"/>
      <c r="K10" s="182"/>
      <c r="L10" s="182"/>
      <c r="M10" s="182"/>
      <c r="N10" s="182"/>
      <c r="O10" s="17"/>
      <c r="P10" s="183"/>
      <c r="Q10" s="183"/>
      <c r="R10" s="182"/>
      <c r="S10" s="182"/>
      <c r="T10" s="182"/>
      <c r="U10" s="35"/>
      <c r="V10" s="35"/>
      <c r="W10" s="32"/>
      <c r="X10" s="32"/>
    </row>
    <row r="11" spans="2:45" ht="24.75" customHeight="1">
      <c r="B11" s="1017" t="s">
        <v>286</v>
      </c>
      <c r="C11" s="1018"/>
      <c r="D11" s="1019">
        <f>G1375</f>
        <v>14666.4</v>
      </c>
      <c r="E11" s="1020"/>
      <c r="F11" s="36"/>
      <c r="G11" s="36"/>
      <c r="H11" s="183"/>
      <c r="I11" s="183"/>
      <c r="J11" s="183"/>
      <c r="K11" s="183"/>
      <c r="L11" s="183"/>
      <c r="M11" s="183"/>
      <c r="N11" s="183"/>
      <c r="O11" s="17"/>
      <c r="P11" s="17"/>
      <c r="Q11" s="17"/>
      <c r="R11" s="184"/>
      <c r="S11" s="184"/>
      <c r="T11" s="184"/>
    </row>
    <row r="12" spans="2:45" ht="21">
      <c r="B12" s="475" t="s">
        <v>287</v>
      </c>
      <c r="C12" s="476"/>
      <c r="D12" s="1019" t="e">
        <f>H1375</f>
        <v>#REF!</v>
      </c>
      <c r="E12" s="1020"/>
      <c r="F12" s="39"/>
      <c r="G12" s="181"/>
      <c r="H12" s="48"/>
      <c r="I12" s="182"/>
      <c r="J12" s="182"/>
      <c r="K12" s="182"/>
      <c r="L12" s="182"/>
      <c r="M12" s="182"/>
      <c r="N12" s="182"/>
      <c r="O12" s="182"/>
      <c r="P12" s="182"/>
      <c r="Q12" s="182"/>
      <c r="R12" s="184"/>
      <c r="S12" s="184"/>
      <c r="T12" s="184"/>
      <c r="U12" s="27"/>
      <c r="V12" s="27"/>
    </row>
    <row r="13" spans="2:45" ht="18">
      <c r="B13" s="475" t="s">
        <v>288</v>
      </c>
      <c r="C13" s="476"/>
      <c r="D13" s="1019" t="e">
        <f>I1375</f>
        <v>#REF!</v>
      </c>
      <c r="E13" s="1020"/>
      <c r="F13" s="39"/>
      <c r="H13" s="182"/>
      <c r="I13" s="182"/>
      <c r="J13" s="182"/>
      <c r="K13" s="182"/>
      <c r="L13" s="182"/>
      <c r="M13" s="182"/>
      <c r="N13" s="182"/>
      <c r="O13" s="182"/>
      <c r="P13" s="182"/>
      <c r="Q13" s="182"/>
      <c r="R13" s="184"/>
      <c r="S13" s="184"/>
      <c r="T13" s="184"/>
      <c r="U13" s="27"/>
      <c r="V13" s="27"/>
    </row>
    <row r="14" spans="2:45" ht="18">
      <c r="B14" s="1017" t="s">
        <v>289</v>
      </c>
      <c r="C14" s="1018"/>
      <c r="D14" s="1019">
        <f>O1375</f>
        <v>0</v>
      </c>
      <c r="E14" s="1020"/>
      <c r="F14" s="10"/>
      <c r="G14" s="189"/>
      <c r="H14" s="190"/>
      <c r="I14" s="189"/>
      <c r="J14" s="189"/>
      <c r="K14" s="189"/>
      <c r="L14" s="189"/>
      <c r="M14" s="189"/>
      <c r="N14" s="189"/>
      <c r="U14" s="27"/>
      <c r="V14" s="27"/>
    </row>
    <row r="15" spans="2:45" ht="18.600000000000001" thickBot="1">
      <c r="B15" s="1037" t="s">
        <v>290</v>
      </c>
      <c r="C15" s="1038"/>
      <c r="D15" s="1039">
        <f>P1375</f>
        <v>0</v>
      </c>
      <c r="E15" s="1040"/>
      <c r="F15" s="10"/>
      <c r="G15" s="189"/>
      <c r="H15" s="190"/>
      <c r="I15" s="189"/>
      <c r="J15" s="189"/>
      <c r="K15" s="189"/>
      <c r="L15" s="189"/>
      <c r="M15" s="189"/>
      <c r="N15" s="189"/>
      <c r="O15" s="11"/>
      <c r="P15" s="13"/>
      <c r="Q15" s="13"/>
      <c r="R15" s="27"/>
      <c r="S15" s="27"/>
      <c r="T15" s="27"/>
      <c r="U15" s="27"/>
      <c r="V15" s="27"/>
    </row>
    <row r="16" spans="2:45" s="148" customFormat="1" ht="18.600000000000001" thickBot="1">
      <c r="B16" s="149"/>
      <c r="C16" s="150"/>
      <c r="D16" s="151"/>
      <c r="E16" s="265"/>
      <c r="F16" s="10"/>
      <c r="G16" s="41"/>
      <c r="H16" s="13"/>
      <c r="I16" s="13"/>
      <c r="J16" s="10"/>
      <c r="K16" s="10"/>
      <c r="L16" s="10"/>
      <c r="M16" s="10"/>
      <c r="N16" s="10"/>
      <c r="O16" s="11"/>
      <c r="P16" s="13"/>
      <c r="Q16" s="13"/>
      <c r="R16" s="27"/>
      <c r="S16" s="27"/>
      <c r="T16" s="27"/>
      <c r="U16" s="27"/>
      <c r="V16" s="27"/>
      <c r="W16" s="33"/>
      <c r="X16" s="33"/>
      <c r="Y16" s="33"/>
      <c r="Z16" s="33"/>
      <c r="AA16" s="33"/>
      <c r="AB16" s="33"/>
      <c r="AC16" s="33"/>
      <c r="AS16" s="34"/>
    </row>
    <row r="17" spans="1:45" s="93" customFormat="1" ht="28.95" customHeight="1">
      <c r="A17" s="109"/>
      <c r="B17" s="1041" t="s">
        <v>291</v>
      </c>
      <c r="C17" s="1042"/>
      <c r="D17" s="1042"/>
      <c r="E17" s="1042"/>
      <c r="F17" s="1042"/>
      <c r="G17" s="1042"/>
      <c r="H17" s="1042"/>
      <c r="I17" s="1042"/>
      <c r="J17" s="1042"/>
      <c r="K17" s="1042"/>
      <c r="L17" s="1042"/>
      <c r="M17" s="1042"/>
      <c r="N17" s="1042"/>
      <c r="O17" s="1042"/>
      <c r="P17" s="1009"/>
      <c r="Q17" s="352"/>
      <c r="R17" s="1000" t="s">
        <v>292</v>
      </c>
      <c r="S17" s="1001"/>
      <c r="T17" s="1001"/>
      <c r="U17" s="1001"/>
      <c r="V17" s="1001"/>
      <c r="W17" s="1001"/>
      <c r="X17" s="1001"/>
      <c r="Y17" s="1001"/>
      <c r="Z17" s="1001"/>
      <c r="AA17" s="1001"/>
      <c r="AB17" s="1001"/>
      <c r="AC17" s="1002"/>
      <c r="AD17" s="1003" t="s">
        <v>293</v>
      </c>
      <c r="AE17" s="1004"/>
      <c r="AF17" s="1004"/>
      <c r="AG17" s="1004"/>
      <c r="AH17" s="1004"/>
      <c r="AI17" s="1004"/>
      <c r="AJ17" s="1004"/>
      <c r="AK17" s="1004"/>
      <c r="AL17" s="1004"/>
      <c r="AM17" s="1004"/>
      <c r="AN17" s="1004"/>
      <c r="AO17" s="1004"/>
      <c r="AP17" s="1004"/>
      <c r="AQ17" s="1005"/>
      <c r="AR17" s="1009"/>
      <c r="AS17" s="111"/>
    </row>
    <row r="18" spans="1:45" s="93" customFormat="1" ht="26.55" customHeight="1" thickBot="1">
      <c r="A18" s="109"/>
      <c r="B18" s="1043"/>
      <c r="C18" s="1044"/>
      <c r="D18" s="1044"/>
      <c r="E18" s="1044"/>
      <c r="F18" s="1044"/>
      <c r="G18" s="1044"/>
      <c r="H18" s="1044"/>
      <c r="I18" s="1044"/>
      <c r="J18" s="1044"/>
      <c r="K18" s="1044"/>
      <c r="L18" s="1044"/>
      <c r="M18" s="1044"/>
      <c r="N18" s="1044"/>
      <c r="O18" s="1044"/>
      <c r="P18" s="1010"/>
      <c r="Q18" s="353"/>
      <c r="R18" s="1011" t="s">
        <v>294</v>
      </c>
      <c r="S18" s="1012"/>
      <c r="T18" s="1012"/>
      <c r="U18" s="1012"/>
      <c r="V18" s="1012"/>
      <c r="W18" s="1012"/>
      <c r="X18" s="1012"/>
      <c r="Y18" s="1012"/>
      <c r="Z18" s="1013" t="s">
        <v>295</v>
      </c>
      <c r="AA18" s="1013"/>
      <c r="AB18" s="1013"/>
      <c r="AC18" s="1013"/>
      <c r="AD18" s="1006"/>
      <c r="AE18" s="1007"/>
      <c r="AF18" s="1007"/>
      <c r="AG18" s="1007"/>
      <c r="AH18" s="1007"/>
      <c r="AI18" s="1007"/>
      <c r="AJ18" s="1007"/>
      <c r="AK18" s="1007"/>
      <c r="AL18" s="1007"/>
      <c r="AM18" s="1007"/>
      <c r="AN18" s="1007"/>
      <c r="AO18" s="1007"/>
      <c r="AP18" s="1007"/>
      <c r="AQ18" s="1008"/>
      <c r="AR18" s="1010"/>
      <c r="AS18" s="111"/>
    </row>
    <row r="19" spans="1:45" s="93" customFormat="1" ht="84.75" customHeight="1" thickBot="1">
      <c r="B19" s="159" t="s">
        <v>296</v>
      </c>
      <c r="C19" s="160" t="s">
        <v>297</v>
      </c>
      <c r="D19" s="162" t="s">
        <v>298</v>
      </c>
      <c r="E19" s="1033" t="s">
        <v>299</v>
      </c>
      <c r="F19" s="1034"/>
      <c r="G19" s="161" t="s">
        <v>300</v>
      </c>
      <c r="H19" s="162" t="s">
        <v>301</v>
      </c>
      <c r="I19" s="379" t="s">
        <v>302</v>
      </c>
      <c r="J19" s="379" t="s">
        <v>303</v>
      </c>
      <c r="K19" s="236" t="s">
        <v>304</v>
      </c>
      <c r="L19" s="236" t="s">
        <v>305</v>
      </c>
      <c r="M19" s="322">
        <f>200/7</f>
        <v>28.571428571428573</v>
      </c>
      <c r="N19" s="323" t="s">
        <v>306</v>
      </c>
      <c r="O19" s="296" t="s">
        <v>307</v>
      </c>
      <c r="P19" s="297" t="s">
        <v>308</v>
      </c>
      <c r="Q19" s="342" t="s">
        <v>309</v>
      </c>
      <c r="R19" s="384" t="s">
        <v>310</v>
      </c>
      <c r="S19" s="384" t="s">
        <v>311</v>
      </c>
      <c r="T19" s="333" t="s">
        <v>312</v>
      </c>
      <c r="U19" s="164" t="s">
        <v>313</v>
      </c>
      <c r="V19" s="471" t="s">
        <v>314</v>
      </c>
      <c r="W19" s="163" t="s">
        <v>315</v>
      </c>
      <c r="X19" s="291" t="s">
        <v>316</v>
      </c>
      <c r="Y19" s="292" t="s">
        <v>317</v>
      </c>
      <c r="Z19" s="293" t="s">
        <v>318</v>
      </c>
      <c r="AA19" s="294" t="s">
        <v>319</v>
      </c>
      <c r="AB19" s="295" t="s">
        <v>316</v>
      </c>
      <c r="AC19" s="292" t="s">
        <v>320</v>
      </c>
      <c r="AD19" s="382" t="s">
        <v>288</v>
      </c>
      <c r="AE19" s="383" t="s">
        <v>321</v>
      </c>
      <c r="AF19" s="504" t="s">
        <v>322</v>
      </c>
      <c r="AG19" s="166" t="s">
        <v>322</v>
      </c>
      <c r="AH19" s="321" t="s">
        <v>323</v>
      </c>
      <c r="AI19" s="321" t="s">
        <v>324</v>
      </c>
      <c r="AJ19" s="321" t="s">
        <v>325</v>
      </c>
      <c r="AK19" s="321" t="s">
        <v>326</v>
      </c>
      <c r="AL19" s="321" t="s">
        <v>327</v>
      </c>
      <c r="AM19" s="321" t="s">
        <v>328</v>
      </c>
      <c r="AN19" s="321" t="s">
        <v>329</v>
      </c>
      <c r="AO19" s="321" t="s">
        <v>330</v>
      </c>
      <c r="AP19" s="321" t="s">
        <v>331</v>
      </c>
      <c r="AQ19" s="502" t="s">
        <v>332</v>
      </c>
      <c r="AR19" s="359" t="s">
        <v>333</v>
      </c>
      <c r="AS19" s="124"/>
    </row>
    <row r="20" spans="1:45">
      <c r="B20" s="1035">
        <v>1</v>
      </c>
      <c r="C20" s="1014" t="s">
        <v>334</v>
      </c>
      <c r="D20" s="527">
        <v>1</v>
      </c>
      <c r="E20" s="1016" t="s">
        <v>335</v>
      </c>
      <c r="F20" s="1016"/>
      <c r="G20" s="528">
        <f>1300+2000</f>
        <v>3300</v>
      </c>
      <c r="H20" s="365" t="e">
        <f>IF(G20=0,"",G20/#REF!)</f>
        <v>#REF!</v>
      </c>
      <c r="I20" s="509" t="e">
        <f>IF(H20="","",(H20/#REF!/#REF!)*#REF!)</f>
        <v>#REF!</v>
      </c>
      <c r="J20" s="509" t="e">
        <f t="shared" ref="J20:J28" si="0">IF(I20="","",ROUNDUP(I20,0))</f>
        <v>#REF!</v>
      </c>
      <c r="K20" s="509" t="e">
        <f>IF(H20="","",L20*#REF!)</f>
        <v>#REF!</v>
      </c>
      <c r="L20" s="509" t="e">
        <f>ROUNDUP(I20/#REF!,0)</f>
        <v>#REF!</v>
      </c>
      <c r="M20" s="510" t="e">
        <f t="shared" ref="M20:M28" si="1">IF(H20=0,"",$M$19*10)</f>
        <v>#REF!</v>
      </c>
      <c r="N20" s="510" t="e">
        <f>H20/M20</f>
        <v>#REF!</v>
      </c>
      <c r="O20" s="511" t="str">
        <f>IFERROR(ROUND(IF(G20/#REF!=0,"",G20/#REF!),0),"")</f>
        <v/>
      </c>
      <c r="P20" s="512" t="str">
        <f>IFERROR(O20/#REF!,"")</f>
        <v/>
      </c>
      <c r="Q20" s="513" t="e">
        <f>O20/(I20/2)/7</f>
        <v>#VALUE!</v>
      </c>
      <c r="R20" s="514" t="e">
        <f>IF(G20="","",P20/#REF!)</f>
        <v>#VALUE!</v>
      </c>
      <c r="S20" s="514" t="e">
        <f>IF(G20="","",P20/L20/#REF!)</f>
        <v>#VALUE!</v>
      </c>
      <c r="T20" s="530">
        <v>0</v>
      </c>
      <c r="U20" s="531" t="s">
        <v>296</v>
      </c>
      <c r="V20" s="472" t="s">
        <v>296</v>
      </c>
      <c r="W20" s="532" t="s">
        <v>336</v>
      </c>
      <c r="X20" s="532" t="s">
        <v>336</v>
      </c>
      <c r="Y20" s="534" t="str">
        <f>IFERROR(S20/X20, "n/a")</f>
        <v>n/a</v>
      </c>
      <c r="Z20" s="988" t="s">
        <v>337</v>
      </c>
      <c r="AA20" s="991" t="s">
        <v>338</v>
      </c>
      <c r="AB20" s="997">
        <v>100</v>
      </c>
      <c r="AC20" s="960" t="e">
        <f>P30/AB20</f>
        <v>#VALUE!</v>
      </c>
      <c r="AD20" s="963" t="e">
        <f>K30</f>
        <v>#REF!</v>
      </c>
      <c r="AE20" s="963" t="e">
        <f>L30</f>
        <v>#REF!</v>
      </c>
      <c r="AF20" s="965" t="e">
        <f>AE20/#REF!</f>
        <v>#REF!</v>
      </c>
      <c r="AG20" s="963" t="e">
        <f>ROUNDUP(AF20,0)</f>
        <v>#REF!</v>
      </c>
      <c r="AH20" s="963" t="e">
        <f>AE30*#REF!</f>
        <v>#REF!</v>
      </c>
      <c r="AI20" s="963" t="e">
        <f>AD30*3*(#REF!+#REF!)</f>
        <v>#REF!</v>
      </c>
      <c r="AJ20" s="963" t="e">
        <f>AD30*2*(#REF!+#REF!)</f>
        <v>#REF!</v>
      </c>
      <c r="AK20" s="963" t="e">
        <f>AE30*2*(#REF!+#REF!)</f>
        <v>#REF!</v>
      </c>
      <c r="AL20" s="963" t="e">
        <f>AF30*2*(#REF!+#REF!)</f>
        <v>#REF!</v>
      </c>
      <c r="AM20" s="963" t="e">
        <f>AG30*2*(#REF!+#REF!)</f>
        <v>#REF!</v>
      </c>
      <c r="AN20" s="963" t="e">
        <f>AH30*2*(#REF!+#REF!)</f>
        <v>#REF!</v>
      </c>
      <c r="AO20" s="963" t="e">
        <f>H30*110%</f>
        <v>#REF!</v>
      </c>
      <c r="AP20" s="963" t="e">
        <f>AJ30*2*(#REF!+#REF!)</f>
        <v>#REF!</v>
      </c>
      <c r="AQ20" s="995" t="e">
        <f>AK30*2*(#REF!+#REF!)</f>
        <v>#REF!</v>
      </c>
      <c r="AR20" s="540"/>
      <c r="AS20" s="19"/>
    </row>
    <row r="21" spans="1:45">
      <c r="B21" s="1035"/>
      <c r="C21" s="1014"/>
      <c r="D21" s="527">
        <v>2</v>
      </c>
      <c r="E21" s="994" t="s">
        <v>339</v>
      </c>
      <c r="F21" s="994"/>
      <c r="G21" s="528">
        <v>795</v>
      </c>
      <c r="H21" s="365" t="e">
        <f>IF(G21=0,"",G21/#REF!)</f>
        <v>#REF!</v>
      </c>
      <c r="I21" s="515" t="e">
        <f>IF(H21="","",(H21/#REF!/#REF!)*#REF!)</f>
        <v>#REF!</v>
      </c>
      <c r="J21" s="515" t="e">
        <f t="shared" si="0"/>
        <v>#REF!</v>
      </c>
      <c r="K21" s="515" t="e">
        <f>IF(H21="","",L21*#REF!)</f>
        <v>#REF!</v>
      </c>
      <c r="L21" s="515" t="e">
        <f>ROUNDUP(I21/#REF!,0)</f>
        <v>#REF!</v>
      </c>
      <c r="M21" s="516" t="e">
        <f t="shared" si="1"/>
        <v>#REF!</v>
      </c>
      <c r="N21" s="516" t="e">
        <f t="shared" ref="N21:N28" si="2">H21/M21</f>
        <v>#REF!</v>
      </c>
      <c r="O21" s="517" t="str">
        <f>IFERROR(ROUND(IF(G21/#REF!=0,"",G21/#REF!),0),"")</f>
        <v/>
      </c>
      <c r="P21" s="518" t="str">
        <f>IFERROR(O21/#REF!,"")</f>
        <v/>
      </c>
      <c r="Q21" s="519" t="e">
        <f t="shared" ref="Q21:Q28" si="3">O21/(I21/2)/7</f>
        <v>#VALUE!</v>
      </c>
      <c r="R21" s="520" t="e">
        <f>IF(G21="","",P21/#REF!)</f>
        <v>#VALUE!</v>
      </c>
      <c r="S21" s="520" t="e">
        <f>IF(G21="","",P21/L21/#REF!)</f>
        <v>#VALUE!</v>
      </c>
      <c r="T21" s="532">
        <v>2</v>
      </c>
      <c r="U21" s="533" t="s">
        <v>296</v>
      </c>
      <c r="V21" s="473" t="s">
        <v>296</v>
      </c>
      <c r="W21" s="532" t="s">
        <v>340</v>
      </c>
      <c r="X21" s="532">
        <v>15</v>
      </c>
      <c r="Y21" s="535" t="str">
        <f>IFERROR(S21/X21, "")</f>
        <v/>
      </c>
      <c r="Z21" s="989"/>
      <c r="AA21" s="992"/>
      <c r="AB21" s="998"/>
      <c r="AC21" s="961"/>
      <c r="AD21" s="963"/>
      <c r="AE21" s="963"/>
      <c r="AF21" s="965"/>
      <c r="AG21" s="963"/>
      <c r="AH21" s="963"/>
      <c r="AI21" s="963"/>
      <c r="AJ21" s="963"/>
      <c r="AK21" s="963"/>
      <c r="AL21" s="963"/>
      <c r="AM21" s="963"/>
      <c r="AN21" s="963"/>
      <c r="AO21" s="963"/>
      <c r="AP21" s="963"/>
      <c r="AQ21" s="995"/>
      <c r="AR21" s="541"/>
      <c r="AS21" s="19"/>
    </row>
    <row r="22" spans="1:45">
      <c r="B22" s="1035"/>
      <c r="C22" s="1014"/>
      <c r="D22" s="527">
        <v>3</v>
      </c>
      <c r="E22" s="994" t="s">
        <v>341</v>
      </c>
      <c r="F22" s="994"/>
      <c r="G22" s="528">
        <f>3864-450+4000-6000-371</f>
        <v>1043</v>
      </c>
      <c r="H22" s="365" t="e">
        <f>IF(G22=0,"",G22/#REF!)</f>
        <v>#REF!</v>
      </c>
      <c r="I22" s="521" t="e">
        <f>IF(H22="","",(H22/#REF!/#REF!)*#REF!)</f>
        <v>#REF!</v>
      </c>
      <c r="J22" s="522" t="e">
        <f t="shared" si="0"/>
        <v>#REF!</v>
      </c>
      <c r="K22" s="523" t="e">
        <f>IF(H22="","",L22*#REF!)</f>
        <v>#REF!</v>
      </c>
      <c r="L22" s="523" t="e">
        <f>ROUNDUP(I22/#REF!,0)</f>
        <v>#REF!</v>
      </c>
      <c r="M22" s="524" t="e">
        <f t="shared" si="1"/>
        <v>#REF!</v>
      </c>
      <c r="N22" s="524" t="e">
        <f t="shared" si="2"/>
        <v>#REF!</v>
      </c>
      <c r="O22" s="517" t="str">
        <f>IFERROR(ROUND(IF(G22/#REF!=0,"",G22/#REF!),0),"")</f>
        <v/>
      </c>
      <c r="P22" s="518" t="str">
        <f>IFERROR(O22/#REF!,"")</f>
        <v/>
      </c>
      <c r="Q22" s="519" t="e">
        <f t="shared" si="3"/>
        <v>#VALUE!</v>
      </c>
      <c r="R22" s="520" t="e">
        <f>IF(G22="","",P22/#REF!)</f>
        <v>#VALUE!</v>
      </c>
      <c r="S22" s="520" t="e">
        <f>IF(G22="","",P22/L22/#REF!)</f>
        <v>#VALUE!</v>
      </c>
      <c r="T22" s="532">
        <v>4</v>
      </c>
      <c r="U22" s="533" t="s">
        <v>296</v>
      </c>
      <c r="V22" s="473" t="s">
        <v>296</v>
      </c>
      <c r="W22" s="532" t="s">
        <v>342</v>
      </c>
      <c r="X22" s="532">
        <v>2</v>
      </c>
      <c r="Y22" s="535" t="str">
        <f>IFERROR(S22/X22, "")</f>
        <v/>
      </c>
      <c r="Z22" s="989"/>
      <c r="AA22" s="992"/>
      <c r="AB22" s="998"/>
      <c r="AC22" s="961"/>
      <c r="AD22" s="963"/>
      <c r="AE22" s="963"/>
      <c r="AF22" s="965"/>
      <c r="AG22" s="963"/>
      <c r="AH22" s="963"/>
      <c r="AI22" s="963"/>
      <c r="AJ22" s="963"/>
      <c r="AK22" s="963"/>
      <c r="AL22" s="963"/>
      <c r="AM22" s="963"/>
      <c r="AN22" s="963"/>
      <c r="AO22" s="963"/>
      <c r="AP22" s="963"/>
      <c r="AQ22" s="995"/>
      <c r="AR22" s="541"/>
      <c r="AS22" s="19"/>
    </row>
    <row r="23" spans="1:45">
      <c r="B23" s="1035"/>
      <c r="C23" s="1014"/>
      <c r="D23" s="527">
        <v>4</v>
      </c>
      <c r="E23" s="994" t="s">
        <v>343</v>
      </c>
      <c r="F23" s="994"/>
      <c r="G23" s="528">
        <f>(4041+450)/5</f>
        <v>898.2</v>
      </c>
      <c r="H23" s="365" t="e">
        <f>IF(G23=0,"",G23/#REF!)</f>
        <v>#REF!</v>
      </c>
      <c r="I23" s="515" t="e">
        <f>IF(H23="","",(H23/#REF!/#REF!)*#REF!)</f>
        <v>#REF!</v>
      </c>
      <c r="J23" s="515" t="e">
        <f t="shared" si="0"/>
        <v>#REF!</v>
      </c>
      <c r="K23" s="515" t="e">
        <f>IF(H23="","",L23*#REF!)</f>
        <v>#REF!</v>
      </c>
      <c r="L23" s="515" t="e">
        <f>ROUNDUP(I23/#REF!,0)</f>
        <v>#REF!</v>
      </c>
      <c r="M23" s="516" t="e">
        <f t="shared" si="1"/>
        <v>#REF!</v>
      </c>
      <c r="N23" s="516" t="e">
        <f t="shared" si="2"/>
        <v>#REF!</v>
      </c>
      <c r="O23" s="517" t="str">
        <f>IFERROR(ROUND(IF(G23/#REF!=0,"",G23/#REF!),0),"")</f>
        <v/>
      </c>
      <c r="P23" s="518" t="str">
        <f>IFERROR(O23/#REF!,"")</f>
        <v/>
      </c>
      <c r="Q23" s="519" t="e">
        <f t="shared" si="3"/>
        <v>#VALUE!</v>
      </c>
      <c r="R23" s="520" t="e">
        <f>IF(G23="","",P23/#REF!)</f>
        <v>#VALUE!</v>
      </c>
      <c r="S23" s="520" t="e">
        <f>IF(G23="","",P23/L23/#REF!)</f>
        <v>#VALUE!</v>
      </c>
      <c r="T23" s="532">
        <v>3</v>
      </c>
      <c r="U23" s="533" t="s">
        <v>296</v>
      </c>
      <c r="V23" s="473" t="s">
        <v>296</v>
      </c>
      <c r="W23" s="532" t="s">
        <v>344</v>
      </c>
      <c r="X23" s="532">
        <v>100</v>
      </c>
      <c r="Y23" s="535" t="str">
        <f>IFERROR(S23/X23, "")</f>
        <v/>
      </c>
      <c r="Z23" s="989"/>
      <c r="AA23" s="992"/>
      <c r="AB23" s="998"/>
      <c r="AC23" s="961"/>
      <c r="AD23" s="963"/>
      <c r="AE23" s="963"/>
      <c r="AF23" s="965"/>
      <c r="AG23" s="963"/>
      <c r="AH23" s="963"/>
      <c r="AI23" s="963"/>
      <c r="AJ23" s="963"/>
      <c r="AK23" s="963"/>
      <c r="AL23" s="963"/>
      <c r="AM23" s="963"/>
      <c r="AN23" s="963"/>
      <c r="AO23" s="963"/>
      <c r="AP23" s="963"/>
      <c r="AQ23" s="995"/>
      <c r="AR23" s="541"/>
      <c r="AS23" s="19"/>
    </row>
    <row r="24" spans="1:45">
      <c r="B24" s="1035"/>
      <c r="C24" s="1014"/>
      <c r="D24" s="527">
        <v>5</v>
      </c>
      <c r="E24" s="994" t="s">
        <v>345</v>
      </c>
      <c r="F24" s="994"/>
      <c r="G24" s="529">
        <f>898+130</f>
        <v>1028</v>
      </c>
      <c r="H24" s="365" t="e">
        <f>IF(G24=0,"",G24/#REF!)</f>
        <v>#REF!</v>
      </c>
      <c r="I24" s="515" t="e">
        <f>IF(H24="","",(H24/#REF!/#REF!)*#REF!)</f>
        <v>#REF!</v>
      </c>
      <c r="J24" s="515" t="e">
        <f t="shared" si="0"/>
        <v>#REF!</v>
      </c>
      <c r="K24" s="515" t="e">
        <f>IF(H24="","",L24*#REF!)</f>
        <v>#REF!</v>
      </c>
      <c r="L24" s="515" t="e">
        <f>ROUNDUP(I24/#REF!,0)</f>
        <v>#REF!</v>
      </c>
      <c r="M24" s="516" t="e">
        <f t="shared" si="1"/>
        <v>#REF!</v>
      </c>
      <c r="N24" s="516" t="e">
        <f t="shared" si="2"/>
        <v>#REF!</v>
      </c>
      <c r="O24" s="517" t="str">
        <f>IFERROR(ROUND(IF(G24/#REF!=0,"",G24/#REF!),0),"")</f>
        <v/>
      </c>
      <c r="P24" s="518" t="str">
        <f>IFERROR(O24/#REF!,"")</f>
        <v/>
      </c>
      <c r="Q24" s="519" t="e">
        <f t="shared" si="3"/>
        <v>#VALUE!</v>
      </c>
      <c r="R24" s="520" t="e">
        <f>IF(G24="","",P24/#REF!)</f>
        <v>#VALUE!</v>
      </c>
      <c r="S24" s="520" t="e">
        <f>IF(G24="","",P24/L24/#REF!)</f>
        <v>#VALUE!</v>
      </c>
      <c r="T24" s="532">
        <v>5</v>
      </c>
      <c r="U24" s="533" t="s">
        <v>346</v>
      </c>
      <c r="V24" s="473" t="s">
        <v>296</v>
      </c>
      <c r="W24" s="532" t="s">
        <v>347</v>
      </c>
      <c r="X24" s="532">
        <v>2</v>
      </c>
      <c r="Y24" s="535" t="str">
        <f>IFERROR(S24/X24, "")</f>
        <v/>
      </c>
      <c r="Z24" s="989"/>
      <c r="AA24" s="992"/>
      <c r="AB24" s="998"/>
      <c r="AC24" s="961"/>
      <c r="AD24" s="963"/>
      <c r="AE24" s="963"/>
      <c r="AF24" s="965"/>
      <c r="AG24" s="963"/>
      <c r="AH24" s="963"/>
      <c r="AI24" s="963"/>
      <c r="AJ24" s="963"/>
      <c r="AK24" s="963"/>
      <c r="AL24" s="963"/>
      <c r="AM24" s="963"/>
      <c r="AN24" s="963"/>
      <c r="AO24" s="963"/>
      <c r="AP24" s="963"/>
      <c r="AQ24" s="995"/>
      <c r="AR24" s="541"/>
      <c r="AS24" s="19"/>
    </row>
    <row r="25" spans="1:45">
      <c r="B25" s="1035"/>
      <c r="C25" s="1014"/>
      <c r="D25" s="527"/>
      <c r="E25" s="994"/>
      <c r="F25" s="994"/>
      <c r="G25" s="529"/>
      <c r="H25" s="365" t="str">
        <f>IF(G25=0,"",G25/#REF!)</f>
        <v/>
      </c>
      <c r="I25" s="515" t="str">
        <f>IF(H25="","",(H25/#REF!/#REF!)*#REF!)</f>
        <v/>
      </c>
      <c r="J25" s="515" t="str">
        <f t="shared" si="0"/>
        <v/>
      </c>
      <c r="K25" s="515" t="str">
        <f>IF(H25="","",L25*#REF!)</f>
        <v/>
      </c>
      <c r="L25" s="515"/>
      <c r="M25" s="516">
        <f t="shared" si="1"/>
        <v>285.71428571428572</v>
      </c>
      <c r="N25" s="516" t="e">
        <f t="shared" si="2"/>
        <v>#VALUE!</v>
      </c>
      <c r="O25" s="517" t="str">
        <f>IFERROR(ROUND(IF(G25/#REF!=0,"",G25/#REF!),0),"")</f>
        <v/>
      </c>
      <c r="P25" s="518" t="str">
        <f>IFERROR(O25/#REF!,"")</f>
        <v/>
      </c>
      <c r="Q25" s="519" t="e">
        <f t="shared" si="3"/>
        <v>#VALUE!</v>
      </c>
      <c r="R25" s="520" t="str">
        <f>IF(G25="","",P25/#REF!)</f>
        <v/>
      </c>
      <c r="S25" s="520" t="str">
        <f>IF(G25="","",P25/L25/#REF!)</f>
        <v/>
      </c>
      <c r="T25" s="532"/>
      <c r="U25" s="533"/>
      <c r="V25" s="473"/>
      <c r="W25" s="532"/>
      <c r="X25" s="532"/>
      <c r="Y25" s="535" t="str">
        <f t="shared" ref="Y25:Y29" si="4">IFERROR(P25/X25, "")</f>
        <v/>
      </c>
      <c r="Z25" s="989"/>
      <c r="AA25" s="992"/>
      <c r="AB25" s="998"/>
      <c r="AC25" s="961"/>
      <c r="AD25" s="963"/>
      <c r="AE25" s="963"/>
      <c r="AF25" s="965"/>
      <c r="AG25" s="963"/>
      <c r="AH25" s="963"/>
      <c r="AI25" s="963"/>
      <c r="AJ25" s="963"/>
      <c r="AK25" s="963"/>
      <c r="AL25" s="963"/>
      <c r="AM25" s="963"/>
      <c r="AN25" s="963"/>
      <c r="AO25" s="963"/>
      <c r="AP25" s="963"/>
      <c r="AQ25" s="995"/>
      <c r="AR25" s="541"/>
      <c r="AS25" s="19"/>
    </row>
    <row r="26" spans="1:45">
      <c r="B26" s="1035"/>
      <c r="C26" s="1014"/>
      <c r="D26" s="527"/>
      <c r="E26" s="994"/>
      <c r="F26" s="994"/>
      <c r="G26" s="528"/>
      <c r="H26" s="365" t="str">
        <f>IF(G26=0,"",G26/#REF!)</f>
        <v/>
      </c>
      <c r="I26" s="515" t="str">
        <f>IF(H26="","",(H26/#REF!/#REF!)*#REF!)</f>
        <v/>
      </c>
      <c r="J26" s="515" t="str">
        <f t="shared" si="0"/>
        <v/>
      </c>
      <c r="K26" s="515" t="str">
        <f>IF(H26="","",L26*#REF!)</f>
        <v/>
      </c>
      <c r="L26" s="515"/>
      <c r="M26" s="516">
        <f t="shared" si="1"/>
        <v>285.71428571428572</v>
      </c>
      <c r="N26" s="516" t="e">
        <f t="shared" si="2"/>
        <v>#VALUE!</v>
      </c>
      <c r="O26" s="517" t="str">
        <f>IFERROR(ROUND(IF(G26/#REF!=0,"",G26/#REF!),0),"")</f>
        <v/>
      </c>
      <c r="P26" s="518" t="str">
        <f>IFERROR(O26/#REF!,"")</f>
        <v/>
      </c>
      <c r="Q26" s="519" t="e">
        <f t="shared" si="3"/>
        <v>#VALUE!</v>
      </c>
      <c r="R26" s="520" t="str">
        <f>IF(G26="","",P26/#REF!)</f>
        <v/>
      </c>
      <c r="S26" s="520" t="str">
        <f>IF(G26="","",P26/L26/#REF!)</f>
        <v/>
      </c>
      <c r="T26" s="532"/>
      <c r="U26" s="533"/>
      <c r="V26" s="473"/>
      <c r="W26" s="532"/>
      <c r="X26" s="532"/>
      <c r="Y26" s="535" t="str">
        <f t="shared" si="4"/>
        <v/>
      </c>
      <c r="Z26" s="989"/>
      <c r="AA26" s="992"/>
      <c r="AB26" s="998"/>
      <c r="AC26" s="961"/>
      <c r="AD26" s="963"/>
      <c r="AE26" s="963"/>
      <c r="AF26" s="965"/>
      <c r="AG26" s="963"/>
      <c r="AH26" s="963"/>
      <c r="AI26" s="963"/>
      <c r="AJ26" s="963"/>
      <c r="AK26" s="963"/>
      <c r="AL26" s="963"/>
      <c r="AM26" s="963"/>
      <c r="AN26" s="963"/>
      <c r="AO26" s="963"/>
      <c r="AP26" s="963"/>
      <c r="AQ26" s="995"/>
      <c r="AR26" s="541"/>
      <c r="AS26" s="19"/>
    </row>
    <row r="27" spans="1:45">
      <c r="B27" s="1035"/>
      <c r="C27" s="1014"/>
      <c r="D27" s="527"/>
      <c r="E27" s="994"/>
      <c r="F27" s="994"/>
      <c r="G27" s="528"/>
      <c r="H27" s="365" t="str">
        <f>IF(G27=0,"",G27/#REF!)</f>
        <v/>
      </c>
      <c r="I27" s="515" t="str">
        <f>IF(H27="","",(H27/#REF!/#REF!)*#REF!)</f>
        <v/>
      </c>
      <c r="J27" s="515" t="str">
        <f t="shared" si="0"/>
        <v/>
      </c>
      <c r="K27" s="515" t="str">
        <f>IF(H27="","",L27*#REF!)</f>
        <v/>
      </c>
      <c r="L27" s="515"/>
      <c r="M27" s="516">
        <f t="shared" si="1"/>
        <v>285.71428571428572</v>
      </c>
      <c r="N27" s="516" t="e">
        <f t="shared" si="2"/>
        <v>#VALUE!</v>
      </c>
      <c r="O27" s="517" t="str">
        <f>IFERROR(ROUND(IF(G27/#REF!=0,"",G27/#REF!),0),"")</f>
        <v/>
      </c>
      <c r="P27" s="518" t="str">
        <f>IFERROR(O27/#REF!,"")</f>
        <v/>
      </c>
      <c r="Q27" s="519" t="e">
        <f t="shared" si="3"/>
        <v>#VALUE!</v>
      </c>
      <c r="R27" s="520" t="str">
        <f>IF(G27="","",P27/#REF!)</f>
        <v/>
      </c>
      <c r="S27" s="520" t="str">
        <f>IF(G27="","",P27/L27/#REF!)</f>
        <v/>
      </c>
      <c r="T27" s="532"/>
      <c r="U27" s="533"/>
      <c r="V27" s="473"/>
      <c r="W27" s="532"/>
      <c r="X27" s="532"/>
      <c r="Y27" s="535" t="str">
        <f t="shared" si="4"/>
        <v/>
      </c>
      <c r="Z27" s="989"/>
      <c r="AA27" s="992"/>
      <c r="AB27" s="998"/>
      <c r="AC27" s="961"/>
      <c r="AD27" s="963"/>
      <c r="AE27" s="963"/>
      <c r="AF27" s="965"/>
      <c r="AG27" s="963"/>
      <c r="AH27" s="963"/>
      <c r="AI27" s="963"/>
      <c r="AJ27" s="963"/>
      <c r="AK27" s="963"/>
      <c r="AL27" s="963"/>
      <c r="AM27" s="963"/>
      <c r="AN27" s="963"/>
      <c r="AO27" s="963"/>
      <c r="AP27" s="963"/>
      <c r="AQ27" s="995"/>
      <c r="AR27" s="541"/>
      <c r="AS27" s="19"/>
    </row>
    <row r="28" spans="1:45">
      <c r="B28" s="1035"/>
      <c r="C28" s="1014"/>
      <c r="D28" s="527"/>
      <c r="E28" s="994"/>
      <c r="F28" s="994"/>
      <c r="G28" s="528"/>
      <c r="H28" s="365" t="str">
        <f>IF(G28=0,"",G28/#REF!)</f>
        <v/>
      </c>
      <c r="I28" s="515" t="str">
        <f>IF(H28="","",(H28/#REF!/#REF!)*#REF!)</f>
        <v/>
      </c>
      <c r="J28" s="515" t="str">
        <f t="shared" si="0"/>
        <v/>
      </c>
      <c r="K28" s="515" t="str">
        <f>IF(H28="","",L28*#REF!)</f>
        <v/>
      </c>
      <c r="L28" s="515"/>
      <c r="M28" s="516">
        <f t="shared" si="1"/>
        <v>285.71428571428572</v>
      </c>
      <c r="N28" s="516" t="e">
        <f t="shared" si="2"/>
        <v>#VALUE!</v>
      </c>
      <c r="O28" s="517" t="str">
        <f>IFERROR(ROUND(IF(G28/#REF!=0,"",G28/#REF!),0),"")</f>
        <v/>
      </c>
      <c r="P28" s="518" t="str">
        <f>IFERROR(O28/#REF!,"")</f>
        <v/>
      </c>
      <c r="Q28" s="519" t="e">
        <f t="shared" si="3"/>
        <v>#VALUE!</v>
      </c>
      <c r="R28" s="520" t="str">
        <f>IF(G28="","",P28/#REF!)</f>
        <v/>
      </c>
      <c r="S28" s="520" t="str">
        <f>IF(G28="","",P28/L28/#REF!)</f>
        <v/>
      </c>
      <c r="T28" s="532"/>
      <c r="U28" s="533"/>
      <c r="V28" s="473"/>
      <c r="W28" s="532"/>
      <c r="X28" s="532"/>
      <c r="Y28" s="535" t="str">
        <f t="shared" si="4"/>
        <v/>
      </c>
      <c r="Z28" s="989"/>
      <c r="AA28" s="992"/>
      <c r="AB28" s="998"/>
      <c r="AC28" s="961"/>
      <c r="AD28" s="963"/>
      <c r="AE28" s="963"/>
      <c r="AF28" s="965"/>
      <c r="AG28" s="963"/>
      <c r="AH28" s="963"/>
      <c r="AI28" s="963"/>
      <c r="AJ28" s="963"/>
      <c r="AK28" s="963"/>
      <c r="AL28" s="963"/>
      <c r="AM28" s="963"/>
      <c r="AN28" s="963"/>
      <c r="AO28" s="963"/>
      <c r="AP28" s="963"/>
      <c r="AQ28" s="995"/>
      <c r="AR28" s="541"/>
      <c r="AS28" s="19"/>
    </row>
    <row r="29" spans="1:45">
      <c r="B29" s="1036"/>
      <c r="C29" s="1015"/>
      <c r="D29" s="527"/>
      <c r="E29" s="994"/>
      <c r="F29" s="994"/>
      <c r="G29" s="528"/>
      <c r="H29" s="365" t="str">
        <f>IF(G29=0,"",G29/#REF!)</f>
        <v/>
      </c>
      <c r="I29" s="515" t="str">
        <f>IF(H29="","",(H29/#REF!/#REF!)*#REF!)</f>
        <v/>
      </c>
      <c r="J29" s="515" t="str">
        <f>IF(I29="","",ROUNDUP(I29,0))</f>
        <v/>
      </c>
      <c r="K29" s="515" t="str">
        <f>IF(H29="","",L29*#REF!)</f>
        <v/>
      </c>
      <c r="L29" s="515" t="str">
        <f>IF(J29="","",ROUNDUP(I29/#REF!,0))</f>
        <v/>
      </c>
      <c r="M29" s="516">
        <f>IF(H29=0,"",$M$19*10)</f>
        <v>285.71428571428572</v>
      </c>
      <c r="N29" s="516" t="e">
        <f>IF(M29="","",H29/M29)</f>
        <v>#VALUE!</v>
      </c>
      <c r="O29" s="517" t="str">
        <f>IFERROR(ROUND(IF(G29/#REF!=0,"",G29/#REF!),0),"")</f>
        <v/>
      </c>
      <c r="P29" s="518" t="str">
        <f>IFERROR(O29/#REF!,"")</f>
        <v/>
      </c>
      <c r="Q29" s="525"/>
      <c r="R29" s="526" t="str">
        <f>IF(G29="","",P29/#REF!)</f>
        <v/>
      </c>
      <c r="S29" s="526" t="str">
        <f>IF(G29="","",P29/L29/#REF!)</f>
        <v/>
      </c>
      <c r="T29" s="532"/>
      <c r="U29" s="533"/>
      <c r="V29" s="473"/>
      <c r="W29" s="532"/>
      <c r="X29" s="532"/>
      <c r="Y29" s="535" t="str">
        <f t="shared" si="4"/>
        <v/>
      </c>
      <c r="Z29" s="990"/>
      <c r="AA29" s="993"/>
      <c r="AB29" s="999"/>
      <c r="AC29" s="962"/>
      <c r="AD29" s="964"/>
      <c r="AE29" s="964"/>
      <c r="AF29" s="966"/>
      <c r="AG29" s="964"/>
      <c r="AH29" s="964"/>
      <c r="AI29" s="964"/>
      <c r="AJ29" s="964"/>
      <c r="AK29" s="964"/>
      <c r="AL29" s="964"/>
      <c r="AM29" s="964"/>
      <c r="AN29" s="964"/>
      <c r="AO29" s="964"/>
      <c r="AP29" s="964"/>
      <c r="AQ29" s="996"/>
      <c r="AR29" s="541"/>
      <c r="AS29" s="19"/>
    </row>
    <row r="30" spans="1:45" s="90" customFormat="1" ht="16.5" customHeight="1">
      <c r="B30" s="241"/>
      <c r="C30" s="78" t="s">
        <v>348</v>
      </c>
      <c r="D30" s="78">
        <f>COUNTA(D20:D29)</f>
        <v>5</v>
      </c>
      <c r="E30" s="953"/>
      <c r="F30" s="954"/>
      <c r="G30" s="69">
        <f>SUM(G20:G29)</f>
        <v>7064.2</v>
      </c>
      <c r="H30" s="69" t="e">
        <f>SUM(H20:H29)</f>
        <v>#REF!</v>
      </c>
      <c r="I30" s="188" t="e">
        <f>(H30/#REF!/#REF!)*#REF!</f>
        <v>#REF!</v>
      </c>
      <c r="J30" s="69" t="e">
        <f>SUM(J20:J29)</f>
        <v>#REF!</v>
      </c>
      <c r="K30" s="69" t="e">
        <f>SUM(K20:K29)</f>
        <v>#REF!</v>
      </c>
      <c r="L30" s="69" t="e">
        <f>SUM(L20:L29)</f>
        <v>#REF!</v>
      </c>
      <c r="M30" s="188"/>
      <c r="N30" s="188" t="e">
        <f>SUM(N20:N29)</f>
        <v>#REF!</v>
      </c>
      <c r="O30" s="70">
        <f>SUM(O20:O29)</f>
        <v>0</v>
      </c>
      <c r="P30" s="249" t="str">
        <f>IFERROR(O30/#REF!,"")</f>
        <v/>
      </c>
      <c r="Q30" s="247" t="e">
        <f>SUM(Q20:Q28)*7</f>
        <v>#VALUE!</v>
      </c>
      <c r="R30" s="69" t="e">
        <f>SUM(R20:R29)</f>
        <v>#VALUE!</v>
      </c>
      <c r="S30" s="188" t="e">
        <f>IF(G30="","",P30/L30/#REF!)</f>
        <v>#VALUE!</v>
      </c>
      <c r="T30" s="71"/>
      <c r="U30" s="71"/>
      <c r="V30" s="71"/>
      <c r="W30" s="74"/>
      <c r="X30" s="74"/>
      <c r="Y30" s="385"/>
      <c r="Z30" s="262"/>
      <c r="AA30" s="74"/>
      <c r="AB30" s="260"/>
      <c r="AC30" s="249"/>
      <c r="AD30" s="338" t="e">
        <f>SUM(AD20:AD29)</f>
        <v>#REF!</v>
      </c>
      <c r="AE30" s="338" t="e">
        <f>SUM(AE20:AE29)</f>
        <v>#REF!</v>
      </c>
      <c r="AF30" s="505" t="e">
        <f t="shared" ref="AF30:AI30" si="5">SUM(AF20:AF29)</f>
        <v>#REF!</v>
      </c>
      <c r="AG30" s="70" t="e">
        <f t="shared" si="5"/>
        <v>#REF!</v>
      </c>
      <c r="AH30" s="70" t="e">
        <f t="shared" si="5"/>
        <v>#REF!</v>
      </c>
      <c r="AI30" s="70" t="e">
        <f t="shared" si="5"/>
        <v>#REF!</v>
      </c>
      <c r="AJ30" s="70"/>
      <c r="AK30" s="70"/>
      <c r="AL30" s="70"/>
      <c r="AM30" s="70"/>
      <c r="AN30" s="70"/>
      <c r="AO30" s="70"/>
      <c r="AP30" s="70"/>
      <c r="AQ30" s="259"/>
      <c r="AR30" s="81"/>
      <c r="AS30" s="91"/>
    </row>
    <row r="31" spans="1:45" s="93" customFormat="1" ht="15" thickBot="1">
      <c r="B31" s="298"/>
      <c r="C31" s="299"/>
      <c r="D31" s="300"/>
      <c r="E31" s="958"/>
      <c r="F31" s="959"/>
      <c r="G31" s="301"/>
      <c r="H31" s="302" t="str">
        <f>IFERROR(IF(G31/#REF!=0," ",G31/#REF!),"")</f>
        <v/>
      </c>
      <c r="I31" s="303"/>
      <c r="J31" s="303"/>
      <c r="K31" s="303"/>
      <c r="L31" s="303"/>
      <c r="M31" s="303"/>
      <c r="N31" s="303"/>
      <c r="O31" s="72"/>
      <c r="P31" s="250"/>
      <c r="Q31" s="251"/>
      <c r="R31" s="252"/>
      <c r="S31" s="252"/>
      <c r="T31" s="252"/>
      <c r="U31" s="252"/>
      <c r="V31" s="264"/>
      <c r="W31" s="264"/>
      <c r="X31" s="264"/>
      <c r="Y31" s="386"/>
      <c r="Z31" s="263"/>
      <c r="AA31" s="264"/>
      <c r="AB31" s="268"/>
      <c r="AC31" s="250"/>
      <c r="AD31" s="263"/>
      <c r="AE31" s="318"/>
      <c r="AF31" s="318"/>
      <c r="AG31" s="318"/>
      <c r="AH31" s="318"/>
      <c r="AI31" s="318"/>
      <c r="AJ31" s="318"/>
      <c r="AK31" s="318"/>
      <c r="AL31" s="318"/>
      <c r="AM31" s="318"/>
      <c r="AN31" s="318"/>
      <c r="AO31" s="318"/>
      <c r="AP31" s="318"/>
      <c r="AQ31" s="250"/>
      <c r="AR31" s="289"/>
      <c r="AS31" s="92"/>
    </row>
    <row r="32" spans="1:45" ht="14.55" customHeight="1">
      <c r="B32" s="980">
        <f>B20+1</f>
        <v>2</v>
      </c>
      <c r="C32" s="1014" t="s">
        <v>349</v>
      </c>
      <c r="D32" s="527">
        <v>6</v>
      </c>
      <c r="E32" s="1016" t="s">
        <v>350</v>
      </c>
      <c r="F32" s="1016"/>
      <c r="G32" s="528">
        <f>3864-1450</f>
        <v>2414</v>
      </c>
      <c r="H32" s="365" t="e">
        <f>IF(G32=0,"",G32/#REF!)</f>
        <v>#REF!</v>
      </c>
      <c r="I32" s="509" t="e">
        <f>IF(H32="","",(H32/#REF!/#REF!)*#REF!)</f>
        <v>#REF!</v>
      </c>
      <c r="J32" s="509" t="e">
        <f t="shared" ref="J32:J40" si="6">IF(I32="","",ROUNDUP(I32,0))</f>
        <v>#REF!</v>
      </c>
      <c r="K32" s="509" t="e">
        <f>IF(H32="","",L32*#REF!)</f>
        <v>#REF!</v>
      </c>
      <c r="L32" s="509" t="e">
        <f>ROUNDUP(I32/#REF!,0)</f>
        <v>#REF!</v>
      </c>
      <c r="M32" s="510" t="e">
        <f t="shared" ref="M32:M40" si="7">IF(H32=0,"",$M$19*10)</f>
        <v>#REF!</v>
      </c>
      <c r="N32" s="510" t="e">
        <f>H32/M32</f>
        <v>#REF!</v>
      </c>
      <c r="O32" s="511" t="str">
        <f>IFERROR(ROUND(IF(G32/#REF!=0,"",G32/#REF!),0),"")</f>
        <v/>
      </c>
      <c r="P32" s="512" t="str">
        <f>IFERROR(O32/#REF!,"")</f>
        <v/>
      </c>
      <c r="Q32" s="513" t="e">
        <f>O32/(I32/2)/7</f>
        <v>#VALUE!</v>
      </c>
      <c r="R32" s="514" t="e">
        <f>IF(G32="","",P32/#REF!)</f>
        <v>#VALUE!</v>
      </c>
      <c r="S32" s="514" t="e">
        <f>IF(G32="","",P32/L32/#REF!)</f>
        <v>#VALUE!</v>
      </c>
      <c r="T32" s="530">
        <v>0</v>
      </c>
      <c r="U32" s="531" t="s">
        <v>296</v>
      </c>
      <c r="V32" s="538" t="s">
        <v>296</v>
      </c>
      <c r="W32" s="532" t="s">
        <v>336</v>
      </c>
      <c r="X32" s="532" t="s">
        <v>336</v>
      </c>
      <c r="Y32" s="534" t="str">
        <f t="shared" ref="Y32:Y41" si="8">IFERROR(S32/X32, "")</f>
        <v/>
      </c>
      <c r="Z32" s="988" t="s">
        <v>337</v>
      </c>
      <c r="AA32" s="991" t="s">
        <v>351</v>
      </c>
      <c r="AB32" s="997">
        <v>100</v>
      </c>
      <c r="AC32" s="960" t="e">
        <f>P42/AB32</f>
        <v>#VALUE!</v>
      </c>
      <c r="AD32" s="963" t="e">
        <f>I42</f>
        <v>#REF!</v>
      </c>
      <c r="AE32" s="536"/>
      <c r="AF32" s="965" t="e">
        <f>AD32/#REF!</f>
        <v>#REF!</v>
      </c>
      <c r="AG32" s="963" t="e">
        <f>ROUNDUP(AF32,0)</f>
        <v>#REF!</v>
      </c>
      <c r="AH32" s="963" t="e">
        <f>AE42*#REF!</f>
        <v>#REF!</v>
      </c>
      <c r="AI32" s="963" t="e">
        <f>AD42*3*(#REF!+#REF!)</f>
        <v>#REF!</v>
      </c>
      <c r="AJ32" s="963" t="e">
        <f>AD42*2*(#REF!+#REF!)</f>
        <v>#REF!</v>
      </c>
      <c r="AK32" s="963"/>
      <c r="AL32" s="963"/>
      <c r="AM32" s="963"/>
      <c r="AN32" s="536"/>
      <c r="AO32" s="536"/>
      <c r="AP32" s="963"/>
      <c r="AQ32" s="995"/>
      <c r="AR32" s="540"/>
      <c r="AS32" s="19"/>
    </row>
    <row r="33" spans="2:45">
      <c r="B33" s="980"/>
      <c r="C33" s="1014"/>
      <c r="D33" s="527">
        <v>7</v>
      </c>
      <c r="E33" s="994" t="s">
        <v>352</v>
      </c>
      <c r="F33" s="994"/>
      <c r="G33" s="528">
        <v>795</v>
      </c>
      <c r="H33" s="365" t="e">
        <f>IF(G33=0,"",G33/#REF!)</f>
        <v>#REF!</v>
      </c>
      <c r="I33" s="515" t="e">
        <f>IF(H33="","",(H33/#REF!/#REF!)*#REF!)</f>
        <v>#REF!</v>
      </c>
      <c r="J33" s="515" t="e">
        <f t="shared" si="6"/>
        <v>#REF!</v>
      </c>
      <c r="K33" s="515" t="e">
        <f>IF(H33="","",L33*#REF!)</f>
        <v>#REF!</v>
      </c>
      <c r="L33" s="515" t="e">
        <f>ROUNDUP(I33/#REF!,0)</f>
        <v>#REF!</v>
      </c>
      <c r="M33" s="516" t="e">
        <f t="shared" si="7"/>
        <v>#REF!</v>
      </c>
      <c r="N33" s="516" t="e">
        <f t="shared" ref="N33:N40" si="9">H33/M33</f>
        <v>#REF!</v>
      </c>
      <c r="O33" s="517" t="str">
        <f>IFERROR(ROUND(IF(G33/#REF!=0,"",G33/#REF!),0),"")</f>
        <v/>
      </c>
      <c r="P33" s="518" t="str">
        <f>IFERROR(O33/#REF!,"")</f>
        <v/>
      </c>
      <c r="Q33" s="519" t="e">
        <f t="shared" ref="Q33:Q40" si="10">O33/(I33/2)/7</f>
        <v>#VALUE!</v>
      </c>
      <c r="R33" s="520" t="e">
        <f>IF(G33="","",P33/#REF!)</f>
        <v>#VALUE!</v>
      </c>
      <c r="S33" s="520" t="e">
        <f>IF(G33="","",P33/L33/#REF!)</f>
        <v>#VALUE!</v>
      </c>
      <c r="T33" s="532">
        <v>3</v>
      </c>
      <c r="U33" s="533" t="s">
        <v>296</v>
      </c>
      <c r="V33" s="539"/>
      <c r="W33" s="532" t="s">
        <v>340</v>
      </c>
      <c r="X33" s="532">
        <v>15</v>
      </c>
      <c r="Y33" s="535" t="str">
        <f t="shared" si="8"/>
        <v/>
      </c>
      <c r="Z33" s="989"/>
      <c r="AA33" s="992"/>
      <c r="AB33" s="998"/>
      <c r="AC33" s="961"/>
      <c r="AD33" s="963"/>
      <c r="AE33" s="536"/>
      <c r="AF33" s="965"/>
      <c r="AG33" s="963"/>
      <c r="AH33" s="963"/>
      <c r="AI33" s="963"/>
      <c r="AJ33" s="963"/>
      <c r="AK33" s="963"/>
      <c r="AL33" s="963"/>
      <c r="AM33" s="963"/>
      <c r="AN33" s="536"/>
      <c r="AO33" s="536"/>
      <c r="AP33" s="963"/>
      <c r="AQ33" s="995"/>
      <c r="AR33" s="541"/>
      <c r="AS33" s="19"/>
    </row>
    <row r="34" spans="2:45">
      <c r="B34" s="980"/>
      <c r="C34" s="1014"/>
      <c r="D34" s="527">
        <v>8</v>
      </c>
      <c r="E34" s="994" t="s">
        <v>353</v>
      </c>
      <c r="F34" s="994"/>
      <c r="G34" s="528">
        <v>1300</v>
      </c>
      <c r="H34" s="365" t="e">
        <f>IF(G34=0,"",G34/#REF!)</f>
        <v>#REF!</v>
      </c>
      <c r="I34" s="521" t="e">
        <f>IF(H34="","",(H34/#REF!/#REF!)*#REF!)</f>
        <v>#REF!</v>
      </c>
      <c r="J34" s="522" t="e">
        <f t="shared" si="6"/>
        <v>#REF!</v>
      </c>
      <c r="K34" s="523" t="e">
        <f>IF(H34="","",L34*#REF!)</f>
        <v>#REF!</v>
      </c>
      <c r="L34" s="523" t="e">
        <f>ROUNDUP(I34/#REF!,0)</f>
        <v>#REF!</v>
      </c>
      <c r="M34" s="524" t="e">
        <f t="shared" si="7"/>
        <v>#REF!</v>
      </c>
      <c r="N34" s="524" t="e">
        <f t="shared" si="9"/>
        <v>#REF!</v>
      </c>
      <c r="O34" s="517" t="str">
        <f>IFERROR(ROUND(IF(G34/#REF!=0,"",G34/#REF!),0),"")</f>
        <v/>
      </c>
      <c r="P34" s="518" t="str">
        <f>IFERROR(O34/#REF!,"")</f>
        <v/>
      </c>
      <c r="Q34" s="519" t="e">
        <f t="shared" si="10"/>
        <v>#VALUE!</v>
      </c>
      <c r="R34" s="520" t="e">
        <f>IF(G34="","",P34/#REF!)</f>
        <v>#VALUE!</v>
      </c>
      <c r="S34" s="520" t="e">
        <f>IF(G34="","",P34/L34/#REF!)</f>
        <v>#VALUE!</v>
      </c>
      <c r="T34" s="532">
        <v>5</v>
      </c>
      <c r="U34" s="533" t="s">
        <v>296</v>
      </c>
      <c r="V34" s="539" t="s">
        <v>296</v>
      </c>
      <c r="W34" s="532" t="s">
        <v>340</v>
      </c>
      <c r="X34" s="532">
        <v>100</v>
      </c>
      <c r="Y34" s="535" t="str">
        <f t="shared" si="8"/>
        <v/>
      </c>
      <c r="Z34" s="989"/>
      <c r="AA34" s="992"/>
      <c r="AB34" s="998"/>
      <c r="AC34" s="961"/>
      <c r="AD34" s="963"/>
      <c r="AE34" s="536"/>
      <c r="AF34" s="965"/>
      <c r="AG34" s="963"/>
      <c r="AH34" s="963"/>
      <c r="AI34" s="963"/>
      <c r="AJ34" s="963"/>
      <c r="AK34" s="963"/>
      <c r="AL34" s="963"/>
      <c r="AM34" s="963"/>
      <c r="AN34" s="536"/>
      <c r="AO34" s="536"/>
      <c r="AP34" s="963"/>
      <c r="AQ34" s="995"/>
      <c r="AR34" s="541"/>
      <c r="AS34" s="19"/>
    </row>
    <row r="35" spans="2:45">
      <c r="B35" s="980"/>
      <c r="C35" s="1014"/>
      <c r="D35" s="527">
        <v>9</v>
      </c>
      <c r="E35" s="994" t="s">
        <v>354</v>
      </c>
      <c r="F35" s="994"/>
      <c r="G35" s="528">
        <f>(4041+450)/5</f>
        <v>898.2</v>
      </c>
      <c r="H35" s="365" t="e">
        <f>IF(G35=0,"",G35/#REF!)</f>
        <v>#REF!</v>
      </c>
      <c r="I35" s="515" t="e">
        <f>IF(H35="","",(H35/#REF!/#REF!)*#REF!)</f>
        <v>#REF!</v>
      </c>
      <c r="J35" s="515" t="e">
        <f t="shared" si="6"/>
        <v>#REF!</v>
      </c>
      <c r="K35" s="515" t="e">
        <f>IF(H35="","",L35*#REF!)</f>
        <v>#REF!</v>
      </c>
      <c r="L35" s="515" t="e">
        <f>ROUNDUP(I35/#REF!,0)</f>
        <v>#REF!</v>
      </c>
      <c r="M35" s="516" t="e">
        <f t="shared" si="7"/>
        <v>#REF!</v>
      </c>
      <c r="N35" s="516" t="e">
        <f t="shared" si="9"/>
        <v>#REF!</v>
      </c>
      <c r="O35" s="517" t="str">
        <f>IFERROR(ROUND(IF(G35/#REF!=0,"",G35/#REF!),0),"")</f>
        <v/>
      </c>
      <c r="P35" s="518" t="str">
        <f>IFERROR(O35/#REF!,"")</f>
        <v/>
      </c>
      <c r="Q35" s="519" t="e">
        <f t="shared" si="10"/>
        <v>#VALUE!</v>
      </c>
      <c r="R35" s="520" t="e">
        <f>IF(G35="","",P35/#REF!)</f>
        <v>#VALUE!</v>
      </c>
      <c r="S35" s="520" t="e">
        <f>IF(G35="","",P35/L35/#REF!)</f>
        <v>#VALUE!</v>
      </c>
      <c r="T35" s="532">
        <v>4</v>
      </c>
      <c r="U35" s="533" t="s">
        <v>346</v>
      </c>
      <c r="V35" s="539"/>
      <c r="W35" s="532" t="s">
        <v>342</v>
      </c>
      <c r="X35" s="532">
        <v>2</v>
      </c>
      <c r="Y35" s="535" t="str">
        <f t="shared" si="8"/>
        <v/>
      </c>
      <c r="Z35" s="989"/>
      <c r="AA35" s="992"/>
      <c r="AB35" s="998"/>
      <c r="AC35" s="961"/>
      <c r="AD35" s="963"/>
      <c r="AE35" s="536"/>
      <c r="AF35" s="965"/>
      <c r="AG35" s="963"/>
      <c r="AH35" s="963"/>
      <c r="AI35" s="963"/>
      <c r="AJ35" s="963"/>
      <c r="AK35" s="963"/>
      <c r="AL35" s="963"/>
      <c r="AM35" s="963"/>
      <c r="AN35" s="536"/>
      <c r="AO35" s="536"/>
      <c r="AP35" s="963"/>
      <c r="AQ35" s="995"/>
      <c r="AR35" s="541"/>
      <c r="AS35" s="19"/>
    </row>
    <row r="36" spans="2:45">
      <c r="B36" s="980"/>
      <c r="C36" s="1014"/>
      <c r="D36" s="527"/>
      <c r="E36" s="994"/>
      <c r="F36" s="994"/>
      <c r="G36" s="529"/>
      <c r="H36" s="365" t="str">
        <f>IF(G36=0,"",G36/#REF!)</f>
        <v/>
      </c>
      <c r="I36" s="515" t="str">
        <f>IF(H36="","",(H36/#REF!/#REF!)*#REF!)</f>
        <v/>
      </c>
      <c r="J36" s="515" t="str">
        <f t="shared" si="6"/>
        <v/>
      </c>
      <c r="K36" s="515" t="str">
        <f>IF(H36="","",L36*#REF!)</f>
        <v/>
      </c>
      <c r="L36" s="515"/>
      <c r="M36" s="516">
        <f t="shared" si="7"/>
        <v>285.71428571428572</v>
      </c>
      <c r="N36" s="516" t="e">
        <f t="shared" si="9"/>
        <v>#VALUE!</v>
      </c>
      <c r="O36" s="517" t="str">
        <f>IFERROR(ROUND(IF(G36/#REF!=0,"",G36/#REF!),0),"")</f>
        <v/>
      </c>
      <c r="P36" s="518" t="str">
        <f>IFERROR(O36/#REF!,"")</f>
        <v/>
      </c>
      <c r="Q36" s="519" t="e">
        <f t="shared" si="10"/>
        <v>#VALUE!</v>
      </c>
      <c r="R36" s="520" t="str">
        <f>IF(G36="","",P36/#REF!)</f>
        <v/>
      </c>
      <c r="S36" s="520" t="str">
        <f>IF(G36="","",P36/L36/#REF!)</f>
        <v/>
      </c>
      <c r="T36" s="532"/>
      <c r="U36" s="533"/>
      <c r="V36" s="539"/>
      <c r="W36" s="532"/>
      <c r="X36" s="532"/>
      <c r="Y36" s="535" t="str">
        <f t="shared" si="8"/>
        <v/>
      </c>
      <c r="Z36" s="989"/>
      <c r="AA36" s="992"/>
      <c r="AB36" s="998"/>
      <c r="AC36" s="961"/>
      <c r="AD36" s="963"/>
      <c r="AE36" s="536"/>
      <c r="AF36" s="965"/>
      <c r="AG36" s="963"/>
      <c r="AH36" s="963"/>
      <c r="AI36" s="963"/>
      <c r="AJ36" s="963"/>
      <c r="AK36" s="963"/>
      <c r="AL36" s="963"/>
      <c r="AM36" s="963"/>
      <c r="AN36" s="536"/>
      <c r="AO36" s="536"/>
      <c r="AP36" s="963"/>
      <c r="AQ36" s="995"/>
      <c r="AR36" s="541"/>
      <c r="AS36" s="19"/>
    </row>
    <row r="37" spans="2:45">
      <c r="B37" s="980"/>
      <c r="C37" s="1014"/>
      <c r="D37" s="527"/>
      <c r="E37" s="994"/>
      <c r="F37" s="994"/>
      <c r="G37" s="529"/>
      <c r="H37" s="365" t="str">
        <f>IF(G37=0,"",G37/#REF!)</f>
        <v/>
      </c>
      <c r="I37" s="515" t="str">
        <f>IF(H37="","",(H37/#REF!/#REF!)*#REF!)</f>
        <v/>
      </c>
      <c r="J37" s="515" t="str">
        <f t="shared" si="6"/>
        <v/>
      </c>
      <c r="K37" s="515" t="str">
        <f>IF(H37="","",L37*#REF!)</f>
        <v/>
      </c>
      <c r="L37" s="515"/>
      <c r="M37" s="516">
        <f t="shared" si="7"/>
        <v>285.71428571428572</v>
      </c>
      <c r="N37" s="516" t="e">
        <f t="shared" si="9"/>
        <v>#VALUE!</v>
      </c>
      <c r="O37" s="517" t="str">
        <f>IFERROR(ROUND(IF(G37/#REF!=0,"",G37/#REF!),0),"")</f>
        <v/>
      </c>
      <c r="P37" s="518" t="str">
        <f>IFERROR(O37/#REF!,"")</f>
        <v/>
      </c>
      <c r="Q37" s="519" t="e">
        <f t="shared" si="10"/>
        <v>#VALUE!</v>
      </c>
      <c r="R37" s="520" t="str">
        <f>IF(G37="","",P37/#REF!)</f>
        <v/>
      </c>
      <c r="S37" s="520" t="str">
        <f>IF(G37="","",P37/L37/#REF!)</f>
        <v/>
      </c>
      <c r="T37" s="532"/>
      <c r="U37" s="533"/>
      <c r="V37" s="539"/>
      <c r="W37" s="532"/>
      <c r="X37" s="532"/>
      <c r="Y37" s="535" t="str">
        <f t="shared" si="8"/>
        <v/>
      </c>
      <c r="Z37" s="989"/>
      <c r="AA37" s="992"/>
      <c r="AB37" s="998"/>
      <c r="AC37" s="961"/>
      <c r="AD37" s="963"/>
      <c r="AE37" s="536"/>
      <c r="AF37" s="965"/>
      <c r="AG37" s="963"/>
      <c r="AH37" s="963"/>
      <c r="AI37" s="963"/>
      <c r="AJ37" s="963"/>
      <c r="AK37" s="963"/>
      <c r="AL37" s="963"/>
      <c r="AM37" s="963"/>
      <c r="AN37" s="536"/>
      <c r="AO37" s="536"/>
      <c r="AP37" s="963"/>
      <c r="AQ37" s="995"/>
      <c r="AR37" s="541"/>
      <c r="AS37" s="19"/>
    </row>
    <row r="38" spans="2:45">
      <c r="B38" s="980"/>
      <c r="C38" s="1014"/>
      <c r="D38" s="527"/>
      <c r="E38" s="994"/>
      <c r="F38" s="994"/>
      <c r="G38" s="529"/>
      <c r="H38" s="365" t="str">
        <f>IF(G38=0,"",G38/#REF!)</f>
        <v/>
      </c>
      <c r="I38" s="515" t="str">
        <f>IF(H38="","",(H38/#REF!/#REF!)*#REF!)</f>
        <v/>
      </c>
      <c r="J38" s="515" t="str">
        <f t="shared" si="6"/>
        <v/>
      </c>
      <c r="K38" s="515" t="str">
        <f>IF(H38="","",L38*#REF!)</f>
        <v/>
      </c>
      <c r="L38" s="515"/>
      <c r="M38" s="516">
        <f t="shared" si="7"/>
        <v>285.71428571428572</v>
      </c>
      <c r="N38" s="516" t="e">
        <f t="shared" si="9"/>
        <v>#VALUE!</v>
      </c>
      <c r="O38" s="517" t="str">
        <f>IFERROR(ROUND(IF(G38/#REF!=0,"",G38/#REF!),0),"")</f>
        <v/>
      </c>
      <c r="P38" s="518" t="str">
        <f>IFERROR(O38/#REF!,"")</f>
        <v/>
      </c>
      <c r="Q38" s="519" t="e">
        <f t="shared" si="10"/>
        <v>#VALUE!</v>
      </c>
      <c r="R38" s="520" t="str">
        <f>IF(G38="","",P38/#REF!)</f>
        <v/>
      </c>
      <c r="S38" s="520" t="str">
        <f>IF(G38="","",P38/L38/#REF!)</f>
        <v/>
      </c>
      <c r="T38" s="532"/>
      <c r="U38" s="533"/>
      <c r="V38" s="539"/>
      <c r="W38" s="532"/>
      <c r="X38" s="532"/>
      <c r="Y38" s="535" t="str">
        <f t="shared" si="8"/>
        <v/>
      </c>
      <c r="Z38" s="989"/>
      <c r="AA38" s="992"/>
      <c r="AB38" s="998"/>
      <c r="AC38" s="961"/>
      <c r="AD38" s="963"/>
      <c r="AE38" s="536"/>
      <c r="AF38" s="965"/>
      <c r="AG38" s="963"/>
      <c r="AH38" s="963"/>
      <c r="AI38" s="963"/>
      <c r="AJ38" s="963"/>
      <c r="AK38" s="963"/>
      <c r="AL38" s="963"/>
      <c r="AM38" s="963"/>
      <c r="AN38" s="536"/>
      <c r="AO38" s="536"/>
      <c r="AP38" s="963"/>
      <c r="AQ38" s="995"/>
      <c r="AR38" s="541"/>
      <c r="AS38" s="19"/>
    </row>
    <row r="39" spans="2:45">
      <c r="B39" s="980"/>
      <c r="C39" s="1014"/>
      <c r="D39" s="527"/>
      <c r="E39" s="994"/>
      <c r="F39" s="994"/>
      <c r="G39" s="529"/>
      <c r="H39" s="365" t="str">
        <f>IF(G39=0,"",G39/#REF!)</f>
        <v/>
      </c>
      <c r="I39" s="515" t="str">
        <f>IF(H39="","",(H39/#REF!/#REF!)*#REF!)</f>
        <v/>
      </c>
      <c r="J39" s="515" t="str">
        <f t="shared" si="6"/>
        <v/>
      </c>
      <c r="K39" s="515" t="str">
        <f>IF(H39="","",L39*#REF!)</f>
        <v/>
      </c>
      <c r="L39" s="515"/>
      <c r="M39" s="516">
        <f t="shared" si="7"/>
        <v>285.71428571428572</v>
      </c>
      <c r="N39" s="516" t="e">
        <f t="shared" si="9"/>
        <v>#VALUE!</v>
      </c>
      <c r="O39" s="517" t="str">
        <f>IFERROR(ROUND(IF(G39/#REF!=0,"",G39/#REF!),0),"")</f>
        <v/>
      </c>
      <c r="P39" s="518" t="str">
        <f>IFERROR(O39/#REF!,"")</f>
        <v/>
      </c>
      <c r="Q39" s="519" t="e">
        <f t="shared" si="10"/>
        <v>#VALUE!</v>
      </c>
      <c r="R39" s="520" t="str">
        <f>IF(G39="","",P39/#REF!)</f>
        <v/>
      </c>
      <c r="S39" s="520" t="str">
        <f>IF(G39="","",P39/L39/#REF!)</f>
        <v/>
      </c>
      <c r="T39" s="532"/>
      <c r="U39" s="533"/>
      <c r="V39" s="539"/>
      <c r="W39" s="532"/>
      <c r="X39" s="532"/>
      <c r="Y39" s="535" t="str">
        <f t="shared" si="8"/>
        <v/>
      </c>
      <c r="Z39" s="989"/>
      <c r="AA39" s="992"/>
      <c r="AB39" s="998"/>
      <c r="AC39" s="961"/>
      <c r="AD39" s="963"/>
      <c r="AE39" s="536"/>
      <c r="AF39" s="965"/>
      <c r="AG39" s="963"/>
      <c r="AH39" s="963"/>
      <c r="AI39" s="963"/>
      <c r="AJ39" s="963"/>
      <c r="AK39" s="963"/>
      <c r="AL39" s="963"/>
      <c r="AM39" s="963"/>
      <c r="AN39" s="536"/>
      <c r="AO39" s="536"/>
      <c r="AP39" s="963"/>
      <c r="AQ39" s="995"/>
      <c r="AR39" s="541"/>
      <c r="AS39" s="19"/>
    </row>
    <row r="40" spans="2:45">
      <c r="B40" s="980"/>
      <c r="C40" s="1014"/>
      <c r="D40" s="527"/>
      <c r="E40" s="994"/>
      <c r="F40" s="994"/>
      <c r="G40" s="529"/>
      <c r="H40" s="365" t="str">
        <f>IF(G40=0,"",G40/#REF!)</f>
        <v/>
      </c>
      <c r="I40" s="515" t="str">
        <f>IF(H40="","",(H40/#REF!/#REF!)*#REF!)</f>
        <v/>
      </c>
      <c r="J40" s="515" t="str">
        <f t="shared" si="6"/>
        <v/>
      </c>
      <c r="K40" s="515" t="str">
        <f>IF(H40="","",L40*#REF!)</f>
        <v/>
      </c>
      <c r="L40" s="515"/>
      <c r="M40" s="516">
        <f t="shared" si="7"/>
        <v>285.71428571428572</v>
      </c>
      <c r="N40" s="516" t="e">
        <f t="shared" si="9"/>
        <v>#VALUE!</v>
      </c>
      <c r="O40" s="517" t="str">
        <f>IFERROR(ROUND(IF(G40/#REF!=0,"",G40/#REF!),0),"")</f>
        <v/>
      </c>
      <c r="P40" s="518" t="str">
        <f>IFERROR(O40/#REF!,"")</f>
        <v/>
      </c>
      <c r="Q40" s="519" t="e">
        <f t="shared" si="10"/>
        <v>#VALUE!</v>
      </c>
      <c r="R40" s="520" t="str">
        <f>IF(G40="","",P40/#REF!)</f>
        <v/>
      </c>
      <c r="S40" s="520" t="str">
        <f>IF(G40="","",P40/L40/#REF!)</f>
        <v/>
      </c>
      <c r="T40" s="532"/>
      <c r="U40" s="533"/>
      <c r="V40" s="539"/>
      <c r="W40" s="532"/>
      <c r="X40" s="532"/>
      <c r="Y40" s="535" t="str">
        <f t="shared" si="8"/>
        <v/>
      </c>
      <c r="Z40" s="989"/>
      <c r="AA40" s="992"/>
      <c r="AB40" s="998"/>
      <c r="AC40" s="961"/>
      <c r="AD40" s="963"/>
      <c r="AE40" s="536"/>
      <c r="AF40" s="965"/>
      <c r="AG40" s="963"/>
      <c r="AH40" s="963"/>
      <c r="AI40" s="963"/>
      <c r="AJ40" s="963"/>
      <c r="AK40" s="963"/>
      <c r="AL40" s="963"/>
      <c r="AM40" s="963"/>
      <c r="AN40" s="536"/>
      <c r="AO40" s="536"/>
      <c r="AP40" s="963"/>
      <c r="AQ40" s="995"/>
      <c r="AR40" s="541"/>
      <c r="AS40" s="19"/>
    </row>
    <row r="41" spans="2:45">
      <c r="B41" s="981"/>
      <c r="C41" s="1015"/>
      <c r="D41" s="527"/>
      <c r="E41" s="994"/>
      <c r="F41" s="994"/>
      <c r="G41" s="529"/>
      <c r="H41" s="365" t="str">
        <f>IF(G41=0,"",G41/#REF!)</f>
        <v/>
      </c>
      <c r="I41" s="515" t="str">
        <f>IF(H41="","",(H41/#REF!/#REF!)*#REF!)</f>
        <v/>
      </c>
      <c r="J41" s="515" t="str">
        <f>IF(I41="","",ROUNDUP(I41,0))</f>
        <v/>
      </c>
      <c r="K41" s="515" t="str">
        <f>IF(H41="","",L41*#REF!)</f>
        <v/>
      </c>
      <c r="L41" s="515" t="str">
        <f>IF(J41="","",ROUNDUP(I41/#REF!,0))</f>
        <v/>
      </c>
      <c r="M41" s="516">
        <f>IF(H41=0,"",$M$19*10)</f>
        <v>285.71428571428572</v>
      </c>
      <c r="N41" s="516" t="e">
        <f>IF(M41="","",H41/M41)</f>
        <v>#VALUE!</v>
      </c>
      <c r="O41" s="517" t="str">
        <f>IFERROR(ROUND(IF(G41/#REF!=0,"",G41/#REF!),0),"")</f>
        <v/>
      </c>
      <c r="P41" s="518" t="str">
        <f>IFERROR(O41/#REF!,"")</f>
        <v/>
      </c>
      <c r="Q41" s="525"/>
      <c r="R41" s="526" t="str">
        <f>IF(G41="","",P41/#REF!)</f>
        <v/>
      </c>
      <c r="S41" s="526" t="str">
        <f>IF(G41="","",P41/L41/#REF!)</f>
        <v/>
      </c>
      <c r="T41" s="532"/>
      <c r="U41" s="533"/>
      <c r="V41" s="539"/>
      <c r="W41" s="532"/>
      <c r="X41" s="532"/>
      <c r="Y41" s="535" t="str">
        <f t="shared" si="8"/>
        <v/>
      </c>
      <c r="Z41" s="990"/>
      <c r="AA41" s="993"/>
      <c r="AB41" s="999"/>
      <c r="AC41" s="962"/>
      <c r="AD41" s="964"/>
      <c r="AE41" s="537"/>
      <c r="AF41" s="966"/>
      <c r="AG41" s="964"/>
      <c r="AH41" s="964"/>
      <c r="AI41" s="964"/>
      <c r="AJ41" s="964"/>
      <c r="AK41" s="964"/>
      <c r="AL41" s="964"/>
      <c r="AM41" s="964"/>
      <c r="AN41" s="537"/>
      <c r="AO41" s="537"/>
      <c r="AP41" s="964"/>
      <c r="AQ41" s="996"/>
      <c r="AR41" s="541"/>
      <c r="AS41" s="19"/>
    </row>
    <row r="42" spans="2:45" s="90" customFormat="1" ht="16.5" customHeight="1">
      <c r="B42" s="241"/>
      <c r="C42" s="78" t="s">
        <v>348</v>
      </c>
      <c r="D42" s="78">
        <f>COUNTA(D32:D41)</f>
        <v>4</v>
      </c>
      <c r="E42" s="953"/>
      <c r="F42" s="954"/>
      <c r="G42" s="69">
        <f>SUM(G32:G41)</f>
        <v>5407.2</v>
      </c>
      <c r="H42" s="69" t="e">
        <f>SUM(H32:H41)</f>
        <v>#REF!</v>
      </c>
      <c r="I42" s="69" t="e">
        <f>(H42/#REF!/#REF!)*#REF!</f>
        <v>#REF!</v>
      </c>
      <c r="J42" s="69"/>
      <c r="K42" s="69" t="e">
        <f>SUM(K32:K41)</f>
        <v>#REF!</v>
      </c>
      <c r="L42" s="69" t="e">
        <f>SUM(L32:L41)</f>
        <v>#REF!</v>
      </c>
      <c r="M42" s="69"/>
      <c r="N42" s="69"/>
      <c r="O42" s="70">
        <f>SUM(O32:O41)</f>
        <v>0</v>
      </c>
      <c r="P42" s="259" t="str">
        <f>IFERROR(O42/#REF!,"")</f>
        <v/>
      </c>
      <c r="Q42" s="338"/>
      <c r="R42" s="69" t="e">
        <f>SUM(R32:R41)</f>
        <v>#VALUE!</v>
      </c>
      <c r="S42" s="188" t="e">
        <f>IF(G42="","",P42/L42/#REF!)</f>
        <v>#VALUE!</v>
      </c>
      <c r="T42" s="71"/>
      <c r="U42" s="71"/>
      <c r="V42" s="71"/>
      <c r="W42" s="74"/>
      <c r="X42" s="74"/>
      <c r="Y42" s="385"/>
      <c r="Z42" s="262"/>
      <c r="AA42" s="74">
        <f>SUM(AA32:AA41)</f>
        <v>0</v>
      </c>
      <c r="AB42" s="260"/>
      <c r="AC42" s="249"/>
      <c r="AD42" s="247" t="e">
        <f>SUM(AD32:AD41)</f>
        <v>#REF!</v>
      </c>
      <c r="AE42" s="247"/>
      <c r="AF42" s="506" t="e">
        <f t="shared" ref="AF42" si="11">SUM(AF32:AF41)</f>
        <v>#REF!</v>
      </c>
      <c r="AG42" s="70" t="e">
        <f t="shared" ref="AG42:AI42" si="12">SUM(AG32:AG41)</f>
        <v>#REF!</v>
      </c>
      <c r="AH42" s="70" t="e">
        <f t="shared" si="12"/>
        <v>#REF!</v>
      </c>
      <c r="AI42" s="70" t="e">
        <f t="shared" si="12"/>
        <v>#REF!</v>
      </c>
      <c r="AJ42" s="247"/>
      <c r="AK42" s="247"/>
      <c r="AL42" s="247"/>
      <c r="AM42" s="247"/>
      <c r="AN42" s="247"/>
      <c r="AO42" s="247"/>
      <c r="AP42" s="247"/>
      <c r="AQ42" s="249"/>
      <c r="AR42" s="81"/>
      <c r="AS42" s="91"/>
    </row>
    <row r="43" spans="2:45" s="93" customFormat="1" ht="14.55" customHeight="1" thickBot="1">
      <c r="B43" s="298"/>
      <c r="C43" s="299"/>
      <c r="D43" s="300"/>
      <c r="E43" s="958"/>
      <c r="F43" s="959"/>
      <c r="G43" s="301"/>
      <c r="H43" s="302" t="str">
        <f>IFERROR(IF(G43/#REF!=0," ",G43/#REF!),"")</f>
        <v/>
      </c>
      <c r="I43" s="303"/>
      <c r="J43" s="303"/>
      <c r="K43" s="303"/>
      <c r="L43" s="303"/>
      <c r="M43" s="303"/>
      <c r="N43" s="303"/>
      <c r="O43" s="72"/>
      <c r="P43" s="250"/>
      <c r="Q43" s="251"/>
      <c r="R43" s="252"/>
      <c r="S43" s="252"/>
      <c r="T43" s="252"/>
      <c r="U43" s="252"/>
      <c r="V43" s="264"/>
      <c r="W43" s="264"/>
      <c r="X43" s="264"/>
      <c r="Y43" s="386"/>
      <c r="Z43" s="263"/>
      <c r="AA43" s="264"/>
      <c r="AB43" s="268"/>
      <c r="AC43" s="250"/>
      <c r="AD43" s="263"/>
      <c r="AE43" s="318"/>
      <c r="AF43" s="318"/>
      <c r="AG43" s="318"/>
      <c r="AH43" s="318"/>
      <c r="AI43" s="318"/>
      <c r="AJ43" s="318"/>
      <c r="AK43" s="318"/>
      <c r="AL43" s="318"/>
      <c r="AM43" s="318"/>
      <c r="AN43" s="318"/>
      <c r="AO43" s="318"/>
      <c r="AP43" s="318"/>
      <c r="AQ43" s="250"/>
      <c r="AR43" s="289"/>
      <c r="AS43" s="92"/>
    </row>
    <row r="44" spans="2:45" ht="14.55" customHeight="1">
      <c r="B44" s="980">
        <f>B32+1</f>
        <v>3</v>
      </c>
      <c r="C44" s="982" t="s">
        <v>355</v>
      </c>
      <c r="D44" s="170">
        <v>10</v>
      </c>
      <c r="E44" s="984" t="s">
        <v>356</v>
      </c>
      <c r="F44" s="984"/>
      <c r="G44" s="191">
        <v>1300</v>
      </c>
      <c r="H44" s="446" t="e">
        <f>IF(G44=0,"",G44/#REF!)</f>
        <v>#REF!</v>
      </c>
      <c r="I44" s="463" t="e">
        <f>IF(H44="","",(H44/#REF!/#REF!)*#REF!)</f>
        <v>#REF!</v>
      </c>
      <c r="J44" s="463" t="e">
        <f t="shared" ref="J44:J52" si="13">IF(I44="","",ROUNDUP(I44,0))</f>
        <v>#REF!</v>
      </c>
      <c r="K44" s="380" t="e">
        <f>IF(H44="","",L44*#REF!)</f>
        <v>#REF!</v>
      </c>
      <c r="L44" s="380" t="e">
        <f>ROUNDUP(I44/#REF!,0)</f>
        <v>#REF!</v>
      </c>
      <c r="M44" s="447" t="e">
        <f t="shared" ref="M44:M52" si="14">IF(H44=0,"",$M$19*10)</f>
        <v>#REF!</v>
      </c>
      <c r="N44" s="447" t="e">
        <f>H44/M44</f>
        <v>#REF!</v>
      </c>
      <c r="O44" s="448" t="str">
        <f>IFERROR(ROUND(IF(G44/#REF!=0,"",G44/#REF!),0),"")</f>
        <v/>
      </c>
      <c r="P44" s="449" t="str">
        <f>IFERROR(O44/#REF!,"")</f>
        <v/>
      </c>
      <c r="Q44" s="450" t="e">
        <f>O44/(I44/2)/7</f>
        <v>#VALUE!</v>
      </c>
      <c r="R44" s="451" t="e">
        <f>IF(G44="","",P44/#REF!)</f>
        <v>#VALUE!</v>
      </c>
      <c r="S44" s="451" t="e">
        <f>IF(G44="","",P44/L44/#REF!)</f>
        <v>#VALUE!</v>
      </c>
      <c r="T44" s="334">
        <v>0</v>
      </c>
      <c r="U44" s="283" t="s">
        <v>346</v>
      </c>
      <c r="V44" s="472" t="s">
        <v>296</v>
      </c>
      <c r="W44" s="286" t="s">
        <v>336</v>
      </c>
      <c r="X44" s="286" t="s">
        <v>336</v>
      </c>
      <c r="Y44" s="467" t="str">
        <f t="shared" ref="Y44:Y45" si="15">IFERROR(S44/X44, "")</f>
        <v/>
      </c>
      <c r="Z44" s="985" t="s">
        <v>337</v>
      </c>
      <c r="AA44" s="971" t="s">
        <v>351</v>
      </c>
      <c r="AB44" s="974">
        <v>100</v>
      </c>
      <c r="AC44" s="977" t="e">
        <f>P54/AB44</f>
        <v>#VALUE!</v>
      </c>
      <c r="AD44" s="967" t="e">
        <f>I54</f>
        <v>#REF!</v>
      </c>
      <c r="AE44" s="469"/>
      <c r="AF44" s="965" t="e">
        <f>AD44/#REF!</f>
        <v>#REF!</v>
      </c>
      <c r="AG44" s="967" t="e">
        <f>ROUNDUP(AF44,0)</f>
        <v>#REF!</v>
      </c>
      <c r="AH44" s="967" t="e">
        <f>AE54*#REF!</f>
        <v>#REF!</v>
      </c>
      <c r="AI44" s="967" t="e">
        <f>AD54*3*(#REF!+#REF!)</f>
        <v>#REF!</v>
      </c>
      <c r="AJ44" s="967" t="e">
        <f>AD54*2*(#REF!+#REF!)</f>
        <v>#REF!</v>
      </c>
      <c r="AK44" s="967"/>
      <c r="AL44" s="967"/>
      <c r="AM44" s="967"/>
      <c r="AN44" s="469"/>
      <c r="AO44" s="469"/>
      <c r="AP44" s="967"/>
      <c r="AQ44" s="969"/>
      <c r="AR44" s="176"/>
      <c r="AS44" s="19"/>
    </row>
    <row r="45" spans="2:45">
      <c r="B45" s="980"/>
      <c r="C45" s="982"/>
      <c r="D45" s="170">
        <v>11</v>
      </c>
      <c r="E45" s="955" t="s">
        <v>357</v>
      </c>
      <c r="F45" s="955"/>
      <c r="G45" s="191">
        <f>795+100</f>
        <v>895</v>
      </c>
      <c r="H45" s="446" t="e">
        <f>IF(G45=0,"",G45/#REF!)</f>
        <v>#REF!</v>
      </c>
      <c r="I45" s="464" t="e">
        <f>IF(H45="","",(H45/#REF!/#REF!)*#REF!)</f>
        <v>#REF!</v>
      </c>
      <c r="J45" s="464" t="e">
        <f t="shared" si="13"/>
        <v>#REF!</v>
      </c>
      <c r="K45" s="381" t="e">
        <f>IF(H45="","",L45*#REF!)</f>
        <v>#REF!</v>
      </c>
      <c r="L45" s="381" t="e">
        <f>ROUNDUP(I45/#REF!,0)</f>
        <v>#REF!</v>
      </c>
      <c r="M45" s="452" t="e">
        <f t="shared" si="14"/>
        <v>#REF!</v>
      </c>
      <c r="N45" s="452" t="e">
        <f t="shared" ref="N45:N52" si="16">H45/M45</f>
        <v>#REF!</v>
      </c>
      <c r="O45" s="453" t="str">
        <f>IFERROR(ROUND(IF(G45/#REF!=0,"",G45/#REF!),0),"")</f>
        <v/>
      </c>
      <c r="P45" s="454" t="str">
        <f>IFERROR(O45/#REF!,"")</f>
        <v/>
      </c>
      <c r="Q45" s="455" t="e">
        <f t="shared" ref="Q45:Q52" si="17">O45/(I45/2)/7</f>
        <v>#VALUE!</v>
      </c>
      <c r="R45" s="456" t="e">
        <f>IF(G45="","",P45/#REF!)</f>
        <v>#VALUE!</v>
      </c>
      <c r="S45" s="456" t="e">
        <f>IF(G45="","",P45/L45/#REF!)</f>
        <v>#VALUE!</v>
      </c>
      <c r="T45" s="286">
        <v>5</v>
      </c>
      <c r="U45" s="285" t="s">
        <v>296</v>
      </c>
      <c r="V45" s="473"/>
      <c r="W45" s="286" t="s">
        <v>342</v>
      </c>
      <c r="X45" s="286">
        <v>2</v>
      </c>
      <c r="Y45" s="468" t="str">
        <f t="shared" si="15"/>
        <v/>
      </c>
      <c r="Z45" s="986"/>
      <c r="AA45" s="972"/>
      <c r="AB45" s="975"/>
      <c r="AC45" s="978"/>
      <c r="AD45" s="967"/>
      <c r="AE45" s="469"/>
      <c r="AF45" s="965"/>
      <c r="AG45" s="967"/>
      <c r="AH45" s="967"/>
      <c r="AI45" s="967"/>
      <c r="AJ45" s="967"/>
      <c r="AK45" s="967"/>
      <c r="AL45" s="967"/>
      <c r="AM45" s="967"/>
      <c r="AN45" s="469"/>
      <c r="AO45" s="469"/>
      <c r="AP45" s="967"/>
      <c r="AQ45" s="969"/>
      <c r="AR45" s="177"/>
      <c r="AS45" s="19"/>
    </row>
    <row r="46" spans="2:45">
      <c r="B46" s="980"/>
      <c r="C46" s="982"/>
      <c r="D46" s="170"/>
      <c r="E46" s="955"/>
      <c r="F46" s="955"/>
      <c r="G46" s="191"/>
      <c r="H46" s="446" t="str">
        <f>IF(G46=0,"",G46/#REF!)</f>
        <v/>
      </c>
      <c r="I46" s="465" t="str">
        <f>IF(H46="","",(H46/#REF!/#REF!)*#REF!)</f>
        <v/>
      </c>
      <c r="J46" s="466" t="str">
        <f t="shared" si="13"/>
        <v/>
      </c>
      <c r="K46" s="397" t="str">
        <f>IF(H46="","",L46*#REF!)</f>
        <v/>
      </c>
      <c r="L46" s="397"/>
      <c r="M46" s="457">
        <f t="shared" si="14"/>
        <v>285.71428571428572</v>
      </c>
      <c r="N46" s="457" t="e">
        <f t="shared" si="16"/>
        <v>#VALUE!</v>
      </c>
      <c r="O46" s="458" t="str">
        <f>IFERROR(ROUND(IF(G46/#REF!=0,"",G46/#REF!),0),"")</f>
        <v/>
      </c>
      <c r="P46" s="459" t="str">
        <f>IFERROR(O46/#REF!,"")</f>
        <v/>
      </c>
      <c r="Q46" s="455" t="e">
        <f t="shared" si="17"/>
        <v>#VALUE!</v>
      </c>
      <c r="R46" s="460" t="str">
        <f>IF(G46="","",P46/#REF!)</f>
        <v/>
      </c>
      <c r="S46" s="460" t="str">
        <f>IF(G46="","",P46/L46/#REF!)</f>
        <v/>
      </c>
      <c r="T46" s="286"/>
      <c r="U46" s="285"/>
      <c r="V46" s="473"/>
      <c r="W46" s="286"/>
      <c r="X46" s="286"/>
      <c r="Y46" s="468" t="str">
        <f t="shared" ref="Y46:Y53" si="18">IFERROR(P46/X46, "")</f>
        <v/>
      </c>
      <c r="Z46" s="986"/>
      <c r="AA46" s="972"/>
      <c r="AB46" s="975"/>
      <c r="AC46" s="978"/>
      <c r="AD46" s="967"/>
      <c r="AE46" s="469"/>
      <c r="AF46" s="965"/>
      <c r="AG46" s="967"/>
      <c r="AH46" s="967"/>
      <c r="AI46" s="967"/>
      <c r="AJ46" s="967"/>
      <c r="AK46" s="967"/>
      <c r="AL46" s="967"/>
      <c r="AM46" s="967"/>
      <c r="AN46" s="469"/>
      <c r="AO46" s="469"/>
      <c r="AP46" s="967"/>
      <c r="AQ46" s="969"/>
      <c r="AR46" s="177"/>
      <c r="AS46" s="19"/>
    </row>
    <row r="47" spans="2:45">
      <c r="B47" s="980"/>
      <c r="C47" s="982"/>
      <c r="D47" s="170"/>
      <c r="E47" s="955"/>
      <c r="F47" s="955"/>
      <c r="G47" s="191"/>
      <c r="H47" s="446" t="str">
        <f>IF(G47=0,"",G47/#REF!)</f>
        <v/>
      </c>
      <c r="I47" s="464" t="str">
        <f>IF(H47="","",(H47/#REF!/#REF!)*#REF!)</f>
        <v/>
      </c>
      <c r="J47" s="464" t="str">
        <f t="shared" si="13"/>
        <v/>
      </c>
      <c r="K47" s="381" t="str">
        <f>IF(H47="","",L47*#REF!)</f>
        <v/>
      </c>
      <c r="L47" s="381"/>
      <c r="M47" s="452">
        <f t="shared" si="14"/>
        <v>285.71428571428572</v>
      </c>
      <c r="N47" s="452" t="e">
        <f t="shared" si="16"/>
        <v>#VALUE!</v>
      </c>
      <c r="O47" s="453" t="str">
        <f>IFERROR(ROUND(IF(G47/#REF!=0,"",G47/#REF!),0),"")</f>
        <v/>
      </c>
      <c r="P47" s="454" t="str">
        <f>IFERROR(O47/#REF!,"")</f>
        <v/>
      </c>
      <c r="Q47" s="455" t="e">
        <f t="shared" si="17"/>
        <v>#VALUE!</v>
      </c>
      <c r="R47" s="456" t="str">
        <f>IF(G47="","",P47/#REF!)</f>
        <v/>
      </c>
      <c r="S47" s="456" t="str">
        <f>IF(G47="","",P47/L47/#REF!)</f>
        <v/>
      </c>
      <c r="T47" s="286"/>
      <c r="U47" s="285"/>
      <c r="V47" s="473"/>
      <c r="W47" s="286"/>
      <c r="X47" s="286"/>
      <c r="Y47" s="468" t="str">
        <f t="shared" si="18"/>
        <v/>
      </c>
      <c r="Z47" s="986"/>
      <c r="AA47" s="972"/>
      <c r="AB47" s="975"/>
      <c r="AC47" s="978"/>
      <c r="AD47" s="967"/>
      <c r="AE47" s="469"/>
      <c r="AF47" s="965"/>
      <c r="AG47" s="967"/>
      <c r="AH47" s="967"/>
      <c r="AI47" s="967"/>
      <c r="AJ47" s="967"/>
      <c r="AK47" s="967"/>
      <c r="AL47" s="967"/>
      <c r="AM47" s="967"/>
      <c r="AN47" s="469"/>
      <c r="AO47" s="469"/>
      <c r="AP47" s="967"/>
      <c r="AQ47" s="969"/>
      <c r="AR47" s="177"/>
      <c r="AS47" s="19"/>
    </row>
    <row r="48" spans="2:45">
      <c r="B48" s="980"/>
      <c r="C48" s="982"/>
      <c r="D48" s="170"/>
      <c r="E48" s="955"/>
      <c r="F48" s="955"/>
      <c r="G48" s="192"/>
      <c r="H48" s="446" t="str">
        <f>IF(G48=0,"",G48/#REF!)</f>
        <v/>
      </c>
      <c r="I48" s="464" t="str">
        <f>IF(H48="","",(H48/#REF!/#REF!)*#REF!)</f>
        <v/>
      </c>
      <c r="J48" s="464" t="str">
        <f t="shared" si="13"/>
        <v/>
      </c>
      <c r="K48" s="381" t="str">
        <f>IF(H48="","",L48*#REF!)</f>
        <v/>
      </c>
      <c r="L48" s="381"/>
      <c r="M48" s="452">
        <f t="shared" si="14"/>
        <v>285.71428571428572</v>
      </c>
      <c r="N48" s="452" t="e">
        <f t="shared" si="16"/>
        <v>#VALUE!</v>
      </c>
      <c r="O48" s="453" t="str">
        <f>IFERROR(ROUND(IF(G48/#REF!=0,"",G48/#REF!),0),"")</f>
        <v/>
      </c>
      <c r="P48" s="454" t="str">
        <f>IFERROR(O48/#REF!,"")</f>
        <v/>
      </c>
      <c r="Q48" s="455" t="e">
        <f t="shared" si="17"/>
        <v>#VALUE!</v>
      </c>
      <c r="R48" s="456" t="str">
        <f>IF(G48="","",P48/#REF!)</f>
        <v/>
      </c>
      <c r="S48" s="456" t="str">
        <f>IF(G48="","",P48/L48/#REF!)</f>
        <v/>
      </c>
      <c r="T48" s="286"/>
      <c r="U48" s="285"/>
      <c r="V48" s="473"/>
      <c r="W48" s="286"/>
      <c r="X48" s="286"/>
      <c r="Y48" s="468" t="str">
        <f t="shared" si="18"/>
        <v/>
      </c>
      <c r="Z48" s="986"/>
      <c r="AA48" s="972"/>
      <c r="AB48" s="975"/>
      <c r="AC48" s="978"/>
      <c r="AD48" s="967"/>
      <c r="AE48" s="469"/>
      <c r="AF48" s="965"/>
      <c r="AG48" s="967"/>
      <c r="AH48" s="967"/>
      <c r="AI48" s="967"/>
      <c r="AJ48" s="967"/>
      <c r="AK48" s="967"/>
      <c r="AL48" s="967"/>
      <c r="AM48" s="967"/>
      <c r="AN48" s="469"/>
      <c r="AO48" s="469"/>
      <c r="AP48" s="967"/>
      <c r="AQ48" s="969"/>
      <c r="AR48" s="177"/>
      <c r="AS48" s="19"/>
    </row>
    <row r="49" spans="2:45">
      <c r="B49" s="980"/>
      <c r="C49" s="982"/>
      <c r="D49" s="170"/>
      <c r="E49" s="955"/>
      <c r="F49" s="955"/>
      <c r="G49" s="192"/>
      <c r="H49" s="446" t="str">
        <f>IF(G49=0,"",G49/#REF!)</f>
        <v/>
      </c>
      <c r="I49" s="464" t="str">
        <f>IF(H49="","",(H49/#REF!/#REF!)*#REF!)</f>
        <v/>
      </c>
      <c r="J49" s="464" t="str">
        <f t="shared" si="13"/>
        <v/>
      </c>
      <c r="K49" s="381" t="str">
        <f>IF(H49="","",L49*#REF!)</f>
        <v/>
      </c>
      <c r="L49" s="381"/>
      <c r="M49" s="452">
        <f t="shared" si="14"/>
        <v>285.71428571428572</v>
      </c>
      <c r="N49" s="452" t="e">
        <f t="shared" si="16"/>
        <v>#VALUE!</v>
      </c>
      <c r="O49" s="453" t="str">
        <f>IFERROR(ROUND(IF(G49/#REF!=0,"",G49/#REF!),0),"")</f>
        <v/>
      </c>
      <c r="P49" s="454" t="str">
        <f>IFERROR(O49/#REF!,"")</f>
        <v/>
      </c>
      <c r="Q49" s="455" t="e">
        <f t="shared" si="17"/>
        <v>#VALUE!</v>
      </c>
      <c r="R49" s="456" t="str">
        <f>IF(G49="","",P49/#REF!)</f>
        <v/>
      </c>
      <c r="S49" s="456" t="str">
        <f>IF(G49="","",P49/L49/#REF!)</f>
        <v/>
      </c>
      <c r="T49" s="286"/>
      <c r="U49" s="285"/>
      <c r="V49" s="473"/>
      <c r="W49" s="286"/>
      <c r="X49" s="286"/>
      <c r="Y49" s="468" t="str">
        <f t="shared" si="18"/>
        <v/>
      </c>
      <c r="Z49" s="986"/>
      <c r="AA49" s="972"/>
      <c r="AB49" s="975"/>
      <c r="AC49" s="978"/>
      <c r="AD49" s="967"/>
      <c r="AE49" s="469"/>
      <c r="AF49" s="965"/>
      <c r="AG49" s="967"/>
      <c r="AH49" s="967"/>
      <c r="AI49" s="967"/>
      <c r="AJ49" s="967"/>
      <c r="AK49" s="967"/>
      <c r="AL49" s="967"/>
      <c r="AM49" s="967"/>
      <c r="AN49" s="469"/>
      <c r="AO49" s="469"/>
      <c r="AP49" s="967"/>
      <c r="AQ49" s="969"/>
      <c r="AR49" s="177"/>
      <c r="AS49" s="19"/>
    </row>
    <row r="50" spans="2:45">
      <c r="B50" s="980"/>
      <c r="C50" s="982"/>
      <c r="D50" s="170"/>
      <c r="E50" s="955"/>
      <c r="F50" s="955"/>
      <c r="G50" s="192"/>
      <c r="H50" s="446" t="str">
        <f>IF(G50=0,"",G50/#REF!)</f>
        <v/>
      </c>
      <c r="I50" s="464" t="str">
        <f>IF(H50="","",(H50/#REF!/#REF!)*#REF!)</f>
        <v/>
      </c>
      <c r="J50" s="464" t="str">
        <f t="shared" si="13"/>
        <v/>
      </c>
      <c r="K50" s="381" t="str">
        <f>IF(H50="","",L50*#REF!)</f>
        <v/>
      </c>
      <c r="L50" s="381"/>
      <c r="M50" s="452">
        <f t="shared" si="14"/>
        <v>285.71428571428572</v>
      </c>
      <c r="N50" s="452" t="e">
        <f t="shared" si="16"/>
        <v>#VALUE!</v>
      </c>
      <c r="O50" s="453" t="str">
        <f>IFERROR(ROUND(IF(G50/#REF!=0,"",G50/#REF!),0),"")</f>
        <v/>
      </c>
      <c r="P50" s="454" t="str">
        <f>IFERROR(O50/#REF!,"")</f>
        <v/>
      </c>
      <c r="Q50" s="455" t="e">
        <f t="shared" si="17"/>
        <v>#VALUE!</v>
      </c>
      <c r="R50" s="456" t="str">
        <f>IF(G50="","",P50/#REF!)</f>
        <v/>
      </c>
      <c r="S50" s="456" t="str">
        <f>IF(G50="","",P50/L50/#REF!)</f>
        <v/>
      </c>
      <c r="T50" s="286"/>
      <c r="U50" s="285"/>
      <c r="V50" s="473"/>
      <c r="W50" s="286"/>
      <c r="X50" s="286"/>
      <c r="Y50" s="468" t="str">
        <f t="shared" si="18"/>
        <v/>
      </c>
      <c r="Z50" s="986"/>
      <c r="AA50" s="972"/>
      <c r="AB50" s="975"/>
      <c r="AC50" s="978"/>
      <c r="AD50" s="967"/>
      <c r="AE50" s="469"/>
      <c r="AF50" s="965"/>
      <c r="AG50" s="967"/>
      <c r="AH50" s="967"/>
      <c r="AI50" s="967"/>
      <c r="AJ50" s="967"/>
      <c r="AK50" s="967"/>
      <c r="AL50" s="967"/>
      <c r="AM50" s="967"/>
      <c r="AN50" s="469"/>
      <c r="AO50" s="469"/>
      <c r="AP50" s="967"/>
      <c r="AQ50" s="969"/>
      <c r="AR50" s="177"/>
      <c r="AS50" s="19"/>
    </row>
    <row r="51" spans="2:45">
      <c r="B51" s="980"/>
      <c r="C51" s="982"/>
      <c r="D51" s="170"/>
      <c r="E51" s="955"/>
      <c r="F51" s="955"/>
      <c r="G51" s="192"/>
      <c r="H51" s="446" t="str">
        <f>IF(G51=0,"",G51/#REF!)</f>
        <v/>
      </c>
      <c r="I51" s="464" t="str">
        <f>IF(H51="","",(H51/#REF!/#REF!)*#REF!)</f>
        <v/>
      </c>
      <c r="J51" s="464" t="str">
        <f t="shared" si="13"/>
        <v/>
      </c>
      <c r="K51" s="381" t="str">
        <f>IF(H51="","",L51*#REF!)</f>
        <v/>
      </c>
      <c r="L51" s="381"/>
      <c r="M51" s="452">
        <f t="shared" si="14"/>
        <v>285.71428571428572</v>
      </c>
      <c r="N51" s="452" t="e">
        <f t="shared" si="16"/>
        <v>#VALUE!</v>
      </c>
      <c r="O51" s="453" t="str">
        <f>IFERROR(ROUND(IF(G51/#REF!=0,"",G51/#REF!),0),"")</f>
        <v/>
      </c>
      <c r="P51" s="454" t="str">
        <f>IFERROR(O51/#REF!,"")</f>
        <v/>
      </c>
      <c r="Q51" s="455" t="e">
        <f t="shared" si="17"/>
        <v>#VALUE!</v>
      </c>
      <c r="R51" s="456" t="str">
        <f>IF(G51="","",P51/#REF!)</f>
        <v/>
      </c>
      <c r="S51" s="456" t="str">
        <f>IF(G51="","",P51/L51/#REF!)</f>
        <v/>
      </c>
      <c r="T51" s="286"/>
      <c r="U51" s="285"/>
      <c r="V51" s="473"/>
      <c r="W51" s="286"/>
      <c r="X51" s="286"/>
      <c r="Y51" s="468" t="str">
        <f t="shared" si="18"/>
        <v/>
      </c>
      <c r="Z51" s="986"/>
      <c r="AA51" s="972"/>
      <c r="AB51" s="975"/>
      <c r="AC51" s="978"/>
      <c r="AD51" s="967"/>
      <c r="AE51" s="469"/>
      <c r="AF51" s="965"/>
      <c r="AG51" s="967"/>
      <c r="AH51" s="967"/>
      <c r="AI51" s="967"/>
      <c r="AJ51" s="967"/>
      <c r="AK51" s="967"/>
      <c r="AL51" s="967"/>
      <c r="AM51" s="967"/>
      <c r="AN51" s="469"/>
      <c r="AO51" s="469"/>
      <c r="AP51" s="967"/>
      <c r="AQ51" s="969"/>
      <c r="AR51" s="177"/>
      <c r="AS51" s="19"/>
    </row>
    <row r="52" spans="2:45">
      <c r="B52" s="980"/>
      <c r="C52" s="982"/>
      <c r="D52" s="170"/>
      <c r="E52" s="955"/>
      <c r="F52" s="955"/>
      <c r="G52" s="192"/>
      <c r="H52" s="446" t="str">
        <f>IF(G52=0,"",G52/#REF!)</f>
        <v/>
      </c>
      <c r="I52" s="464" t="str">
        <f>IF(H52="","",(H52/#REF!/#REF!)*#REF!)</f>
        <v/>
      </c>
      <c r="J52" s="464" t="str">
        <f t="shared" si="13"/>
        <v/>
      </c>
      <c r="K52" s="381" t="str">
        <f>IF(H52="","",L52*#REF!)</f>
        <v/>
      </c>
      <c r="L52" s="381"/>
      <c r="M52" s="452">
        <f t="shared" si="14"/>
        <v>285.71428571428572</v>
      </c>
      <c r="N52" s="452" t="e">
        <f t="shared" si="16"/>
        <v>#VALUE!</v>
      </c>
      <c r="O52" s="453" t="str">
        <f>IFERROR(ROUND(IF(G52/#REF!=0,"",G52/#REF!),0),"")</f>
        <v/>
      </c>
      <c r="P52" s="454" t="str">
        <f>IFERROR(O52/#REF!,"")</f>
        <v/>
      </c>
      <c r="Q52" s="455" t="e">
        <f t="shared" si="17"/>
        <v>#VALUE!</v>
      </c>
      <c r="R52" s="456" t="str">
        <f>IF(G52="","",P52/#REF!)</f>
        <v/>
      </c>
      <c r="S52" s="456" t="str">
        <f>IF(G52="","",P52/L52/#REF!)</f>
        <v/>
      </c>
      <c r="T52" s="286"/>
      <c r="U52" s="285"/>
      <c r="V52" s="473"/>
      <c r="W52" s="286"/>
      <c r="X52" s="286"/>
      <c r="Y52" s="468" t="str">
        <f t="shared" si="18"/>
        <v/>
      </c>
      <c r="Z52" s="986"/>
      <c r="AA52" s="972"/>
      <c r="AB52" s="975"/>
      <c r="AC52" s="978"/>
      <c r="AD52" s="967"/>
      <c r="AE52" s="469"/>
      <c r="AF52" s="965"/>
      <c r="AG52" s="967"/>
      <c r="AH52" s="967"/>
      <c r="AI52" s="967"/>
      <c r="AJ52" s="967"/>
      <c r="AK52" s="967"/>
      <c r="AL52" s="967"/>
      <c r="AM52" s="967"/>
      <c r="AN52" s="469"/>
      <c r="AO52" s="469"/>
      <c r="AP52" s="967"/>
      <c r="AQ52" s="969"/>
      <c r="AR52" s="177"/>
      <c r="AS52" s="19"/>
    </row>
    <row r="53" spans="2:45">
      <c r="B53" s="981"/>
      <c r="C53" s="983"/>
      <c r="D53" s="170"/>
      <c r="E53" s="955"/>
      <c r="F53" s="955"/>
      <c r="G53" s="192"/>
      <c r="H53" s="446" t="str">
        <f>IF(G53=0,"",G53/#REF!)</f>
        <v/>
      </c>
      <c r="I53" s="464" t="str">
        <f>IF(H53="","",(H53/#REF!/#REF!)*#REF!)</f>
        <v/>
      </c>
      <c r="J53" s="464" t="str">
        <f>IF(I53="","",ROUNDUP(I53,0))</f>
        <v/>
      </c>
      <c r="K53" s="381" t="str">
        <f>IF(H53="","",L53*#REF!)</f>
        <v/>
      </c>
      <c r="L53" s="381" t="str">
        <f>IF(J53="","",ROUNDUP(I53/#REF!,0))</f>
        <v/>
      </c>
      <c r="M53" s="452">
        <f>IF(H53=0,"",$M$19*10)</f>
        <v>285.71428571428572</v>
      </c>
      <c r="N53" s="452" t="e">
        <f>IF(M53="","",H53/M53)</f>
        <v>#VALUE!</v>
      </c>
      <c r="O53" s="453" t="str">
        <f>IFERROR(ROUND(IF(G53/#REF!=0,"",G53/#REF!),0),"")</f>
        <v/>
      </c>
      <c r="P53" s="454" t="str">
        <f>IFERROR(O53/#REF!,"")</f>
        <v/>
      </c>
      <c r="Q53" s="461"/>
      <c r="R53" s="462" t="str">
        <f>IF(G53="","",P53/#REF!)</f>
        <v/>
      </c>
      <c r="S53" s="462" t="str">
        <f>IF(G53="","",P53/L53/#REF!)</f>
        <v/>
      </c>
      <c r="T53" s="286"/>
      <c r="U53" s="285"/>
      <c r="V53" s="473"/>
      <c r="W53" s="286"/>
      <c r="X53" s="286"/>
      <c r="Y53" s="468" t="str">
        <f t="shared" si="18"/>
        <v/>
      </c>
      <c r="Z53" s="987"/>
      <c r="AA53" s="973"/>
      <c r="AB53" s="976"/>
      <c r="AC53" s="979"/>
      <c r="AD53" s="968"/>
      <c r="AE53" s="470"/>
      <c r="AF53" s="966"/>
      <c r="AG53" s="968"/>
      <c r="AH53" s="968"/>
      <c r="AI53" s="968"/>
      <c r="AJ53" s="968"/>
      <c r="AK53" s="968"/>
      <c r="AL53" s="968"/>
      <c r="AM53" s="968"/>
      <c r="AN53" s="470"/>
      <c r="AO53" s="470"/>
      <c r="AP53" s="968"/>
      <c r="AQ53" s="970"/>
      <c r="AR53" s="177"/>
      <c r="AS53" s="19"/>
    </row>
    <row r="54" spans="2:45" s="90" customFormat="1" ht="16.5" customHeight="1">
      <c r="B54" s="241"/>
      <c r="C54" s="78" t="s">
        <v>348</v>
      </c>
      <c r="D54" s="78">
        <f>COUNTA(D44:D53)</f>
        <v>2</v>
      </c>
      <c r="E54" s="953"/>
      <c r="F54" s="954"/>
      <c r="G54" s="69">
        <f>SUM(G44:G53)</f>
        <v>2195</v>
      </c>
      <c r="H54" s="69" t="e">
        <f>SUM(H44:H53)</f>
        <v>#REF!</v>
      </c>
      <c r="I54" s="69" t="e">
        <f>(H54/#REF!/#REF!)*#REF!</f>
        <v>#REF!</v>
      </c>
      <c r="J54" s="69"/>
      <c r="K54" s="69" t="e">
        <f>SUM(K44:K53)</f>
        <v>#REF!</v>
      </c>
      <c r="L54" s="69" t="e">
        <f>SUM(L44:L53)</f>
        <v>#REF!</v>
      </c>
      <c r="M54" s="69"/>
      <c r="N54" s="69"/>
      <c r="O54" s="70">
        <f>SUM(O44:O53)</f>
        <v>0</v>
      </c>
      <c r="P54" s="259" t="str">
        <f>IFERROR(O54/#REF!,"")</f>
        <v/>
      </c>
      <c r="Q54" s="338"/>
      <c r="R54" s="69" t="e">
        <f>SUM(R44:R53)</f>
        <v>#VALUE!</v>
      </c>
      <c r="S54" s="188" t="e">
        <f>IF(G54="","",P54/L54/#REF!)</f>
        <v>#VALUE!</v>
      </c>
      <c r="T54" s="71"/>
      <c r="U54" s="71"/>
      <c r="V54" s="71"/>
      <c r="W54" s="74"/>
      <c r="X54" s="74"/>
      <c r="Y54" s="260"/>
      <c r="Z54" s="262"/>
      <c r="AA54" s="74">
        <f>SUM(AA44:AA53)</f>
        <v>0</v>
      </c>
      <c r="AB54" s="260"/>
      <c r="AC54" s="249"/>
      <c r="AD54" s="247" t="e">
        <f>SUM(AD44:AD53)</f>
        <v>#REF!</v>
      </c>
      <c r="AE54" s="247"/>
      <c r="AF54" s="506" t="e">
        <f t="shared" ref="AF54" si="19">SUM(AF44:AF53)</f>
        <v>#REF!</v>
      </c>
      <c r="AG54" s="247"/>
      <c r="AH54" s="247"/>
      <c r="AI54" s="247"/>
      <c r="AJ54" s="247"/>
      <c r="AK54" s="247"/>
      <c r="AL54" s="247"/>
      <c r="AM54" s="247"/>
      <c r="AN54" s="247"/>
      <c r="AO54" s="247"/>
      <c r="AP54" s="247"/>
      <c r="AQ54" s="249"/>
      <c r="AR54" s="81"/>
      <c r="AS54" s="91"/>
    </row>
    <row r="55" spans="2:45" s="93" customFormat="1" ht="15" thickBot="1">
      <c r="B55" s="298"/>
      <c r="C55" s="299"/>
      <c r="D55" s="300"/>
      <c r="E55" s="958"/>
      <c r="F55" s="959"/>
      <c r="G55" s="301"/>
      <c r="H55" s="302" t="str">
        <f>IFERROR(IF(G55/#REF!=0," ",G55/#REF!),"")</f>
        <v/>
      </c>
      <c r="I55" s="302"/>
      <c r="J55" s="317"/>
      <c r="K55" s="317"/>
      <c r="L55" s="317"/>
      <c r="M55" s="317"/>
      <c r="N55" s="317"/>
      <c r="O55" s="72"/>
      <c r="P55" s="250"/>
      <c r="Q55" s="251"/>
      <c r="R55" s="252"/>
      <c r="S55" s="252"/>
      <c r="T55" s="252"/>
      <c r="U55" s="252"/>
      <c r="V55" s="252"/>
      <c r="W55" s="252"/>
      <c r="X55" s="252"/>
      <c r="Y55" s="261"/>
      <c r="Z55" s="263"/>
      <c r="AA55" s="264"/>
      <c r="AB55" s="268"/>
      <c r="AC55" s="250"/>
      <c r="AD55" s="263"/>
      <c r="AE55" s="318"/>
      <c r="AF55" s="318"/>
      <c r="AG55" s="318"/>
      <c r="AH55" s="318"/>
      <c r="AI55" s="318"/>
      <c r="AJ55" s="318"/>
      <c r="AK55" s="318"/>
      <c r="AL55" s="318"/>
      <c r="AM55" s="318"/>
      <c r="AN55" s="318"/>
      <c r="AO55" s="318"/>
      <c r="AP55" s="318"/>
      <c r="AQ55" s="250"/>
      <c r="AR55" s="289"/>
      <c r="AS55" s="92"/>
    </row>
    <row r="56" spans="2:45">
      <c r="B56" s="823">
        <f>B44+1</f>
        <v>4</v>
      </c>
      <c r="C56" s="841" t="s">
        <v>358</v>
      </c>
      <c r="D56" s="170"/>
      <c r="E56" s="955"/>
      <c r="F56" s="955"/>
      <c r="G56" s="396"/>
      <c r="H56" s="391" t="e">
        <f>G56/#REF!</f>
        <v>#REF!</v>
      </c>
      <c r="I56" s="147"/>
      <c r="J56" s="147"/>
      <c r="K56" s="147"/>
      <c r="L56" s="147"/>
      <c r="M56" s="147"/>
      <c r="N56" s="147"/>
      <c r="O56" s="862" t="str">
        <f>IFERROR(ROUND(IF(G66/#REF!=0,"",G66/#REF!),0),"")</f>
        <v/>
      </c>
      <c r="P56" s="859" t="str">
        <f>IFERROR(O66/#REF!,"")</f>
        <v/>
      </c>
      <c r="Q56" s="390"/>
      <c r="R56" s="155" t="str">
        <f>IFERROR(P66*#REF!/2,"")</f>
        <v/>
      </c>
      <c r="S56" s="155"/>
      <c r="T56" s="155"/>
      <c r="U56" s="395"/>
      <c r="V56" s="395"/>
      <c r="W56" s="155" t="str">
        <f>IFERROR(U66*#REF!/2,"")</f>
        <v/>
      </c>
      <c r="X56" s="155"/>
      <c r="Y56" s="834" t="str">
        <f>IFERROR(ROUND(IF(OR(#REF!="Shazoor",#REF!="Shazoor",#REF!="Shazoor",#REF!="Shazoor"),$P66/#REF!,""),1),"NA")</f>
        <v>NA</v>
      </c>
      <c r="Z56" s="387"/>
      <c r="AA56" s="834" t="str">
        <f>IFERROR(ROUND(IF(OR(#REF!="Suzuki",#REF!="Suzuki",#REF!="Suzuki",#REF!="Suzuki"),$P66/#REF!,""),1),"NA")</f>
        <v>NA</v>
      </c>
      <c r="AB56" s="269"/>
      <c r="AC56" s="830"/>
      <c r="AD56" s="855" t="e">
        <f>I66</f>
        <v>#REF!</v>
      </c>
      <c r="AE56" s="319"/>
      <c r="AF56" s="507"/>
      <c r="AG56" s="319"/>
      <c r="AH56" s="319"/>
      <c r="AI56" s="319"/>
      <c r="AJ56" s="319"/>
      <c r="AK56" s="319"/>
      <c r="AL56" s="319"/>
      <c r="AM56" s="319"/>
      <c r="AN56" s="319"/>
      <c r="AO56" s="319"/>
      <c r="AP56" s="319"/>
      <c r="AQ56" s="956" t="e">
        <f>AD56/20</f>
        <v>#REF!</v>
      </c>
      <c r="AR56" s="44"/>
      <c r="AS56" s="19"/>
    </row>
    <row r="57" spans="2:45">
      <c r="B57" s="823"/>
      <c r="C57" s="841"/>
      <c r="D57" s="170"/>
      <c r="E57" s="955"/>
      <c r="F57" s="955"/>
      <c r="G57" s="396"/>
      <c r="H57" s="391" t="e">
        <f>G57/#REF!</f>
        <v>#REF!</v>
      </c>
      <c r="I57" s="147"/>
      <c r="J57" s="147"/>
      <c r="K57" s="147"/>
      <c r="L57" s="147"/>
      <c r="M57" s="147"/>
      <c r="N57" s="147"/>
      <c r="O57" s="863"/>
      <c r="P57" s="860"/>
      <c r="Q57" s="390"/>
      <c r="R57" s="155"/>
      <c r="S57" s="155"/>
      <c r="T57" s="155"/>
      <c r="U57" s="395"/>
      <c r="V57" s="395"/>
      <c r="W57" s="155"/>
      <c r="X57" s="155"/>
      <c r="Y57" s="835"/>
      <c r="Z57" s="388"/>
      <c r="AA57" s="835"/>
      <c r="AB57" s="270"/>
      <c r="AC57" s="831"/>
      <c r="AD57" s="855"/>
      <c r="AE57" s="319"/>
      <c r="AF57" s="507"/>
      <c r="AG57" s="319"/>
      <c r="AH57" s="319"/>
      <c r="AI57" s="319"/>
      <c r="AJ57" s="319"/>
      <c r="AK57" s="319"/>
      <c r="AL57" s="319"/>
      <c r="AM57" s="319"/>
      <c r="AN57" s="319"/>
      <c r="AO57" s="319"/>
      <c r="AP57" s="319"/>
      <c r="AQ57" s="956"/>
      <c r="AR57" s="46"/>
      <c r="AS57" s="19"/>
    </row>
    <row r="58" spans="2:45">
      <c r="B58" s="823"/>
      <c r="C58" s="841"/>
      <c r="D58" s="170"/>
      <c r="E58" s="955"/>
      <c r="F58" s="955"/>
      <c r="G58" s="396"/>
      <c r="H58" s="391" t="e">
        <f>G58/#REF!</f>
        <v>#REF!</v>
      </c>
      <c r="I58" s="147"/>
      <c r="J58" s="147"/>
      <c r="K58" s="147"/>
      <c r="L58" s="147"/>
      <c r="M58" s="147"/>
      <c r="N58" s="147"/>
      <c r="O58" s="863"/>
      <c r="P58" s="860"/>
      <c r="Q58" s="390"/>
      <c r="R58" s="155"/>
      <c r="S58" s="155"/>
      <c r="T58" s="155"/>
      <c r="U58" s="395"/>
      <c r="V58" s="395"/>
      <c r="W58" s="155"/>
      <c r="X58" s="155"/>
      <c r="Y58" s="835"/>
      <c r="Z58" s="388"/>
      <c r="AA58" s="835"/>
      <c r="AB58" s="270"/>
      <c r="AC58" s="831"/>
      <c r="AD58" s="855"/>
      <c r="AE58" s="319"/>
      <c r="AF58" s="507"/>
      <c r="AG58" s="319"/>
      <c r="AH58" s="319"/>
      <c r="AI58" s="319"/>
      <c r="AJ58" s="319"/>
      <c r="AK58" s="319"/>
      <c r="AL58" s="319"/>
      <c r="AM58" s="319"/>
      <c r="AN58" s="319"/>
      <c r="AO58" s="319"/>
      <c r="AP58" s="319"/>
      <c r="AQ58" s="956"/>
      <c r="AR58" s="46"/>
      <c r="AS58" s="19"/>
    </row>
    <row r="59" spans="2:45">
      <c r="B59" s="823"/>
      <c r="C59" s="841"/>
      <c r="D59" s="170"/>
      <c r="E59" s="955"/>
      <c r="F59" s="955"/>
      <c r="G59" s="396"/>
      <c r="H59" s="391" t="e">
        <f>G59/#REF!</f>
        <v>#REF!</v>
      </c>
      <c r="I59" s="147"/>
      <c r="J59" s="147"/>
      <c r="K59" s="147"/>
      <c r="L59" s="147"/>
      <c r="M59" s="147"/>
      <c r="N59" s="147"/>
      <c r="O59" s="863"/>
      <c r="P59" s="860"/>
      <c r="Q59" s="390"/>
      <c r="R59" s="155"/>
      <c r="S59" s="155"/>
      <c r="T59" s="155"/>
      <c r="U59" s="395"/>
      <c r="V59" s="395"/>
      <c r="W59" s="155"/>
      <c r="X59" s="155"/>
      <c r="Y59" s="835"/>
      <c r="Z59" s="388"/>
      <c r="AA59" s="835"/>
      <c r="AB59" s="270"/>
      <c r="AC59" s="831"/>
      <c r="AD59" s="855"/>
      <c r="AE59" s="319"/>
      <c r="AF59" s="507"/>
      <c r="AG59" s="319"/>
      <c r="AH59" s="319"/>
      <c r="AI59" s="319"/>
      <c r="AJ59" s="319"/>
      <c r="AK59" s="319"/>
      <c r="AL59" s="319"/>
      <c r="AM59" s="319"/>
      <c r="AN59" s="319"/>
      <c r="AO59" s="319"/>
      <c r="AP59" s="319"/>
      <c r="AQ59" s="956"/>
      <c r="AR59" s="46"/>
      <c r="AS59" s="19"/>
    </row>
    <row r="60" spans="2:45">
      <c r="B60" s="823"/>
      <c r="C60" s="841"/>
      <c r="D60" s="170"/>
      <c r="E60" s="955"/>
      <c r="F60" s="955"/>
      <c r="G60" s="396"/>
      <c r="H60" s="391" t="e">
        <f>G60/#REF!</f>
        <v>#REF!</v>
      </c>
      <c r="I60" s="147"/>
      <c r="J60" s="147"/>
      <c r="K60" s="147"/>
      <c r="L60" s="147"/>
      <c r="M60" s="147"/>
      <c r="N60" s="147"/>
      <c r="O60" s="863"/>
      <c r="P60" s="860"/>
      <c r="Q60" s="390"/>
      <c r="R60" s="155"/>
      <c r="S60" s="155"/>
      <c r="T60" s="155"/>
      <c r="U60" s="395"/>
      <c r="V60" s="395"/>
      <c r="W60" s="155"/>
      <c r="X60" s="155"/>
      <c r="Y60" s="835"/>
      <c r="Z60" s="388"/>
      <c r="AA60" s="835"/>
      <c r="AB60" s="270"/>
      <c r="AC60" s="831"/>
      <c r="AD60" s="855"/>
      <c r="AE60" s="319"/>
      <c r="AF60" s="507"/>
      <c r="AG60" s="319"/>
      <c r="AH60" s="319"/>
      <c r="AI60" s="319"/>
      <c r="AJ60" s="319"/>
      <c r="AK60" s="319"/>
      <c r="AL60" s="319"/>
      <c r="AM60" s="319"/>
      <c r="AN60" s="319"/>
      <c r="AO60" s="319"/>
      <c r="AP60" s="319"/>
      <c r="AQ60" s="956"/>
      <c r="AR60" s="46"/>
      <c r="AS60" s="19"/>
    </row>
    <row r="61" spans="2:45">
      <c r="B61" s="823"/>
      <c r="C61" s="841"/>
      <c r="D61" s="170"/>
      <c r="E61" s="955"/>
      <c r="F61" s="955"/>
      <c r="G61" s="396"/>
      <c r="H61" s="391" t="e">
        <f>G61/#REF!</f>
        <v>#REF!</v>
      </c>
      <c r="I61" s="147"/>
      <c r="J61" s="147"/>
      <c r="K61" s="147"/>
      <c r="L61" s="147"/>
      <c r="M61" s="147"/>
      <c r="N61" s="147"/>
      <c r="O61" s="863"/>
      <c r="P61" s="860"/>
      <c r="Q61" s="390"/>
      <c r="R61" s="155"/>
      <c r="S61" s="155"/>
      <c r="T61" s="155"/>
      <c r="U61" s="395"/>
      <c r="V61" s="395"/>
      <c r="W61" s="155"/>
      <c r="X61" s="155"/>
      <c r="Y61" s="835"/>
      <c r="Z61" s="388"/>
      <c r="AA61" s="835"/>
      <c r="AB61" s="270"/>
      <c r="AC61" s="831"/>
      <c r="AD61" s="855"/>
      <c r="AE61" s="319"/>
      <c r="AF61" s="507"/>
      <c r="AG61" s="319"/>
      <c r="AH61" s="319"/>
      <c r="AI61" s="319"/>
      <c r="AJ61" s="319"/>
      <c r="AK61" s="319"/>
      <c r="AL61" s="319"/>
      <c r="AM61" s="319"/>
      <c r="AN61" s="319"/>
      <c r="AO61" s="319"/>
      <c r="AP61" s="319"/>
      <c r="AQ61" s="956"/>
      <c r="AR61" s="46"/>
      <c r="AS61" s="19"/>
    </row>
    <row r="62" spans="2:45">
      <c r="B62" s="823"/>
      <c r="C62" s="841"/>
      <c r="D62" s="170"/>
      <c r="E62" s="955"/>
      <c r="F62" s="955"/>
      <c r="G62" s="396"/>
      <c r="H62" s="391" t="e">
        <f>G62/#REF!</f>
        <v>#REF!</v>
      </c>
      <c r="I62" s="147"/>
      <c r="J62" s="147"/>
      <c r="K62" s="147"/>
      <c r="L62" s="147"/>
      <c r="M62" s="147"/>
      <c r="N62" s="147"/>
      <c r="O62" s="863"/>
      <c r="P62" s="860"/>
      <c r="Q62" s="390"/>
      <c r="R62" s="155"/>
      <c r="S62" s="155"/>
      <c r="T62" s="155"/>
      <c r="U62" s="395"/>
      <c r="V62" s="395"/>
      <c r="W62" s="155"/>
      <c r="X62" s="155"/>
      <c r="Y62" s="835"/>
      <c r="Z62" s="388"/>
      <c r="AA62" s="835"/>
      <c r="AB62" s="270"/>
      <c r="AC62" s="831"/>
      <c r="AD62" s="855"/>
      <c r="AE62" s="319"/>
      <c r="AF62" s="507"/>
      <c r="AG62" s="319"/>
      <c r="AH62" s="319"/>
      <c r="AI62" s="319"/>
      <c r="AJ62" s="319"/>
      <c r="AK62" s="319"/>
      <c r="AL62" s="319"/>
      <c r="AM62" s="319"/>
      <c r="AN62" s="319"/>
      <c r="AO62" s="319"/>
      <c r="AP62" s="319"/>
      <c r="AQ62" s="956"/>
      <c r="AR62" s="46"/>
      <c r="AS62" s="19"/>
    </row>
    <row r="63" spans="2:45">
      <c r="B63" s="823"/>
      <c r="C63" s="841"/>
      <c r="D63" s="170"/>
      <c r="E63" s="955"/>
      <c r="F63" s="955"/>
      <c r="G63" s="396"/>
      <c r="H63" s="391" t="e">
        <f>G63/#REF!</f>
        <v>#REF!</v>
      </c>
      <c r="I63" s="147"/>
      <c r="J63" s="147"/>
      <c r="K63" s="147"/>
      <c r="L63" s="147"/>
      <c r="M63" s="147"/>
      <c r="N63" s="147"/>
      <c r="O63" s="863"/>
      <c r="P63" s="860"/>
      <c r="Q63" s="390"/>
      <c r="R63" s="155"/>
      <c r="S63" s="155"/>
      <c r="T63" s="155"/>
      <c r="U63" s="395"/>
      <c r="V63" s="395"/>
      <c r="W63" s="155"/>
      <c r="X63" s="155"/>
      <c r="Y63" s="835"/>
      <c r="Z63" s="388"/>
      <c r="AA63" s="835"/>
      <c r="AB63" s="270"/>
      <c r="AC63" s="831"/>
      <c r="AD63" s="855"/>
      <c r="AE63" s="319"/>
      <c r="AF63" s="507"/>
      <c r="AG63" s="319"/>
      <c r="AH63" s="319"/>
      <c r="AI63" s="319"/>
      <c r="AJ63" s="319"/>
      <c r="AK63" s="319"/>
      <c r="AL63" s="319"/>
      <c r="AM63" s="319"/>
      <c r="AN63" s="319"/>
      <c r="AO63" s="319"/>
      <c r="AP63" s="319"/>
      <c r="AQ63" s="956"/>
      <c r="AR63" s="46"/>
      <c r="AS63" s="19"/>
    </row>
    <row r="64" spans="2:45">
      <c r="B64" s="823"/>
      <c r="C64" s="841"/>
      <c r="D64" s="170"/>
      <c r="E64" s="955"/>
      <c r="F64" s="955"/>
      <c r="G64" s="396"/>
      <c r="H64" s="391" t="e">
        <f>G64/#REF!</f>
        <v>#REF!</v>
      </c>
      <c r="I64" s="147"/>
      <c r="J64" s="147"/>
      <c r="K64" s="147"/>
      <c r="L64" s="147"/>
      <c r="M64" s="147"/>
      <c r="N64" s="147"/>
      <c r="O64" s="863"/>
      <c r="P64" s="860"/>
      <c r="Q64" s="390"/>
      <c r="R64" s="155"/>
      <c r="S64" s="155"/>
      <c r="T64" s="155"/>
      <c r="U64" s="395"/>
      <c r="V64" s="395"/>
      <c r="W64" s="155"/>
      <c r="X64" s="155"/>
      <c r="Y64" s="835"/>
      <c r="Z64" s="388"/>
      <c r="AA64" s="835"/>
      <c r="AB64" s="270"/>
      <c r="AC64" s="831"/>
      <c r="AD64" s="855"/>
      <c r="AE64" s="319"/>
      <c r="AF64" s="507"/>
      <c r="AG64" s="319"/>
      <c r="AH64" s="319"/>
      <c r="AI64" s="319"/>
      <c r="AJ64" s="319"/>
      <c r="AK64" s="319"/>
      <c r="AL64" s="319"/>
      <c r="AM64" s="319"/>
      <c r="AN64" s="319"/>
      <c r="AO64" s="319"/>
      <c r="AP64" s="319"/>
      <c r="AQ64" s="956"/>
      <c r="AR64" s="46"/>
      <c r="AS64" s="19"/>
    </row>
    <row r="65" spans="2:45">
      <c r="B65" s="822"/>
      <c r="C65" s="842"/>
      <c r="D65" s="170"/>
      <c r="E65" s="955"/>
      <c r="F65" s="955"/>
      <c r="G65" s="396"/>
      <c r="H65" s="391" t="e">
        <f>G65/#REF!</f>
        <v>#REF!</v>
      </c>
      <c r="I65" s="7"/>
      <c r="J65" s="7"/>
      <c r="K65" s="7"/>
      <c r="L65" s="7"/>
      <c r="M65" s="7"/>
      <c r="N65" s="7"/>
      <c r="O65" s="864"/>
      <c r="P65" s="861"/>
      <c r="Q65" s="391"/>
      <c r="R65" s="155"/>
      <c r="S65" s="155"/>
      <c r="T65" s="155"/>
      <c r="U65" s="395"/>
      <c r="V65" s="395"/>
      <c r="W65" s="155"/>
      <c r="X65" s="155"/>
      <c r="Y65" s="836"/>
      <c r="Z65" s="389"/>
      <c r="AA65" s="836"/>
      <c r="AB65" s="271"/>
      <c r="AC65" s="832"/>
      <c r="AD65" s="856"/>
      <c r="AE65" s="320"/>
      <c r="AF65" s="508"/>
      <c r="AG65" s="320"/>
      <c r="AH65" s="320"/>
      <c r="AI65" s="320"/>
      <c r="AJ65" s="320"/>
      <c r="AK65" s="320"/>
      <c r="AL65" s="320"/>
      <c r="AM65" s="320"/>
      <c r="AN65" s="320"/>
      <c r="AO65" s="320"/>
      <c r="AP65" s="320"/>
      <c r="AQ65" s="957"/>
      <c r="AR65" s="46"/>
      <c r="AS65" s="19"/>
    </row>
    <row r="66" spans="2:45" s="90" customFormat="1" ht="16.5" customHeight="1">
      <c r="B66" s="821"/>
      <c r="C66" s="78" t="s">
        <v>348</v>
      </c>
      <c r="D66" s="78">
        <f>COUNTA(D56:D65)</f>
        <v>0</v>
      </c>
      <c r="E66" s="953"/>
      <c r="F66" s="954"/>
      <c r="G66" s="69">
        <f>SUM(G56:G65)</f>
        <v>0</v>
      </c>
      <c r="H66" s="69" t="e">
        <f>SUM(H56:H65)</f>
        <v>#REF!</v>
      </c>
      <c r="I66" s="69" t="e">
        <f>H66/200</f>
        <v>#REF!</v>
      </c>
      <c r="J66" s="69"/>
      <c r="K66" s="69"/>
      <c r="L66" s="69"/>
      <c r="M66" s="69"/>
      <c r="N66" s="69"/>
      <c r="O66" s="70">
        <f>SUM(O56:O65)</f>
        <v>0</v>
      </c>
      <c r="P66" s="71">
        <f>SUM(P56:P65)</f>
        <v>0</v>
      </c>
      <c r="Q66" s="71"/>
      <c r="R66" s="71"/>
      <c r="S66" s="71"/>
      <c r="T66" s="71"/>
      <c r="U66" s="71"/>
      <c r="V66" s="71"/>
      <c r="W66" s="74"/>
      <c r="X66" s="74"/>
      <c r="Y66" s="74">
        <f t="shared" ref="Y66" si="20">SUM(Y56:Y65)</f>
        <v>0</v>
      </c>
      <c r="Z66" s="74"/>
      <c r="AA66" s="74">
        <f>SUM(AA56:AA65)</f>
        <v>0</v>
      </c>
      <c r="AB66" s="74"/>
      <c r="AC66" s="71"/>
      <c r="AD66" s="71" t="e">
        <f>SUM(AD56:AD65)</f>
        <v>#REF!</v>
      </c>
      <c r="AE66" s="71"/>
      <c r="AF66" s="506"/>
      <c r="AG66" s="71"/>
      <c r="AH66" s="71"/>
      <c r="AI66" s="71"/>
      <c r="AJ66" s="71"/>
      <c r="AK66" s="71"/>
      <c r="AL66" s="71"/>
      <c r="AM66" s="71"/>
      <c r="AN66" s="71"/>
      <c r="AO66" s="71"/>
      <c r="AP66" s="71"/>
      <c r="AQ66" s="249" t="e">
        <f t="shared" ref="AQ66" si="21">SUM(AQ56:AQ65)</f>
        <v>#REF!</v>
      </c>
      <c r="AR66" s="81"/>
      <c r="AS66" s="91"/>
    </row>
    <row r="67" spans="2:45" s="93" customFormat="1" ht="15" thickBot="1">
      <c r="B67" s="822"/>
      <c r="C67" s="82"/>
      <c r="D67" s="83"/>
      <c r="E67" s="951"/>
      <c r="F67" s="952"/>
      <c r="G67" s="84"/>
      <c r="H67" s="28" t="str">
        <f>IFERROR(IF(G67/#REF!=0," ",G67/#REF!),"")</f>
        <v/>
      </c>
      <c r="I67" s="28"/>
      <c r="J67" s="28"/>
      <c r="K67" s="28"/>
      <c r="L67" s="28"/>
      <c r="M67" s="28"/>
      <c r="N67" s="28"/>
      <c r="O67" s="72"/>
      <c r="P67" s="73"/>
      <c r="Q67" s="73"/>
      <c r="R67" s="73"/>
      <c r="S67" s="73"/>
      <c r="T67" s="73"/>
      <c r="U67" s="73"/>
      <c r="V67" s="73"/>
      <c r="W67" s="73"/>
      <c r="X67" s="73"/>
      <c r="Y67" s="73"/>
      <c r="Z67" s="73"/>
      <c r="AA67" s="73"/>
      <c r="AB67" s="73"/>
      <c r="AC67" s="73"/>
      <c r="AD67" s="73"/>
      <c r="AE67" s="73"/>
      <c r="AF67" s="318"/>
      <c r="AG67" s="73"/>
      <c r="AH67" s="73"/>
      <c r="AI67" s="73"/>
      <c r="AJ67" s="73"/>
      <c r="AK67" s="73"/>
      <c r="AL67" s="73"/>
      <c r="AM67" s="73"/>
      <c r="AN67" s="73"/>
      <c r="AO67" s="73"/>
      <c r="AP67" s="73"/>
      <c r="AQ67" s="503"/>
      <c r="AR67" s="87"/>
      <c r="AS67" s="92"/>
    </row>
    <row r="68" spans="2:45">
      <c r="B68" s="823">
        <f>B56+1</f>
        <v>5</v>
      </c>
      <c r="C68" s="841" t="s">
        <v>359</v>
      </c>
      <c r="D68" s="170"/>
      <c r="E68" s="955"/>
      <c r="F68" s="955"/>
      <c r="G68" s="396"/>
      <c r="H68" s="391" t="e">
        <f>G68/#REF!</f>
        <v>#REF!</v>
      </c>
      <c r="I68" s="147"/>
      <c r="J68" s="147"/>
      <c r="K68" s="147"/>
      <c r="L68" s="147"/>
      <c r="M68" s="147"/>
      <c r="N68" s="147"/>
      <c r="O68" s="862" t="str">
        <f>IFERROR(ROUND(IF(G78/#REF!=0,"",G78/#REF!),0),"")</f>
        <v/>
      </c>
      <c r="P68" s="859" t="str">
        <f>IFERROR(O78/#REF!,"")</f>
        <v/>
      </c>
      <c r="Q68" s="390"/>
      <c r="R68" s="155" t="str">
        <f>IFERROR(P78*#REF!/2,"")</f>
        <v/>
      </c>
      <c r="S68" s="155"/>
      <c r="T68" s="155"/>
      <c r="U68" s="395"/>
      <c r="V68" s="395"/>
      <c r="W68" s="155" t="str">
        <f>IFERROR(U78*#REF!/2,"")</f>
        <v/>
      </c>
      <c r="X68" s="155"/>
      <c r="Y68" s="834" t="str">
        <f>IFERROR(ROUND(IF(OR(#REF!="Shazoor",#REF!="Shazoor",#REF!="Shazoor",#REF!="Shazoor"),$P78/#REF!,""),1),"NA")</f>
        <v>NA</v>
      </c>
      <c r="Z68" s="387"/>
      <c r="AA68" s="834" t="str">
        <f>IFERROR(ROUND(IF(OR(#REF!="Suzuki",#REF!="Suzuki",#REF!="Suzuki",#REF!="Suzuki"),$P78/#REF!,""),1),"NA")</f>
        <v>NA</v>
      </c>
      <c r="AB68" s="269"/>
      <c r="AC68" s="830"/>
      <c r="AD68" s="855" t="e">
        <f>I78</f>
        <v>#REF!</v>
      </c>
      <c r="AE68" s="319"/>
      <c r="AF68" s="507"/>
      <c r="AG68" s="319"/>
      <c r="AH68" s="319"/>
      <c r="AI68" s="319"/>
      <c r="AJ68" s="319"/>
      <c r="AK68" s="319"/>
      <c r="AL68" s="319"/>
      <c r="AM68" s="319"/>
      <c r="AN68" s="319"/>
      <c r="AO68" s="319"/>
      <c r="AP68" s="319"/>
      <c r="AQ68" s="956" t="e">
        <f>AD68/20</f>
        <v>#REF!</v>
      </c>
      <c r="AR68" s="44"/>
      <c r="AS68" s="19"/>
    </row>
    <row r="69" spans="2:45">
      <c r="B69" s="823"/>
      <c r="C69" s="841"/>
      <c r="D69" s="170"/>
      <c r="E69" s="955"/>
      <c r="F69" s="955"/>
      <c r="G69" s="396"/>
      <c r="H69" s="391" t="e">
        <f>G69/#REF!</f>
        <v>#REF!</v>
      </c>
      <c r="I69" s="147"/>
      <c r="J69" s="147"/>
      <c r="K69" s="147"/>
      <c r="L69" s="147"/>
      <c r="M69" s="147"/>
      <c r="N69" s="147"/>
      <c r="O69" s="863"/>
      <c r="P69" s="860"/>
      <c r="Q69" s="390"/>
      <c r="R69" s="155"/>
      <c r="S69" s="155"/>
      <c r="T69" s="155"/>
      <c r="U69" s="395"/>
      <c r="V69" s="395"/>
      <c r="W69" s="155"/>
      <c r="X69" s="155"/>
      <c r="Y69" s="835"/>
      <c r="Z69" s="388"/>
      <c r="AA69" s="835"/>
      <c r="AB69" s="270"/>
      <c r="AC69" s="831"/>
      <c r="AD69" s="855"/>
      <c r="AE69" s="319"/>
      <c r="AF69" s="507"/>
      <c r="AG69" s="319"/>
      <c r="AH69" s="319"/>
      <c r="AI69" s="319"/>
      <c r="AJ69" s="319"/>
      <c r="AK69" s="319"/>
      <c r="AL69" s="319"/>
      <c r="AM69" s="319"/>
      <c r="AN69" s="319"/>
      <c r="AO69" s="319"/>
      <c r="AP69" s="319"/>
      <c r="AQ69" s="956"/>
      <c r="AR69" s="46"/>
      <c r="AS69" s="19"/>
    </row>
    <row r="70" spans="2:45">
      <c r="B70" s="823"/>
      <c r="C70" s="841"/>
      <c r="D70" s="170"/>
      <c r="E70" s="955"/>
      <c r="F70" s="955"/>
      <c r="G70" s="396"/>
      <c r="H70" s="391" t="e">
        <f>G70/#REF!</f>
        <v>#REF!</v>
      </c>
      <c r="I70" s="147"/>
      <c r="J70" s="147"/>
      <c r="K70" s="147"/>
      <c r="L70" s="147"/>
      <c r="M70" s="147"/>
      <c r="N70" s="147"/>
      <c r="O70" s="863"/>
      <c r="P70" s="860"/>
      <c r="Q70" s="390"/>
      <c r="R70" s="155"/>
      <c r="S70" s="155"/>
      <c r="T70" s="155"/>
      <c r="U70" s="395"/>
      <c r="V70" s="395"/>
      <c r="W70" s="155"/>
      <c r="X70" s="155"/>
      <c r="Y70" s="835"/>
      <c r="Z70" s="388"/>
      <c r="AA70" s="835"/>
      <c r="AB70" s="270"/>
      <c r="AC70" s="831"/>
      <c r="AD70" s="855"/>
      <c r="AE70" s="319"/>
      <c r="AF70" s="507"/>
      <c r="AG70" s="319"/>
      <c r="AH70" s="319"/>
      <c r="AI70" s="319"/>
      <c r="AJ70" s="319"/>
      <c r="AK70" s="319"/>
      <c r="AL70" s="319"/>
      <c r="AM70" s="319"/>
      <c r="AN70" s="319"/>
      <c r="AO70" s="319"/>
      <c r="AP70" s="319"/>
      <c r="AQ70" s="956"/>
      <c r="AR70" s="46"/>
      <c r="AS70" s="19"/>
    </row>
    <row r="71" spans="2:45">
      <c r="B71" s="823"/>
      <c r="C71" s="841"/>
      <c r="D71" s="170"/>
      <c r="E71" s="955"/>
      <c r="F71" s="955"/>
      <c r="G71" s="396"/>
      <c r="H71" s="391" t="e">
        <f>G71/#REF!</f>
        <v>#REF!</v>
      </c>
      <c r="I71" s="147"/>
      <c r="J71" s="147"/>
      <c r="K71" s="147"/>
      <c r="L71" s="147"/>
      <c r="M71" s="147"/>
      <c r="N71" s="147"/>
      <c r="O71" s="863"/>
      <c r="P71" s="860"/>
      <c r="Q71" s="390"/>
      <c r="R71" s="155"/>
      <c r="S71" s="155"/>
      <c r="T71" s="155"/>
      <c r="U71" s="395"/>
      <c r="V71" s="395"/>
      <c r="W71" s="155"/>
      <c r="X71" s="155"/>
      <c r="Y71" s="835"/>
      <c r="Z71" s="388"/>
      <c r="AA71" s="835"/>
      <c r="AB71" s="270"/>
      <c r="AC71" s="831"/>
      <c r="AD71" s="855"/>
      <c r="AE71" s="319"/>
      <c r="AF71" s="507"/>
      <c r="AG71" s="319"/>
      <c r="AH71" s="319"/>
      <c r="AI71" s="319"/>
      <c r="AJ71" s="319"/>
      <c r="AK71" s="319"/>
      <c r="AL71" s="319"/>
      <c r="AM71" s="319"/>
      <c r="AN71" s="319"/>
      <c r="AO71" s="319"/>
      <c r="AP71" s="319"/>
      <c r="AQ71" s="956"/>
      <c r="AR71" s="46"/>
      <c r="AS71" s="19"/>
    </row>
    <row r="72" spans="2:45">
      <c r="B72" s="823"/>
      <c r="C72" s="841"/>
      <c r="D72" s="170"/>
      <c r="E72" s="955"/>
      <c r="F72" s="955"/>
      <c r="G72" s="22"/>
      <c r="H72" s="391" t="e">
        <f>G72/#REF!</f>
        <v>#REF!</v>
      </c>
      <c r="I72" s="147"/>
      <c r="J72" s="147"/>
      <c r="K72" s="147"/>
      <c r="L72" s="147"/>
      <c r="M72" s="147"/>
      <c r="N72" s="147"/>
      <c r="O72" s="863"/>
      <c r="P72" s="860"/>
      <c r="Q72" s="390"/>
      <c r="R72" s="155"/>
      <c r="S72" s="155"/>
      <c r="T72" s="155"/>
      <c r="U72" s="395"/>
      <c r="V72" s="395"/>
      <c r="W72" s="155"/>
      <c r="X72" s="155"/>
      <c r="Y72" s="835"/>
      <c r="Z72" s="388"/>
      <c r="AA72" s="835"/>
      <c r="AB72" s="270"/>
      <c r="AC72" s="831"/>
      <c r="AD72" s="855"/>
      <c r="AE72" s="319"/>
      <c r="AF72" s="507"/>
      <c r="AG72" s="319"/>
      <c r="AH72" s="319"/>
      <c r="AI72" s="319"/>
      <c r="AJ72" s="319"/>
      <c r="AK72" s="319"/>
      <c r="AL72" s="319"/>
      <c r="AM72" s="319"/>
      <c r="AN72" s="319"/>
      <c r="AO72" s="319"/>
      <c r="AP72" s="319"/>
      <c r="AQ72" s="956"/>
      <c r="AR72" s="46"/>
      <c r="AS72" s="19"/>
    </row>
    <row r="73" spans="2:45">
      <c r="B73" s="823"/>
      <c r="C73" s="841"/>
      <c r="D73" s="170"/>
      <c r="E73" s="955"/>
      <c r="F73" s="955"/>
      <c r="G73" s="22"/>
      <c r="H73" s="391" t="e">
        <f>G73/#REF!</f>
        <v>#REF!</v>
      </c>
      <c r="I73" s="147"/>
      <c r="J73" s="147"/>
      <c r="K73" s="147"/>
      <c r="L73" s="147"/>
      <c r="M73" s="147"/>
      <c r="N73" s="147"/>
      <c r="O73" s="863"/>
      <c r="P73" s="860"/>
      <c r="Q73" s="390"/>
      <c r="R73" s="155"/>
      <c r="S73" s="155"/>
      <c r="T73" s="155"/>
      <c r="U73" s="395"/>
      <c r="V73" s="395"/>
      <c r="W73" s="155"/>
      <c r="X73" s="155"/>
      <c r="Y73" s="835"/>
      <c r="Z73" s="388"/>
      <c r="AA73" s="835"/>
      <c r="AB73" s="270"/>
      <c r="AC73" s="831"/>
      <c r="AD73" s="855"/>
      <c r="AE73" s="319"/>
      <c r="AF73" s="507"/>
      <c r="AG73" s="319"/>
      <c r="AH73" s="319"/>
      <c r="AI73" s="319"/>
      <c r="AJ73" s="319"/>
      <c r="AK73" s="319"/>
      <c r="AL73" s="319"/>
      <c r="AM73" s="319"/>
      <c r="AN73" s="319"/>
      <c r="AO73" s="319"/>
      <c r="AP73" s="319"/>
      <c r="AQ73" s="956"/>
      <c r="AR73" s="46"/>
      <c r="AS73" s="19"/>
    </row>
    <row r="74" spans="2:45">
      <c r="B74" s="823"/>
      <c r="C74" s="841"/>
      <c r="D74" s="170"/>
      <c r="E74" s="955"/>
      <c r="F74" s="955"/>
      <c r="G74" s="22"/>
      <c r="H74" s="391" t="e">
        <f>G74/#REF!</f>
        <v>#REF!</v>
      </c>
      <c r="I74" s="147"/>
      <c r="J74" s="147"/>
      <c r="K74" s="147"/>
      <c r="L74" s="147"/>
      <c r="M74" s="147"/>
      <c r="N74" s="147"/>
      <c r="O74" s="863"/>
      <c r="P74" s="860"/>
      <c r="Q74" s="390"/>
      <c r="R74" s="155"/>
      <c r="S74" s="155"/>
      <c r="T74" s="155"/>
      <c r="U74" s="395"/>
      <c r="V74" s="395"/>
      <c r="W74" s="155"/>
      <c r="X74" s="155"/>
      <c r="Y74" s="835"/>
      <c r="Z74" s="388"/>
      <c r="AA74" s="835"/>
      <c r="AB74" s="270"/>
      <c r="AC74" s="831"/>
      <c r="AD74" s="855"/>
      <c r="AE74" s="319"/>
      <c r="AF74" s="507"/>
      <c r="AG74" s="319"/>
      <c r="AH74" s="319"/>
      <c r="AI74" s="319"/>
      <c r="AJ74" s="319"/>
      <c r="AK74" s="319"/>
      <c r="AL74" s="319"/>
      <c r="AM74" s="319"/>
      <c r="AN74" s="319"/>
      <c r="AO74" s="319"/>
      <c r="AP74" s="319"/>
      <c r="AQ74" s="956"/>
      <c r="AR74" s="46"/>
      <c r="AS74" s="19"/>
    </row>
    <row r="75" spans="2:45">
      <c r="B75" s="823"/>
      <c r="C75" s="841"/>
      <c r="D75" s="170"/>
      <c r="E75" s="955"/>
      <c r="F75" s="955"/>
      <c r="G75" s="22"/>
      <c r="H75" s="391" t="e">
        <f>G75/#REF!</f>
        <v>#REF!</v>
      </c>
      <c r="I75" s="147"/>
      <c r="J75" s="147"/>
      <c r="K75" s="147"/>
      <c r="L75" s="147"/>
      <c r="M75" s="147"/>
      <c r="N75" s="147"/>
      <c r="O75" s="863"/>
      <c r="P75" s="860"/>
      <c r="Q75" s="330"/>
      <c r="R75" s="155"/>
      <c r="S75" s="155"/>
      <c r="T75" s="155"/>
      <c r="U75" s="395"/>
      <c r="V75" s="395"/>
      <c r="W75" s="155"/>
      <c r="X75" s="155"/>
      <c r="Y75" s="835"/>
      <c r="Z75" s="388"/>
      <c r="AA75" s="835"/>
      <c r="AB75" s="270"/>
      <c r="AC75" s="831"/>
      <c r="AD75" s="855"/>
      <c r="AE75" s="319"/>
      <c r="AF75" s="507"/>
      <c r="AG75" s="319"/>
      <c r="AH75" s="319"/>
      <c r="AI75" s="319"/>
      <c r="AJ75" s="319"/>
      <c r="AK75" s="319"/>
      <c r="AL75" s="319"/>
      <c r="AM75" s="319"/>
      <c r="AN75" s="319"/>
      <c r="AO75" s="319"/>
      <c r="AP75" s="319"/>
      <c r="AQ75" s="956"/>
      <c r="AR75" s="46"/>
      <c r="AS75" s="19"/>
    </row>
    <row r="76" spans="2:45">
      <c r="B76" s="823"/>
      <c r="C76" s="841"/>
      <c r="D76" s="170"/>
      <c r="E76" s="955"/>
      <c r="F76" s="955"/>
      <c r="G76" s="22"/>
      <c r="H76" s="391" t="e">
        <f>G76/#REF!</f>
        <v>#REF!</v>
      </c>
      <c r="I76" s="147"/>
      <c r="J76" s="147"/>
      <c r="K76" s="147"/>
      <c r="L76" s="147"/>
      <c r="M76" s="147"/>
      <c r="N76" s="147"/>
      <c r="O76" s="863"/>
      <c r="P76" s="860"/>
      <c r="Q76" s="330"/>
      <c r="R76" s="155"/>
      <c r="S76" s="155"/>
      <c r="T76" s="155"/>
      <c r="U76" s="395"/>
      <c r="V76" s="395"/>
      <c r="W76" s="155"/>
      <c r="X76" s="155"/>
      <c r="Y76" s="835"/>
      <c r="Z76" s="388"/>
      <c r="AA76" s="835"/>
      <c r="AB76" s="270"/>
      <c r="AC76" s="831"/>
      <c r="AD76" s="855"/>
      <c r="AE76" s="319"/>
      <c r="AF76" s="507"/>
      <c r="AG76" s="319"/>
      <c r="AH76" s="319"/>
      <c r="AI76" s="319"/>
      <c r="AJ76" s="319"/>
      <c r="AK76" s="319"/>
      <c r="AL76" s="319"/>
      <c r="AM76" s="319"/>
      <c r="AN76" s="319"/>
      <c r="AO76" s="319"/>
      <c r="AP76" s="319"/>
      <c r="AQ76" s="956"/>
      <c r="AR76" s="46"/>
      <c r="AS76" s="19"/>
    </row>
    <row r="77" spans="2:45">
      <c r="B77" s="822"/>
      <c r="C77" s="842"/>
      <c r="D77" s="170"/>
      <c r="E77" s="955"/>
      <c r="F77" s="955"/>
      <c r="G77" s="22"/>
      <c r="H77" s="391" t="e">
        <f>G77/#REF!</f>
        <v>#REF!</v>
      </c>
      <c r="I77" s="7"/>
      <c r="J77" s="7"/>
      <c r="K77" s="7"/>
      <c r="L77" s="7"/>
      <c r="M77" s="7"/>
      <c r="N77" s="7"/>
      <c r="O77" s="864"/>
      <c r="P77" s="861"/>
      <c r="Q77" s="331"/>
      <c r="R77" s="155"/>
      <c r="S77" s="155"/>
      <c r="T77" s="155"/>
      <c r="U77" s="395"/>
      <c r="V77" s="395"/>
      <c r="W77" s="155"/>
      <c r="X77" s="155"/>
      <c r="Y77" s="836"/>
      <c r="Z77" s="389"/>
      <c r="AA77" s="836"/>
      <c r="AB77" s="271"/>
      <c r="AC77" s="832"/>
      <c r="AD77" s="856"/>
      <c r="AE77" s="320"/>
      <c r="AF77" s="508"/>
      <c r="AG77" s="320"/>
      <c r="AH77" s="320"/>
      <c r="AI77" s="320"/>
      <c r="AJ77" s="320"/>
      <c r="AK77" s="320"/>
      <c r="AL77" s="320"/>
      <c r="AM77" s="320"/>
      <c r="AN77" s="320"/>
      <c r="AO77" s="320"/>
      <c r="AP77" s="320"/>
      <c r="AQ77" s="957"/>
      <c r="AR77" s="46"/>
      <c r="AS77" s="19"/>
    </row>
    <row r="78" spans="2:45" s="90" customFormat="1" ht="16.5" customHeight="1">
      <c r="B78" s="821"/>
      <c r="C78" s="78" t="s">
        <v>348</v>
      </c>
      <c r="D78" s="78">
        <f>COUNTA(D68:D77)</f>
        <v>0</v>
      </c>
      <c r="E78" s="953"/>
      <c r="F78" s="954"/>
      <c r="G78" s="69">
        <f>SUM(G68:G77)</f>
        <v>0</v>
      </c>
      <c r="H78" s="69" t="e">
        <f>SUM(H68:H77)</f>
        <v>#REF!</v>
      </c>
      <c r="I78" s="69" t="e">
        <f>H78/200</f>
        <v>#REF!</v>
      </c>
      <c r="J78" s="69"/>
      <c r="K78" s="69"/>
      <c r="L78" s="69"/>
      <c r="M78" s="69"/>
      <c r="N78" s="69"/>
      <c r="O78" s="70">
        <f>SUM(O68:O77)</f>
        <v>0</v>
      </c>
      <c r="P78" s="71">
        <f>SUM(P68:P77)</f>
        <v>0</v>
      </c>
      <c r="Q78" s="71"/>
      <c r="R78" s="71"/>
      <c r="S78" s="71"/>
      <c r="T78" s="71"/>
      <c r="U78" s="71"/>
      <c r="V78" s="71"/>
      <c r="W78" s="74"/>
      <c r="X78" s="74"/>
      <c r="Y78" s="74">
        <f t="shared" ref="Y78" si="22">SUM(Y68:Y77)</f>
        <v>0</v>
      </c>
      <c r="Z78" s="74"/>
      <c r="AA78" s="74">
        <f>SUM(AA68:AA77)</f>
        <v>0</v>
      </c>
      <c r="AB78" s="74"/>
      <c r="AC78" s="71"/>
      <c r="AD78" s="71" t="e">
        <f>SUM(AD68:AD77)</f>
        <v>#REF!</v>
      </c>
      <c r="AE78" s="71"/>
      <c r="AF78" s="506"/>
      <c r="AG78" s="71"/>
      <c r="AH78" s="71"/>
      <c r="AI78" s="71"/>
      <c r="AJ78" s="71"/>
      <c r="AK78" s="71"/>
      <c r="AL78" s="71"/>
      <c r="AM78" s="71"/>
      <c r="AN78" s="71"/>
      <c r="AO78" s="71"/>
      <c r="AP78" s="71"/>
      <c r="AQ78" s="249" t="e">
        <f t="shared" ref="AQ78" si="23">SUM(AQ68:AQ77)</f>
        <v>#REF!</v>
      </c>
      <c r="AR78" s="81"/>
      <c r="AS78" s="91"/>
    </row>
    <row r="79" spans="2:45" s="93" customFormat="1" ht="15" thickBot="1">
      <c r="B79" s="822"/>
      <c r="C79" s="82"/>
      <c r="D79" s="83"/>
      <c r="E79" s="951"/>
      <c r="F79" s="952"/>
      <c r="G79" s="84"/>
      <c r="H79" s="28" t="str">
        <f>IFERROR(IF(G79/#REF!=0," ",G79/#REF!),"")</f>
        <v/>
      </c>
      <c r="I79" s="28"/>
      <c r="J79" s="28"/>
      <c r="K79" s="28"/>
      <c r="L79" s="28"/>
      <c r="M79" s="28"/>
      <c r="N79" s="28"/>
      <c r="O79" s="72"/>
      <c r="P79" s="73"/>
      <c r="Q79" s="73"/>
      <c r="R79" s="73"/>
      <c r="S79" s="73"/>
      <c r="T79" s="73"/>
      <c r="U79" s="73"/>
      <c r="V79" s="73"/>
      <c r="W79" s="73"/>
      <c r="X79" s="73"/>
      <c r="Y79" s="73"/>
      <c r="Z79" s="73"/>
      <c r="AA79" s="73"/>
      <c r="AB79" s="73"/>
      <c r="AC79" s="73"/>
      <c r="AD79" s="73"/>
      <c r="AE79" s="73"/>
      <c r="AF79" s="318"/>
      <c r="AG79" s="73"/>
      <c r="AH79" s="73"/>
      <c r="AI79" s="73"/>
      <c r="AJ79" s="73"/>
      <c r="AK79" s="73"/>
      <c r="AL79" s="73"/>
      <c r="AM79" s="73"/>
      <c r="AN79" s="73"/>
      <c r="AO79" s="73"/>
      <c r="AP79" s="73"/>
      <c r="AQ79" s="503"/>
      <c r="AR79" s="87"/>
      <c r="AS79" s="92"/>
    </row>
    <row r="80" spans="2:45">
      <c r="B80" s="823">
        <f>B68+1</f>
        <v>6</v>
      </c>
      <c r="C80" s="841"/>
      <c r="D80" s="170"/>
      <c r="E80" s="955"/>
      <c r="F80" s="955"/>
      <c r="G80" s="396"/>
      <c r="H80" s="391" t="e">
        <f>G80/#REF!</f>
        <v>#REF!</v>
      </c>
      <c r="I80" s="147"/>
      <c r="J80" s="147"/>
      <c r="K80" s="147"/>
      <c r="L80" s="147"/>
      <c r="M80" s="147"/>
      <c r="N80" s="147"/>
      <c r="O80" s="862" t="str">
        <f>IFERROR(ROUND(IF(G90/#REF!=0,"",G90/#REF!),0),"")</f>
        <v/>
      </c>
      <c r="P80" s="859" t="str">
        <f>IFERROR(O90/#REF!,"")</f>
        <v/>
      </c>
      <c r="Q80" s="330"/>
      <c r="R80" s="155" t="str">
        <f>IFERROR(P90*#REF!/2,"")</f>
        <v/>
      </c>
      <c r="S80" s="155"/>
      <c r="T80" s="155"/>
      <c r="U80" s="395"/>
      <c r="V80" s="395"/>
      <c r="W80" s="155" t="str">
        <f>IFERROR(U90*#REF!/2,"")</f>
        <v/>
      </c>
      <c r="X80" s="155"/>
      <c r="Y80" s="834" t="str">
        <f>IFERROR(ROUND(IF(OR(#REF!="Shazoor",#REF!="Shazoor",#REF!="Shazoor",#REF!="Shazoor"),$P90/#REF!,""),1),"NA")</f>
        <v>NA</v>
      </c>
      <c r="Z80" s="387"/>
      <c r="AA80" s="834" t="str">
        <f>IFERROR(ROUND(IF(OR(#REF!="Suzuki",#REF!="Suzuki",#REF!="Suzuki",#REF!="Suzuki"),$P90/#REF!,""),1),"NA")</f>
        <v>NA</v>
      </c>
      <c r="AB80" s="269"/>
      <c r="AC80" s="830"/>
      <c r="AD80" s="855" t="e">
        <f>I90</f>
        <v>#REF!</v>
      </c>
      <c r="AE80" s="319"/>
      <c r="AF80" s="507"/>
      <c r="AG80" s="319"/>
      <c r="AH80" s="319"/>
      <c r="AI80" s="319"/>
      <c r="AJ80" s="319"/>
      <c r="AK80" s="319"/>
      <c r="AL80" s="319"/>
      <c r="AM80" s="319"/>
      <c r="AN80" s="319"/>
      <c r="AO80" s="319"/>
      <c r="AP80" s="319"/>
      <c r="AQ80" s="956" t="e">
        <f>AD80/20</f>
        <v>#REF!</v>
      </c>
      <c r="AR80" s="44"/>
      <c r="AS80" s="19"/>
    </row>
    <row r="81" spans="2:45">
      <c r="B81" s="823"/>
      <c r="C81" s="841"/>
      <c r="D81" s="170"/>
      <c r="E81" s="955"/>
      <c r="F81" s="955"/>
      <c r="G81" s="396"/>
      <c r="H81" s="391" t="e">
        <f>G81/#REF!</f>
        <v>#REF!</v>
      </c>
      <c r="I81" s="147"/>
      <c r="J81" s="147"/>
      <c r="K81" s="147"/>
      <c r="L81" s="147"/>
      <c r="M81" s="147"/>
      <c r="N81" s="147"/>
      <c r="O81" s="863"/>
      <c r="P81" s="860"/>
      <c r="Q81" s="330"/>
      <c r="R81" s="155"/>
      <c r="S81" s="155"/>
      <c r="T81" s="155"/>
      <c r="U81" s="395"/>
      <c r="V81" s="395"/>
      <c r="W81" s="155"/>
      <c r="X81" s="155"/>
      <c r="Y81" s="835"/>
      <c r="Z81" s="388"/>
      <c r="AA81" s="835"/>
      <c r="AB81" s="270"/>
      <c r="AC81" s="831"/>
      <c r="AD81" s="855"/>
      <c r="AE81" s="319"/>
      <c r="AF81" s="507"/>
      <c r="AG81" s="319"/>
      <c r="AH81" s="319"/>
      <c r="AI81" s="319"/>
      <c r="AJ81" s="319"/>
      <c r="AK81" s="319"/>
      <c r="AL81" s="319"/>
      <c r="AM81" s="319"/>
      <c r="AN81" s="319"/>
      <c r="AO81" s="319"/>
      <c r="AP81" s="319"/>
      <c r="AQ81" s="956"/>
      <c r="AR81" s="46"/>
      <c r="AS81" s="19"/>
    </row>
    <row r="82" spans="2:45">
      <c r="B82" s="823"/>
      <c r="C82" s="841"/>
      <c r="D82" s="170"/>
      <c r="E82" s="955"/>
      <c r="F82" s="955"/>
      <c r="G82" s="396"/>
      <c r="H82" s="391" t="e">
        <f>G82/#REF!</f>
        <v>#REF!</v>
      </c>
      <c r="I82" s="147"/>
      <c r="J82" s="147"/>
      <c r="K82" s="147"/>
      <c r="L82" s="147"/>
      <c r="M82" s="147"/>
      <c r="N82" s="147"/>
      <c r="O82" s="863"/>
      <c r="P82" s="860"/>
      <c r="Q82" s="330"/>
      <c r="R82" s="155"/>
      <c r="S82" s="155"/>
      <c r="T82" s="155"/>
      <c r="U82" s="395"/>
      <c r="V82" s="395"/>
      <c r="W82" s="155"/>
      <c r="X82" s="155"/>
      <c r="Y82" s="835"/>
      <c r="Z82" s="388"/>
      <c r="AA82" s="835"/>
      <c r="AB82" s="270"/>
      <c r="AC82" s="831"/>
      <c r="AD82" s="855"/>
      <c r="AE82" s="319"/>
      <c r="AF82" s="507"/>
      <c r="AG82" s="319"/>
      <c r="AH82" s="319"/>
      <c r="AI82" s="319"/>
      <c r="AJ82" s="319"/>
      <c r="AK82" s="319"/>
      <c r="AL82" s="319"/>
      <c r="AM82" s="319"/>
      <c r="AN82" s="319"/>
      <c r="AO82" s="319"/>
      <c r="AP82" s="319"/>
      <c r="AQ82" s="956"/>
      <c r="AR82" s="46"/>
      <c r="AS82" s="19"/>
    </row>
    <row r="83" spans="2:45">
      <c r="B83" s="823"/>
      <c r="C83" s="841"/>
      <c r="D83" s="170"/>
      <c r="E83" s="955"/>
      <c r="F83" s="955"/>
      <c r="G83" s="396"/>
      <c r="H83" s="391" t="e">
        <f>G83/#REF!</f>
        <v>#REF!</v>
      </c>
      <c r="I83" s="147"/>
      <c r="J83" s="147"/>
      <c r="K83" s="147"/>
      <c r="L83" s="147"/>
      <c r="M83" s="147"/>
      <c r="N83" s="147"/>
      <c r="O83" s="863"/>
      <c r="P83" s="860"/>
      <c r="Q83" s="330"/>
      <c r="R83" s="155"/>
      <c r="S83" s="155"/>
      <c r="T83" s="155"/>
      <c r="U83" s="395"/>
      <c r="V83" s="395"/>
      <c r="W83" s="155"/>
      <c r="X83" s="155"/>
      <c r="Y83" s="835"/>
      <c r="Z83" s="388"/>
      <c r="AA83" s="835"/>
      <c r="AB83" s="270"/>
      <c r="AC83" s="831"/>
      <c r="AD83" s="855"/>
      <c r="AE83" s="319"/>
      <c r="AF83" s="507"/>
      <c r="AG83" s="319"/>
      <c r="AH83" s="319"/>
      <c r="AI83" s="319"/>
      <c r="AJ83" s="319"/>
      <c r="AK83" s="319"/>
      <c r="AL83" s="319"/>
      <c r="AM83" s="319"/>
      <c r="AN83" s="319"/>
      <c r="AO83" s="319"/>
      <c r="AP83" s="319"/>
      <c r="AQ83" s="956"/>
      <c r="AR83" s="46"/>
      <c r="AS83" s="19"/>
    </row>
    <row r="84" spans="2:45">
      <c r="B84" s="823"/>
      <c r="C84" s="841"/>
      <c r="D84" s="170"/>
      <c r="E84" s="955"/>
      <c r="F84" s="955"/>
      <c r="G84" s="22"/>
      <c r="H84" s="391" t="e">
        <f>G84/#REF!</f>
        <v>#REF!</v>
      </c>
      <c r="I84" s="147"/>
      <c r="J84" s="147"/>
      <c r="K84" s="147"/>
      <c r="L84" s="147"/>
      <c r="M84" s="147"/>
      <c r="N84" s="147"/>
      <c r="O84" s="863"/>
      <c r="P84" s="860"/>
      <c r="Q84" s="330"/>
      <c r="R84" s="155"/>
      <c r="S84" s="155"/>
      <c r="T84" s="155"/>
      <c r="U84" s="395"/>
      <c r="V84" s="395"/>
      <c r="W84" s="155"/>
      <c r="X84" s="155"/>
      <c r="Y84" s="835"/>
      <c r="Z84" s="388"/>
      <c r="AA84" s="835"/>
      <c r="AB84" s="270"/>
      <c r="AC84" s="831"/>
      <c r="AD84" s="855"/>
      <c r="AE84" s="319"/>
      <c r="AF84" s="507"/>
      <c r="AG84" s="319"/>
      <c r="AH84" s="319"/>
      <c r="AI84" s="319"/>
      <c r="AJ84" s="319"/>
      <c r="AK84" s="319"/>
      <c r="AL84" s="319"/>
      <c r="AM84" s="319"/>
      <c r="AN84" s="319"/>
      <c r="AO84" s="319"/>
      <c r="AP84" s="319"/>
      <c r="AQ84" s="956"/>
      <c r="AR84" s="46"/>
      <c r="AS84" s="19"/>
    </row>
    <row r="85" spans="2:45">
      <c r="B85" s="823"/>
      <c r="C85" s="841"/>
      <c r="D85" s="170"/>
      <c r="E85" s="955"/>
      <c r="F85" s="955"/>
      <c r="G85" s="22"/>
      <c r="H85" s="391" t="e">
        <f>G85/#REF!</f>
        <v>#REF!</v>
      </c>
      <c r="I85" s="147"/>
      <c r="J85" s="147"/>
      <c r="K85" s="147"/>
      <c r="L85" s="147"/>
      <c r="M85" s="147"/>
      <c r="N85" s="147"/>
      <c r="O85" s="863"/>
      <c r="P85" s="860"/>
      <c r="Q85" s="330"/>
      <c r="R85" s="155"/>
      <c r="S85" s="155"/>
      <c r="T85" s="155"/>
      <c r="U85" s="395"/>
      <c r="V85" s="395"/>
      <c r="W85" s="155"/>
      <c r="X85" s="155"/>
      <c r="Y85" s="835"/>
      <c r="Z85" s="388"/>
      <c r="AA85" s="835"/>
      <c r="AB85" s="270"/>
      <c r="AC85" s="831"/>
      <c r="AD85" s="855"/>
      <c r="AE85" s="319"/>
      <c r="AF85" s="507"/>
      <c r="AG85" s="319"/>
      <c r="AH85" s="319"/>
      <c r="AI85" s="319"/>
      <c r="AJ85" s="319"/>
      <c r="AK85" s="319"/>
      <c r="AL85" s="319"/>
      <c r="AM85" s="319"/>
      <c r="AN85" s="319"/>
      <c r="AO85" s="319"/>
      <c r="AP85" s="319"/>
      <c r="AQ85" s="956"/>
      <c r="AR85" s="46"/>
      <c r="AS85" s="19"/>
    </row>
    <row r="86" spans="2:45">
      <c r="B86" s="823"/>
      <c r="C86" s="841"/>
      <c r="D86" s="170"/>
      <c r="E86" s="955"/>
      <c r="F86" s="955"/>
      <c r="G86" s="22"/>
      <c r="H86" s="391" t="e">
        <f>G86/#REF!</f>
        <v>#REF!</v>
      </c>
      <c r="I86" s="147"/>
      <c r="J86" s="147"/>
      <c r="K86" s="147"/>
      <c r="L86" s="147"/>
      <c r="M86" s="147"/>
      <c r="N86" s="147"/>
      <c r="O86" s="863"/>
      <c r="P86" s="860"/>
      <c r="Q86" s="330"/>
      <c r="R86" s="155"/>
      <c r="S86" s="155"/>
      <c r="T86" s="155"/>
      <c r="U86" s="395"/>
      <c r="V86" s="395"/>
      <c r="W86" s="155"/>
      <c r="X86" s="155"/>
      <c r="Y86" s="835"/>
      <c r="Z86" s="388"/>
      <c r="AA86" s="835"/>
      <c r="AB86" s="270"/>
      <c r="AC86" s="831"/>
      <c r="AD86" s="855"/>
      <c r="AE86" s="319"/>
      <c r="AF86" s="507"/>
      <c r="AG86" s="319"/>
      <c r="AH86" s="319"/>
      <c r="AI86" s="319"/>
      <c r="AJ86" s="319"/>
      <c r="AK86" s="319"/>
      <c r="AL86" s="319"/>
      <c r="AM86" s="319"/>
      <c r="AN86" s="319"/>
      <c r="AO86" s="319"/>
      <c r="AP86" s="319"/>
      <c r="AQ86" s="956"/>
      <c r="AR86" s="46"/>
      <c r="AS86" s="125"/>
    </row>
    <row r="87" spans="2:45">
      <c r="B87" s="823"/>
      <c r="C87" s="841"/>
      <c r="D87" s="170"/>
      <c r="E87" s="955"/>
      <c r="F87" s="955"/>
      <c r="G87" s="22"/>
      <c r="H87" s="391" t="e">
        <f>G87/#REF!</f>
        <v>#REF!</v>
      </c>
      <c r="I87" s="147"/>
      <c r="J87" s="147"/>
      <c r="K87" s="147"/>
      <c r="L87" s="147"/>
      <c r="M87" s="147"/>
      <c r="N87" s="147"/>
      <c r="O87" s="863"/>
      <c r="P87" s="860"/>
      <c r="Q87" s="330"/>
      <c r="R87" s="155"/>
      <c r="S87" s="155"/>
      <c r="T87" s="155"/>
      <c r="U87" s="395"/>
      <c r="V87" s="395"/>
      <c r="W87" s="155"/>
      <c r="X87" s="155"/>
      <c r="Y87" s="835"/>
      <c r="Z87" s="388"/>
      <c r="AA87" s="835"/>
      <c r="AB87" s="270"/>
      <c r="AC87" s="831"/>
      <c r="AD87" s="855"/>
      <c r="AE87" s="319"/>
      <c r="AF87" s="507"/>
      <c r="AG87" s="319"/>
      <c r="AH87" s="319"/>
      <c r="AI87" s="319"/>
      <c r="AJ87" s="319"/>
      <c r="AK87" s="319"/>
      <c r="AL87" s="319"/>
      <c r="AM87" s="319"/>
      <c r="AN87" s="319"/>
      <c r="AO87" s="319"/>
      <c r="AP87" s="319"/>
      <c r="AQ87" s="956"/>
      <c r="AR87" s="46"/>
      <c r="AS87" s="126"/>
    </row>
    <row r="88" spans="2:45">
      <c r="B88" s="823"/>
      <c r="C88" s="841"/>
      <c r="D88" s="170"/>
      <c r="E88" s="955"/>
      <c r="F88" s="955"/>
      <c r="G88" s="22"/>
      <c r="H88" s="391" t="e">
        <f>G88/#REF!</f>
        <v>#REF!</v>
      </c>
      <c r="I88" s="147"/>
      <c r="J88" s="147"/>
      <c r="K88" s="147"/>
      <c r="L88" s="147"/>
      <c r="M88" s="147"/>
      <c r="N88" s="147"/>
      <c r="O88" s="863"/>
      <c r="P88" s="860"/>
      <c r="Q88" s="330"/>
      <c r="R88" s="155"/>
      <c r="S88" s="155"/>
      <c r="T88" s="155"/>
      <c r="U88" s="395"/>
      <c r="V88" s="395"/>
      <c r="W88" s="155"/>
      <c r="X88" s="155"/>
      <c r="Y88" s="835"/>
      <c r="Z88" s="388"/>
      <c r="AA88" s="835"/>
      <c r="AB88" s="270"/>
      <c r="AC88" s="831"/>
      <c r="AD88" s="855"/>
      <c r="AE88" s="319"/>
      <c r="AF88" s="507"/>
      <c r="AG88" s="319"/>
      <c r="AH88" s="319"/>
      <c r="AI88" s="319"/>
      <c r="AJ88" s="319"/>
      <c r="AK88" s="319"/>
      <c r="AL88" s="319"/>
      <c r="AM88" s="319"/>
      <c r="AN88" s="319"/>
      <c r="AO88" s="319"/>
      <c r="AP88" s="319"/>
      <c r="AQ88" s="956"/>
      <c r="AR88" s="46"/>
      <c r="AS88" s="19"/>
    </row>
    <row r="89" spans="2:45">
      <c r="B89" s="822"/>
      <c r="C89" s="842"/>
      <c r="D89" s="170"/>
      <c r="E89" s="955"/>
      <c r="F89" s="955"/>
      <c r="G89" s="22"/>
      <c r="H89" s="391" t="e">
        <f>G89/#REF!</f>
        <v>#REF!</v>
      </c>
      <c r="I89" s="7"/>
      <c r="J89" s="7"/>
      <c r="K89" s="7"/>
      <c r="L89" s="7"/>
      <c r="M89" s="7"/>
      <c r="N89" s="7"/>
      <c r="O89" s="864"/>
      <c r="P89" s="861"/>
      <c r="Q89" s="331"/>
      <c r="R89" s="155"/>
      <c r="S89" s="155"/>
      <c r="T89" s="155"/>
      <c r="U89" s="395"/>
      <c r="V89" s="395"/>
      <c r="W89" s="155"/>
      <c r="X89" s="155"/>
      <c r="Y89" s="836"/>
      <c r="Z89" s="389"/>
      <c r="AA89" s="836"/>
      <c r="AB89" s="271"/>
      <c r="AC89" s="832"/>
      <c r="AD89" s="856"/>
      <c r="AE89" s="320"/>
      <c r="AF89" s="508"/>
      <c r="AG89" s="320"/>
      <c r="AH89" s="320"/>
      <c r="AI89" s="320"/>
      <c r="AJ89" s="320"/>
      <c r="AK89" s="320"/>
      <c r="AL89" s="320"/>
      <c r="AM89" s="320"/>
      <c r="AN89" s="320"/>
      <c r="AO89" s="320"/>
      <c r="AP89" s="320"/>
      <c r="AQ89" s="957"/>
      <c r="AR89" s="46"/>
      <c r="AS89" s="19"/>
    </row>
    <row r="90" spans="2:45" s="90" customFormat="1" ht="16.5" customHeight="1">
      <c r="B90" s="821"/>
      <c r="C90" s="78" t="s">
        <v>348</v>
      </c>
      <c r="D90" s="78">
        <f>COUNTA(D80:D89)</f>
        <v>0</v>
      </c>
      <c r="E90" s="953"/>
      <c r="F90" s="954"/>
      <c r="G90" s="69">
        <f>SUM(G80:G89)</f>
        <v>0</v>
      </c>
      <c r="H90" s="69" t="e">
        <f>SUM(H80:H89)</f>
        <v>#REF!</v>
      </c>
      <c r="I90" s="69" t="e">
        <f>H90/200</f>
        <v>#REF!</v>
      </c>
      <c r="J90" s="69"/>
      <c r="K90" s="69"/>
      <c r="L90" s="69"/>
      <c r="M90" s="69"/>
      <c r="N90" s="69"/>
      <c r="O90" s="70">
        <f>SUM(O80:O89)</f>
        <v>0</v>
      </c>
      <c r="P90" s="71">
        <f>SUM(P80:P89)</f>
        <v>0</v>
      </c>
      <c r="Q90" s="71"/>
      <c r="R90" s="71"/>
      <c r="S90" s="71"/>
      <c r="T90" s="71"/>
      <c r="U90" s="71"/>
      <c r="V90" s="71"/>
      <c r="W90" s="74"/>
      <c r="X90" s="74"/>
      <c r="Y90" s="74">
        <f t="shared" ref="Y90" si="24">SUM(Y80:Y89)</f>
        <v>0</v>
      </c>
      <c r="Z90" s="74"/>
      <c r="AA90" s="74">
        <f>SUM(AA80:AA89)</f>
        <v>0</v>
      </c>
      <c r="AB90" s="74"/>
      <c r="AC90" s="71"/>
      <c r="AD90" s="71" t="e">
        <f>SUM(AD80:AD89)</f>
        <v>#REF!</v>
      </c>
      <c r="AE90" s="71"/>
      <c r="AF90" s="506"/>
      <c r="AG90" s="71"/>
      <c r="AH90" s="71"/>
      <c r="AI90" s="71"/>
      <c r="AJ90" s="71"/>
      <c r="AK90" s="71"/>
      <c r="AL90" s="71"/>
      <c r="AM90" s="71"/>
      <c r="AN90" s="71"/>
      <c r="AO90" s="71"/>
      <c r="AP90" s="71"/>
      <c r="AQ90" s="249" t="e">
        <f t="shared" ref="AQ90" si="25">SUM(AQ80:AQ89)</f>
        <v>#REF!</v>
      </c>
      <c r="AR90" s="81"/>
      <c r="AS90" s="91"/>
    </row>
    <row r="91" spans="2:45" s="93" customFormat="1" ht="15" thickBot="1">
      <c r="B91" s="822"/>
      <c r="C91" s="82"/>
      <c r="D91" s="83"/>
      <c r="E91" s="951"/>
      <c r="F91" s="952"/>
      <c r="G91" s="84"/>
      <c r="H91" s="28" t="str">
        <f>IFERROR(IF(G91/#REF!=0," ",G91/#REF!),"")</f>
        <v/>
      </c>
      <c r="I91" s="28"/>
      <c r="J91" s="28"/>
      <c r="K91" s="28"/>
      <c r="L91" s="28"/>
      <c r="M91" s="28"/>
      <c r="N91" s="28"/>
      <c r="O91" s="72"/>
      <c r="P91" s="73"/>
      <c r="Q91" s="73"/>
      <c r="R91" s="73"/>
      <c r="S91" s="73"/>
      <c r="T91" s="73"/>
      <c r="U91" s="73"/>
      <c r="V91" s="73"/>
      <c r="W91" s="73"/>
      <c r="X91" s="73"/>
      <c r="Y91" s="73"/>
      <c r="Z91" s="73"/>
      <c r="AA91" s="73"/>
      <c r="AB91" s="73"/>
      <c r="AC91" s="73"/>
      <c r="AD91" s="73"/>
      <c r="AE91" s="73"/>
      <c r="AF91" s="318"/>
      <c r="AG91" s="73"/>
      <c r="AH91" s="73"/>
      <c r="AI91" s="73"/>
      <c r="AJ91" s="73"/>
      <c r="AK91" s="73"/>
      <c r="AL91" s="73"/>
      <c r="AM91" s="73"/>
      <c r="AN91" s="73"/>
      <c r="AO91" s="73"/>
      <c r="AP91" s="73"/>
      <c r="AQ91" s="503"/>
      <c r="AR91" s="87"/>
      <c r="AS91" s="92"/>
    </row>
    <row r="92" spans="2:45">
      <c r="B92" s="823">
        <f>B80+1</f>
        <v>7</v>
      </c>
      <c r="C92" s="841"/>
      <c r="D92" s="170"/>
      <c r="E92" s="955"/>
      <c r="F92" s="955"/>
      <c r="G92" s="396"/>
      <c r="H92" s="391" t="e">
        <f>G92/#REF!</f>
        <v>#REF!</v>
      </c>
      <c r="I92" s="147"/>
      <c r="J92" s="147"/>
      <c r="K92" s="147"/>
      <c r="L92" s="147"/>
      <c r="M92" s="147"/>
      <c r="N92" s="147"/>
      <c r="O92" s="862" t="str">
        <f>IFERROR(ROUND(IF(G102/#REF!=0,"",G102/#REF!),0),"")</f>
        <v/>
      </c>
      <c r="P92" s="859" t="str">
        <f>IFERROR(O102/#REF!,"")</f>
        <v/>
      </c>
      <c r="Q92" s="330"/>
      <c r="R92" s="155" t="str">
        <f>IFERROR(P102*#REF!/2,"")</f>
        <v/>
      </c>
      <c r="S92" s="155"/>
      <c r="T92" s="155"/>
      <c r="U92" s="395"/>
      <c r="V92" s="395"/>
      <c r="W92" s="155" t="str">
        <f>IFERROR(U102*#REF!/2,"")</f>
        <v/>
      </c>
      <c r="X92" s="155"/>
      <c r="Y92" s="834" t="str">
        <f>IFERROR(ROUND(IF(OR(#REF!="Shazoor",#REF!="Shazoor",#REF!="Shazoor",#REF!="Shazoor"),$P102/#REF!,""),1),"NA")</f>
        <v>NA</v>
      </c>
      <c r="Z92" s="387"/>
      <c r="AA92" s="834" t="str">
        <f>IFERROR(ROUND(IF(OR(#REF!="Suzuki",#REF!="Suzuki",#REF!="Suzuki",#REF!="Suzuki"),$P102/#REF!,""),1),"NA")</f>
        <v>NA</v>
      </c>
      <c r="AB92" s="269"/>
      <c r="AC92" s="830"/>
      <c r="AD92" s="855" t="e">
        <f>I102</f>
        <v>#REF!</v>
      </c>
      <c r="AE92" s="319"/>
      <c r="AF92" s="507"/>
      <c r="AG92" s="319"/>
      <c r="AH92" s="319"/>
      <c r="AI92" s="319"/>
      <c r="AJ92" s="319"/>
      <c r="AK92" s="319"/>
      <c r="AL92" s="319"/>
      <c r="AM92" s="319"/>
      <c r="AN92" s="319"/>
      <c r="AO92" s="319"/>
      <c r="AP92" s="319"/>
      <c r="AQ92" s="956" t="e">
        <f>AD92/20</f>
        <v>#REF!</v>
      </c>
      <c r="AR92" s="44"/>
      <c r="AS92" s="19"/>
    </row>
    <row r="93" spans="2:45">
      <c r="B93" s="823"/>
      <c r="C93" s="841"/>
      <c r="D93" s="170"/>
      <c r="E93" s="955"/>
      <c r="F93" s="955"/>
      <c r="G93" s="396"/>
      <c r="H93" s="391" t="e">
        <f>G93/#REF!</f>
        <v>#REF!</v>
      </c>
      <c r="I93" s="147"/>
      <c r="J93" s="147"/>
      <c r="K93" s="147"/>
      <c r="L93" s="147"/>
      <c r="M93" s="147"/>
      <c r="N93" s="147"/>
      <c r="O93" s="863"/>
      <c r="P93" s="860"/>
      <c r="Q93" s="330"/>
      <c r="R93" s="155"/>
      <c r="S93" s="155"/>
      <c r="T93" s="155"/>
      <c r="U93" s="395"/>
      <c r="V93" s="395"/>
      <c r="W93" s="155"/>
      <c r="X93" s="155"/>
      <c r="Y93" s="835"/>
      <c r="Z93" s="388"/>
      <c r="AA93" s="835"/>
      <c r="AB93" s="270"/>
      <c r="AC93" s="831"/>
      <c r="AD93" s="855"/>
      <c r="AE93" s="319"/>
      <c r="AF93" s="507"/>
      <c r="AG93" s="319"/>
      <c r="AH93" s="319"/>
      <c r="AI93" s="319"/>
      <c r="AJ93" s="319"/>
      <c r="AK93" s="319"/>
      <c r="AL93" s="319"/>
      <c r="AM93" s="319"/>
      <c r="AN93" s="319"/>
      <c r="AO93" s="319"/>
      <c r="AP93" s="319"/>
      <c r="AQ93" s="956"/>
      <c r="AR93" s="46"/>
      <c r="AS93" s="19"/>
    </row>
    <row r="94" spans="2:45">
      <c r="B94" s="823"/>
      <c r="C94" s="841"/>
      <c r="D94" s="170"/>
      <c r="E94" s="955"/>
      <c r="F94" s="955"/>
      <c r="G94" s="396"/>
      <c r="H94" s="391" t="e">
        <f>G94/#REF!</f>
        <v>#REF!</v>
      </c>
      <c r="I94" s="147"/>
      <c r="J94" s="147"/>
      <c r="K94" s="147"/>
      <c r="L94" s="147"/>
      <c r="M94" s="147"/>
      <c r="N94" s="147"/>
      <c r="O94" s="863"/>
      <c r="P94" s="860"/>
      <c r="Q94" s="330"/>
      <c r="R94" s="155"/>
      <c r="S94" s="155"/>
      <c r="T94" s="155"/>
      <c r="U94" s="395"/>
      <c r="V94" s="395"/>
      <c r="W94" s="155"/>
      <c r="X94" s="155"/>
      <c r="Y94" s="835"/>
      <c r="Z94" s="388"/>
      <c r="AA94" s="835"/>
      <c r="AB94" s="270"/>
      <c r="AC94" s="831"/>
      <c r="AD94" s="855"/>
      <c r="AE94" s="319"/>
      <c r="AF94" s="507"/>
      <c r="AG94" s="319"/>
      <c r="AH94" s="319"/>
      <c r="AI94" s="319"/>
      <c r="AJ94" s="319"/>
      <c r="AK94" s="319"/>
      <c r="AL94" s="319"/>
      <c r="AM94" s="319"/>
      <c r="AN94" s="319"/>
      <c r="AO94" s="319"/>
      <c r="AP94" s="319"/>
      <c r="AQ94" s="956"/>
      <c r="AR94" s="46"/>
      <c r="AS94" s="19"/>
    </row>
    <row r="95" spans="2:45">
      <c r="B95" s="823"/>
      <c r="C95" s="841"/>
      <c r="D95" s="170"/>
      <c r="E95" s="955"/>
      <c r="F95" s="955"/>
      <c r="G95" s="396"/>
      <c r="H95" s="391" t="e">
        <f>G95/#REF!</f>
        <v>#REF!</v>
      </c>
      <c r="I95" s="147"/>
      <c r="J95" s="147"/>
      <c r="K95" s="147"/>
      <c r="L95" s="147"/>
      <c r="M95" s="147"/>
      <c r="N95" s="147"/>
      <c r="O95" s="863"/>
      <c r="P95" s="860"/>
      <c r="Q95" s="330"/>
      <c r="R95" s="155"/>
      <c r="S95" s="155"/>
      <c r="T95" s="155"/>
      <c r="U95" s="395"/>
      <c r="V95" s="395"/>
      <c r="W95" s="155"/>
      <c r="X95" s="155"/>
      <c r="Y95" s="835"/>
      <c r="Z95" s="388"/>
      <c r="AA95" s="835"/>
      <c r="AB95" s="270"/>
      <c r="AC95" s="831"/>
      <c r="AD95" s="855"/>
      <c r="AE95" s="319"/>
      <c r="AF95" s="507"/>
      <c r="AG95" s="319"/>
      <c r="AH95" s="319"/>
      <c r="AI95" s="319"/>
      <c r="AJ95" s="319"/>
      <c r="AK95" s="319"/>
      <c r="AL95" s="319"/>
      <c r="AM95" s="319"/>
      <c r="AN95" s="319"/>
      <c r="AO95" s="319"/>
      <c r="AP95" s="319"/>
      <c r="AQ95" s="956"/>
      <c r="AR95" s="46"/>
      <c r="AS95" s="19"/>
    </row>
    <row r="96" spans="2:45">
      <c r="B96" s="823"/>
      <c r="C96" s="841"/>
      <c r="D96" s="170"/>
      <c r="E96" s="955"/>
      <c r="F96" s="955"/>
      <c r="G96" s="22"/>
      <c r="H96" s="391" t="e">
        <f>G96/#REF!</f>
        <v>#REF!</v>
      </c>
      <c r="I96" s="147"/>
      <c r="J96" s="147"/>
      <c r="K96" s="147"/>
      <c r="L96" s="147"/>
      <c r="M96" s="147"/>
      <c r="N96" s="147"/>
      <c r="O96" s="863"/>
      <c r="P96" s="860"/>
      <c r="Q96" s="330"/>
      <c r="R96" s="155"/>
      <c r="S96" s="155"/>
      <c r="T96" s="155"/>
      <c r="U96" s="395"/>
      <c r="V96" s="395"/>
      <c r="W96" s="155"/>
      <c r="X96" s="155"/>
      <c r="Y96" s="835"/>
      <c r="Z96" s="388"/>
      <c r="AA96" s="835"/>
      <c r="AB96" s="270"/>
      <c r="AC96" s="831"/>
      <c r="AD96" s="855"/>
      <c r="AE96" s="319"/>
      <c r="AF96" s="507"/>
      <c r="AG96" s="319"/>
      <c r="AH96" s="319"/>
      <c r="AI96" s="319"/>
      <c r="AJ96" s="319"/>
      <c r="AK96" s="319"/>
      <c r="AL96" s="319"/>
      <c r="AM96" s="319"/>
      <c r="AN96" s="319"/>
      <c r="AO96" s="319"/>
      <c r="AP96" s="319"/>
      <c r="AQ96" s="956"/>
      <c r="AR96" s="46"/>
      <c r="AS96" s="19"/>
    </row>
    <row r="97" spans="2:45">
      <c r="B97" s="823"/>
      <c r="C97" s="841"/>
      <c r="D97" s="170"/>
      <c r="E97" s="955"/>
      <c r="F97" s="955"/>
      <c r="G97" s="22"/>
      <c r="H97" s="391" t="e">
        <f>G97/#REF!</f>
        <v>#REF!</v>
      </c>
      <c r="I97" s="147"/>
      <c r="J97" s="147"/>
      <c r="K97" s="147"/>
      <c r="L97" s="147"/>
      <c r="M97" s="147"/>
      <c r="N97" s="147"/>
      <c r="O97" s="863"/>
      <c r="P97" s="860"/>
      <c r="Q97" s="330"/>
      <c r="R97" s="155"/>
      <c r="S97" s="155"/>
      <c r="T97" s="155"/>
      <c r="U97" s="395"/>
      <c r="V97" s="395"/>
      <c r="W97" s="155"/>
      <c r="X97" s="155"/>
      <c r="Y97" s="835"/>
      <c r="Z97" s="388"/>
      <c r="AA97" s="835"/>
      <c r="AB97" s="270"/>
      <c r="AC97" s="831"/>
      <c r="AD97" s="855"/>
      <c r="AE97" s="319"/>
      <c r="AF97" s="507"/>
      <c r="AG97" s="319"/>
      <c r="AH97" s="319"/>
      <c r="AI97" s="319"/>
      <c r="AJ97" s="319"/>
      <c r="AK97" s="319"/>
      <c r="AL97" s="319"/>
      <c r="AM97" s="319"/>
      <c r="AN97" s="319"/>
      <c r="AO97" s="319"/>
      <c r="AP97" s="319"/>
      <c r="AQ97" s="956"/>
      <c r="AR97" s="46"/>
      <c r="AS97" s="19"/>
    </row>
    <row r="98" spans="2:45">
      <c r="B98" s="823"/>
      <c r="C98" s="841"/>
      <c r="D98" s="170"/>
      <c r="E98" s="955"/>
      <c r="F98" s="955"/>
      <c r="G98" s="22"/>
      <c r="H98" s="391" t="e">
        <f>G98/#REF!</f>
        <v>#REF!</v>
      </c>
      <c r="I98" s="147"/>
      <c r="J98" s="147"/>
      <c r="K98" s="147"/>
      <c r="L98" s="147"/>
      <c r="M98" s="147"/>
      <c r="N98" s="147"/>
      <c r="O98" s="863"/>
      <c r="P98" s="860"/>
      <c r="Q98" s="330"/>
      <c r="R98" s="155"/>
      <c r="S98" s="155"/>
      <c r="T98" s="155"/>
      <c r="U98" s="395"/>
      <c r="V98" s="395"/>
      <c r="W98" s="155"/>
      <c r="X98" s="155"/>
      <c r="Y98" s="835"/>
      <c r="Z98" s="388"/>
      <c r="AA98" s="835"/>
      <c r="AB98" s="270"/>
      <c r="AC98" s="831"/>
      <c r="AD98" s="855"/>
      <c r="AE98" s="319"/>
      <c r="AF98" s="319"/>
      <c r="AG98" s="319"/>
      <c r="AH98" s="319"/>
      <c r="AI98" s="319"/>
      <c r="AJ98" s="319"/>
      <c r="AK98" s="319"/>
      <c r="AL98" s="319"/>
      <c r="AM98" s="319"/>
      <c r="AN98" s="319"/>
      <c r="AO98" s="319"/>
      <c r="AP98" s="319"/>
      <c r="AQ98" s="956"/>
      <c r="AR98" s="46"/>
      <c r="AS98" s="19"/>
    </row>
    <row r="99" spans="2:45">
      <c r="B99" s="823"/>
      <c r="C99" s="841"/>
      <c r="D99" s="170"/>
      <c r="E99" s="955"/>
      <c r="F99" s="955"/>
      <c r="G99" s="22"/>
      <c r="H99" s="391" t="e">
        <f>G99/#REF!</f>
        <v>#REF!</v>
      </c>
      <c r="I99" s="147"/>
      <c r="J99" s="147"/>
      <c r="K99" s="147"/>
      <c r="L99" s="147"/>
      <c r="M99" s="147"/>
      <c r="N99" s="147"/>
      <c r="O99" s="863"/>
      <c r="P99" s="860"/>
      <c r="Q99" s="330"/>
      <c r="R99" s="155"/>
      <c r="S99" s="155"/>
      <c r="T99" s="155"/>
      <c r="U99" s="395"/>
      <c r="V99" s="395"/>
      <c r="W99" s="155"/>
      <c r="X99" s="155"/>
      <c r="Y99" s="835"/>
      <c r="Z99" s="388"/>
      <c r="AA99" s="835"/>
      <c r="AB99" s="270"/>
      <c r="AC99" s="831"/>
      <c r="AD99" s="855"/>
      <c r="AE99" s="319"/>
      <c r="AF99" s="319"/>
      <c r="AG99" s="319"/>
      <c r="AH99" s="319"/>
      <c r="AI99" s="319"/>
      <c r="AJ99" s="319"/>
      <c r="AK99" s="319"/>
      <c r="AL99" s="319"/>
      <c r="AM99" s="319"/>
      <c r="AN99" s="319"/>
      <c r="AO99" s="319"/>
      <c r="AP99" s="319"/>
      <c r="AQ99" s="956"/>
      <c r="AR99" s="46"/>
      <c r="AS99" s="19"/>
    </row>
    <row r="100" spans="2:45">
      <c r="B100" s="823"/>
      <c r="C100" s="841"/>
      <c r="D100" s="170"/>
      <c r="E100" s="955"/>
      <c r="F100" s="955"/>
      <c r="G100" s="22"/>
      <c r="H100" s="391" t="e">
        <f>G100/#REF!</f>
        <v>#REF!</v>
      </c>
      <c r="I100" s="147"/>
      <c r="J100" s="147"/>
      <c r="K100" s="147"/>
      <c r="L100" s="147"/>
      <c r="M100" s="147"/>
      <c r="N100" s="147"/>
      <c r="O100" s="863"/>
      <c r="P100" s="860"/>
      <c r="Q100" s="330"/>
      <c r="R100" s="155"/>
      <c r="S100" s="155"/>
      <c r="T100" s="155"/>
      <c r="U100" s="395"/>
      <c r="V100" s="395"/>
      <c r="W100" s="155"/>
      <c r="X100" s="155"/>
      <c r="Y100" s="835"/>
      <c r="Z100" s="388"/>
      <c r="AA100" s="835"/>
      <c r="AB100" s="270"/>
      <c r="AC100" s="831"/>
      <c r="AD100" s="855"/>
      <c r="AE100" s="319"/>
      <c r="AF100" s="319"/>
      <c r="AG100" s="319"/>
      <c r="AH100" s="319"/>
      <c r="AI100" s="319"/>
      <c r="AJ100" s="319"/>
      <c r="AK100" s="319"/>
      <c r="AL100" s="319"/>
      <c r="AM100" s="319"/>
      <c r="AN100" s="319"/>
      <c r="AO100" s="319"/>
      <c r="AP100" s="319"/>
      <c r="AQ100" s="956"/>
      <c r="AR100" s="46"/>
      <c r="AS100" s="19"/>
    </row>
    <row r="101" spans="2:45">
      <c r="B101" s="822"/>
      <c r="C101" s="842"/>
      <c r="D101" s="170"/>
      <c r="E101" s="955"/>
      <c r="F101" s="955"/>
      <c r="G101" s="22"/>
      <c r="H101" s="391" t="e">
        <f>G101/#REF!</f>
        <v>#REF!</v>
      </c>
      <c r="I101" s="7"/>
      <c r="J101" s="7"/>
      <c r="K101" s="7"/>
      <c r="L101" s="7"/>
      <c r="M101" s="7"/>
      <c r="N101" s="7"/>
      <c r="O101" s="864"/>
      <c r="P101" s="861"/>
      <c r="Q101" s="331"/>
      <c r="R101" s="155"/>
      <c r="S101" s="155"/>
      <c r="T101" s="155"/>
      <c r="U101" s="395"/>
      <c r="V101" s="395"/>
      <c r="W101" s="155"/>
      <c r="X101" s="155"/>
      <c r="Y101" s="836"/>
      <c r="Z101" s="389"/>
      <c r="AA101" s="836"/>
      <c r="AB101" s="271"/>
      <c r="AC101" s="832"/>
      <c r="AD101" s="856"/>
      <c r="AE101" s="320"/>
      <c r="AF101" s="320"/>
      <c r="AG101" s="320"/>
      <c r="AH101" s="320"/>
      <c r="AI101" s="320"/>
      <c r="AJ101" s="320"/>
      <c r="AK101" s="320"/>
      <c r="AL101" s="320"/>
      <c r="AM101" s="320"/>
      <c r="AN101" s="320"/>
      <c r="AO101" s="320"/>
      <c r="AP101" s="320"/>
      <c r="AQ101" s="957"/>
      <c r="AR101" s="46"/>
      <c r="AS101" s="19"/>
    </row>
    <row r="102" spans="2:45" s="90" customFormat="1" ht="16.5" customHeight="1">
      <c r="B102" s="821"/>
      <c r="C102" s="78" t="s">
        <v>348</v>
      </c>
      <c r="D102" s="78">
        <f>COUNTA(D92:D101)</f>
        <v>0</v>
      </c>
      <c r="E102" s="953"/>
      <c r="F102" s="954"/>
      <c r="G102" s="69">
        <f>SUM(G92:G101)</f>
        <v>0</v>
      </c>
      <c r="H102" s="69" t="e">
        <f>SUM(H92:H101)</f>
        <v>#REF!</v>
      </c>
      <c r="I102" s="69" t="e">
        <f>H102/200</f>
        <v>#REF!</v>
      </c>
      <c r="J102" s="69"/>
      <c r="K102" s="69"/>
      <c r="L102" s="69"/>
      <c r="M102" s="69"/>
      <c r="N102" s="69"/>
      <c r="O102" s="70">
        <f>SUM(O92:O101)</f>
        <v>0</v>
      </c>
      <c r="P102" s="71">
        <f>SUM(P92:P101)</f>
        <v>0</v>
      </c>
      <c r="Q102" s="71"/>
      <c r="R102" s="71">
        <f>SUM(R92:R101)</f>
        <v>0</v>
      </c>
      <c r="S102" s="71"/>
      <c r="T102" s="71"/>
      <c r="U102" s="71"/>
      <c r="V102" s="71"/>
      <c r="W102" s="74"/>
      <c r="X102" s="74"/>
      <c r="Y102" s="74">
        <f t="shared" ref="Y102" si="26">SUM(Y92:Y101)</f>
        <v>0</v>
      </c>
      <c r="Z102" s="74"/>
      <c r="AA102" s="74">
        <f>SUM(AA92:AA101)</f>
        <v>0</v>
      </c>
      <c r="AB102" s="74"/>
      <c r="AC102" s="71"/>
      <c r="AD102" s="71" t="e">
        <f>SUM(AD92:AD101)</f>
        <v>#REF!</v>
      </c>
      <c r="AE102" s="71"/>
      <c r="AF102" s="71"/>
      <c r="AG102" s="71"/>
      <c r="AH102" s="71"/>
      <c r="AI102" s="71"/>
      <c r="AJ102" s="71"/>
      <c r="AK102" s="71"/>
      <c r="AL102" s="71"/>
      <c r="AM102" s="71"/>
      <c r="AN102" s="71"/>
      <c r="AO102" s="71"/>
      <c r="AP102" s="71"/>
      <c r="AQ102" s="71" t="e">
        <f t="shared" ref="AQ102" si="27">SUM(AQ92:AQ101)</f>
        <v>#REF!</v>
      </c>
      <c r="AR102" s="81"/>
      <c r="AS102" s="91"/>
    </row>
    <row r="103" spans="2:45" s="93" customFormat="1" ht="15" thickBot="1">
      <c r="B103" s="822"/>
      <c r="C103" s="82"/>
      <c r="D103" s="83"/>
      <c r="E103" s="951"/>
      <c r="F103" s="952"/>
      <c r="G103" s="84"/>
      <c r="H103" s="28" t="str">
        <f>IFERROR(IF(G103/#REF!=0," ",G103/#REF!),"")</f>
        <v/>
      </c>
      <c r="I103" s="28"/>
      <c r="J103" s="28"/>
      <c r="K103" s="28"/>
      <c r="L103" s="28"/>
      <c r="M103" s="28"/>
      <c r="N103" s="28"/>
      <c r="O103" s="72"/>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87"/>
      <c r="AS103" s="92"/>
    </row>
    <row r="104" spans="2:45">
      <c r="B104" s="823">
        <f>B92+1</f>
        <v>8</v>
      </c>
      <c r="C104" s="841"/>
      <c r="D104" s="170"/>
      <c r="E104" s="955"/>
      <c r="F104" s="955"/>
      <c r="G104" s="396"/>
      <c r="H104" s="391" t="e">
        <f>G104/#REF!</f>
        <v>#REF!</v>
      </c>
      <c r="I104" s="147"/>
      <c r="J104" s="147"/>
      <c r="K104" s="147"/>
      <c r="L104" s="147"/>
      <c r="M104" s="147"/>
      <c r="N104" s="147"/>
      <c r="O104" s="862" t="str">
        <f>IFERROR(ROUND(IF(G114/#REF!=0,"",G114/#REF!),0),"")</f>
        <v/>
      </c>
      <c r="P104" s="859" t="str">
        <f>IFERROR(O114/#REF!,"")</f>
        <v/>
      </c>
      <c r="Q104" s="330"/>
      <c r="R104" s="155" t="str">
        <f>IFERROR(P114*#REF!/2,"")</f>
        <v/>
      </c>
      <c r="S104" s="155"/>
      <c r="T104" s="155"/>
      <c r="U104" s="395"/>
      <c r="V104" s="395"/>
      <c r="W104" s="155" t="str">
        <f>IFERROR(U114*#REF!/2,"")</f>
        <v/>
      </c>
      <c r="X104" s="155"/>
      <c r="Y104" s="834" t="str">
        <f>IFERROR(ROUND(IF(OR(#REF!="Shazoor",#REF!="Shazoor",#REF!="Shazoor",#REF!="Shazoor"),$P114/#REF!,""),1),"NA")</f>
        <v>NA</v>
      </c>
      <c r="Z104" s="387"/>
      <c r="AA104" s="834" t="str">
        <f>IFERROR(ROUND(IF(OR(#REF!="Suzuki",#REF!="Suzuki",#REF!="Suzuki",#REF!="Suzuki"),$P114/#REF!,""),1),"NA")</f>
        <v>NA</v>
      </c>
      <c r="AB104" s="269"/>
      <c r="AC104" s="830"/>
      <c r="AD104" s="855" t="e">
        <f>I114</f>
        <v>#REF!</v>
      </c>
      <c r="AE104" s="319"/>
      <c r="AF104" s="319"/>
      <c r="AG104" s="319"/>
      <c r="AH104" s="319"/>
      <c r="AI104" s="319"/>
      <c r="AJ104" s="319"/>
      <c r="AK104" s="319"/>
      <c r="AL104" s="319"/>
      <c r="AM104" s="319"/>
      <c r="AN104" s="319"/>
      <c r="AO104" s="319"/>
      <c r="AP104" s="319"/>
      <c r="AQ104" s="857" t="e">
        <f>AD104/20</f>
        <v>#REF!</v>
      </c>
      <c r="AR104" s="44"/>
      <c r="AS104" s="19"/>
    </row>
    <row r="105" spans="2:45">
      <c r="B105" s="823"/>
      <c r="C105" s="841"/>
      <c r="D105" s="170"/>
      <c r="E105" s="955"/>
      <c r="F105" s="955"/>
      <c r="G105" s="396"/>
      <c r="H105" s="391" t="e">
        <f>G105/#REF!</f>
        <v>#REF!</v>
      </c>
      <c r="I105" s="147"/>
      <c r="J105" s="147"/>
      <c r="K105" s="147"/>
      <c r="L105" s="147"/>
      <c r="M105" s="147"/>
      <c r="N105" s="147"/>
      <c r="O105" s="863"/>
      <c r="P105" s="860"/>
      <c r="Q105" s="330"/>
      <c r="R105" s="155"/>
      <c r="S105" s="155"/>
      <c r="T105" s="155"/>
      <c r="U105" s="395"/>
      <c r="V105" s="395"/>
      <c r="W105" s="155"/>
      <c r="X105" s="155"/>
      <c r="Y105" s="835"/>
      <c r="Z105" s="388"/>
      <c r="AA105" s="835"/>
      <c r="AB105" s="270"/>
      <c r="AC105" s="831"/>
      <c r="AD105" s="855"/>
      <c r="AE105" s="319"/>
      <c r="AF105" s="319"/>
      <c r="AG105" s="319"/>
      <c r="AH105" s="319"/>
      <c r="AI105" s="319"/>
      <c r="AJ105" s="319"/>
      <c r="AK105" s="319"/>
      <c r="AL105" s="319"/>
      <c r="AM105" s="319"/>
      <c r="AN105" s="319"/>
      <c r="AO105" s="319"/>
      <c r="AP105" s="319"/>
      <c r="AQ105" s="857"/>
      <c r="AR105" s="46"/>
      <c r="AS105" s="19"/>
    </row>
    <row r="106" spans="2:45">
      <c r="B106" s="823"/>
      <c r="C106" s="841"/>
      <c r="D106" s="170"/>
      <c r="E106" s="955"/>
      <c r="F106" s="955"/>
      <c r="G106" s="396"/>
      <c r="H106" s="391" t="e">
        <f>G106/#REF!</f>
        <v>#REF!</v>
      </c>
      <c r="I106" s="147"/>
      <c r="J106" s="147"/>
      <c r="K106" s="147"/>
      <c r="L106" s="147"/>
      <c r="M106" s="147"/>
      <c r="N106" s="147"/>
      <c r="O106" s="863"/>
      <c r="P106" s="860"/>
      <c r="Q106" s="330"/>
      <c r="R106" s="155"/>
      <c r="S106" s="155"/>
      <c r="T106" s="155"/>
      <c r="U106" s="395"/>
      <c r="V106" s="395"/>
      <c r="W106" s="155"/>
      <c r="X106" s="155"/>
      <c r="Y106" s="835"/>
      <c r="Z106" s="388"/>
      <c r="AA106" s="835"/>
      <c r="AB106" s="270"/>
      <c r="AC106" s="831"/>
      <c r="AD106" s="855"/>
      <c r="AE106" s="319"/>
      <c r="AF106" s="319"/>
      <c r="AG106" s="319"/>
      <c r="AH106" s="319"/>
      <c r="AI106" s="319"/>
      <c r="AJ106" s="319"/>
      <c r="AK106" s="319"/>
      <c r="AL106" s="319"/>
      <c r="AM106" s="319"/>
      <c r="AN106" s="319"/>
      <c r="AO106" s="319"/>
      <c r="AP106" s="319"/>
      <c r="AQ106" s="857"/>
      <c r="AR106" s="46"/>
      <c r="AS106" s="19"/>
    </row>
    <row r="107" spans="2:45">
      <c r="B107" s="823"/>
      <c r="C107" s="841"/>
      <c r="D107" s="170"/>
      <c r="E107" s="955"/>
      <c r="F107" s="955"/>
      <c r="G107" s="396"/>
      <c r="H107" s="391" t="e">
        <f>G107/#REF!</f>
        <v>#REF!</v>
      </c>
      <c r="I107" s="147"/>
      <c r="J107" s="147"/>
      <c r="K107" s="147"/>
      <c r="L107" s="147"/>
      <c r="M107" s="147"/>
      <c r="N107" s="147"/>
      <c r="O107" s="863"/>
      <c r="P107" s="860"/>
      <c r="Q107" s="330"/>
      <c r="R107" s="155"/>
      <c r="S107" s="155"/>
      <c r="T107" s="155"/>
      <c r="U107" s="395"/>
      <c r="V107" s="395"/>
      <c r="W107" s="155"/>
      <c r="X107" s="155"/>
      <c r="Y107" s="835"/>
      <c r="Z107" s="388"/>
      <c r="AA107" s="835"/>
      <c r="AB107" s="270"/>
      <c r="AC107" s="831"/>
      <c r="AD107" s="855"/>
      <c r="AE107" s="319"/>
      <c r="AF107" s="319"/>
      <c r="AG107" s="319"/>
      <c r="AH107" s="319"/>
      <c r="AI107" s="319"/>
      <c r="AJ107" s="319"/>
      <c r="AK107" s="319"/>
      <c r="AL107" s="319"/>
      <c r="AM107" s="319"/>
      <c r="AN107" s="319"/>
      <c r="AO107" s="319"/>
      <c r="AP107" s="319"/>
      <c r="AQ107" s="857"/>
      <c r="AR107" s="46"/>
      <c r="AS107" s="19"/>
    </row>
    <row r="108" spans="2:45">
      <c r="B108" s="823"/>
      <c r="C108" s="841"/>
      <c r="D108" s="170"/>
      <c r="E108" s="955"/>
      <c r="F108" s="955"/>
      <c r="G108" s="22"/>
      <c r="H108" s="391" t="e">
        <f>G108/#REF!</f>
        <v>#REF!</v>
      </c>
      <c r="I108" s="147"/>
      <c r="J108" s="147"/>
      <c r="K108" s="147"/>
      <c r="L108" s="147"/>
      <c r="M108" s="147"/>
      <c r="N108" s="147"/>
      <c r="O108" s="863"/>
      <c r="P108" s="860"/>
      <c r="Q108" s="330"/>
      <c r="R108" s="155"/>
      <c r="S108" s="155"/>
      <c r="T108" s="155"/>
      <c r="U108" s="395"/>
      <c r="V108" s="395"/>
      <c r="W108" s="155"/>
      <c r="X108" s="155"/>
      <c r="Y108" s="835"/>
      <c r="Z108" s="388"/>
      <c r="AA108" s="835"/>
      <c r="AB108" s="270"/>
      <c r="AC108" s="831"/>
      <c r="AD108" s="855"/>
      <c r="AE108" s="319"/>
      <c r="AF108" s="319"/>
      <c r="AG108" s="319"/>
      <c r="AH108" s="319"/>
      <c r="AI108" s="319"/>
      <c r="AJ108" s="319"/>
      <c r="AK108" s="319"/>
      <c r="AL108" s="319"/>
      <c r="AM108" s="319"/>
      <c r="AN108" s="319"/>
      <c r="AO108" s="319"/>
      <c r="AP108" s="319"/>
      <c r="AQ108" s="857"/>
      <c r="AR108" s="46"/>
      <c r="AS108" s="19"/>
    </row>
    <row r="109" spans="2:45">
      <c r="B109" s="823"/>
      <c r="C109" s="841"/>
      <c r="D109" s="170"/>
      <c r="E109" s="955"/>
      <c r="F109" s="955"/>
      <c r="G109" s="22"/>
      <c r="H109" s="391" t="e">
        <f>G109/#REF!</f>
        <v>#REF!</v>
      </c>
      <c r="I109" s="147"/>
      <c r="J109" s="147"/>
      <c r="K109" s="147"/>
      <c r="L109" s="147"/>
      <c r="M109" s="147"/>
      <c r="N109" s="147"/>
      <c r="O109" s="863"/>
      <c r="P109" s="860"/>
      <c r="Q109" s="330"/>
      <c r="R109" s="155"/>
      <c r="S109" s="155"/>
      <c r="T109" s="155"/>
      <c r="U109" s="395"/>
      <c r="V109" s="395"/>
      <c r="W109" s="155"/>
      <c r="X109" s="155"/>
      <c r="Y109" s="835"/>
      <c r="Z109" s="388"/>
      <c r="AA109" s="835"/>
      <c r="AB109" s="270"/>
      <c r="AC109" s="831"/>
      <c r="AD109" s="855"/>
      <c r="AE109" s="319"/>
      <c r="AF109" s="319"/>
      <c r="AG109" s="319"/>
      <c r="AH109" s="319"/>
      <c r="AI109" s="319"/>
      <c r="AJ109" s="319"/>
      <c r="AK109" s="319"/>
      <c r="AL109" s="319"/>
      <c r="AM109" s="319"/>
      <c r="AN109" s="319"/>
      <c r="AO109" s="319"/>
      <c r="AP109" s="319"/>
      <c r="AQ109" s="857"/>
      <c r="AR109" s="46"/>
      <c r="AS109" s="19"/>
    </row>
    <row r="110" spans="2:45">
      <c r="B110" s="823"/>
      <c r="C110" s="841"/>
      <c r="D110" s="170"/>
      <c r="E110" s="955"/>
      <c r="F110" s="955"/>
      <c r="G110" s="22"/>
      <c r="H110" s="391" t="e">
        <f>G110/#REF!</f>
        <v>#REF!</v>
      </c>
      <c r="I110" s="147"/>
      <c r="J110" s="147"/>
      <c r="K110" s="147"/>
      <c r="L110" s="147"/>
      <c r="M110" s="147"/>
      <c r="N110" s="147"/>
      <c r="O110" s="863"/>
      <c r="P110" s="860"/>
      <c r="Q110" s="330"/>
      <c r="R110" s="155"/>
      <c r="S110" s="155"/>
      <c r="T110" s="155"/>
      <c r="U110" s="395"/>
      <c r="V110" s="395"/>
      <c r="W110" s="155"/>
      <c r="X110" s="155"/>
      <c r="Y110" s="835"/>
      <c r="Z110" s="388"/>
      <c r="AA110" s="835"/>
      <c r="AB110" s="270"/>
      <c r="AC110" s="831"/>
      <c r="AD110" s="855"/>
      <c r="AE110" s="319"/>
      <c r="AF110" s="319"/>
      <c r="AG110" s="319"/>
      <c r="AH110" s="319"/>
      <c r="AI110" s="319"/>
      <c r="AJ110" s="319"/>
      <c r="AK110" s="319"/>
      <c r="AL110" s="319"/>
      <c r="AM110" s="319"/>
      <c r="AN110" s="319"/>
      <c r="AO110" s="319"/>
      <c r="AP110" s="319"/>
      <c r="AQ110" s="857"/>
      <c r="AR110" s="46"/>
      <c r="AS110" s="19"/>
    </row>
    <row r="111" spans="2:45">
      <c r="B111" s="823"/>
      <c r="C111" s="841"/>
      <c r="D111" s="170"/>
      <c r="E111" s="955"/>
      <c r="F111" s="955"/>
      <c r="G111" s="22"/>
      <c r="H111" s="391" t="e">
        <f>G111/#REF!</f>
        <v>#REF!</v>
      </c>
      <c r="I111" s="147"/>
      <c r="J111" s="147"/>
      <c r="K111" s="147"/>
      <c r="L111" s="147"/>
      <c r="M111" s="147"/>
      <c r="N111" s="147"/>
      <c r="O111" s="863"/>
      <c r="P111" s="860"/>
      <c r="Q111" s="330"/>
      <c r="R111" s="155"/>
      <c r="S111" s="155"/>
      <c r="T111" s="155"/>
      <c r="U111" s="395"/>
      <c r="V111" s="395"/>
      <c r="W111" s="155"/>
      <c r="X111" s="155"/>
      <c r="Y111" s="835"/>
      <c r="Z111" s="388"/>
      <c r="AA111" s="835"/>
      <c r="AB111" s="270"/>
      <c r="AC111" s="831"/>
      <c r="AD111" s="855"/>
      <c r="AE111" s="319"/>
      <c r="AF111" s="319"/>
      <c r="AG111" s="319"/>
      <c r="AH111" s="319"/>
      <c r="AI111" s="319"/>
      <c r="AJ111" s="319"/>
      <c r="AK111" s="319"/>
      <c r="AL111" s="319"/>
      <c r="AM111" s="319"/>
      <c r="AN111" s="319"/>
      <c r="AO111" s="319"/>
      <c r="AP111" s="319"/>
      <c r="AQ111" s="857"/>
      <c r="AR111" s="46"/>
      <c r="AS111" s="19"/>
    </row>
    <row r="112" spans="2:45">
      <c r="B112" s="823"/>
      <c r="C112" s="841"/>
      <c r="D112" s="170"/>
      <c r="E112" s="955"/>
      <c r="F112" s="955"/>
      <c r="G112" s="22"/>
      <c r="H112" s="391" t="e">
        <f>G112/#REF!</f>
        <v>#REF!</v>
      </c>
      <c r="I112" s="147"/>
      <c r="J112" s="147"/>
      <c r="K112" s="147"/>
      <c r="L112" s="147"/>
      <c r="M112" s="147"/>
      <c r="N112" s="147"/>
      <c r="O112" s="863"/>
      <c r="P112" s="860"/>
      <c r="Q112" s="330"/>
      <c r="R112" s="155"/>
      <c r="S112" s="155"/>
      <c r="T112" s="155"/>
      <c r="U112" s="395"/>
      <c r="V112" s="395"/>
      <c r="W112" s="155"/>
      <c r="X112" s="155"/>
      <c r="Y112" s="835"/>
      <c r="Z112" s="388"/>
      <c r="AA112" s="835"/>
      <c r="AB112" s="270"/>
      <c r="AC112" s="831"/>
      <c r="AD112" s="855"/>
      <c r="AE112" s="319"/>
      <c r="AF112" s="319"/>
      <c r="AG112" s="319"/>
      <c r="AH112" s="319"/>
      <c r="AI112" s="319"/>
      <c r="AJ112" s="319"/>
      <c r="AK112" s="319"/>
      <c r="AL112" s="319"/>
      <c r="AM112" s="319"/>
      <c r="AN112" s="319"/>
      <c r="AO112" s="319"/>
      <c r="AP112" s="319"/>
      <c r="AQ112" s="857"/>
      <c r="AR112" s="46"/>
      <c r="AS112" s="19"/>
    </row>
    <row r="113" spans="2:45">
      <c r="B113" s="822"/>
      <c r="C113" s="842"/>
      <c r="D113" s="170"/>
      <c r="E113" s="955"/>
      <c r="F113" s="955"/>
      <c r="G113" s="22"/>
      <c r="H113" s="391" t="e">
        <f>G113/#REF!</f>
        <v>#REF!</v>
      </c>
      <c r="I113" s="7"/>
      <c r="J113" s="7"/>
      <c r="K113" s="7"/>
      <c r="L113" s="7"/>
      <c r="M113" s="7"/>
      <c r="N113" s="7"/>
      <c r="O113" s="864"/>
      <c r="P113" s="861"/>
      <c r="Q113" s="331"/>
      <c r="R113" s="155"/>
      <c r="S113" s="155"/>
      <c r="T113" s="155"/>
      <c r="U113" s="395"/>
      <c r="V113" s="395"/>
      <c r="W113" s="155"/>
      <c r="X113" s="155"/>
      <c r="Y113" s="836"/>
      <c r="Z113" s="389"/>
      <c r="AA113" s="836"/>
      <c r="AB113" s="271"/>
      <c r="AC113" s="832"/>
      <c r="AD113" s="856"/>
      <c r="AE113" s="320"/>
      <c r="AF113" s="320"/>
      <c r="AG113" s="320"/>
      <c r="AH113" s="320"/>
      <c r="AI113" s="320"/>
      <c r="AJ113" s="320"/>
      <c r="AK113" s="320"/>
      <c r="AL113" s="320"/>
      <c r="AM113" s="320"/>
      <c r="AN113" s="320"/>
      <c r="AO113" s="320"/>
      <c r="AP113" s="320"/>
      <c r="AQ113" s="858"/>
      <c r="AR113" s="46"/>
      <c r="AS113" s="19"/>
    </row>
    <row r="114" spans="2:45" s="90" customFormat="1" ht="16.5" customHeight="1">
      <c r="B114" s="241"/>
      <c r="C114" s="78" t="s">
        <v>348</v>
      </c>
      <c r="D114" s="78">
        <f>COUNTA(D104:D113)</f>
        <v>0</v>
      </c>
      <c r="E114" s="953"/>
      <c r="F114" s="954"/>
      <c r="G114" s="69">
        <f>SUM(G104:G113)</f>
        <v>0</v>
      </c>
      <c r="H114" s="69" t="e">
        <f>SUM(H104:H113)</f>
        <v>#REF!</v>
      </c>
      <c r="I114" s="69" t="e">
        <f>H114/200</f>
        <v>#REF!</v>
      </c>
      <c r="J114" s="69"/>
      <c r="K114" s="69"/>
      <c r="L114" s="69"/>
      <c r="M114" s="69"/>
      <c r="N114" s="69"/>
      <c r="O114" s="70">
        <f>SUM(O104:O113)</f>
        <v>0</v>
      </c>
      <c r="P114" s="71">
        <f>SUM(P104:P113)</f>
        <v>0</v>
      </c>
      <c r="Q114" s="71"/>
      <c r="R114" s="71"/>
      <c r="S114" s="71"/>
      <c r="T114" s="71"/>
      <c r="U114" s="71"/>
      <c r="V114" s="71"/>
      <c r="W114" s="74"/>
      <c r="X114" s="74"/>
      <c r="Y114" s="74">
        <f t="shared" ref="Y114" si="28">SUM(Y104:Y113)</f>
        <v>0</v>
      </c>
      <c r="Z114" s="74"/>
      <c r="AA114" s="74">
        <f>SUM(AA104:AA113)</f>
        <v>0</v>
      </c>
      <c r="AB114" s="74"/>
      <c r="AC114" s="71"/>
      <c r="AD114" s="71" t="e">
        <f>SUM(AD104:AD113)</f>
        <v>#REF!</v>
      </c>
      <c r="AE114" s="71"/>
      <c r="AF114" s="71"/>
      <c r="AG114" s="71"/>
      <c r="AH114" s="71"/>
      <c r="AI114" s="71"/>
      <c r="AJ114" s="71"/>
      <c r="AK114" s="71"/>
      <c r="AL114" s="71"/>
      <c r="AM114" s="71"/>
      <c r="AN114" s="71"/>
      <c r="AO114" s="71"/>
      <c r="AP114" s="71"/>
      <c r="AQ114" s="71" t="e">
        <f t="shared" ref="AQ114" si="29">SUM(AQ104:AQ113)</f>
        <v>#REF!</v>
      </c>
      <c r="AR114" s="81"/>
      <c r="AS114" s="91"/>
    </row>
    <row r="115" spans="2:45" s="93" customFormat="1" ht="15" thickBot="1">
      <c r="B115" s="242"/>
      <c r="C115" s="82"/>
      <c r="D115" s="83"/>
      <c r="E115" s="951"/>
      <c r="F115" s="952"/>
      <c r="G115" s="84"/>
      <c r="H115" s="28" t="str">
        <f>IFERROR(IF(G115/#REF!=0," ",G115/#REF!),"")</f>
        <v/>
      </c>
      <c r="I115" s="28"/>
      <c r="J115" s="28"/>
      <c r="K115" s="28"/>
      <c r="L115" s="28"/>
      <c r="M115" s="28"/>
      <c r="N115" s="28"/>
      <c r="O115" s="72"/>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87"/>
      <c r="AS115" s="92"/>
    </row>
    <row r="116" spans="2:45">
      <c r="B116" s="823">
        <f>B104+1</f>
        <v>9</v>
      </c>
      <c r="C116" s="841"/>
      <c r="D116" s="170"/>
      <c r="E116" s="955"/>
      <c r="F116" s="955"/>
      <c r="G116" s="396"/>
      <c r="H116" s="391" t="e">
        <f>G116/#REF!</f>
        <v>#REF!</v>
      </c>
      <c r="I116" s="147"/>
      <c r="J116" s="147"/>
      <c r="K116" s="147"/>
      <c r="L116" s="147"/>
      <c r="M116" s="147"/>
      <c r="N116" s="147"/>
      <c r="O116" s="862" t="str">
        <f>IFERROR(ROUND(IF(G126/#REF!=0,"",G126/#REF!),0),"")</f>
        <v/>
      </c>
      <c r="P116" s="859" t="str">
        <f>IFERROR(O126/#REF!,"")</f>
        <v/>
      </c>
      <c r="Q116" s="330"/>
      <c r="R116" s="155" t="str">
        <f>IFERROR(P126*#REF!/2,"")</f>
        <v/>
      </c>
      <c r="S116" s="155"/>
      <c r="T116" s="155"/>
      <c r="U116" s="395"/>
      <c r="V116" s="395"/>
      <c r="W116" s="155" t="str">
        <f>IFERROR(U126*#REF!/2,"")</f>
        <v/>
      </c>
      <c r="X116" s="155"/>
      <c r="Y116" s="834" t="str">
        <f>IFERROR(ROUND(IF(OR(#REF!="Shazoor",#REF!="Shazoor",#REF!="Shazoor",#REF!="Shazoor"),$P126/#REF!,""),1),"NA")</f>
        <v>NA</v>
      </c>
      <c r="Z116" s="387"/>
      <c r="AA116" s="834" t="str">
        <f>IFERROR(ROUND(IF(OR(#REF!="Suzuki",#REF!="Suzuki",#REF!="Suzuki",#REF!="Suzuki"),$P126/#REF!,""),1),"NA")</f>
        <v>NA</v>
      </c>
      <c r="AB116" s="269"/>
      <c r="AC116" s="830"/>
      <c r="AD116" s="855" t="e">
        <f>I126</f>
        <v>#REF!</v>
      </c>
      <c r="AE116" s="319"/>
      <c r="AF116" s="319"/>
      <c r="AG116" s="319"/>
      <c r="AH116" s="319"/>
      <c r="AI116" s="319"/>
      <c r="AJ116" s="319"/>
      <c r="AK116" s="319"/>
      <c r="AL116" s="319"/>
      <c r="AM116" s="319"/>
      <c r="AN116" s="319"/>
      <c r="AO116" s="319"/>
      <c r="AP116" s="319"/>
      <c r="AQ116" s="857" t="e">
        <f>AD116/20</f>
        <v>#REF!</v>
      </c>
      <c r="AR116" s="44"/>
      <c r="AS116" s="19"/>
    </row>
    <row r="117" spans="2:45">
      <c r="B117" s="823"/>
      <c r="C117" s="841"/>
      <c r="D117" s="170"/>
      <c r="E117" s="955"/>
      <c r="F117" s="955"/>
      <c r="G117" s="396"/>
      <c r="H117" s="391" t="e">
        <f>G117/#REF!</f>
        <v>#REF!</v>
      </c>
      <c r="I117" s="147"/>
      <c r="J117" s="147"/>
      <c r="K117" s="147"/>
      <c r="L117" s="147"/>
      <c r="M117" s="147"/>
      <c r="N117" s="147"/>
      <c r="O117" s="863"/>
      <c r="P117" s="860"/>
      <c r="Q117" s="330"/>
      <c r="R117" s="155"/>
      <c r="S117" s="155"/>
      <c r="T117" s="155"/>
      <c r="U117" s="395"/>
      <c r="V117" s="395"/>
      <c r="W117" s="155"/>
      <c r="X117" s="155"/>
      <c r="Y117" s="835"/>
      <c r="Z117" s="388"/>
      <c r="AA117" s="835"/>
      <c r="AB117" s="270"/>
      <c r="AC117" s="831"/>
      <c r="AD117" s="855"/>
      <c r="AE117" s="319"/>
      <c r="AF117" s="319"/>
      <c r="AG117" s="319"/>
      <c r="AH117" s="319"/>
      <c r="AI117" s="319"/>
      <c r="AJ117" s="319"/>
      <c r="AK117" s="319"/>
      <c r="AL117" s="319"/>
      <c r="AM117" s="319"/>
      <c r="AN117" s="319"/>
      <c r="AO117" s="319"/>
      <c r="AP117" s="319"/>
      <c r="AQ117" s="857"/>
      <c r="AR117" s="46"/>
      <c r="AS117" s="19"/>
    </row>
    <row r="118" spans="2:45">
      <c r="B118" s="823"/>
      <c r="C118" s="841"/>
      <c r="D118" s="170"/>
      <c r="E118" s="955"/>
      <c r="F118" s="955"/>
      <c r="G118" s="396"/>
      <c r="H118" s="391" t="e">
        <f>G118/#REF!</f>
        <v>#REF!</v>
      </c>
      <c r="I118" s="147"/>
      <c r="J118" s="147"/>
      <c r="K118" s="147"/>
      <c r="L118" s="147"/>
      <c r="M118" s="147"/>
      <c r="N118" s="147"/>
      <c r="O118" s="863"/>
      <c r="P118" s="860"/>
      <c r="Q118" s="330"/>
      <c r="R118" s="155"/>
      <c r="S118" s="155"/>
      <c r="T118" s="155"/>
      <c r="U118" s="395"/>
      <c r="V118" s="395"/>
      <c r="W118" s="155"/>
      <c r="X118" s="155"/>
      <c r="Y118" s="835"/>
      <c r="Z118" s="388"/>
      <c r="AA118" s="835"/>
      <c r="AB118" s="270"/>
      <c r="AC118" s="831"/>
      <c r="AD118" s="855"/>
      <c r="AE118" s="319"/>
      <c r="AF118" s="319"/>
      <c r="AG118" s="319"/>
      <c r="AH118" s="319"/>
      <c r="AI118" s="319"/>
      <c r="AJ118" s="319"/>
      <c r="AK118" s="319"/>
      <c r="AL118" s="319"/>
      <c r="AM118" s="319"/>
      <c r="AN118" s="319"/>
      <c r="AO118" s="319"/>
      <c r="AP118" s="319"/>
      <c r="AQ118" s="857"/>
      <c r="AR118" s="46"/>
      <c r="AS118" s="19"/>
    </row>
    <row r="119" spans="2:45">
      <c r="B119" s="823"/>
      <c r="C119" s="841"/>
      <c r="D119" s="170"/>
      <c r="E119" s="955"/>
      <c r="F119" s="955"/>
      <c r="G119" s="396"/>
      <c r="H119" s="391" t="e">
        <f>G119/#REF!</f>
        <v>#REF!</v>
      </c>
      <c r="I119" s="147"/>
      <c r="J119" s="147"/>
      <c r="K119" s="147"/>
      <c r="L119" s="147"/>
      <c r="M119" s="147"/>
      <c r="N119" s="147"/>
      <c r="O119" s="863"/>
      <c r="P119" s="860"/>
      <c r="Q119" s="330"/>
      <c r="R119" s="155"/>
      <c r="S119" s="155"/>
      <c r="T119" s="155"/>
      <c r="U119" s="395"/>
      <c r="V119" s="395"/>
      <c r="W119" s="155"/>
      <c r="X119" s="155"/>
      <c r="Y119" s="835"/>
      <c r="Z119" s="388"/>
      <c r="AA119" s="835"/>
      <c r="AB119" s="270"/>
      <c r="AC119" s="831"/>
      <c r="AD119" s="855"/>
      <c r="AE119" s="319"/>
      <c r="AF119" s="319"/>
      <c r="AG119" s="319"/>
      <c r="AH119" s="319"/>
      <c r="AI119" s="319"/>
      <c r="AJ119" s="319"/>
      <c r="AK119" s="319"/>
      <c r="AL119" s="319"/>
      <c r="AM119" s="319"/>
      <c r="AN119" s="319"/>
      <c r="AO119" s="319"/>
      <c r="AP119" s="319"/>
      <c r="AQ119" s="857"/>
      <c r="AR119" s="46"/>
      <c r="AS119" s="19"/>
    </row>
    <row r="120" spans="2:45">
      <c r="B120" s="823"/>
      <c r="C120" s="841"/>
      <c r="D120" s="170"/>
      <c r="E120" s="955"/>
      <c r="F120" s="955"/>
      <c r="G120" s="22"/>
      <c r="H120" s="391" t="e">
        <f>G120/#REF!</f>
        <v>#REF!</v>
      </c>
      <c r="I120" s="147"/>
      <c r="J120" s="147"/>
      <c r="K120" s="147"/>
      <c r="L120" s="147"/>
      <c r="M120" s="147"/>
      <c r="N120" s="147"/>
      <c r="O120" s="863"/>
      <c r="P120" s="860"/>
      <c r="Q120" s="330"/>
      <c r="R120" s="155"/>
      <c r="S120" s="155"/>
      <c r="T120" s="155"/>
      <c r="U120" s="395"/>
      <c r="V120" s="395"/>
      <c r="W120" s="155"/>
      <c r="X120" s="155"/>
      <c r="Y120" s="835"/>
      <c r="Z120" s="388"/>
      <c r="AA120" s="835"/>
      <c r="AB120" s="270"/>
      <c r="AC120" s="831"/>
      <c r="AD120" s="855"/>
      <c r="AE120" s="319"/>
      <c r="AF120" s="319"/>
      <c r="AG120" s="319"/>
      <c r="AH120" s="319"/>
      <c r="AI120" s="319"/>
      <c r="AJ120" s="319"/>
      <c r="AK120" s="319"/>
      <c r="AL120" s="319"/>
      <c r="AM120" s="319"/>
      <c r="AN120" s="319"/>
      <c r="AO120" s="319"/>
      <c r="AP120" s="319"/>
      <c r="AQ120" s="857"/>
      <c r="AR120" s="46"/>
      <c r="AS120" s="19"/>
    </row>
    <row r="121" spans="2:45">
      <c r="B121" s="823"/>
      <c r="C121" s="841"/>
      <c r="D121" s="170"/>
      <c r="E121" s="955"/>
      <c r="F121" s="955"/>
      <c r="G121" s="22"/>
      <c r="H121" s="391" t="e">
        <f>G121/#REF!</f>
        <v>#REF!</v>
      </c>
      <c r="I121" s="147"/>
      <c r="J121" s="147"/>
      <c r="K121" s="147"/>
      <c r="L121" s="147"/>
      <c r="M121" s="147"/>
      <c r="N121" s="147"/>
      <c r="O121" s="863"/>
      <c r="P121" s="860"/>
      <c r="Q121" s="330"/>
      <c r="R121" s="155"/>
      <c r="S121" s="155"/>
      <c r="T121" s="155"/>
      <c r="U121" s="395"/>
      <c r="V121" s="395"/>
      <c r="W121" s="155"/>
      <c r="X121" s="155"/>
      <c r="Y121" s="835"/>
      <c r="Z121" s="388"/>
      <c r="AA121" s="835"/>
      <c r="AB121" s="270"/>
      <c r="AC121" s="831"/>
      <c r="AD121" s="855"/>
      <c r="AE121" s="319"/>
      <c r="AF121" s="319"/>
      <c r="AG121" s="319"/>
      <c r="AH121" s="319"/>
      <c r="AI121" s="319"/>
      <c r="AJ121" s="319"/>
      <c r="AK121" s="319"/>
      <c r="AL121" s="319"/>
      <c r="AM121" s="319"/>
      <c r="AN121" s="319"/>
      <c r="AO121" s="319"/>
      <c r="AP121" s="319"/>
      <c r="AQ121" s="857"/>
      <c r="AR121" s="46"/>
      <c r="AS121" s="19"/>
    </row>
    <row r="122" spans="2:45">
      <c r="B122" s="823"/>
      <c r="C122" s="841"/>
      <c r="D122" s="170"/>
      <c r="E122" s="955"/>
      <c r="F122" s="955"/>
      <c r="G122" s="22"/>
      <c r="H122" s="391" t="e">
        <f>G122/#REF!</f>
        <v>#REF!</v>
      </c>
      <c r="I122" s="147"/>
      <c r="J122" s="147"/>
      <c r="K122" s="147"/>
      <c r="L122" s="147"/>
      <c r="M122" s="147"/>
      <c r="N122" s="147"/>
      <c r="O122" s="863"/>
      <c r="P122" s="860"/>
      <c r="Q122" s="330"/>
      <c r="R122" s="155"/>
      <c r="S122" s="155"/>
      <c r="T122" s="155"/>
      <c r="U122" s="395"/>
      <c r="V122" s="395"/>
      <c r="W122" s="155"/>
      <c r="X122" s="155"/>
      <c r="Y122" s="835"/>
      <c r="Z122" s="388"/>
      <c r="AA122" s="835"/>
      <c r="AB122" s="270"/>
      <c r="AC122" s="831"/>
      <c r="AD122" s="855"/>
      <c r="AE122" s="319"/>
      <c r="AF122" s="319"/>
      <c r="AG122" s="319"/>
      <c r="AH122" s="319"/>
      <c r="AI122" s="319"/>
      <c r="AJ122" s="319"/>
      <c r="AK122" s="319"/>
      <c r="AL122" s="319"/>
      <c r="AM122" s="319"/>
      <c r="AN122" s="319"/>
      <c r="AO122" s="319"/>
      <c r="AP122" s="319"/>
      <c r="AQ122" s="857"/>
      <c r="AR122" s="46"/>
      <c r="AS122" s="19"/>
    </row>
    <row r="123" spans="2:45">
      <c r="B123" s="823"/>
      <c r="C123" s="841"/>
      <c r="D123" s="170"/>
      <c r="E123" s="955"/>
      <c r="F123" s="955"/>
      <c r="G123" s="22"/>
      <c r="H123" s="391" t="e">
        <f>G123/#REF!</f>
        <v>#REF!</v>
      </c>
      <c r="I123" s="147"/>
      <c r="J123" s="147"/>
      <c r="K123" s="147"/>
      <c r="L123" s="147"/>
      <c r="M123" s="147"/>
      <c r="N123" s="147"/>
      <c r="O123" s="863"/>
      <c r="P123" s="860"/>
      <c r="Q123" s="330"/>
      <c r="R123" s="155"/>
      <c r="S123" s="155"/>
      <c r="T123" s="155"/>
      <c r="U123" s="395"/>
      <c r="V123" s="395"/>
      <c r="W123" s="155"/>
      <c r="X123" s="155"/>
      <c r="Y123" s="835"/>
      <c r="Z123" s="388"/>
      <c r="AA123" s="835"/>
      <c r="AB123" s="270"/>
      <c r="AC123" s="831"/>
      <c r="AD123" s="855"/>
      <c r="AE123" s="319"/>
      <c r="AF123" s="319"/>
      <c r="AG123" s="319"/>
      <c r="AH123" s="319"/>
      <c r="AI123" s="319"/>
      <c r="AJ123" s="319"/>
      <c r="AK123" s="319"/>
      <c r="AL123" s="319"/>
      <c r="AM123" s="319"/>
      <c r="AN123" s="319"/>
      <c r="AO123" s="319"/>
      <c r="AP123" s="319"/>
      <c r="AQ123" s="857"/>
      <c r="AR123" s="46"/>
      <c r="AS123" s="19"/>
    </row>
    <row r="124" spans="2:45">
      <c r="B124" s="823"/>
      <c r="C124" s="841"/>
      <c r="D124" s="170"/>
      <c r="E124" s="955"/>
      <c r="F124" s="955"/>
      <c r="G124" s="22"/>
      <c r="H124" s="391" t="e">
        <f>G124/#REF!</f>
        <v>#REF!</v>
      </c>
      <c r="I124" s="147"/>
      <c r="J124" s="147"/>
      <c r="K124" s="147"/>
      <c r="L124" s="147"/>
      <c r="M124" s="147"/>
      <c r="N124" s="147"/>
      <c r="O124" s="863"/>
      <c r="P124" s="860"/>
      <c r="Q124" s="330"/>
      <c r="R124" s="155"/>
      <c r="S124" s="155"/>
      <c r="T124" s="155"/>
      <c r="U124" s="395"/>
      <c r="V124" s="395"/>
      <c r="W124" s="155"/>
      <c r="X124" s="155"/>
      <c r="Y124" s="835"/>
      <c r="Z124" s="388"/>
      <c r="AA124" s="835"/>
      <c r="AB124" s="270"/>
      <c r="AC124" s="831"/>
      <c r="AD124" s="855"/>
      <c r="AE124" s="319"/>
      <c r="AF124" s="319"/>
      <c r="AG124" s="319"/>
      <c r="AH124" s="319"/>
      <c r="AI124" s="319"/>
      <c r="AJ124" s="319"/>
      <c r="AK124" s="319"/>
      <c r="AL124" s="319"/>
      <c r="AM124" s="319"/>
      <c r="AN124" s="319"/>
      <c r="AO124" s="319"/>
      <c r="AP124" s="319"/>
      <c r="AQ124" s="857"/>
      <c r="AR124" s="46"/>
      <c r="AS124" s="19"/>
    </row>
    <row r="125" spans="2:45">
      <c r="B125" s="822"/>
      <c r="C125" s="842"/>
      <c r="D125" s="170"/>
      <c r="E125" s="955"/>
      <c r="F125" s="955"/>
      <c r="G125" s="22"/>
      <c r="H125" s="391" t="e">
        <f>G125/#REF!</f>
        <v>#REF!</v>
      </c>
      <c r="I125" s="7"/>
      <c r="J125" s="7"/>
      <c r="K125" s="7"/>
      <c r="L125" s="7"/>
      <c r="M125" s="7"/>
      <c r="N125" s="7"/>
      <c r="O125" s="864"/>
      <c r="P125" s="861"/>
      <c r="Q125" s="331"/>
      <c r="R125" s="155"/>
      <c r="S125" s="155"/>
      <c r="T125" s="155"/>
      <c r="U125" s="395"/>
      <c r="V125" s="395"/>
      <c r="W125" s="155"/>
      <c r="X125" s="155"/>
      <c r="Y125" s="836"/>
      <c r="Z125" s="389"/>
      <c r="AA125" s="836"/>
      <c r="AB125" s="271"/>
      <c r="AC125" s="832"/>
      <c r="AD125" s="856"/>
      <c r="AE125" s="320"/>
      <c r="AF125" s="320"/>
      <c r="AG125" s="320"/>
      <c r="AH125" s="320"/>
      <c r="AI125" s="320"/>
      <c r="AJ125" s="320"/>
      <c r="AK125" s="320"/>
      <c r="AL125" s="320"/>
      <c r="AM125" s="320"/>
      <c r="AN125" s="320"/>
      <c r="AO125" s="320"/>
      <c r="AP125" s="320"/>
      <c r="AQ125" s="858"/>
      <c r="AR125" s="46"/>
      <c r="AS125" s="19"/>
    </row>
    <row r="126" spans="2:45" s="90" customFormat="1" ht="16.5" customHeight="1">
      <c r="B126" s="241"/>
      <c r="C126" s="78" t="s">
        <v>348</v>
      </c>
      <c r="D126" s="78">
        <f>COUNTA(D116:D125)</f>
        <v>0</v>
      </c>
      <c r="E126" s="953"/>
      <c r="F126" s="954"/>
      <c r="G126" s="69">
        <f>SUM(G116:G125)</f>
        <v>0</v>
      </c>
      <c r="H126" s="69" t="e">
        <f>SUM(H116:H125)</f>
        <v>#REF!</v>
      </c>
      <c r="I126" s="69" t="e">
        <f>H126/200</f>
        <v>#REF!</v>
      </c>
      <c r="J126" s="69"/>
      <c r="K126" s="69"/>
      <c r="L126" s="69"/>
      <c r="M126" s="69"/>
      <c r="N126" s="69"/>
      <c r="O126" s="70">
        <f>SUM(O116:O125)</f>
        <v>0</v>
      </c>
      <c r="P126" s="71">
        <f>SUM(P116:P125)</f>
        <v>0</v>
      </c>
      <c r="Q126" s="71"/>
      <c r="R126" s="71"/>
      <c r="S126" s="71"/>
      <c r="T126" s="71"/>
      <c r="U126" s="71"/>
      <c r="V126" s="71"/>
      <c r="W126" s="74"/>
      <c r="X126" s="74"/>
      <c r="Y126" s="74">
        <f t="shared" ref="Y126" si="30">SUM(Y116:Y125)</f>
        <v>0</v>
      </c>
      <c r="Z126" s="74"/>
      <c r="AA126" s="74">
        <f>SUM(AA116:AA125)</f>
        <v>0</v>
      </c>
      <c r="AB126" s="74"/>
      <c r="AC126" s="71"/>
      <c r="AD126" s="71" t="e">
        <f>SUM(AD116:AD125)</f>
        <v>#REF!</v>
      </c>
      <c r="AE126" s="71"/>
      <c r="AF126" s="71"/>
      <c r="AG126" s="71"/>
      <c r="AH126" s="71"/>
      <c r="AI126" s="71"/>
      <c r="AJ126" s="71"/>
      <c r="AK126" s="71"/>
      <c r="AL126" s="71"/>
      <c r="AM126" s="71"/>
      <c r="AN126" s="71"/>
      <c r="AO126" s="71"/>
      <c r="AP126" s="71"/>
      <c r="AQ126" s="71" t="e">
        <f t="shared" ref="AQ126" si="31">SUM(AQ116:AQ125)</f>
        <v>#REF!</v>
      </c>
      <c r="AR126" s="81"/>
      <c r="AS126" s="91"/>
    </row>
    <row r="127" spans="2:45" s="93" customFormat="1" ht="15" thickBot="1">
      <c r="B127" s="242"/>
      <c r="C127" s="82"/>
      <c r="D127" s="83"/>
      <c r="E127" s="951"/>
      <c r="F127" s="952"/>
      <c r="G127" s="84"/>
      <c r="H127" s="28" t="str">
        <f>IFERROR(IF(G127/#REF!=0," ",G127/#REF!),"")</f>
        <v/>
      </c>
      <c r="I127" s="28"/>
      <c r="J127" s="28"/>
      <c r="K127" s="28"/>
      <c r="L127" s="28"/>
      <c r="M127" s="28"/>
      <c r="N127" s="28"/>
      <c r="O127" s="72"/>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87"/>
      <c r="AS127" s="92"/>
    </row>
    <row r="128" spans="2:45">
      <c r="B128" s="823">
        <f>B116+1</f>
        <v>10</v>
      </c>
      <c r="C128" s="841"/>
      <c r="D128" s="170"/>
      <c r="E128" s="955"/>
      <c r="F128" s="955"/>
      <c r="G128" s="396"/>
      <c r="H128" s="391" t="e">
        <f>G128/#REF!</f>
        <v>#REF!</v>
      </c>
      <c r="I128" s="147"/>
      <c r="J128" s="147"/>
      <c r="K128" s="147"/>
      <c r="L128" s="147"/>
      <c r="M128" s="147"/>
      <c r="N128" s="147"/>
      <c r="O128" s="862" t="str">
        <f>IFERROR(ROUND(IF(G138/#REF!=0,"",G138/#REF!),0),"")</f>
        <v/>
      </c>
      <c r="P128" s="859" t="str">
        <f>IFERROR(O138/#REF!,"")</f>
        <v/>
      </c>
      <c r="Q128" s="330"/>
      <c r="R128" s="155" t="str">
        <f>IFERROR(P138*#REF!/2,"")</f>
        <v/>
      </c>
      <c r="S128" s="155"/>
      <c r="T128" s="155"/>
      <c r="U128" s="395"/>
      <c r="V128" s="395"/>
      <c r="W128" s="155" t="str">
        <f>IFERROR(U138*#REF!/2,"")</f>
        <v/>
      </c>
      <c r="X128" s="155"/>
      <c r="Y128" s="834" t="str">
        <f>IFERROR(ROUND(IF(OR(#REF!="Shazoor",#REF!="Shazoor",#REF!="Shazoor",#REF!="Shazoor"),$P138/#REF!,""),1),"NA")</f>
        <v>NA</v>
      </c>
      <c r="Z128" s="387"/>
      <c r="AA128" s="834" t="str">
        <f>IFERROR(ROUND(IF(OR(#REF!="Suzuki",#REF!="Suzuki",#REF!="Suzuki",#REF!="Suzuki"),$P138/#REF!,""),1),"NA")</f>
        <v>NA</v>
      </c>
      <c r="AB128" s="269"/>
      <c r="AC128" s="830"/>
      <c r="AD128" s="855" t="e">
        <f>I138</f>
        <v>#REF!</v>
      </c>
      <c r="AE128" s="319"/>
      <c r="AF128" s="319"/>
      <c r="AG128" s="319"/>
      <c r="AH128" s="319"/>
      <c r="AI128" s="319"/>
      <c r="AJ128" s="319"/>
      <c r="AK128" s="319"/>
      <c r="AL128" s="319"/>
      <c r="AM128" s="319"/>
      <c r="AN128" s="319"/>
      <c r="AO128" s="319"/>
      <c r="AP128" s="319"/>
      <c r="AQ128" s="857" t="e">
        <f>AD128/20</f>
        <v>#REF!</v>
      </c>
      <c r="AR128" s="44"/>
      <c r="AS128" s="19"/>
    </row>
    <row r="129" spans="2:45">
      <c r="B129" s="823"/>
      <c r="C129" s="841"/>
      <c r="D129" s="170"/>
      <c r="E129" s="955"/>
      <c r="F129" s="955"/>
      <c r="G129" s="396"/>
      <c r="H129" s="391" t="e">
        <f>G129/#REF!</f>
        <v>#REF!</v>
      </c>
      <c r="I129" s="147"/>
      <c r="J129" s="147"/>
      <c r="K129" s="147"/>
      <c r="L129" s="147"/>
      <c r="M129" s="147"/>
      <c r="N129" s="147"/>
      <c r="O129" s="863"/>
      <c r="P129" s="860"/>
      <c r="Q129" s="330"/>
      <c r="R129" s="155"/>
      <c r="S129" s="155"/>
      <c r="T129" s="155"/>
      <c r="U129" s="395"/>
      <c r="V129" s="395"/>
      <c r="W129" s="155"/>
      <c r="X129" s="155"/>
      <c r="Y129" s="835"/>
      <c r="Z129" s="388"/>
      <c r="AA129" s="835"/>
      <c r="AB129" s="270"/>
      <c r="AC129" s="831"/>
      <c r="AD129" s="855"/>
      <c r="AE129" s="319"/>
      <c r="AF129" s="319"/>
      <c r="AG129" s="319"/>
      <c r="AH129" s="319"/>
      <c r="AI129" s="319"/>
      <c r="AJ129" s="319"/>
      <c r="AK129" s="319"/>
      <c r="AL129" s="319"/>
      <c r="AM129" s="319"/>
      <c r="AN129" s="319"/>
      <c r="AO129" s="319"/>
      <c r="AP129" s="319"/>
      <c r="AQ129" s="857"/>
      <c r="AR129" s="46"/>
      <c r="AS129" s="19"/>
    </row>
    <row r="130" spans="2:45">
      <c r="B130" s="823"/>
      <c r="C130" s="841"/>
      <c r="D130" s="170"/>
      <c r="E130" s="955"/>
      <c r="F130" s="955"/>
      <c r="G130" s="396"/>
      <c r="H130" s="391" t="e">
        <f>G130/#REF!</f>
        <v>#REF!</v>
      </c>
      <c r="I130" s="147"/>
      <c r="J130" s="147"/>
      <c r="K130" s="147"/>
      <c r="L130" s="147"/>
      <c r="M130" s="147"/>
      <c r="N130" s="147"/>
      <c r="O130" s="863"/>
      <c r="P130" s="860"/>
      <c r="Q130" s="330"/>
      <c r="R130" s="155"/>
      <c r="S130" s="155"/>
      <c r="T130" s="155"/>
      <c r="U130" s="395"/>
      <c r="V130" s="395"/>
      <c r="W130" s="155"/>
      <c r="X130" s="155"/>
      <c r="Y130" s="835"/>
      <c r="Z130" s="388"/>
      <c r="AA130" s="835"/>
      <c r="AB130" s="270"/>
      <c r="AC130" s="831"/>
      <c r="AD130" s="855"/>
      <c r="AE130" s="319"/>
      <c r="AF130" s="319"/>
      <c r="AG130" s="319"/>
      <c r="AH130" s="319"/>
      <c r="AI130" s="319"/>
      <c r="AJ130" s="319"/>
      <c r="AK130" s="319"/>
      <c r="AL130" s="319"/>
      <c r="AM130" s="319"/>
      <c r="AN130" s="319"/>
      <c r="AO130" s="319"/>
      <c r="AP130" s="319"/>
      <c r="AQ130" s="857"/>
      <c r="AR130" s="46"/>
      <c r="AS130" s="19"/>
    </row>
    <row r="131" spans="2:45">
      <c r="B131" s="823"/>
      <c r="C131" s="841"/>
      <c r="D131" s="170"/>
      <c r="E131" s="955"/>
      <c r="F131" s="955"/>
      <c r="G131" s="396"/>
      <c r="H131" s="391" t="e">
        <f>G131/#REF!</f>
        <v>#REF!</v>
      </c>
      <c r="I131" s="147"/>
      <c r="J131" s="147"/>
      <c r="K131" s="147"/>
      <c r="L131" s="147"/>
      <c r="M131" s="147"/>
      <c r="N131" s="147"/>
      <c r="O131" s="863"/>
      <c r="P131" s="860"/>
      <c r="Q131" s="330"/>
      <c r="R131" s="155"/>
      <c r="S131" s="155"/>
      <c r="T131" s="155"/>
      <c r="U131" s="395"/>
      <c r="V131" s="395"/>
      <c r="W131" s="155"/>
      <c r="X131" s="155"/>
      <c r="Y131" s="835"/>
      <c r="Z131" s="388"/>
      <c r="AA131" s="835"/>
      <c r="AB131" s="270"/>
      <c r="AC131" s="831"/>
      <c r="AD131" s="855"/>
      <c r="AE131" s="319"/>
      <c r="AF131" s="319"/>
      <c r="AG131" s="319"/>
      <c r="AH131" s="319"/>
      <c r="AI131" s="319"/>
      <c r="AJ131" s="319"/>
      <c r="AK131" s="319"/>
      <c r="AL131" s="319"/>
      <c r="AM131" s="319"/>
      <c r="AN131" s="319"/>
      <c r="AO131" s="319"/>
      <c r="AP131" s="319"/>
      <c r="AQ131" s="857"/>
      <c r="AR131" s="46"/>
      <c r="AS131" s="19"/>
    </row>
    <row r="132" spans="2:45">
      <c r="B132" s="823"/>
      <c r="C132" s="841"/>
      <c r="D132" s="170"/>
      <c r="E132" s="955"/>
      <c r="F132" s="955"/>
      <c r="G132" s="22"/>
      <c r="H132" s="391" t="e">
        <f>G132/#REF!</f>
        <v>#REF!</v>
      </c>
      <c r="I132" s="147"/>
      <c r="J132" s="147"/>
      <c r="K132" s="147"/>
      <c r="L132" s="147"/>
      <c r="M132" s="147"/>
      <c r="N132" s="147"/>
      <c r="O132" s="863"/>
      <c r="P132" s="860"/>
      <c r="Q132" s="330"/>
      <c r="R132" s="155"/>
      <c r="S132" s="155"/>
      <c r="T132" s="155"/>
      <c r="U132" s="395"/>
      <c r="V132" s="395"/>
      <c r="W132" s="155"/>
      <c r="X132" s="155"/>
      <c r="Y132" s="835"/>
      <c r="Z132" s="388"/>
      <c r="AA132" s="835"/>
      <c r="AB132" s="270"/>
      <c r="AC132" s="831"/>
      <c r="AD132" s="855"/>
      <c r="AE132" s="319"/>
      <c r="AF132" s="319"/>
      <c r="AG132" s="319"/>
      <c r="AH132" s="319"/>
      <c r="AI132" s="319"/>
      <c r="AJ132" s="319"/>
      <c r="AK132" s="319"/>
      <c r="AL132" s="319"/>
      <c r="AM132" s="319"/>
      <c r="AN132" s="319"/>
      <c r="AO132" s="319"/>
      <c r="AP132" s="319"/>
      <c r="AQ132" s="857"/>
      <c r="AR132" s="46"/>
      <c r="AS132" s="19"/>
    </row>
    <row r="133" spans="2:45">
      <c r="B133" s="823"/>
      <c r="C133" s="841"/>
      <c r="D133" s="170"/>
      <c r="E133" s="955"/>
      <c r="F133" s="955"/>
      <c r="G133" s="22"/>
      <c r="H133" s="391" t="e">
        <f>G133/#REF!</f>
        <v>#REF!</v>
      </c>
      <c r="I133" s="147"/>
      <c r="J133" s="147"/>
      <c r="K133" s="147"/>
      <c r="L133" s="147"/>
      <c r="M133" s="147"/>
      <c r="N133" s="147"/>
      <c r="O133" s="863"/>
      <c r="P133" s="860"/>
      <c r="Q133" s="330"/>
      <c r="R133" s="155"/>
      <c r="S133" s="155"/>
      <c r="T133" s="155"/>
      <c r="U133" s="395"/>
      <c r="V133" s="395"/>
      <c r="W133" s="155"/>
      <c r="X133" s="155"/>
      <c r="Y133" s="835"/>
      <c r="Z133" s="388"/>
      <c r="AA133" s="835"/>
      <c r="AB133" s="270"/>
      <c r="AC133" s="831"/>
      <c r="AD133" s="855"/>
      <c r="AE133" s="319"/>
      <c r="AF133" s="319"/>
      <c r="AG133" s="319"/>
      <c r="AH133" s="319"/>
      <c r="AI133" s="319"/>
      <c r="AJ133" s="319"/>
      <c r="AK133" s="319"/>
      <c r="AL133" s="319"/>
      <c r="AM133" s="319"/>
      <c r="AN133" s="319"/>
      <c r="AO133" s="319"/>
      <c r="AP133" s="319"/>
      <c r="AQ133" s="857"/>
      <c r="AR133" s="46"/>
      <c r="AS133" s="19"/>
    </row>
    <row r="134" spans="2:45">
      <c r="B134" s="823"/>
      <c r="C134" s="841"/>
      <c r="D134" s="170"/>
      <c r="E134" s="955"/>
      <c r="F134" s="955"/>
      <c r="G134" s="22"/>
      <c r="H134" s="391" t="e">
        <f>G134/#REF!</f>
        <v>#REF!</v>
      </c>
      <c r="I134" s="147"/>
      <c r="J134" s="147"/>
      <c r="K134" s="147"/>
      <c r="L134" s="147"/>
      <c r="M134" s="147"/>
      <c r="N134" s="147"/>
      <c r="O134" s="863"/>
      <c r="P134" s="860"/>
      <c r="Q134" s="330"/>
      <c r="R134" s="155"/>
      <c r="S134" s="155"/>
      <c r="T134" s="155"/>
      <c r="U134" s="395"/>
      <c r="V134" s="395"/>
      <c r="W134" s="155"/>
      <c r="X134" s="155"/>
      <c r="Y134" s="835"/>
      <c r="Z134" s="388"/>
      <c r="AA134" s="835"/>
      <c r="AB134" s="270"/>
      <c r="AC134" s="831"/>
      <c r="AD134" s="855"/>
      <c r="AE134" s="319"/>
      <c r="AF134" s="319"/>
      <c r="AG134" s="319"/>
      <c r="AH134" s="319"/>
      <c r="AI134" s="319"/>
      <c r="AJ134" s="319"/>
      <c r="AK134" s="319"/>
      <c r="AL134" s="319"/>
      <c r="AM134" s="319"/>
      <c r="AN134" s="319"/>
      <c r="AO134" s="319"/>
      <c r="AP134" s="319"/>
      <c r="AQ134" s="857"/>
      <c r="AR134" s="46"/>
      <c r="AS134" s="19"/>
    </row>
    <row r="135" spans="2:45">
      <c r="B135" s="823"/>
      <c r="C135" s="841"/>
      <c r="D135" s="170"/>
      <c r="E135" s="955"/>
      <c r="F135" s="955"/>
      <c r="G135" s="22"/>
      <c r="H135" s="391" t="e">
        <f>G135/#REF!</f>
        <v>#REF!</v>
      </c>
      <c r="I135" s="147"/>
      <c r="J135" s="147"/>
      <c r="K135" s="147"/>
      <c r="L135" s="147"/>
      <c r="M135" s="147"/>
      <c r="N135" s="147"/>
      <c r="O135" s="863"/>
      <c r="P135" s="860"/>
      <c r="Q135" s="330"/>
      <c r="R135" s="155"/>
      <c r="S135" s="155"/>
      <c r="T135" s="155"/>
      <c r="U135" s="395"/>
      <c r="V135" s="395"/>
      <c r="W135" s="155"/>
      <c r="X135" s="155"/>
      <c r="Y135" s="835"/>
      <c r="Z135" s="388"/>
      <c r="AA135" s="835"/>
      <c r="AB135" s="270"/>
      <c r="AC135" s="831"/>
      <c r="AD135" s="855"/>
      <c r="AE135" s="319"/>
      <c r="AF135" s="319"/>
      <c r="AG135" s="319"/>
      <c r="AH135" s="319"/>
      <c r="AI135" s="319"/>
      <c r="AJ135" s="319"/>
      <c r="AK135" s="319"/>
      <c r="AL135" s="319"/>
      <c r="AM135" s="319"/>
      <c r="AN135" s="319"/>
      <c r="AO135" s="319"/>
      <c r="AP135" s="319"/>
      <c r="AQ135" s="857"/>
      <c r="AR135" s="46"/>
      <c r="AS135" s="19"/>
    </row>
    <row r="136" spans="2:45">
      <c r="B136" s="823"/>
      <c r="C136" s="841"/>
      <c r="D136" s="170"/>
      <c r="E136" s="955"/>
      <c r="F136" s="955"/>
      <c r="G136" s="22"/>
      <c r="H136" s="391" t="e">
        <f>G136/#REF!</f>
        <v>#REF!</v>
      </c>
      <c r="I136" s="147"/>
      <c r="J136" s="147"/>
      <c r="K136" s="147"/>
      <c r="L136" s="147"/>
      <c r="M136" s="147"/>
      <c r="N136" s="147"/>
      <c r="O136" s="863"/>
      <c r="P136" s="860"/>
      <c r="Q136" s="330"/>
      <c r="R136" s="155"/>
      <c r="S136" s="155"/>
      <c r="T136" s="155"/>
      <c r="U136" s="395"/>
      <c r="V136" s="395"/>
      <c r="W136" s="155"/>
      <c r="X136" s="155"/>
      <c r="Y136" s="835"/>
      <c r="Z136" s="388"/>
      <c r="AA136" s="835"/>
      <c r="AB136" s="270"/>
      <c r="AC136" s="831"/>
      <c r="AD136" s="855"/>
      <c r="AE136" s="319"/>
      <c r="AF136" s="319"/>
      <c r="AG136" s="319"/>
      <c r="AH136" s="319"/>
      <c r="AI136" s="319"/>
      <c r="AJ136" s="319"/>
      <c r="AK136" s="319"/>
      <c r="AL136" s="319"/>
      <c r="AM136" s="319"/>
      <c r="AN136" s="319"/>
      <c r="AO136" s="319"/>
      <c r="AP136" s="319"/>
      <c r="AQ136" s="857"/>
      <c r="AR136" s="46"/>
      <c r="AS136" s="19"/>
    </row>
    <row r="137" spans="2:45">
      <c r="B137" s="822"/>
      <c r="C137" s="842"/>
      <c r="D137" s="170"/>
      <c r="E137" s="955"/>
      <c r="F137" s="955"/>
      <c r="G137" s="22"/>
      <c r="H137" s="391" t="e">
        <f>G137/#REF!</f>
        <v>#REF!</v>
      </c>
      <c r="I137" s="7"/>
      <c r="J137" s="7"/>
      <c r="K137" s="7"/>
      <c r="L137" s="7"/>
      <c r="M137" s="7"/>
      <c r="N137" s="7"/>
      <c r="O137" s="864"/>
      <c r="P137" s="861"/>
      <c r="Q137" s="331"/>
      <c r="R137" s="155"/>
      <c r="S137" s="155"/>
      <c r="T137" s="155"/>
      <c r="U137" s="395"/>
      <c r="V137" s="395"/>
      <c r="W137" s="155"/>
      <c r="X137" s="155"/>
      <c r="Y137" s="836"/>
      <c r="Z137" s="389"/>
      <c r="AA137" s="836"/>
      <c r="AB137" s="271"/>
      <c r="AC137" s="832"/>
      <c r="AD137" s="856"/>
      <c r="AE137" s="320"/>
      <c r="AF137" s="320"/>
      <c r="AG137" s="320"/>
      <c r="AH137" s="320"/>
      <c r="AI137" s="320"/>
      <c r="AJ137" s="320"/>
      <c r="AK137" s="320"/>
      <c r="AL137" s="320"/>
      <c r="AM137" s="320"/>
      <c r="AN137" s="320"/>
      <c r="AO137" s="320"/>
      <c r="AP137" s="320"/>
      <c r="AQ137" s="858"/>
      <c r="AR137" s="46"/>
      <c r="AS137" s="19"/>
    </row>
    <row r="138" spans="2:45" s="90" customFormat="1" ht="16.5" customHeight="1">
      <c r="B138" s="241"/>
      <c r="C138" s="78" t="s">
        <v>348</v>
      </c>
      <c r="D138" s="78">
        <f>COUNTA(D128:D137)</f>
        <v>0</v>
      </c>
      <c r="E138" s="953"/>
      <c r="F138" s="954"/>
      <c r="G138" s="69">
        <f>SUM(G128:G137)</f>
        <v>0</v>
      </c>
      <c r="H138" s="69" t="e">
        <f>SUM(H128:H137)</f>
        <v>#REF!</v>
      </c>
      <c r="I138" s="69" t="e">
        <f>H138/200</f>
        <v>#REF!</v>
      </c>
      <c r="J138" s="69"/>
      <c r="K138" s="69"/>
      <c r="L138" s="69"/>
      <c r="M138" s="69"/>
      <c r="N138" s="69"/>
      <c r="O138" s="70">
        <f>SUM(O128:O137)</f>
        <v>0</v>
      </c>
      <c r="P138" s="71">
        <f>SUM(P128:P137)</f>
        <v>0</v>
      </c>
      <c r="Q138" s="71"/>
      <c r="R138" s="71"/>
      <c r="S138" s="71"/>
      <c r="T138" s="71"/>
      <c r="U138" s="71"/>
      <c r="V138" s="71"/>
      <c r="W138" s="74"/>
      <c r="X138" s="74"/>
      <c r="Y138" s="74">
        <f t="shared" ref="Y138" si="32">SUM(Y128:Y137)</f>
        <v>0</v>
      </c>
      <c r="Z138" s="74"/>
      <c r="AA138" s="74">
        <f>SUM(AA128:AA137)</f>
        <v>0</v>
      </c>
      <c r="AB138" s="74"/>
      <c r="AC138" s="71"/>
      <c r="AD138" s="71" t="e">
        <f>SUM(AD128:AD137)</f>
        <v>#REF!</v>
      </c>
      <c r="AE138" s="71"/>
      <c r="AF138" s="71"/>
      <c r="AG138" s="71"/>
      <c r="AH138" s="71"/>
      <c r="AI138" s="71"/>
      <c r="AJ138" s="71"/>
      <c r="AK138" s="71"/>
      <c r="AL138" s="71"/>
      <c r="AM138" s="71"/>
      <c r="AN138" s="71"/>
      <c r="AO138" s="71"/>
      <c r="AP138" s="71"/>
      <c r="AQ138" s="71" t="e">
        <f t="shared" ref="AQ138" si="33">SUM(AQ128:AQ137)</f>
        <v>#REF!</v>
      </c>
      <c r="AR138" s="81"/>
      <c r="AS138" s="91"/>
    </row>
    <row r="139" spans="2:45" s="93" customFormat="1" ht="15" thickBot="1">
      <c r="B139" s="242"/>
      <c r="C139" s="82"/>
      <c r="D139" s="83"/>
      <c r="E139" s="951"/>
      <c r="F139" s="952"/>
      <c r="G139" s="84"/>
      <c r="H139" s="28" t="str">
        <f>IFERROR(IF(G139/#REF!=0," ",G139/#REF!),"")</f>
        <v/>
      </c>
      <c r="I139" s="28"/>
      <c r="J139" s="28"/>
      <c r="K139" s="28"/>
      <c r="L139" s="28"/>
      <c r="M139" s="28"/>
      <c r="N139" s="28"/>
      <c r="O139" s="72"/>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87"/>
      <c r="AS139" s="92"/>
    </row>
    <row r="140" spans="2:45">
      <c r="B140" s="823">
        <f>B128+1</f>
        <v>11</v>
      </c>
      <c r="C140" s="841"/>
      <c r="D140" s="170"/>
      <c r="E140" s="955"/>
      <c r="F140" s="955"/>
      <c r="G140" s="396"/>
      <c r="H140" s="391" t="e">
        <f>G140/#REF!</f>
        <v>#REF!</v>
      </c>
      <c r="I140" s="147"/>
      <c r="J140" s="147"/>
      <c r="K140" s="147"/>
      <c r="L140" s="147"/>
      <c r="M140" s="147"/>
      <c r="N140" s="147"/>
      <c r="O140" s="862" t="str">
        <f>IFERROR(ROUND(IF(G150/#REF!=0,"",G150/#REF!),0),"")</f>
        <v/>
      </c>
      <c r="P140" s="859" t="str">
        <f>IFERROR(O150/#REF!,"")</f>
        <v/>
      </c>
      <c r="Q140" s="330"/>
      <c r="R140" s="155" t="str">
        <f>IFERROR(P150*#REF!/2,"")</f>
        <v/>
      </c>
      <c r="S140" s="155"/>
      <c r="T140" s="155"/>
      <c r="U140" s="395"/>
      <c r="V140" s="395"/>
      <c r="W140" s="155" t="str">
        <f>IFERROR(U150*#REF!/2,"")</f>
        <v/>
      </c>
      <c r="X140" s="155"/>
      <c r="Y140" s="834" t="str">
        <f>IFERROR(ROUND(IF(OR(#REF!="Shazoor",#REF!="Shazoor",#REF!="Shazoor",#REF!="Shazoor"),$P150/#REF!,""),1),"NA")</f>
        <v>NA</v>
      </c>
      <c r="Z140" s="387"/>
      <c r="AA140" s="834" t="str">
        <f>IFERROR(ROUND(IF(OR(#REF!="Suzuki",#REF!="Suzuki",#REF!="Suzuki",#REF!="Suzuki"),$P150/#REF!,""),1),"NA")</f>
        <v>NA</v>
      </c>
      <c r="AB140" s="269"/>
      <c r="AC140" s="830"/>
      <c r="AD140" s="855" t="e">
        <f>I150</f>
        <v>#REF!</v>
      </c>
      <c r="AE140" s="319"/>
      <c r="AF140" s="319"/>
      <c r="AG140" s="319"/>
      <c r="AH140" s="319"/>
      <c r="AI140" s="319"/>
      <c r="AJ140" s="319"/>
      <c r="AK140" s="319"/>
      <c r="AL140" s="319"/>
      <c r="AM140" s="319"/>
      <c r="AN140" s="319"/>
      <c r="AO140" s="319"/>
      <c r="AP140" s="319"/>
      <c r="AQ140" s="857" t="e">
        <f>AD140/20</f>
        <v>#REF!</v>
      </c>
      <c r="AR140" s="44"/>
      <c r="AS140" s="19"/>
    </row>
    <row r="141" spans="2:45">
      <c r="B141" s="823"/>
      <c r="C141" s="841"/>
      <c r="D141" s="170"/>
      <c r="E141" s="955"/>
      <c r="F141" s="955"/>
      <c r="G141" s="396"/>
      <c r="H141" s="391" t="e">
        <f>G141/#REF!</f>
        <v>#REF!</v>
      </c>
      <c r="I141" s="147"/>
      <c r="J141" s="147"/>
      <c r="K141" s="147"/>
      <c r="L141" s="147"/>
      <c r="M141" s="147"/>
      <c r="N141" s="147"/>
      <c r="O141" s="863"/>
      <c r="P141" s="860"/>
      <c r="Q141" s="330"/>
      <c r="R141" s="155"/>
      <c r="S141" s="155"/>
      <c r="T141" s="155"/>
      <c r="U141" s="395"/>
      <c r="V141" s="395"/>
      <c r="W141" s="155"/>
      <c r="X141" s="155"/>
      <c r="Y141" s="835"/>
      <c r="Z141" s="388"/>
      <c r="AA141" s="835"/>
      <c r="AB141" s="270"/>
      <c r="AC141" s="831"/>
      <c r="AD141" s="855"/>
      <c r="AE141" s="319"/>
      <c r="AF141" s="319"/>
      <c r="AG141" s="319"/>
      <c r="AH141" s="319"/>
      <c r="AI141" s="319"/>
      <c r="AJ141" s="319"/>
      <c r="AK141" s="319"/>
      <c r="AL141" s="319"/>
      <c r="AM141" s="319"/>
      <c r="AN141" s="319"/>
      <c r="AO141" s="319"/>
      <c r="AP141" s="319"/>
      <c r="AQ141" s="857"/>
      <c r="AR141" s="46"/>
      <c r="AS141" s="19"/>
    </row>
    <row r="142" spans="2:45">
      <c r="B142" s="823"/>
      <c r="C142" s="841"/>
      <c r="D142" s="170"/>
      <c r="E142" s="955"/>
      <c r="F142" s="955"/>
      <c r="G142" s="396"/>
      <c r="H142" s="391" t="e">
        <f>G142/#REF!</f>
        <v>#REF!</v>
      </c>
      <c r="I142" s="147"/>
      <c r="J142" s="147"/>
      <c r="K142" s="147"/>
      <c r="L142" s="147"/>
      <c r="M142" s="147"/>
      <c r="N142" s="147"/>
      <c r="O142" s="863"/>
      <c r="P142" s="860"/>
      <c r="Q142" s="330"/>
      <c r="R142" s="155"/>
      <c r="S142" s="155"/>
      <c r="T142" s="155"/>
      <c r="U142" s="395"/>
      <c r="V142" s="395"/>
      <c r="W142" s="155"/>
      <c r="X142" s="155"/>
      <c r="Y142" s="835"/>
      <c r="Z142" s="388"/>
      <c r="AA142" s="835"/>
      <c r="AB142" s="270"/>
      <c r="AC142" s="831"/>
      <c r="AD142" s="855"/>
      <c r="AE142" s="319"/>
      <c r="AF142" s="319"/>
      <c r="AG142" s="319"/>
      <c r="AH142" s="319"/>
      <c r="AI142" s="319"/>
      <c r="AJ142" s="319"/>
      <c r="AK142" s="319"/>
      <c r="AL142" s="319"/>
      <c r="AM142" s="319"/>
      <c r="AN142" s="319"/>
      <c r="AO142" s="319"/>
      <c r="AP142" s="319"/>
      <c r="AQ142" s="857"/>
      <c r="AR142" s="46"/>
      <c r="AS142" s="19"/>
    </row>
    <row r="143" spans="2:45">
      <c r="B143" s="823"/>
      <c r="C143" s="841"/>
      <c r="D143" s="170"/>
      <c r="E143" s="955"/>
      <c r="F143" s="955"/>
      <c r="G143" s="396"/>
      <c r="H143" s="391" t="e">
        <f>G143/#REF!</f>
        <v>#REF!</v>
      </c>
      <c r="I143" s="147"/>
      <c r="J143" s="147"/>
      <c r="K143" s="147"/>
      <c r="L143" s="147"/>
      <c r="M143" s="147"/>
      <c r="N143" s="147"/>
      <c r="O143" s="863"/>
      <c r="P143" s="860"/>
      <c r="Q143" s="330"/>
      <c r="R143" s="155"/>
      <c r="S143" s="155"/>
      <c r="T143" s="155"/>
      <c r="U143" s="395"/>
      <c r="V143" s="395"/>
      <c r="W143" s="155"/>
      <c r="X143" s="155"/>
      <c r="Y143" s="835"/>
      <c r="Z143" s="388"/>
      <c r="AA143" s="835"/>
      <c r="AB143" s="270"/>
      <c r="AC143" s="831"/>
      <c r="AD143" s="855"/>
      <c r="AE143" s="319"/>
      <c r="AF143" s="319"/>
      <c r="AG143" s="319"/>
      <c r="AH143" s="319"/>
      <c r="AI143" s="319"/>
      <c r="AJ143" s="319"/>
      <c r="AK143" s="319"/>
      <c r="AL143" s="319"/>
      <c r="AM143" s="319"/>
      <c r="AN143" s="319"/>
      <c r="AO143" s="319"/>
      <c r="AP143" s="319"/>
      <c r="AQ143" s="857"/>
      <c r="AR143" s="46"/>
      <c r="AS143" s="19"/>
    </row>
    <row r="144" spans="2:45">
      <c r="B144" s="823"/>
      <c r="C144" s="841"/>
      <c r="D144" s="170"/>
      <c r="E144" s="955"/>
      <c r="F144" s="955"/>
      <c r="G144" s="22"/>
      <c r="H144" s="391" t="e">
        <f>G144/#REF!</f>
        <v>#REF!</v>
      </c>
      <c r="I144" s="147"/>
      <c r="J144" s="147"/>
      <c r="K144" s="147"/>
      <c r="L144" s="147"/>
      <c r="M144" s="147"/>
      <c r="N144" s="147"/>
      <c r="O144" s="863"/>
      <c r="P144" s="860"/>
      <c r="Q144" s="330"/>
      <c r="R144" s="155"/>
      <c r="S144" s="155"/>
      <c r="T144" s="155"/>
      <c r="U144" s="395"/>
      <c r="V144" s="395"/>
      <c r="W144" s="155"/>
      <c r="X144" s="155"/>
      <c r="Y144" s="835"/>
      <c r="Z144" s="388"/>
      <c r="AA144" s="835"/>
      <c r="AB144" s="270"/>
      <c r="AC144" s="831"/>
      <c r="AD144" s="855"/>
      <c r="AE144" s="319"/>
      <c r="AF144" s="319"/>
      <c r="AG144" s="319"/>
      <c r="AH144" s="319"/>
      <c r="AI144" s="319"/>
      <c r="AJ144" s="319"/>
      <c r="AK144" s="319"/>
      <c r="AL144" s="319"/>
      <c r="AM144" s="319"/>
      <c r="AN144" s="319"/>
      <c r="AO144" s="319"/>
      <c r="AP144" s="319"/>
      <c r="AQ144" s="857"/>
      <c r="AR144" s="46"/>
      <c r="AS144" s="19"/>
    </row>
    <row r="145" spans="2:45">
      <c r="B145" s="823"/>
      <c r="C145" s="841"/>
      <c r="D145" s="170"/>
      <c r="E145" s="955"/>
      <c r="F145" s="955"/>
      <c r="G145" s="22"/>
      <c r="H145" s="391" t="e">
        <f>G145/#REF!</f>
        <v>#REF!</v>
      </c>
      <c r="I145" s="147"/>
      <c r="J145" s="147"/>
      <c r="K145" s="147"/>
      <c r="L145" s="147"/>
      <c r="M145" s="147"/>
      <c r="N145" s="147"/>
      <c r="O145" s="863"/>
      <c r="P145" s="860"/>
      <c r="Q145" s="330"/>
      <c r="R145" s="155"/>
      <c r="S145" s="155"/>
      <c r="T145" s="155"/>
      <c r="U145" s="395"/>
      <c r="V145" s="395"/>
      <c r="W145" s="155"/>
      <c r="X145" s="155"/>
      <c r="Y145" s="835"/>
      <c r="Z145" s="388"/>
      <c r="AA145" s="835"/>
      <c r="AB145" s="270"/>
      <c r="AC145" s="831"/>
      <c r="AD145" s="855"/>
      <c r="AE145" s="319"/>
      <c r="AF145" s="319"/>
      <c r="AG145" s="319"/>
      <c r="AH145" s="319"/>
      <c r="AI145" s="319"/>
      <c r="AJ145" s="319"/>
      <c r="AK145" s="319"/>
      <c r="AL145" s="319"/>
      <c r="AM145" s="319"/>
      <c r="AN145" s="319"/>
      <c r="AO145" s="319"/>
      <c r="AP145" s="319"/>
      <c r="AQ145" s="857"/>
      <c r="AR145" s="46"/>
      <c r="AS145" s="19"/>
    </row>
    <row r="146" spans="2:45">
      <c r="B146" s="823"/>
      <c r="C146" s="841"/>
      <c r="D146" s="170"/>
      <c r="E146" s="955"/>
      <c r="F146" s="955"/>
      <c r="G146" s="22"/>
      <c r="H146" s="391" t="e">
        <f>G146/#REF!</f>
        <v>#REF!</v>
      </c>
      <c r="I146" s="147"/>
      <c r="J146" s="147"/>
      <c r="K146" s="147"/>
      <c r="L146" s="147"/>
      <c r="M146" s="147"/>
      <c r="N146" s="147"/>
      <c r="O146" s="863"/>
      <c r="P146" s="860"/>
      <c r="Q146" s="330"/>
      <c r="R146" s="155"/>
      <c r="S146" s="155"/>
      <c r="T146" s="155"/>
      <c r="U146" s="395"/>
      <c r="V146" s="395"/>
      <c r="W146" s="155"/>
      <c r="X146" s="155"/>
      <c r="Y146" s="835"/>
      <c r="Z146" s="388"/>
      <c r="AA146" s="835"/>
      <c r="AB146" s="270"/>
      <c r="AC146" s="831"/>
      <c r="AD146" s="855"/>
      <c r="AE146" s="319"/>
      <c r="AF146" s="319"/>
      <c r="AG146" s="319"/>
      <c r="AH146" s="319"/>
      <c r="AI146" s="319"/>
      <c r="AJ146" s="319"/>
      <c r="AK146" s="319"/>
      <c r="AL146" s="319"/>
      <c r="AM146" s="319"/>
      <c r="AN146" s="319"/>
      <c r="AO146" s="319"/>
      <c r="AP146" s="319"/>
      <c r="AQ146" s="857"/>
      <c r="AR146" s="46"/>
      <c r="AS146" s="19"/>
    </row>
    <row r="147" spans="2:45">
      <c r="B147" s="823"/>
      <c r="C147" s="841"/>
      <c r="D147" s="170"/>
      <c r="E147" s="955"/>
      <c r="F147" s="955"/>
      <c r="G147" s="22"/>
      <c r="H147" s="391" t="e">
        <f>G147/#REF!</f>
        <v>#REF!</v>
      </c>
      <c r="I147" s="147"/>
      <c r="J147" s="147"/>
      <c r="K147" s="147"/>
      <c r="L147" s="147"/>
      <c r="M147" s="147"/>
      <c r="N147" s="147"/>
      <c r="O147" s="863"/>
      <c r="P147" s="860"/>
      <c r="Q147" s="330"/>
      <c r="R147" s="155"/>
      <c r="S147" s="155"/>
      <c r="T147" s="155"/>
      <c r="U147" s="395"/>
      <c r="V147" s="395"/>
      <c r="W147" s="155"/>
      <c r="X147" s="155"/>
      <c r="Y147" s="835"/>
      <c r="Z147" s="388"/>
      <c r="AA147" s="835"/>
      <c r="AB147" s="270"/>
      <c r="AC147" s="831"/>
      <c r="AD147" s="855"/>
      <c r="AE147" s="319"/>
      <c r="AF147" s="319"/>
      <c r="AG147" s="319"/>
      <c r="AH147" s="319"/>
      <c r="AI147" s="319"/>
      <c r="AJ147" s="319"/>
      <c r="AK147" s="319"/>
      <c r="AL147" s="319"/>
      <c r="AM147" s="319"/>
      <c r="AN147" s="319"/>
      <c r="AO147" s="319"/>
      <c r="AP147" s="319"/>
      <c r="AQ147" s="857"/>
      <c r="AR147" s="46"/>
      <c r="AS147" s="19"/>
    </row>
    <row r="148" spans="2:45">
      <c r="B148" s="823"/>
      <c r="C148" s="841"/>
      <c r="D148" s="170"/>
      <c r="E148" s="955"/>
      <c r="F148" s="955"/>
      <c r="G148" s="22"/>
      <c r="H148" s="391" t="e">
        <f>G148/#REF!</f>
        <v>#REF!</v>
      </c>
      <c r="I148" s="147"/>
      <c r="J148" s="147"/>
      <c r="K148" s="147"/>
      <c r="L148" s="147"/>
      <c r="M148" s="147"/>
      <c r="N148" s="147"/>
      <c r="O148" s="863"/>
      <c r="P148" s="860"/>
      <c r="Q148" s="330"/>
      <c r="R148" s="155"/>
      <c r="S148" s="155"/>
      <c r="T148" s="155"/>
      <c r="U148" s="395"/>
      <c r="V148" s="395"/>
      <c r="W148" s="155"/>
      <c r="X148" s="155"/>
      <c r="Y148" s="835"/>
      <c r="Z148" s="388"/>
      <c r="AA148" s="835"/>
      <c r="AB148" s="270"/>
      <c r="AC148" s="831"/>
      <c r="AD148" s="855"/>
      <c r="AE148" s="319"/>
      <c r="AF148" s="319"/>
      <c r="AG148" s="319"/>
      <c r="AH148" s="319"/>
      <c r="AI148" s="319"/>
      <c r="AJ148" s="319"/>
      <c r="AK148" s="319"/>
      <c r="AL148" s="319"/>
      <c r="AM148" s="319"/>
      <c r="AN148" s="319"/>
      <c r="AO148" s="319"/>
      <c r="AP148" s="319"/>
      <c r="AQ148" s="857"/>
      <c r="AR148" s="46"/>
      <c r="AS148" s="19"/>
    </row>
    <row r="149" spans="2:45">
      <c r="B149" s="822"/>
      <c r="C149" s="842"/>
      <c r="D149" s="170"/>
      <c r="E149" s="955"/>
      <c r="F149" s="955"/>
      <c r="G149" s="22"/>
      <c r="H149" s="391" t="e">
        <f>G149/#REF!</f>
        <v>#REF!</v>
      </c>
      <c r="I149" s="7"/>
      <c r="J149" s="7"/>
      <c r="K149" s="7"/>
      <c r="L149" s="7"/>
      <c r="M149" s="7"/>
      <c r="N149" s="7"/>
      <c r="O149" s="864"/>
      <c r="P149" s="861"/>
      <c r="Q149" s="331"/>
      <c r="R149" s="155"/>
      <c r="S149" s="155"/>
      <c r="T149" s="155"/>
      <c r="U149" s="395"/>
      <c r="V149" s="395"/>
      <c r="W149" s="155"/>
      <c r="X149" s="155"/>
      <c r="Y149" s="836"/>
      <c r="Z149" s="389"/>
      <c r="AA149" s="836"/>
      <c r="AB149" s="271"/>
      <c r="AC149" s="832"/>
      <c r="AD149" s="856"/>
      <c r="AE149" s="320"/>
      <c r="AF149" s="320"/>
      <c r="AG149" s="320"/>
      <c r="AH149" s="320"/>
      <c r="AI149" s="320"/>
      <c r="AJ149" s="320"/>
      <c r="AK149" s="320"/>
      <c r="AL149" s="320"/>
      <c r="AM149" s="320"/>
      <c r="AN149" s="320"/>
      <c r="AO149" s="320"/>
      <c r="AP149" s="320"/>
      <c r="AQ149" s="858"/>
      <c r="AR149" s="46"/>
      <c r="AS149" s="19"/>
    </row>
    <row r="150" spans="2:45" s="90" customFormat="1" ht="16.5" customHeight="1">
      <c r="B150" s="241"/>
      <c r="C150" s="78" t="s">
        <v>348</v>
      </c>
      <c r="D150" s="78">
        <f>COUNTA(D140:D149)</f>
        <v>0</v>
      </c>
      <c r="E150" s="953"/>
      <c r="F150" s="954"/>
      <c r="G150" s="69">
        <f>SUM(G140:G149)</f>
        <v>0</v>
      </c>
      <c r="H150" s="69" t="e">
        <f>SUM(H140:H149)</f>
        <v>#REF!</v>
      </c>
      <c r="I150" s="69" t="e">
        <f>H150/200</f>
        <v>#REF!</v>
      </c>
      <c r="J150" s="69"/>
      <c r="K150" s="69"/>
      <c r="L150" s="69"/>
      <c r="M150" s="69"/>
      <c r="N150" s="69"/>
      <c r="O150" s="70">
        <f>SUM(O140:O149)</f>
        <v>0</v>
      </c>
      <c r="P150" s="71">
        <f>SUM(P140:P149)</f>
        <v>0</v>
      </c>
      <c r="Q150" s="71"/>
      <c r="R150" s="71"/>
      <c r="S150" s="71"/>
      <c r="T150" s="71"/>
      <c r="U150" s="71"/>
      <c r="V150" s="71"/>
      <c r="W150" s="74"/>
      <c r="X150" s="74"/>
      <c r="Y150" s="74">
        <f t="shared" ref="Y150" si="34">SUM(Y140:Y149)</f>
        <v>0</v>
      </c>
      <c r="Z150" s="74"/>
      <c r="AA150" s="74">
        <f>SUM(AA140:AA149)</f>
        <v>0</v>
      </c>
      <c r="AB150" s="74"/>
      <c r="AC150" s="71"/>
      <c r="AD150" s="71" t="e">
        <f>SUM(AD140:AD149)</f>
        <v>#REF!</v>
      </c>
      <c r="AE150" s="71"/>
      <c r="AF150" s="71"/>
      <c r="AG150" s="71"/>
      <c r="AH150" s="71"/>
      <c r="AI150" s="71"/>
      <c r="AJ150" s="71"/>
      <c r="AK150" s="71"/>
      <c r="AL150" s="71"/>
      <c r="AM150" s="71"/>
      <c r="AN150" s="71"/>
      <c r="AO150" s="71"/>
      <c r="AP150" s="71"/>
      <c r="AQ150" s="71" t="e">
        <f t="shared" ref="AQ150" si="35">SUM(AQ140:AQ149)</f>
        <v>#REF!</v>
      </c>
      <c r="AR150" s="81"/>
      <c r="AS150" s="91"/>
    </row>
    <row r="151" spans="2:45" s="93" customFormat="1" ht="15" thickBot="1">
      <c r="B151" s="242"/>
      <c r="C151" s="82"/>
      <c r="D151" s="83"/>
      <c r="E151" s="951"/>
      <c r="F151" s="952"/>
      <c r="G151" s="84"/>
      <c r="H151" s="28" t="str">
        <f>IFERROR(IF(G151/#REF!=0," ",G151/#REF!),"")</f>
        <v/>
      </c>
      <c r="I151" s="28"/>
      <c r="J151" s="28"/>
      <c r="K151" s="28"/>
      <c r="L151" s="28"/>
      <c r="M151" s="28"/>
      <c r="N151" s="28"/>
      <c r="O151" s="72"/>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87"/>
      <c r="AS151" s="92"/>
    </row>
    <row r="152" spans="2:45">
      <c r="B152" s="823">
        <f>B140+1</f>
        <v>12</v>
      </c>
      <c r="C152" s="841"/>
      <c r="D152" s="170"/>
      <c r="E152" s="955"/>
      <c r="F152" s="955"/>
      <c r="G152" s="396"/>
      <c r="H152" s="391" t="e">
        <f>G152/#REF!</f>
        <v>#REF!</v>
      </c>
      <c r="I152" s="147"/>
      <c r="J152" s="147"/>
      <c r="K152" s="147"/>
      <c r="L152" s="147"/>
      <c r="M152" s="147"/>
      <c r="N152" s="147"/>
      <c r="O152" s="862" t="str">
        <f>IFERROR(ROUND(IF(G162/#REF!=0,"",G162/#REF!),0),"")</f>
        <v/>
      </c>
      <c r="P152" s="859" t="str">
        <f>IFERROR(O162/#REF!,"")</f>
        <v/>
      </c>
      <c r="Q152" s="330"/>
      <c r="R152" s="155" t="str">
        <f>IFERROR(P162*#REF!/2,"")</f>
        <v/>
      </c>
      <c r="S152" s="155"/>
      <c r="T152" s="155"/>
      <c r="U152" s="395"/>
      <c r="V152" s="395"/>
      <c r="W152" s="155" t="str">
        <f>IFERROR(U162*#REF!/2,"")</f>
        <v/>
      </c>
      <c r="X152" s="155"/>
      <c r="Y152" s="834" t="str">
        <f>IFERROR(ROUND(IF(OR(#REF!="Shazoor",#REF!="Shazoor",#REF!="Shazoor",#REF!="Shazoor"),$P162/#REF!,""),1),"NA")</f>
        <v>NA</v>
      </c>
      <c r="Z152" s="387"/>
      <c r="AA152" s="834" t="str">
        <f>IFERROR(ROUND(IF(OR(#REF!="Suzuki",#REF!="Suzuki",#REF!="Suzuki",#REF!="Suzuki"),$P162/#REF!,""),1),"NA")</f>
        <v>NA</v>
      </c>
      <c r="AB152" s="269"/>
      <c r="AC152" s="830"/>
      <c r="AD152" s="855" t="e">
        <f>I162</f>
        <v>#REF!</v>
      </c>
      <c r="AE152" s="319"/>
      <c r="AF152" s="319"/>
      <c r="AG152" s="319"/>
      <c r="AH152" s="319"/>
      <c r="AI152" s="319"/>
      <c r="AJ152" s="319"/>
      <c r="AK152" s="319"/>
      <c r="AL152" s="319"/>
      <c r="AM152" s="319"/>
      <c r="AN152" s="319"/>
      <c r="AO152" s="319"/>
      <c r="AP152" s="319"/>
      <c r="AQ152" s="857" t="e">
        <f>AD152/20</f>
        <v>#REF!</v>
      </c>
      <c r="AR152" s="44"/>
      <c r="AS152" s="19"/>
    </row>
    <row r="153" spans="2:45">
      <c r="B153" s="823"/>
      <c r="C153" s="841"/>
      <c r="D153" s="170"/>
      <c r="E153" s="955"/>
      <c r="F153" s="955"/>
      <c r="G153" s="396"/>
      <c r="H153" s="391" t="e">
        <f>G153/#REF!</f>
        <v>#REF!</v>
      </c>
      <c r="I153" s="147"/>
      <c r="J153" s="147"/>
      <c r="K153" s="147"/>
      <c r="L153" s="147"/>
      <c r="M153" s="147"/>
      <c r="N153" s="147"/>
      <c r="O153" s="863"/>
      <c r="P153" s="860"/>
      <c r="Q153" s="330"/>
      <c r="R153" s="155"/>
      <c r="S153" s="155"/>
      <c r="T153" s="155"/>
      <c r="U153" s="395"/>
      <c r="V153" s="395"/>
      <c r="W153" s="155"/>
      <c r="X153" s="155"/>
      <c r="Y153" s="835"/>
      <c r="Z153" s="388"/>
      <c r="AA153" s="835"/>
      <c r="AB153" s="270"/>
      <c r="AC153" s="831"/>
      <c r="AD153" s="855"/>
      <c r="AE153" s="319"/>
      <c r="AF153" s="319"/>
      <c r="AG153" s="319"/>
      <c r="AH153" s="319"/>
      <c r="AI153" s="319"/>
      <c r="AJ153" s="319"/>
      <c r="AK153" s="319"/>
      <c r="AL153" s="319"/>
      <c r="AM153" s="319"/>
      <c r="AN153" s="319"/>
      <c r="AO153" s="319"/>
      <c r="AP153" s="319"/>
      <c r="AQ153" s="857"/>
      <c r="AR153" s="46"/>
      <c r="AS153" s="19"/>
    </row>
    <row r="154" spans="2:45">
      <c r="B154" s="823"/>
      <c r="C154" s="841"/>
      <c r="D154" s="170"/>
      <c r="E154" s="955"/>
      <c r="F154" s="955"/>
      <c r="G154" s="396"/>
      <c r="H154" s="391" t="e">
        <f>G154/#REF!</f>
        <v>#REF!</v>
      </c>
      <c r="I154" s="147"/>
      <c r="J154" s="147"/>
      <c r="K154" s="147"/>
      <c r="L154" s="147"/>
      <c r="M154" s="147"/>
      <c r="N154" s="147"/>
      <c r="O154" s="863"/>
      <c r="P154" s="860"/>
      <c r="Q154" s="330"/>
      <c r="R154" s="155"/>
      <c r="S154" s="155"/>
      <c r="T154" s="155"/>
      <c r="U154" s="395"/>
      <c r="V154" s="395"/>
      <c r="W154" s="155"/>
      <c r="X154" s="155"/>
      <c r="Y154" s="835"/>
      <c r="Z154" s="388"/>
      <c r="AA154" s="835"/>
      <c r="AB154" s="270"/>
      <c r="AC154" s="831"/>
      <c r="AD154" s="855"/>
      <c r="AE154" s="319"/>
      <c r="AF154" s="319"/>
      <c r="AG154" s="319"/>
      <c r="AH154" s="319"/>
      <c r="AI154" s="319"/>
      <c r="AJ154" s="319"/>
      <c r="AK154" s="319"/>
      <c r="AL154" s="319"/>
      <c r="AM154" s="319"/>
      <c r="AN154" s="319"/>
      <c r="AO154" s="319"/>
      <c r="AP154" s="319"/>
      <c r="AQ154" s="857"/>
      <c r="AR154" s="46"/>
      <c r="AS154" s="19"/>
    </row>
    <row r="155" spans="2:45">
      <c r="B155" s="823"/>
      <c r="C155" s="841"/>
      <c r="D155" s="170"/>
      <c r="E155" s="955"/>
      <c r="F155" s="955"/>
      <c r="G155" s="396"/>
      <c r="H155" s="391" t="e">
        <f>G155/#REF!</f>
        <v>#REF!</v>
      </c>
      <c r="I155" s="147"/>
      <c r="J155" s="147"/>
      <c r="K155" s="147"/>
      <c r="L155" s="147"/>
      <c r="M155" s="147"/>
      <c r="N155" s="147"/>
      <c r="O155" s="863"/>
      <c r="P155" s="860"/>
      <c r="Q155" s="330"/>
      <c r="R155" s="155"/>
      <c r="S155" s="155"/>
      <c r="T155" s="155"/>
      <c r="U155" s="395"/>
      <c r="V155" s="395"/>
      <c r="W155" s="155"/>
      <c r="X155" s="155"/>
      <c r="Y155" s="835"/>
      <c r="Z155" s="388"/>
      <c r="AA155" s="835"/>
      <c r="AB155" s="270"/>
      <c r="AC155" s="831"/>
      <c r="AD155" s="855"/>
      <c r="AE155" s="319"/>
      <c r="AF155" s="319"/>
      <c r="AG155" s="319"/>
      <c r="AH155" s="319"/>
      <c r="AI155" s="319"/>
      <c r="AJ155" s="319"/>
      <c r="AK155" s="319"/>
      <c r="AL155" s="319"/>
      <c r="AM155" s="319"/>
      <c r="AN155" s="319"/>
      <c r="AO155" s="319"/>
      <c r="AP155" s="319"/>
      <c r="AQ155" s="857"/>
      <c r="AR155" s="46"/>
      <c r="AS155" s="19"/>
    </row>
    <row r="156" spans="2:45">
      <c r="B156" s="823"/>
      <c r="C156" s="841"/>
      <c r="D156" s="170"/>
      <c r="E156" s="955"/>
      <c r="F156" s="955"/>
      <c r="G156" s="22"/>
      <c r="H156" s="391" t="e">
        <f>G156/#REF!</f>
        <v>#REF!</v>
      </c>
      <c r="I156" s="147"/>
      <c r="J156" s="147"/>
      <c r="K156" s="147"/>
      <c r="L156" s="147"/>
      <c r="M156" s="147"/>
      <c r="N156" s="147"/>
      <c r="O156" s="863"/>
      <c r="P156" s="860"/>
      <c r="Q156" s="330"/>
      <c r="R156" s="155"/>
      <c r="S156" s="155"/>
      <c r="T156" s="155"/>
      <c r="U156" s="395"/>
      <c r="V156" s="395"/>
      <c r="W156" s="155"/>
      <c r="X156" s="155"/>
      <c r="Y156" s="835"/>
      <c r="Z156" s="388"/>
      <c r="AA156" s="835"/>
      <c r="AB156" s="270"/>
      <c r="AC156" s="831"/>
      <c r="AD156" s="855"/>
      <c r="AE156" s="319"/>
      <c r="AF156" s="319"/>
      <c r="AG156" s="319"/>
      <c r="AH156" s="319"/>
      <c r="AI156" s="319"/>
      <c r="AJ156" s="319"/>
      <c r="AK156" s="319"/>
      <c r="AL156" s="319"/>
      <c r="AM156" s="319"/>
      <c r="AN156" s="319"/>
      <c r="AO156" s="319"/>
      <c r="AP156" s="319"/>
      <c r="AQ156" s="857"/>
      <c r="AR156" s="46"/>
      <c r="AS156" s="19"/>
    </row>
    <row r="157" spans="2:45">
      <c r="B157" s="823"/>
      <c r="C157" s="841"/>
      <c r="D157" s="170"/>
      <c r="E157" s="955"/>
      <c r="F157" s="955"/>
      <c r="G157" s="22"/>
      <c r="H157" s="391" t="e">
        <f>G157/#REF!</f>
        <v>#REF!</v>
      </c>
      <c r="I157" s="147"/>
      <c r="J157" s="147"/>
      <c r="K157" s="147"/>
      <c r="L157" s="147"/>
      <c r="M157" s="147"/>
      <c r="N157" s="147"/>
      <c r="O157" s="863"/>
      <c r="P157" s="860"/>
      <c r="Q157" s="330"/>
      <c r="R157" s="155"/>
      <c r="S157" s="155"/>
      <c r="T157" s="155"/>
      <c r="U157" s="395"/>
      <c r="V157" s="395"/>
      <c r="W157" s="155"/>
      <c r="X157" s="155"/>
      <c r="Y157" s="835"/>
      <c r="Z157" s="388"/>
      <c r="AA157" s="835"/>
      <c r="AB157" s="270"/>
      <c r="AC157" s="831"/>
      <c r="AD157" s="855"/>
      <c r="AE157" s="319"/>
      <c r="AF157" s="319"/>
      <c r="AG157" s="319"/>
      <c r="AH157" s="319"/>
      <c r="AI157" s="319"/>
      <c r="AJ157" s="319"/>
      <c r="AK157" s="319"/>
      <c r="AL157" s="319"/>
      <c r="AM157" s="319"/>
      <c r="AN157" s="319"/>
      <c r="AO157" s="319"/>
      <c r="AP157" s="319"/>
      <c r="AQ157" s="857"/>
      <c r="AR157" s="46"/>
      <c r="AS157" s="19"/>
    </row>
    <row r="158" spans="2:45">
      <c r="B158" s="823"/>
      <c r="C158" s="841"/>
      <c r="D158" s="170"/>
      <c r="E158" s="955"/>
      <c r="F158" s="955"/>
      <c r="G158" s="22"/>
      <c r="H158" s="391" t="e">
        <f>G158/#REF!</f>
        <v>#REF!</v>
      </c>
      <c r="I158" s="147"/>
      <c r="J158" s="147"/>
      <c r="K158" s="147"/>
      <c r="L158" s="147"/>
      <c r="M158" s="147"/>
      <c r="N158" s="147"/>
      <c r="O158" s="863"/>
      <c r="P158" s="860"/>
      <c r="Q158" s="330"/>
      <c r="R158" s="155"/>
      <c r="S158" s="155"/>
      <c r="T158" s="155"/>
      <c r="U158" s="395"/>
      <c r="V158" s="395"/>
      <c r="W158" s="155"/>
      <c r="X158" s="155"/>
      <c r="Y158" s="835"/>
      <c r="Z158" s="388"/>
      <c r="AA158" s="835"/>
      <c r="AB158" s="270"/>
      <c r="AC158" s="831"/>
      <c r="AD158" s="855"/>
      <c r="AE158" s="319"/>
      <c r="AF158" s="319"/>
      <c r="AG158" s="319"/>
      <c r="AH158" s="319"/>
      <c r="AI158" s="319"/>
      <c r="AJ158" s="319"/>
      <c r="AK158" s="319"/>
      <c r="AL158" s="319"/>
      <c r="AM158" s="319"/>
      <c r="AN158" s="319"/>
      <c r="AO158" s="319"/>
      <c r="AP158" s="319"/>
      <c r="AQ158" s="857"/>
      <c r="AR158" s="46"/>
      <c r="AS158" s="19"/>
    </row>
    <row r="159" spans="2:45">
      <c r="B159" s="823"/>
      <c r="C159" s="841"/>
      <c r="D159" s="170"/>
      <c r="E159" s="955"/>
      <c r="F159" s="955"/>
      <c r="G159" s="22"/>
      <c r="H159" s="391" t="e">
        <f>G159/#REF!</f>
        <v>#REF!</v>
      </c>
      <c r="I159" s="147"/>
      <c r="J159" s="147"/>
      <c r="K159" s="147"/>
      <c r="L159" s="147"/>
      <c r="M159" s="147"/>
      <c r="N159" s="147"/>
      <c r="O159" s="863"/>
      <c r="P159" s="860"/>
      <c r="Q159" s="330"/>
      <c r="R159" s="155"/>
      <c r="S159" s="155"/>
      <c r="T159" s="155"/>
      <c r="U159" s="395"/>
      <c r="V159" s="395"/>
      <c r="W159" s="155"/>
      <c r="X159" s="155"/>
      <c r="Y159" s="835"/>
      <c r="Z159" s="388"/>
      <c r="AA159" s="835"/>
      <c r="AB159" s="270"/>
      <c r="AC159" s="831"/>
      <c r="AD159" s="855"/>
      <c r="AE159" s="319"/>
      <c r="AF159" s="319"/>
      <c r="AG159" s="319"/>
      <c r="AH159" s="319"/>
      <c r="AI159" s="319"/>
      <c r="AJ159" s="319"/>
      <c r="AK159" s="319"/>
      <c r="AL159" s="319"/>
      <c r="AM159" s="319"/>
      <c r="AN159" s="319"/>
      <c r="AO159" s="319"/>
      <c r="AP159" s="319"/>
      <c r="AQ159" s="857"/>
      <c r="AR159" s="46"/>
      <c r="AS159" s="19"/>
    </row>
    <row r="160" spans="2:45">
      <c r="B160" s="823"/>
      <c r="C160" s="841"/>
      <c r="D160" s="170"/>
      <c r="E160" s="955"/>
      <c r="F160" s="955"/>
      <c r="G160" s="22"/>
      <c r="H160" s="391" t="e">
        <f>G160/#REF!</f>
        <v>#REF!</v>
      </c>
      <c r="I160" s="147"/>
      <c r="J160" s="147"/>
      <c r="K160" s="147"/>
      <c r="L160" s="147"/>
      <c r="M160" s="147"/>
      <c r="N160" s="147"/>
      <c r="O160" s="863"/>
      <c r="P160" s="860"/>
      <c r="Q160" s="330"/>
      <c r="R160" s="155"/>
      <c r="S160" s="155"/>
      <c r="T160" s="155"/>
      <c r="U160" s="395"/>
      <c r="V160" s="395"/>
      <c r="W160" s="155"/>
      <c r="X160" s="155"/>
      <c r="Y160" s="835"/>
      <c r="Z160" s="388"/>
      <c r="AA160" s="835"/>
      <c r="AB160" s="270"/>
      <c r="AC160" s="831"/>
      <c r="AD160" s="855"/>
      <c r="AE160" s="319"/>
      <c r="AF160" s="319"/>
      <c r="AG160" s="319"/>
      <c r="AH160" s="319"/>
      <c r="AI160" s="319"/>
      <c r="AJ160" s="319"/>
      <c r="AK160" s="319"/>
      <c r="AL160" s="319"/>
      <c r="AM160" s="319"/>
      <c r="AN160" s="319"/>
      <c r="AO160" s="319"/>
      <c r="AP160" s="319"/>
      <c r="AQ160" s="857"/>
      <c r="AR160" s="46"/>
      <c r="AS160" s="19"/>
    </row>
    <row r="161" spans="2:45">
      <c r="B161" s="822"/>
      <c r="C161" s="842"/>
      <c r="D161" s="170"/>
      <c r="E161" s="955"/>
      <c r="F161" s="955"/>
      <c r="G161" s="22"/>
      <c r="H161" s="391" t="e">
        <f>G161/#REF!</f>
        <v>#REF!</v>
      </c>
      <c r="I161" s="7"/>
      <c r="J161" s="7"/>
      <c r="K161" s="7"/>
      <c r="L161" s="7"/>
      <c r="M161" s="7"/>
      <c r="N161" s="7"/>
      <c r="O161" s="864"/>
      <c r="P161" s="861"/>
      <c r="Q161" s="331"/>
      <c r="R161" s="155"/>
      <c r="S161" s="155"/>
      <c r="T161" s="155"/>
      <c r="U161" s="395"/>
      <c r="V161" s="395"/>
      <c r="W161" s="155"/>
      <c r="X161" s="155"/>
      <c r="Y161" s="836"/>
      <c r="Z161" s="389"/>
      <c r="AA161" s="836"/>
      <c r="AB161" s="271"/>
      <c r="AC161" s="832"/>
      <c r="AD161" s="856"/>
      <c r="AE161" s="320"/>
      <c r="AF161" s="320"/>
      <c r="AG161" s="320"/>
      <c r="AH161" s="320"/>
      <c r="AI161" s="320"/>
      <c r="AJ161" s="320"/>
      <c r="AK161" s="320"/>
      <c r="AL161" s="320"/>
      <c r="AM161" s="320"/>
      <c r="AN161" s="320"/>
      <c r="AO161" s="320"/>
      <c r="AP161" s="320"/>
      <c r="AQ161" s="858"/>
      <c r="AR161" s="46"/>
      <c r="AS161" s="19"/>
    </row>
    <row r="162" spans="2:45" s="90" customFormat="1" ht="16.5" customHeight="1">
      <c r="B162" s="241"/>
      <c r="C162" s="78" t="s">
        <v>348</v>
      </c>
      <c r="D162" s="78">
        <f>COUNTA(D152:D161)</f>
        <v>0</v>
      </c>
      <c r="E162" s="953"/>
      <c r="F162" s="954"/>
      <c r="G162" s="69">
        <f>SUM(G152:G161)</f>
        <v>0</v>
      </c>
      <c r="H162" s="69" t="e">
        <f>SUM(H152:H161)</f>
        <v>#REF!</v>
      </c>
      <c r="I162" s="69" t="e">
        <f>H162/200</f>
        <v>#REF!</v>
      </c>
      <c r="J162" s="69"/>
      <c r="K162" s="69"/>
      <c r="L162" s="69"/>
      <c r="M162" s="69"/>
      <c r="N162" s="69"/>
      <c r="O162" s="70">
        <f>SUM(O152:O161)</f>
        <v>0</v>
      </c>
      <c r="P162" s="71">
        <f>SUM(P152:P161)</f>
        <v>0</v>
      </c>
      <c r="Q162" s="71"/>
      <c r="R162" s="71"/>
      <c r="S162" s="71"/>
      <c r="T162" s="71"/>
      <c r="U162" s="71"/>
      <c r="V162" s="71"/>
      <c r="W162" s="74"/>
      <c r="X162" s="74"/>
      <c r="Y162" s="74">
        <f t="shared" ref="Y162" si="36">SUM(Y152:Y161)</f>
        <v>0</v>
      </c>
      <c r="Z162" s="74"/>
      <c r="AA162" s="74">
        <f>SUM(AA152:AA161)</f>
        <v>0</v>
      </c>
      <c r="AB162" s="74"/>
      <c r="AC162" s="71"/>
      <c r="AD162" s="71" t="e">
        <f>SUM(AD152:AD161)</f>
        <v>#REF!</v>
      </c>
      <c r="AE162" s="71"/>
      <c r="AF162" s="71"/>
      <c r="AG162" s="71"/>
      <c r="AH162" s="71"/>
      <c r="AI162" s="71"/>
      <c r="AJ162" s="71"/>
      <c r="AK162" s="71"/>
      <c r="AL162" s="71"/>
      <c r="AM162" s="71"/>
      <c r="AN162" s="71"/>
      <c r="AO162" s="71"/>
      <c r="AP162" s="71"/>
      <c r="AQ162" s="71" t="e">
        <f t="shared" ref="AQ162" si="37">SUM(AQ152:AQ161)</f>
        <v>#REF!</v>
      </c>
      <c r="AR162" s="81"/>
      <c r="AS162" s="91"/>
    </row>
    <row r="163" spans="2:45" s="93" customFormat="1" ht="15" thickBot="1">
      <c r="B163" s="242"/>
      <c r="C163" s="82"/>
      <c r="D163" s="83"/>
      <c r="E163" s="951"/>
      <c r="F163" s="952"/>
      <c r="G163" s="84"/>
      <c r="H163" s="28" t="str">
        <f>IFERROR(IF(G163/#REF!=0," ",G163/#REF!),"")</f>
        <v/>
      </c>
      <c r="I163" s="28"/>
      <c r="J163" s="28"/>
      <c r="K163" s="28"/>
      <c r="L163" s="28"/>
      <c r="M163" s="28"/>
      <c r="N163" s="28"/>
      <c r="O163" s="72"/>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87"/>
      <c r="AS163" s="92"/>
    </row>
    <row r="164" spans="2:45">
      <c r="B164" s="823">
        <f>B152+1</f>
        <v>13</v>
      </c>
      <c r="C164" s="841"/>
      <c r="D164" s="170"/>
      <c r="E164" s="955"/>
      <c r="F164" s="955"/>
      <c r="G164" s="396"/>
      <c r="H164" s="391" t="e">
        <f>G164/#REF!</f>
        <v>#REF!</v>
      </c>
      <c r="I164" s="147"/>
      <c r="J164" s="147"/>
      <c r="K164" s="147"/>
      <c r="L164" s="147"/>
      <c r="M164" s="147"/>
      <c r="N164" s="147"/>
      <c r="O164" s="862" t="str">
        <f>IFERROR(ROUND(IF(G174/#REF!=0,"",G174/#REF!),0),"")</f>
        <v/>
      </c>
      <c r="P164" s="859" t="str">
        <f>IFERROR(O174/#REF!,"")</f>
        <v/>
      </c>
      <c r="Q164" s="330"/>
      <c r="R164" s="155" t="str">
        <f>IFERROR(P174*#REF!/2,"")</f>
        <v/>
      </c>
      <c r="S164" s="155"/>
      <c r="T164" s="155"/>
      <c r="U164" s="395"/>
      <c r="V164" s="395"/>
      <c r="W164" s="155" t="str">
        <f>IFERROR(U174*#REF!/2,"")</f>
        <v/>
      </c>
      <c r="X164" s="155"/>
      <c r="Y164" s="834" t="str">
        <f>IFERROR(ROUND(IF(OR(#REF!="Shazoor",#REF!="Shazoor",#REF!="Shazoor",#REF!="Shazoor"),$P174/#REF!,""),1),"NA")</f>
        <v>NA</v>
      </c>
      <c r="Z164" s="387"/>
      <c r="AA164" s="834" t="str">
        <f>IFERROR(ROUND(IF(OR(#REF!="Suzuki",#REF!="Suzuki",#REF!="Suzuki",#REF!="Suzuki"),$P174/#REF!,""),1),"NA")</f>
        <v>NA</v>
      </c>
      <c r="AB164" s="269"/>
      <c r="AC164" s="830"/>
      <c r="AD164" s="855" t="e">
        <f>I174</f>
        <v>#REF!</v>
      </c>
      <c r="AE164" s="319"/>
      <c r="AF164" s="319"/>
      <c r="AG164" s="319"/>
      <c r="AH164" s="319"/>
      <c r="AI164" s="319"/>
      <c r="AJ164" s="319"/>
      <c r="AK164" s="319"/>
      <c r="AL164" s="319"/>
      <c r="AM164" s="319"/>
      <c r="AN164" s="319"/>
      <c r="AO164" s="319"/>
      <c r="AP164" s="319"/>
      <c r="AQ164" s="857" t="e">
        <f>AD164/20</f>
        <v>#REF!</v>
      </c>
      <c r="AR164" s="44"/>
      <c r="AS164" s="19"/>
    </row>
    <row r="165" spans="2:45">
      <c r="B165" s="823"/>
      <c r="C165" s="841"/>
      <c r="D165" s="170"/>
      <c r="E165" s="955"/>
      <c r="F165" s="955"/>
      <c r="G165" s="396"/>
      <c r="H165" s="391" t="e">
        <f>G165/#REF!</f>
        <v>#REF!</v>
      </c>
      <c r="I165" s="147"/>
      <c r="J165" s="147"/>
      <c r="K165" s="147"/>
      <c r="L165" s="147"/>
      <c r="M165" s="147"/>
      <c r="N165" s="147"/>
      <c r="O165" s="863"/>
      <c r="P165" s="860"/>
      <c r="Q165" s="330"/>
      <c r="R165" s="155"/>
      <c r="S165" s="155"/>
      <c r="T165" s="155"/>
      <c r="U165" s="395"/>
      <c r="V165" s="395"/>
      <c r="W165" s="155"/>
      <c r="X165" s="155"/>
      <c r="Y165" s="835"/>
      <c r="Z165" s="388"/>
      <c r="AA165" s="835"/>
      <c r="AB165" s="270"/>
      <c r="AC165" s="831"/>
      <c r="AD165" s="855"/>
      <c r="AE165" s="319"/>
      <c r="AF165" s="319"/>
      <c r="AG165" s="319"/>
      <c r="AH165" s="319"/>
      <c r="AI165" s="319"/>
      <c r="AJ165" s="319"/>
      <c r="AK165" s="319"/>
      <c r="AL165" s="319"/>
      <c r="AM165" s="319"/>
      <c r="AN165" s="319"/>
      <c r="AO165" s="319"/>
      <c r="AP165" s="319"/>
      <c r="AQ165" s="857"/>
      <c r="AR165" s="46"/>
      <c r="AS165" s="19"/>
    </row>
    <row r="166" spans="2:45">
      <c r="B166" s="823"/>
      <c r="C166" s="841"/>
      <c r="D166" s="170"/>
      <c r="E166" s="955"/>
      <c r="F166" s="955"/>
      <c r="G166" s="396"/>
      <c r="H166" s="391" t="e">
        <f>G166/#REF!</f>
        <v>#REF!</v>
      </c>
      <c r="I166" s="147"/>
      <c r="J166" s="147"/>
      <c r="K166" s="147"/>
      <c r="L166" s="147"/>
      <c r="M166" s="147"/>
      <c r="N166" s="147"/>
      <c r="O166" s="863"/>
      <c r="P166" s="860"/>
      <c r="Q166" s="330"/>
      <c r="R166" s="155"/>
      <c r="S166" s="155"/>
      <c r="T166" s="155"/>
      <c r="U166" s="395"/>
      <c r="V166" s="395"/>
      <c r="W166" s="155"/>
      <c r="X166" s="155"/>
      <c r="Y166" s="835"/>
      <c r="Z166" s="388"/>
      <c r="AA166" s="835"/>
      <c r="AB166" s="270"/>
      <c r="AC166" s="831"/>
      <c r="AD166" s="855"/>
      <c r="AE166" s="319"/>
      <c r="AF166" s="319"/>
      <c r="AG166" s="319"/>
      <c r="AH166" s="319"/>
      <c r="AI166" s="319"/>
      <c r="AJ166" s="319"/>
      <c r="AK166" s="319"/>
      <c r="AL166" s="319"/>
      <c r="AM166" s="319"/>
      <c r="AN166" s="319"/>
      <c r="AO166" s="319"/>
      <c r="AP166" s="319"/>
      <c r="AQ166" s="857"/>
      <c r="AR166" s="46"/>
      <c r="AS166" s="19"/>
    </row>
    <row r="167" spans="2:45">
      <c r="B167" s="823"/>
      <c r="C167" s="841"/>
      <c r="D167" s="170"/>
      <c r="E167" s="955"/>
      <c r="F167" s="955"/>
      <c r="G167" s="396"/>
      <c r="H167" s="391" t="e">
        <f>G167/#REF!</f>
        <v>#REF!</v>
      </c>
      <c r="I167" s="147"/>
      <c r="J167" s="147"/>
      <c r="K167" s="147"/>
      <c r="L167" s="147"/>
      <c r="M167" s="147"/>
      <c r="N167" s="147"/>
      <c r="O167" s="863"/>
      <c r="P167" s="860"/>
      <c r="Q167" s="330"/>
      <c r="R167" s="155"/>
      <c r="S167" s="155"/>
      <c r="T167" s="155"/>
      <c r="U167" s="395"/>
      <c r="V167" s="395"/>
      <c r="W167" s="155"/>
      <c r="X167" s="155"/>
      <c r="Y167" s="835"/>
      <c r="Z167" s="388"/>
      <c r="AA167" s="835"/>
      <c r="AB167" s="270"/>
      <c r="AC167" s="831"/>
      <c r="AD167" s="855"/>
      <c r="AE167" s="319"/>
      <c r="AF167" s="319"/>
      <c r="AG167" s="319"/>
      <c r="AH167" s="319"/>
      <c r="AI167" s="319"/>
      <c r="AJ167" s="319"/>
      <c r="AK167" s="319"/>
      <c r="AL167" s="319"/>
      <c r="AM167" s="319"/>
      <c r="AN167" s="319"/>
      <c r="AO167" s="319"/>
      <c r="AP167" s="319"/>
      <c r="AQ167" s="857"/>
      <c r="AR167" s="46"/>
      <c r="AS167" s="19"/>
    </row>
    <row r="168" spans="2:45">
      <c r="B168" s="823"/>
      <c r="C168" s="841"/>
      <c r="D168" s="170"/>
      <c r="E168" s="955"/>
      <c r="F168" s="955"/>
      <c r="G168" s="22"/>
      <c r="H168" s="391" t="e">
        <f>G168/#REF!</f>
        <v>#REF!</v>
      </c>
      <c r="I168" s="147"/>
      <c r="J168" s="147"/>
      <c r="K168" s="147"/>
      <c r="L168" s="147"/>
      <c r="M168" s="147"/>
      <c r="N168" s="147"/>
      <c r="O168" s="863"/>
      <c r="P168" s="860"/>
      <c r="Q168" s="330"/>
      <c r="R168" s="155"/>
      <c r="S168" s="155"/>
      <c r="T168" s="155"/>
      <c r="U168" s="395"/>
      <c r="V168" s="395"/>
      <c r="W168" s="155"/>
      <c r="X168" s="155"/>
      <c r="Y168" s="835"/>
      <c r="Z168" s="388"/>
      <c r="AA168" s="835"/>
      <c r="AB168" s="270"/>
      <c r="AC168" s="831"/>
      <c r="AD168" s="855"/>
      <c r="AE168" s="319"/>
      <c r="AF168" s="319"/>
      <c r="AG168" s="319"/>
      <c r="AH168" s="319"/>
      <c r="AI168" s="319"/>
      <c r="AJ168" s="319"/>
      <c r="AK168" s="319"/>
      <c r="AL168" s="319"/>
      <c r="AM168" s="319"/>
      <c r="AN168" s="319"/>
      <c r="AO168" s="319"/>
      <c r="AP168" s="319"/>
      <c r="AQ168" s="857"/>
      <c r="AR168" s="46"/>
      <c r="AS168" s="19"/>
    </row>
    <row r="169" spans="2:45">
      <c r="B169" s="823"/>
      <c r="C169" s="841"/>
      <c r="D169" s="170"/>
      <c r="E169" s="955"/>
      <c r="F169" s="955"/>
      <c r="G169" s="22"/>
      <c r="H169" s="391" t="e">
        <f>G169/#REF!</f>
        <v>#REF!</v>
      </c>
      <c r="I169" s="147"/>
      <c r="J169" s="147"/>
      <c r="K169" s="147"/>
      <c r="L169" s="147"/>
      <c r="M169" s="147"/>
      <c r="N169" s="147"/>
      <c r="O169" s="863"/>
      <c r="P169" s="860"/>
      <c r="Q169" s="330"/>
      <c r="R169" s="155"/>
      <c r="S169" s="155"/>
      <c r="T169" s="155"/>
      <c r="U169" s="395"/>
      <c r="V169" s="395"/>
      <c r="W169" s="155"/>
      <c r="X169" s="155"/>
      <c r="Y169" s="835"/>
      <c r="Z169" s="388"/>
      <c r="AA169" s="835"/>
      <c r="AB169" s="270"/>
      <c r="AC169" s="831"/>
      <c r="AD169" s="855"/>
      <c r="AE169" s="319"/>
      <c r="AF169" s="319"/>
      <c r="AG169" s="319"/>
      <c r="AH169" s="319"/>
      <c r="AI169" s="319"/>
      <c r="AJ169" s="319"/>
      <c r="AK169" s="319"/>
      <c r="AL169" s="319"/>
      <c r="AM169" s="319"/>
      <c r="AN169" s="319"/>
      <c r="AO169" s="319"/>
      <c r="AP169" s="319"/>
      <c r="AQ169" s="857"/>
      <c r="AR169" s="46"/>
      <c r="AS169" s="19"/>
    </row>
    <row r="170" spans="2:45">
      <c r="B170" s="823"/>
      <c r="C170" s="841"/>
      <c r="D170" s="170"/>
      <c r="E170" s="955"/>
      <c r="F170" s="955"/>
      <c r="G170" s="22"/>
      <c r="H170" s="391" t="e">
        <f>G170/#REF!</f>
        <v>#REF!</v>
      </c>
      <c r="I170" s="147"/>
      <c r="J170" s="147"/>
      <c r="K170" s="147"/>
      <c r="L170" s="147"/>
      <c r="M170" s="147"/>
      <c r="N170" s="147"/>
      <c r="O170" s="863"/>
      <c r="P170" s="860"/>
      <c r="Q170" s="330"/>
      <c r="R170" s="155"/>
      <c r="S170" s="155"/>
      <c r="T170" s="155"/>
      <c r="U170" s="395"/>
      <c r="V170" s="395"/>
      <c r="W170" s="155"/>
      <c r="X170" s="155"/>
      <c r="Y170" s="835"/>
      <c r="Z170" s="388"/>
      <c r="AA170" s="835"/>
      <c r="AB170" s="270"/>
      <c r="AC170" s="831"/>
      <c r="AD170" s="855"/>
      <c r="AE170" s="319"/>
      <c r="AF170" s="319"/>
      <c r="AG170" s="319"/>
      <c r="AH170" s="319"/>
      <c r="AI170" s="319"/>
      <c r="AJ170" s="319"/>
      <c r="AK170" s="319"/>
      <c r="AL170" s="319"/>
      <c r="AM170" s="319"/>
      <c r="AN170" s="319"/>
      <c r="AO170" s="319"/>
      <c r="AP170" s="319"/>
      <c r="AQ170" s="857"/>
      <c r="AR170" s="46"/>
      <c r="AS170" s="19"/>
    </row>
    <row r="171" spans="2:45">
      <c r="B171" s="823"/>
      <c r="C171" s="841"/>
      <c r="D171" s="170"/>
      <c r="E171" s="955"/>
      <c r="F171" s="955"/>
      <c r="G171" s="22"/>
      <c r="H171" s="391" t="e">
        <f>G171/#REF!</f>
        <v>#REF!</v>
      </c>
      <c r="I171" s="147"/>
      <c r="J171" s="147"/>
      <c r="K171" s="147"/>
      <c r="L171" s="147"/>
      <c r="M171" s="147"/>
      <c r="N171" s="147"/>
      <c r="O171" s="863"/>
      <c r="P171" s="860"/>
      <c r="Q171" s="330"/>
      <c r="R171" s="155"/>
      <c r="S171" s="155"/>
      <c r="T171" s="155"/>
      <c r="U171" s="395"/>
      <c r="V171" s="395"/>
      <c r="W171" s="155"/>
      <c r="X171" s="155"/>
      <c r="Y171" s="835"/>
      <c r="Z171" s="388"/>
      <c r="AA171" s="835"/>
      <c r="AB171" s="270"/>
      <c r="AC171" s="831"/>
      <c r="AD171" s="855"/>
      <c r="AE171" s="319"/>
      <c r="AF171" s="319"/>
      <c r="AG171" s="319"/>
      <c r="AH171" s="319"/>
      <c r="AI171" s="319"/>
      <c r="AJ171" s="319"/>
      <c r="AK171" s="319"/>
      <c r="AL171" s="319"/>
      <c r="AM171" s="319"/>
      <c r="AN171" s="319"/>
      <c r="AO171" s="319"/>
      <c r="AP171" s="319"/>
      <c r="AQ171" s="857"/>
      <c r="AR171" s="46"/>
      <c r="AS171" s="19"/>
    </row>
    <row r="172" spans="2:45">
      <c r="B172" s="823"/>
      <c r="C172" s="841"/>
      <c r="D172" s="170"/>
      <c r="E172" s="955"/>
      <c r="F172" s="955"/>
      <c r="G172" s="22"/>
      <c r="H172" s="391" t="e">
        <f>G172/#REF!</f>
        <v>#REF!</v>
      </c>
      <c r="I172" s="147"/>
      <c r="J172" s="147"/>
      <c r="K172" s="147"/>
      <c r="L172" s="147"/>
      <c r="M172" s="147"/>
      <c r="N172" s="147"/>
      <c r="O172" s="863"/>
      <c r="P172" s="860"/>
      <c r="Q172" s="330"/>
      <c r="R172" s="155"/>
      <c r="S172" s="155"/>
      <c r="T172" s="155"/>
      <c r="U172" s="395"/>
      <c r="V172" s="395"/>
      <c r="W172" s="155"/>
      <c r="X172" s="155"/>
      <c r="Y172" s="835"/>
      <c r="Z172" s="388"/>
      <c r="AA172" s="835"/>
      <c r="AB172" s="270"/>
      <c r="AC172" s="831"/>
      <c r="AD172" s="855"/>
      <c r="AE172" s="319"/>
      <c r="AF172" s="319"/>
      <c r="AG172" s="319"/>
      <c r="AH172" s="319"/>
      <c r="AI172" s="319"/>
      <c r="AJ172" s="319"/>
      <c r="AK172" s="319"/>
      <c r="AL172" s="319"/>
      <c r="AM172" s="319"/>
      <c r="AN172" s="319"/>
      <c r="AO172" s="319"/>
      <c r="AP172" s="319"/>
      <c r="AQ172" s="857"/>
      <c r="AR172" s="46"/>
      <c r="AS172" s="19"/>
    </row>
    <row r="173" spans="2:45">
      <c r="B173" s="822"/>
      <c r="C173" s="842"/>
      <c r="D173" s="170"/>
      <c r="E173" s="955"/>
      <c r="F173" s="955"/>
      <c r="G173" s="22"/>
      <c r="H173" s="391" t="e">
        <f>G173/#REF!</f>
        <v>#REF!</v>
      </c>
      <c r="I173" s="7"/>
      <c r="J173" s="7"/>
      <c r="K173" s="7"/>
      <c r="L173" s="7"/>
      <c r="M173" s="7"/>
      <c r="N173" s="7"/>
      <c r="O173" s="864"/>
      <c r="P173" s="861"/>
      <c r="Q173" s="331"/>
      <c r="R173" s="155"/>
      <c r="S173" s="155"/>
      <c r="T173" s="155"/>
      <c r="U173" s="395"/>
      <c r="V173" s="395"/>
      <c r="W173" s="155"/>
      <c r="X173" s="155"/>
      <c r="Y173" s="836"/>
      <c r="Z173" s="389"/>
      <c r="AA173" s="836"/>
      <c r="AB173" s="271"/>
      <c r="AC173" s="832"/>
      <c r="AD173" s="856"/>
      <c r="AE173" s="320"/>
      <c r="AF173" s="320"/>
      <c r="AG173" s="320"/>
      <c r="AH173" s="320"/>
      <c r="AI173" s="320"/>
      <c r="AJ173" s="320"/>
      <c r="AK173" s="320"/>
      <c r="AL173" s="320"/>
      <c r="AM173" s="320"/>
      <c r="AN173" s="320"/>
      <c r="AO173" s="320"/>
      <c r="AP173" s="320"/>
      <c r="AQ173" s="858"/>
      <c r="AR173" s="46"/>
      <c r="AS173" s="19"/>
    </row>
    <row r="174" spans="2:45" s="90" customFormat="1" ht="16.5" customHeight="1">
      <c r="B174" s="241"/>
      <c r="C174" s="78" t="s">
        <v>348</v>
      </c>
      <c r="D174" s="78">
        <f>COUNTA(D164:D173)</f>
        <v>0</v>
      </c>
      <c r="E174" s="953"/>
      <c r="F174" s="954"/>
      <c r="G174" s="69">
        <f>SUM(G164:G173)</f>
        <v>0</v>
      </c>
      <c r="H174" s="69" t="e">
        <f>SUM(H164:H173)</f>
        <v>#REF!</v>
      </c>
      <c r="I174" s="69" t="e">
        <f>H174/200</f>
        <v>#REF!</v>
      </c>
      <c r="J174" s="69"/>
      <c r="K174" s="69"/>
      <c r="L174" s="69"/>
      <c r="M174" s="69"/>
      <c r="N174" s="69"/>
      <c r="O174" s="70">
        <f>SUM(O164:O173)</f>
        <v>0</v>
      </c>
      <c r="P174" s="71">
        <f>SUM(P164:P173)</f>
        <v>0</v>
      </c>
      <c r="Q174" s="71"/>
      <c r="R174" s="71"/>
      <c r="S174" s="71"/>
      <c r="T174" s="71"/>
      <c r="U174" s="71"/>
      <c r="V174" s="71"/>
      <c r="W174" s="74"/>
      <c r="X174" s="74"/>
      <c r="Y174" s="74">
        <f t="shared" ref="Y174" si="38">SUM(Y164:Y173)</f>
        <v>0</v>
      </c>
      <c r="Z174" s="74"/>
      <c r="AA174" s="74">
        <f>SUM(AA164:AA173)</f>
        <v>0</v>
      </c>
      <c r="AB174" s="74"/>
      <c r="AC174" s="71"/>
      <c r="AD174" s="71" t="e">
        <f>SUM(AD164:AD173)</f>
        <v>#REF!</v>
      </c>
      <c r="AE174" s="71"/>
      <c r="AF174" s="71"/>
      <c r="AG174" s="71"/>
      <c r="AH174" s="71"/>
      <c r="AI174" s="71"/>
      <c r="AJ174" s="71"/>
      <c r="AK174" s="71"/>
      <c r="AL174" s="71"/>
      <c r="AM174" s="71"/>
      <c r="AN174" s="71"/>
      <c r="AO174" s="71"/>
      <c r="AP174" s="71"/>
      <c r="AQ174" s="71" t="e">
        <f t="shared" ref="AQ174" si="39">SUM(AQ164:AQ173)</f>
        <v>#REF!</v>
      </c>
      <c r="AR174" s="81"/>
      <c r="AS174" s="91"/>
    </row>
    <row r="175" spans="2:45" s="93" customFormat="1" ht="15" thickBot="1">
      <c r="B175" s="242"/>
      <c r="C175" s="82"/>
      <c r="D175" s="83"/>
      <c r="E175" s="951"/>
      <c r="F175" s="952"/>
      <c r="G175" s="84"/>
      <c r="H175" s="28" t="str">
        <f>IFERROR(IF(G175/#REF!=0," ",G175/#REF!),"")</f>
        <v/>
      </c>
      <c r="I175" s="28"/>
      <c r="J175" s="28"/>
      <c r="K175" s="28"/>
      <c r="L175" s="28"/>
      <c r="M175" s="28"/>
      <c r="N175" s="28"/>
      <c r="O175" s="72"/>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87"/>
      <c r="AS175" s="92"/>
    </row>
    <row r="176" spans="2:45">
      <c r="B176" s="823">
        <f>B164+1</f>
        <v>14</v>
      </c>
      <c r="C176" s="841"/>
      <c r="D176" s="170"/>
      <c r="E176" s="955"/>
      <c r="F176" s="955"/>
      <c r="G176" s="396"/>
      <c r="H176" s="391" t="e">
        <f>G176/#REF!</f>
        <v>#REF!</v>
      </c>
      <c r="I176" s="147"/>
      <c r="J176" s="147"/>
      <c r="K176" s="147"/>
      <c r="L176" s="147"/>
      <c r="M176" s="147"/>
      <c r="N176" s="147"/>
      <c r="O176" s="862" t="str">
        <f>IFERROR(ROUND(IF(G186/#REF!=0,"",G186/#REF!),0),"")</f>
        <v/>
      </c>
      <c r="P176" s="859" t="str">
        <f>IFERROR(O186/#REF!,"")</f>
        <v/>
      </c>
      <c r="Q176" s="330"/>
      <c r="R176" s="155" t="str">
        <f>IFERROR(P186*#REF!/2,"")</f>
        <v/>
      </c>
      <c r="S176" s="155"/>
      <c r="T176" s="155"/>
      <c r="U176" s="395"/>
      <c r="V176" s="395"/>
      <c r="W176" s="155" t="str">
        <f>IFERROR(U186*#REF!/2,"")</f>
        <v/>
      </c>
      <c r="X176" s="155"/>
      <c r="Y176" s="834" t="str">
        <f>IFERROR(ROUND(IF(OR(#REF!="Shazoor",#REF!="Shazoor",#REF!="Shazoor",#REF!="Shazoor"),$P186/#REF!,""),1),"NA")</f>
        <v>NA</v>
      </c>
      <c r="Z176" s="387"/>
      <c r="AA176" s="834" t="str">
        <f>IFERROR(ROUND(IF(OR(#REF!="Suzuki",#REF!="Suzuki",#REF!="Suzuki",#REF!="Suzuki"),$P186/#REF!,""),1),"NA")</f>
        <v>NA</v>
      </c>
      <c r="AB176" s="269"/>
      <c r="AC176" s="830"/>
      <c r="AD176" s="855" t="e">
        <f>I186</f>
        <v>#REF!</v>
      </c>
      <c r="AE176" s="319"/>
      <c r="AF176" s="319"/>
      <c r="AG176" s="319"/>
      <c r="AH176" s="319"/>
      <c r="AI176" s="319"/>
      <c r="AJ176" s="319"/>
      <c r="AK176" s="319"/>
      <c r="AL176" s="319"/>
      <c r="AM176" s="319"/>
      <c r="AN176" s="319"/>
      <c r="AO176" s="319"/>
      <c r="AP176" s="319"/>
      <c r="AQ176" s="857" t="e">
        <f>AD176/20</f>
        <v>#REF!</v>
      </c>
      <c r="AR176" s="44"/>
      <c r="AS176" s="19"/>
    </row>
    <row r="177" spans="2:45">
      <c r="B177" s="823"/>
      <c r="C177" s="841"/>
      <c r="D177" s="170"/>
      <c r="E177" s="955"/>
      <c r="F177" s="955"/>
      <c r="G177" s="396"/>
      <c r="H177" s="391" t="e">
        <f>G177/#REF!</f>
        <v>#REF!</v>
      </c>
      <c r="I177" s="147"/>
      <c r="J177" s="147"/>
      <c r="K177" s="147"/>
      <c r="L177" s="147"/>
      <c r="M177" s="147"/>
      <c r="N177" s="147"/>
      <c r="O177" s="863"/>
      <c r="P177" s="860"/>
      <c r="Q177" s="330"/>
      <c r="R177" s="155"/>
      <c r="S177" s="155"/>
      <c r="T177" s="155"/>
      <c r="U177" s="395"/>
      <c r="V177" s="395"/>
      <c r="W177" s="155"/>
      <c r="X177" s="155"/>
      <c r="Y177" s="835"/>
      <c r="Z177" s="388"/>
      <c r="AA177" s="835"/>
      <c r="AB177" s="270"/>
      <c r="AC177" s="831"/>
      <c r="AD177" s="855"/>
      <c r="AE177" s="319"/>
      <c r="AF177" s="319"/>
      <c r="AG177" s="319"/>
      <c r="AH177" s="319"/>
      <c r="AI177" s="319"/>
      <c r="AJ177" s="319"/>
      <c r="AK177" s="319"/>
      <c r="AL177" s="319"/>
      <c r="AM177" s="319"/>
      <c r="AN177" s="319"/>
      <c r="AO177" s="319"/>
      <c r="AP177" s="319"/>
      <c r="AQ177" s="857"/>
      <c r="AR177" s="46"/>
      <c r="AS177" s="19"/>
    </row>
    <row r="178" spans="2:45">
      <c r="B178" s="823"/>
      <c r="C178" s="841"/>
      <c r="D178" s="170"/>
      <c r="E178" s="955"/>
      <c r="F178" s="955"/>
      <c r="G178" s="396"/>
      <c r="H178" s="391" t="e">
        <f>G178/#REF!</f>
        <v>#REF!</v>
      </c>
      <c r="I178" s="147"/>
      <c r="J178" s="147"/>
      <c r="K178" s="147"/>
      <c r="L178" s="147"/>
      <c r="M178" s="147"/>
      <c r="N178" s="147"/>
      <c r="O178" s="863"/>
      <c r="P178" s="860"/>
      <c r="Q178" s="330"/>
      <c r="R178" s="155"/>
      <c r="S178" s="155"/>
      <c r="T178" s="155"/>
      <c r="U178" s="395"/>
      <c r="V178" s="395"/>
      <c r="W178" s="155"/>
      <c r="X178" s="155"/>
      <c r="Y178" s="835"/>
      <c r="Z178" s="388"/>
      <c r="AA178" s="835"/>
      <c r="AB178" s="270"/>
      <c r="AC178" s="831"/>
      <c r="AD178" s="855"/>
      <c r="AE178" s="319"/>
      <c r="AF178" s="319"/>
      <c r="AG178" s="319"/>
      <c r="AH178" s="319"/>
      <c r="AI178" s="319"/>
      <c r="AJ178" s="319"/>
      <c r="AK178" s="319"/>
      <c r="AL178" s="319"/>
      <c r="AM178" s="319"/>
      <c r="AN178" s="319"/>
      <c r="AO178" s="319"/>
      <c r="AP178" s="319"/>
      <c r="AQ178" s="857"/>
      <c r="AR178" s="46"/>
      <c r="AS178" s="19"/>
    </row>
    <row r="179" spans="2:45">
      <c r="B179" s="823"/>
      <c r="C179" s="841"/>
      <c r="D179" s="170"/>
      <c r="E179" s="955"/>
      <c r="F179" s="955"/>
      <c r="G179" s="396"/>
      <c r="H179" s="391" t="e">
        <f>G179/#REF!</f>
        <v>#REF!</v>
      </c>
      <c r="I179" s="147"/>
      <c r="J179" s="147"/>
      <c r="K179" s="147"/>
      <c r="L179" s="147"/>
      <c r="M179" s="147"/>
      <c r="N179" s="147"/>
      <c r="O179" s="863"/>
      <c r="P179" s="860"/>
      <c r="Q179" s="330"/>
      <c r="R179" s="155"/>
      <c r="S179" s="155"/>
      <c r="T179" s="155"/>
      <c r="U179" s="395"/>
      <c r="V179" s="395"/>
      <c r="W179" s="155"/>
      <c r="X179" s="155"/>
      <c r="Y179" s="835"/>
      <c r="Z179" s="388"/>
      <c r="AA179" s="835"/>
      <c r="AB179" s="270"/>
      <c r="AC179" s="831"/>
      <c r="AD179" s="855"/>
      <c r="AE179" s="319"/>
      <c r="AF179" s="319"/>
      <c r="AG179" s="319"/>
      <c r="AH179" s="319"/>
      <c r="AI179" s="319"/>
      <c r="AJ179" s="319"/>
      <c r="AK179" s="319"/>
      <c r="AL179" s="319"/>
      <c r="AM179" s="319"/>
      <c r="AN179" s="319"/>
      <c r="AO179" s="319"/>
      <c r="AP179" s="319"/>
      <c r="AQ179" s="857"/>
      <c r="AR179" s="46"/>
      <c r="AS179" s="19"/>
    </row>
    <row r="180" spans="2:45">
      <c r="B180" s="823"/>
      <c r="C180" s="841"/>
      <c r="D180" s="170"/>
      <c r="E180" s="955"/>
      <c r="F180" s="955"/>
      <c r="G180" s="22"/>
      <c r="H180" s="391" t="e">
        <f>G180/#REF!</f>
        <v>#REF!</v>
      </c>
      <c r="I180" s="147"/>
      <c r="J180" s="147"/>
      <c r="K180" s="147"/>
      <c r="L180" s="147"/>
      <c r="M180" s="147"/>
      <c r="N180" s="147"/>
      <c r="O180" s="863"/>
      <c r="P180" s="860"/>
      <c r="Q180" s="330"/>
      <c r="R180" s="155"/>
      <c r="S180" s="155"/>
      <c r="T180" s="155"/>
      <c r="U180" s="395"/>
      <c r="V180" s="395"/>
      <c r="W180" s="155"/>
      <c r="X180" s="155"/>
      <c r="Y180" s="835"/>
      <c r="Z180" s="388"/>
      <c r="AA180" s="835"/>
      <c r="AB180" s="270"/>
      <c r="AC180" s="831"/>
      <c r="AD180" s="855"/>
      <c r="AE180" s="319"/>
      <c r="AF180" s="319"/>
      <c r="AG180" s="319"/>
      <c r="AH180" s="319"/>
      <c r="AI180" s="319"/>
      <c r="AJ180" s="319"/>
      <c r="AK180" s="319"/>
      <c r="AL180" s="319"/>
      <c r="AM180" s="319"/>
      <c r="AN180" s="319"/>
      <c r="AO180" s="319"/>
      <c r="AP180" s="319"/>
      <c r="AQ180" s="857"/>
      <c r="AR180" s="46"/>
      <c r="AS180" s="19"/>
    </row>
    <row r="181" spans="2:45">
      <c r="B181" s="823"/>
      <c r="C181" s="841"/>
      <c r="D181" s="170"/>
      <c r="E181" s="955"/>
      <c r="F181" s="955"/>
      <c r="G181" s="22"/>
      <c r="H181" s="391" t="e">
        <f>G181/#REF!</f>
        <v>#REF!</v>
      </c>
      <c r="I181" s="147"/>
      <c r="J181" s="147"/>
      <c r="K181" s="147"/>
      <c r="L181" s="147"/>
      <c r="M181" s="147"/>
      <c r="N181" s="147"/>
      <c r="O181" s="863"/>
      <c r="P181" s="860"/>
      <c r="Q181" s="330"/>
      <c r="R181" s="155"/>
      <c r="S181" s="155"/>
      <c r="T181" s="155"/>
      <c r="U181" s="395"/>
      <c r="V181" s="395"/>
      <c r="W181" s="155"/>
      <c r="X181" s="155"/>
      <c r="Y181" s="835"/>
      <c r="Z181" s="388"/>
      <c r="AA181" s="835"/>
      <c r="AB181" s="270"/>
      <c r="AC181" s="831"/>
      <c r="AD181" s="855"/>
      <c r="AE181" s="319"/>
      <c r="AF181" s="319"/>
      <c r="AG181" s="319"/>
      <c r="AH181" s="319"/>
      <c r="AI181" s="319"/>
      <c r="AJ181" s="319"/>
      <c r="AK181" s="319"/>
      <c r="AL181" s="319"/>
      <c r="AM181" s="319"/>
      <c r="AN181" s="319"/>
      <c r="AO181" s="319"/>
      <c r="AP181" s="319"/>
      <c r="AQ181" s="857"/>
      <c r="AR181" s="46"/>
      <c r="AS181" s="19"/>
    </row>
    <row r="182" spans="2:45">
      <c r="B182" s="823"/>
      <c r="C182" s="841"/>
      <c r="D182" s="170"/>
      <c r="E182" s="955"/>
      <c r="F182" s="955"/>
      <c r="G182" s="22"/>
      <c r="H182" s="391" t="e">
        <f>G182/#REF!</f>
        <v>#REF!</v>
      </c>
      <c r="I182" s="147"/>
      <c r="J182" s="147"/>
      <c r="K182" s="147"/>
      <c r="L182" s="147"/>
      <c r="M182" s="147"/>
      <c r="N182" s="147"/>
      <c r="O182" s="863"/>
      <c r="P182" s="860"/>
      <c r="Q182" s="330"/>
      <c r="R182" s="155"/>
      <c r="S182" s="155"/>
      <c r="T182" s="155"/>
      <c r="U182" s="395"/>
      <c r="V182" s="395"/>
      <c r="W182" s="155"/>
      <c r="X182" s="155"/>
      <c r="Y182" s="835"/>
      <c r="Z182" s="388"/>
      <c r="AA182" s="835"/>
      <c r="AB182" s="270"/>
      <c r="AC182" s="831"/>
      <c r="AD182" s="855"/>
      <c r="AE182" s="319"/>
      <c r="AF182" s="319"/>
      <c r="AG182" s="319"/>
      <c r="AH182" s="319"/>
      <c r="AI182" s="319"/>
      <c r="AJ182" s="319"/>
      <c r="AK182" s="319"/>
      <c r="AL182" s="319"/>
      <c r="AM182" s="319"/>
      <c r="AN182" s="319"/>
      <c r="AO182" s="319"/>
      <c r="AP182" s="319"/>
      <c r="AQ182" s="857"/>
      <c r="AR182" s="46"/>
      <c r="AS182" s="19"/>
    </row>
    <row r="183" spans="2:45">
      <c r="B183" s="823"/>
      <c r="C183" s="841"/>
      <c r="D183" s="170"/>
      <c r="E183" s="955"/>
      <c r="F183" s="955"/>
      <c r="G183" s="22"/>
      <c r="H183" s="391" t="e">
        <f>G183/#REF!</f>
        <v>#REF!</v>
      </c>
      <c r="I183" s="147"/>
      <c r="J183" s="147"/>
      <c r="K183" s="147"/>
      <c r="L183" s="147"/>
      <c r="M183" s="147"/>
      <c r="N183" s="147"/>
      <c r="O183" s="863"/>
      <c r="P183" s="860"/>
      <c r="Q183" s="330"/>
      <c r="R183" s="155"/>
      <c r="S183" s="155"/>
      <c r="T183" s="155"/>
      <c r="U183" s="395"/>
      <c r="V183" s="395"/>
      <c r="W183" s="155"/>
      <c r="X183" s="155"/>
      <c r="Y183" s="835"/>
      <c r="Z183" s="388"/>
      <c r="AA183" s="835"/>
      <c r="AB183" s="270"/>
      <c r="AC183" s="831"/>
      <c r="AD183" s="855"/>
      <c r="AE183" s="319"/>
      <c r="AF183" s="319"/>
      <c r="AG183" s="319"/>
      <c r="AH183" s="319"/>
      <c r="AI183" s="319"/>
      <c r="AJ183" s="319"/>
      <c r="AK183" s="319"/>
      <c r="AL183" s="319"/>
      <c r="AM183" s="319"/>
      <c r="AN183" s="319"/>
      <c r="AO183" s="319"/>
      <c r="AP183" s="319"/>
      <c r="AQ183" s="857"/>
      <c r="AR183" s="46"/>
      <c r="AS183" s="19"/>
    </row>
    <row r="184" spans="2:45">
      <c r="B184" s="823"/>
      <c r="C184" s="841"/>
      <c r="D184" s="170"/>
      <c r="E184" s="955"/>
      <c r="F184" s="955"/>
      <c r="G184" s="22"/>
      <c r="H184" s="391" t="e">
        <f>G184/#REF!</f>
        <v>#REF!</v>
      </c>
      <c r="I184" s="147"/>
      <c r="J184" s="147"/>
      <c r="K184" s="147"/>
      <c r="L184" s="147"/>
      <c r="M184" s="147"/>
      <c r="N184" s="147"/>
      <c r="O184" s="863"/>
      <c r="P184" s="860"/>
      <c r="Q184" s="330"/>
      <c r="R184" s="155"/>
      <c r="S184" s="155"/>
      <c r="T184" s="155"/>
      <c r="U184" s="395"/>
      <c r="V184" s="395"/>
      <c r="W184" s="155"/>
      <c r="X184" s="155"/>
      <c r="Y184" s="835"/>
      <c r="Z184" s="388"/>
      <c r="AA184" s="835"/>
      <c r="AB184" s="270"/>
      <c r="AC184" s="831"/>
      <c r="AD184" s="855"/>
      <c r="AE184" s="319"/>
      <c r="AF184" s="319"/>
      <c r="AG184" s="319"/>
      <c r="AH184" s="319"/>
      <c r="AI184" s="319"/>
      <c r="AJ184" s="319"/>
      <c r="AK184" s="319"/>
      <c r="AL184" s="319"/>
      <c r="AM184" s="319"/>
      <c r="AN184" s="319"/>
      <c r="AO184" s="319"/>
      <c r="AP184" s="319"/>
      <c r="AQ184" s="857"/>
      <c r="AR184" s="46"/>
      <c r="AS184" s="19"/>
    </row>
    <row r="185" spans="2:45">
      <c r="B185" s="822"/>
      <c r="C185" s="842"/>
      <c r="D185" s="170"/>
      <c r="E185" s="955"/>
      <c r="F185" s="955"/>
      <c r="G185" s="22"/>
      <c r="H185" s="391" t="e">
        <f>G185/#REF!</f>
        <v>#REF!</v>
      </c>
      <c r="I185" s="7"/>
      <c r="J185" s="7"/>
      <c r="K185" s="7"/>
      <c r="L185" s="7"/>
      <c r="M185" s="7"/>
      <c r="N185" s="7"/>
      <c r="O185" s="864"/>
      <c r="P185" s="861"/>
      <c r="Q185" s="331"/>
      <c r="R185" s="155"/>
      <c r="S185" s="155"/>
      <c r="T185" s="155"/>
      <c r="U185" s="395"/>
      <c r="V185" s="395"/>
      <c r="W185" s="155"/>
      <c r="X185" s="155"/>
      <c r="Y185" s="836"/>
      <c r="Z185" s="389"/>
      <c r="AA185" s="836"/>
      <c r="AB185" s="271"/>
      <c r="AC185" s="832"/>
      <c r="AD185" s="856"/>
      <c r="AE185" s="320"/>
      <c r="AF185" s="320"/>
      <c r="AG185" s="320"/>
      <c r="AH185" s="320"/>
      <c r="AI185" s="320"/>
      <c r="AJ185" s="320"/>
      <c r="AK185" s="320"/>
      <c r="AL185" s="320"/>
      <c r="AM185" s="320"/>
      <c r="AN185" s="320"/>
      <c r="AO185" s="320"/>
      <c r="AP185" s="320"/>
      <c r="AQ185" s="858"/>
      <c r="AR185" s="46"/>
      <c r="AS185" s="19"/>
    </row>
    <row r="186" spans="2:45" s="90" customFormat="1" ht="16.5" customHeight="1">
      <c r="B186" s="241"/>
      <c r="C186" s="78" t="s">
        <v>348</v>
      </c>
      <c r="D186" s="78">
        <f>COUNTA(D176:D185)</f>
        <v>0</v>
      </c>
      <c r="E186" s="953"/>
      <c r="F186" s="954"/>
      <c r="G186" s="69">
        <f>SUM(G176:G185)</f>
        <v>0</v>
      </c>
      <c r="H186" s="69" t="e">
        <f>SUM(H176:H185)</f>
        <v>#REF!</v>
      </c>
      <c r="I186" s="69" t="e">
        <f>H186/200</f>
        <v>#REF!</v>
      </c>
      <c r="J186" s="69"/>
      <c r="K186" s="69"/>
      <c r="L186" s="69"/>
      <c r="M186" s="69"/>
      <c r="N186" s="69"/>
      <c r="O186" s="70">
        <f>SUM(O176:O185)</f>
        <v>0</v>
      </c>
      <c r="P186" s="71">
        <f>SUM(P176:P185)</f>
        <v>0</v>
      </c>
      <c r="Q186" s="71"/>
      <c r="R186" s="71"/>
      <c r="S186" s="71"/>
      <c r="T186" s="71"/>
      <c r="U186" s="71"/>
      <c r="V186" s="71"/>
      <c r="W186" s="74"/>
      <c r="X186" s="74"/>
      <c r="Y186" s="74">
        <f t="shared" ref="Y186" si="40">SUM(Y176:Y185)</f>
        <v>0</v>
      </c>
      <c r="Z186" s="74"/>
      <c r="AA186" s="74">
        <f>SUM(AA176:AA185)</f>
        <v>0</v>
      </c>
      <c r="AB186" s="74"/>
      <c r="AC186" s="71"/>
      <c r="AD186" s="71" t="e">
        <f>SUM(AD176:AD185)</f>
        <v>#REF!</v>
      </c>
      <c r="AE186" s="71"/>
      <c r="AF186" s="71"/>
      <c r="AG186" s="71"/>
      <c r="AH186" s="71"/>
      <c r="AI186" s="71"/>
      <c r="AJ186" s="71"/>
      <c r="AK186" s="71"/>
      <c r="AL186" s="71"/>
      <c r="AM186" s="71"/>
      <c r="AN186" s="71"/>
      <c r="AO186" s="71"/>
      <c r="AP186" s="71"/>
      <c r="AQ186" s="71" t="e">
        <f t="shared" ref="AQ186" si="41">SUM(AQ176:AQ185)</f>
        <v>#REF!</v>
      </c>
      <c r="AR186" s="81"/>
    </row>
    <row r="187" spans="2:45" s="93" customFormat="1" ht="15" thickBot="1">
      <c r="B187" s="242"/>
      <c r="C187" s="82"/>
      <c r="D187" s="83"/>
      <c r="E187" s="951"/>
      <c r="F187" s="952"/>
      <c r="G187" s="84"/>
      <c r="H187" s="28" t="str">
        <f>IFERROR(IF(G187/#REF!=0," ",G187/#REF!),"")</f>
        <v/>
      </c>
      <c r="I187" s="28"/>
      <c r="J187" s="28"/>
      <c r="K187" s="28"/>
      <c r="L187" s="28"/>
      <c r="M187" s="28"/>
      <c r="N187" s="28"/>
      <c r="O187" s="72"/>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87"/>
    </row>
    <row r="188" spans="2:45">
      <c r="B188" s="823">
        <f>B176+1</f>
        <v>15</v>
      </c>
      <c r="C188" s="841"/>
      <c r="D188" s="170"/>
      <c r="E188" s="955"/>
      <c r="F188" s="955"/>
      <c r="G188" s="396"/>
      <c r="H188" s="391" t="e">
        <f>G188/#REF!</f>
        <v>#REF!</v>
      </c>
      <c r="I188" s="147"/>
      <c r="J188" s="147"/>
      <c r="K188" s="147"/>
      <c r="L188" s="147"/>
      <c r="M188" s="147"/>
      <c r="N188" s="147"/>
      <c r="O188" s="862" t="str">
        <f>IFERROR(ROUND(IF(G198/#REF!=0,"",G198/#REF!),0),"")</f>
        <v/>
      </c>
      <c r="P188" s="859" t="str">
        <f>IFERROR(O198/#REF!,"")</f>
        <v/>
      </c>
      <c r="Q188" s="330"/>
      <c r="R188" s="155" t="str">
        <f>IFERROR(P198*#REF!/2,"")</f>
        <v/>
      </c>
      <c r="S188" s="155"/>
      <c r="T188" s="155"/>
      <c r="U188" s="395"/>
      <c r="V188" s="395"/>
      <c r="W188" s="155" t="str">
        <f>IFERROR(U198*#REF!/2,"")</f>
        <v/>
      </c>
      <c r="X188" s="155"/>
      <c r="Y188" s="834" t="str">
        <f>IFERROR(ROUND(IF(OR(#REF!="Shazoor",#REF!="Shazoor",#REF!="Shazoor",#REF!="Shazoor"),$P198/#REF!,""),1),"NA")</f>
        <v>NA</v>
      </c>
      <c r="Z188" s="387"/>
      <c r="AA188" s="834" t="str">
        <f>IFERROR(ROUND(IF(OR(#REF!="Suzuki",#REF!="Suzuki",#REF!="Suzuki",#REF!="Suzuki"),$P198/#REF!,""),1),"NA")</f>
        <v>NA</v>
      </c>
      <c r="AB188" s="269"/>
      <c r="AC188" s="830"/>
      <c r="AD188" s="855" t="e">
        <f>I198</f>
        <v>#REF!</v>
      </c>
      <c r="AE188" s="319"/>
      <c r="AF188" s="319"/>
      <c r="AG188" s="319"/>
      <c r="AH188" s="319"/>
      <c r="AI188" s="319"/>
      <c r="AJ188" s="319"/>
      <c r="AK188" s="319"/>
      <c r="AL188" s="319"/>
      <c r="AM188" s="319"/>
      <c r="AN188" s="319"/>
      <c r="AO188" s="319"/>
      <c r="AP188" s="319"/>
      <c r="AQ188" s="857" t="e">
        <f>AD188/20</f>
        <v>#REF!</v>
      </c>
      <c r="AR188" s="44"/>
      <c r="AS188" s="19"/>
    </row>
    <row r="189" spans="2:45">
      <c r="B189" s="823"/>
      <c r="C189" s="841"/>
      <c r="D189" s="170"/>
      <c r="E189" s="955"/>
      <c r="F189" s="955"/>
      <c r="G189" s="396"/>
      <c r="H189" s="391" t="e">
        <f>G189/#REF!</f>
        <v>#REF!</v>
      </c>
      <c r="I189" s="147"/>
      <c r="J189" s="147"/>
      <c r="K189" s="147"/>
      <c r="L189" s="147"/>
      <c r="M189" s="147"/>
      <c r="N189" s="147"/>
      <c r="O189" s="863"/>
      <c r="P189" s="860"/>
      <c r="Q189" s="330"/>
      <c r="R189" s="155"/>
      <c r="S189" s="155"/>
      <c r="T189" s="155"/>
      <c r="U189" s="395"/>
      <c r="V189" s="395"/>
      <c r="W189" s="155"/>
      <c r="X189" s="155"/>
      <c r="Y189" s="835"/>
      <c r="Z189" s="388"/>
      <c r="AA189" s="835"/>
      <c r="AB189" s="270"/>
      <c r="AC189" s="831"/>
      <c r="AD189" s="855"/>
      <c r="AE189" s="319"/>
      <c r="AF189" s="319"/>
      <c r="AG189" s="319"/>
      <c r="AH189" s="319"/>
      <c r="AI189" s="319"/>
      <c r="AJ189" s="319"/>
      <c r="AK189" s="319"/>
      <c r="AL189" s="319"/>
      <c r="AM189" s="319"/>
      <c r="AN189" s="319"/>
      <c r="AO189" s="319"/>
      <c r="AP189" s="319"/>
      <c r="AQ189" s="857"/>
      <c r="AR189" s="46"/>
      <c r="AS189" s="19"/>
    </row>
    <row r="190" spans="2:45">
      <c r="B190" s="823"/>
      <c r="C190" s="841"/>
      <c r="D190" s="170"/>
      <c r="E190" s="955"/>
      <c r="F190" s="955"/>
      <c r="G190" s="396"/>
      <c r="H190" s="391" t="e">
        <f>G190/#REF!</f>
        <v>#REF!</v>
      </c>
      <c r="I190" s="147"/>
      <c r="J190" s="147"/>
      <c r="K190" s="147"/>
      <c r="L190" s="147"/>
      <c r="M190" s="147"/>
      <c r="N190" s="147"/>
      <c r="O190" s="863"/>
      <c r="P190" s="860"/>
      <c r="Q190" s="330"/>
      <c r="R190" s="155"/>
      <c r="S190" s="155"/>
      <c r="T190" s="155"/>
      <c r="U190" s="395"/>
      <c r="V190" s="395"/>
      <c r="W190" s="155"/>
      <c r="X190" s="155"/>
      <c r="Y190" s="835"/>
      <c r="Z190" s="388"/>
      <c r="AA190" s="835"/>
      <c r="AB190" s="270"/>
      <c r="AC190" s="831"/>
      <c r="AD190" s="855"/>
      <c r="AE190" s="319"/>
      <c r="AF190" s="319"/>
      <c r="AG190" s="319"/>
      <c r="AH190" s="319"/>
      <c r="AI190" s="319"/>
      <c r="AJ190" s="319"/>
      <c r="AK190" s="319"/>
      <c r="AL190" s="319"/>
      <c r="AM190" s="319"/>
      <c r="AN190" s="319"/>
      <c r="AO190" s="319"/>
      <c r="AP190" s="319"/>
      <c r="AQ190" s="857"/>
      <c r="AR190" s="46"/>
      <c r="AS190" s="19"/>
    </row>
    <row r="191" spans="2:45">
      <c r="B191" s="823"/>
      <c r="C191" s="841"/>
      <c r="D191" s="170"/>
      <c r="E191" s="955"/>
      <c r="F191" s="955"/>
      <c r="G191" s="396"/>
      <c r="H191" s="391" t="e">
        <f>G191/#REF!</f>
        <v>#REF!</v>
      </c>
      <c r="I191" s="147"/>
      <c r="J191" s="147"/>
      <c r="K191" s="147"/>
      <c r="L191" s="147"/>
      <c r="M191" s="147"/>
      <c r="N191" s="147"/>
      <c r="O191" s="863"/>
      <c r="P191" s="860"/>
      <c r="Q191" s="330"/>
      <c r="R191" s="155"/>
      <c r="S191" s="155"/>
      <c r="T191" s="155"/>
      <c r="U191" s="395"/>
      <c r="V191" s="395"/>
      <c r="W191" s="155"/>
      <c r="X191" s="155"/>
      <c r="Y191" s="835"/>
      <c r="Z191" s="388"/>
      <c r="AA191" s="835"/>
      <c r="AB191" s="270"/>
      <c r="AC191" s="831"/>
      <c r="AD191" s="855"/>
      <c r="AE191" s="319"/>
      <c r="AF191" s="319"/>
      <c r="AG191" s="319"/>
      <c r="AH191" s="319"/>
      <c r="AI191" s="319"/>
      <c r="AJ191" s="319"/>
      <c r="AK191" s="319"/>
      <c r="AL191" s="319"/>
      <c r="AM191" s="319"/>
      <c r="AN191" s="319"/>
      <c r="AO191" s="319"/>
      <c r="AP191" s="319"/>
      <c r="AQ191" s="857"/>
      <c r="AR191" s="46"/>
      <c r="AS191" s="19"/>
    </row>
    <row r="192" spans="2:45">
      <c r="B192" s="823"/>
      <c r="C192" s="841"/>
      <c r="D192" s="170"/>
      <c r="E192" s="955"/>
      <c r="F192" s="955"/>
      <c r="G192" s="22"/>
      <c r="H192" s="391" t="e">
        <f>G192/#REF!</f>
        <v>#REF!</v>
      </c>
      <c r="I192" s="147"/>
      <c r="J192" s="147"/>
      <c r="K192" s="147"/>
      <c r="L192" s="147"/>
      <c r="M192" s="147"/>
      <c r="N192" s="147"/>
      <c r="O192" s="863"/>
      <c r="P192" s="860"/>
      <c r="Q192" s="330"/>
      <c r="R192" s="155"/>
      <c r="S192" s="155"/>
      <c r="T192" s="155"/>
      <c r="U192" s="395"/>
      <c r="V192" s="395"/>
      <c r="W192" s="155"/>
      <c r="X192" s="155"/>
      <c r="Y192" s="835"/>
      <c r="Z192" s="388"/>
      <c r="AA192" s="835"/>
      <c r="AB192" s="270"/>
      <c r="AC192" s="831"/>
      <c r="AD192" s="855"/>
      <c r="AE192" s="319"/>
      <c r="AF192" s="319"/>
      <c r="AG192" s="319"/>
      <c r="AH192" s="319"/>
      <c r="AI192" s="319"/>
      <c r="AJ192" s="319"/>
      <c r="AK192" s="319"/>
      <c r="AL192" s="319"/>
      <c r="AM192" s="319"/>
      <c r="AN192" s="319"/>
      <c r="AO192" s="319"/>
      <c r="AP192" s="319"/>
      <c r="AQ192" s="857"/>
      <c r="AR192" s="46"/>
      <c r="AS192" s="19"/>
    </row>
    <row r="193" spans="2:45">
      <c r="B193" s="823"/>
      <c r="C193" s="841"/>
      <c r="D193" s="170"/>
      <c r="E193" s="955"/>
      <c r="F193" s="955"/>
      <c r="G193" s="22"/>
      <c r="H193" s="391" t="e">
        <f>G193/#REF!</f>
        <v>#REF!</v>
      </c>
      <c r="I193" s="147"/>
      <c r="J193" s="147"/>
      <c r="K193" s="147"/>
      <c r="L193" s="147"/>
      <c r="M193" s="147"/>
      <c r="N193" s="147"/>
      <c r="O193" s="863"/>
      <c r="P193" s="860"/>
      <c r="Q193" s="330"/>
      <c r="R193" s="155"/>
      <c r="S193" s="155"/>
      <c r="T193" s="155"/>
      <c r="U193" s="395"/>
      <c r="V193" s="395"/>
      <c r="W193" s="155"/>
      <c r="X193" s="155"/>
      <c r="Y193" s="835"/>
      <c r="Z193" s="388"/>
      <c r="AA193" s="835"/>
      <c r="AB193" s="270"/>
      <c r="AC193" s="831"/>
      <c r="AD193" s="855"/>
      <c r="AE193" s="319"/>
      <c r="AF193" s="319"/>
      <c r="AG193" s="319"/>
      <c r="AH193" s="319"/>
      <c r="AI193" s="319"/>
      <c r="AJ193" s="319"/>
      <c r="AK193" s="319"/>
      <c r="AL193" s="319"/>
      <c r="AM193" s="319"/>
      <c r="AN193" s="319"/>
      <c r="AO193" s="319"/>
      <c r="AP193" s="319"/>
      <c r="AQ193" s="857"/>
      <c r="AR193" s="46"/>
      <c r="AS193" s="19"/>
    </row>
    <row r="194" spans="2:45">
      <c r="B194" s="823"/>
      <c r="C194" s="841"/>
      <c r="D194" s="170"/>
      <c r="E194" s="955"/>
      <c r="F194" s="955"/>
      <c r="G194" s="22"/>
      <c r="H194" s="391" t="e">
        <f>G194/#REF!</f>
        <v>#REF!</v>
      </c>
      <c r="I194" s="147"/>
      <c r="J194" s="147"/>
      <c r="K194" s="147"/>
      <c r="L194" s="147"/>
      <c r="M194" s="147"/>
      <c r="N194" s="147"/>
      <c r="O194" s="863"/>
      <c r="P194" s="860"/>
      <c r="Q194" s="330"/>
      <c r="R194" s="155"/>
      <c r="S194" s="155"/>
      <c r="T194" s="155"/>
      <c r="U194" s="395"/>
      <c r="V194" s="395"/>
      <c r="W194" s="155"/>
      <c r="X194" s="155"/>
      <c r="Y194" s="835"/>
      <c r="Z194" s="388"/>
      <c r="AA194" s="835"/>
      <c r="AB194" s="270"/>
      <c r="AC194" s="831"/>
      <c r="AD194" s="855"/>
      <c r="AE194" s="319"/>
      <c r="AF194" s="319"/>
      <c r="AG194" s="319"/>
      <c r="AH194" s="319"/>
      <c r="AI194" s="319"/>
      <c r="AJ194" s="319"/>
      <c r="AK194" s="319"/>
      <c r="AL194" s="319"/>
      <c r="AM194" s="319"/>
      <c r="AN194" s="319"/>
      <c r="AO194" s="319"/>
      <c r="AP194" s="319"/>
      <c r="AQ194" s="857"/>
      <c r="AR194" s="46"/>
      <c r="AS194" s="19"/>
    </row>
    <row r="195" spans="2:45">
      <c r="B195" s="823"/>
      <c r="C195" s="841"/>
      <c r="D195" s="170"/>
      <c r="E195" s="955"/>
      <c r="F195" s="955"/>
      <c r="G195" s="22"/>
      <c r="H195" s="391" t="e">
        <f>G195/#REF!</f>
        <v>#REF!</v>
      </c>
      <c r="I195" s="147"/>
      <c r="J195" s="147"/>
      <c r="K195" s="147"/>
      <c r="L195" s="147"/>
      <c r="M195" s="147"/>
      <c r="N195" s="147"/>
      <c r="O195" s="863"/>
      <c r="P195" s="860"/>
      <c r="Q195" s="330"/>
      <c r="R195" s="155"/>
      <c r="S195" s="155"/>
      <c r="T195" s="155"/>
      <c r="U195" s="395"/>
      <c r="V195" s="395"/>
      <c r="W195" s="155"/>
      <c r="X195" s="155"/>
      <c r="Y195" s="835"/>
      <c r="Z195" s="388"/>
      <c r="AA195" s="835"/>
      <c r="AB195" s="270"/>
      <c r="AC195" s="831"/>
      <c r="AD195" s="855"/>
      <c r="AE195" s="319"/>
      <c r="AF195" s="319"/>
      <c r="AG195" s="319"/>
      <c r="AH195" s="319"/>
      <c r="AI195" s="319"/>
      <c r="AJ195" s="319"/>
      <c r="AK195" s="319"/>
      <c r="AL195" s="319"/>
      <c r="AM195" s="319"/>
      <c r="AN195" s="319"/>
      <c r="AO195" s="319"/>
      <c r="AP195" s="319"/>
      <c r="AQ195" s="857"/>
      <c r="AR195" s="46"/>
      <c r="AS195" s="19"/>
    </row>
    <row r="196" spans="2:45">
      <c r="B196" s="823"/>
      <c r="C196" s="841"/>
      <c r="D196" s="170"/>
      <c r="E196" s="955"/>
      <c r="F196" s="955"/>
      <c r="G196" s="22"/>
      <c r="H196" s="391" t="e">
        <f>G196/#REF!</f>
        <v>#REF!</v>
      </c>
      <c r="I196" s="147"/>
      <c r="J196" s="147"/>
      <c r="K196" s="147"/>
      <c r="L196" s="147"/>
      <c r="M196" s="147"/>
      <c r="N196" s="147"/>
      <c r="O196" s="863"/>
      <c r="P196" s="860"/>
      <c r="Q196" s="330"/>
      <c r="R196" s="155"/>
      <c r="S196" s="155"/>
      <c r="T196" s="155"/>
      <c r="U196" s="395"/>
      <c r="V196" s="395"/>
      <c r="W196" s="155"/>
      <c r="X196" s="155"/>
      <c r="Y196" s="835"/>
      <c r="Z196" s="388"/>
      <c r="AA196" s="835"/>
      <c r="AB196" s="270"/>
      <c r="AC196" s="831"/>
      <c r="AD196" s="855"/>
      <c r="AE196" s="319"/>
      <c r="AF196" s="319"/>
      <c r="AG196" s="319"/>
      <c r="AH196" s="319"/>
      <c r="AI196" s="319"/>
      <c r="AJ196" s="319"/>
      <c r="AK196" s="319"/>
      <c r="AL196" s="319"/>
      <c r="AM196" s="319"/>
      <c r="AN196" s="319"/>
      <c r="AO196" s="319"/>
      <c r="AP196" s="319"/>
      <c r="AQ196" s="857"/>
      <c r="AR196" s="46"/>
      <c r="AS196" s="19"/>
    </row>
    <row r="197" spans="2:45">
      <c r="B197" s="822"/>
      <c r="C197" s="842"/>
      <c r="D197" s="170"/>
      <c r="E197" s="955"/>
      <c r="F197" s="955"/>
      <c r="G197" s="22"/>
      <c r="H197" s="391" t="e">
        <f>G197/#REF!</f>
        <v>#REF!</v>
      </c>
      <c r="I197" s="7"/>
      <c r="J197" s="7"/>
      <c r="K197" s="7"/>
      <c r="L197" s="7"/>
      <c r="M197" s="7"/>
      <c r="N197" s="7"/>
      <c r="O197" s="864"/>
      <c r="P197" s="861"/>
      <c r="Q197" s="331"/>
      <c r="R197" s="155"/>
      <c r="S197" s="155"/>
      <c r="T197" s="155"/>
      <c r="U197" s="395"/>
      <c r="V197" s="395"/>
      <c r="W197" s="155"/>
      <c r="X197" s="155"/>
      <c r="Y197" s="836"/>
      <c r="Z197" s="389"/>
      <c r="AA197" s="836"/>
      <c r="AB197" s="271"/>
      <c r="AC197" s="832"/>
      <c r="AD197" s="856"/>
      <c r="AE197" s="320"/>
      <c r="AF197" s="320"/>
      <c r="AG197" s="320"/>
      <c r="AH197" s="320"/>
      <c r="AI197" s="320"/>
      <c r="AJ197" s="320"/>
      <c r="AK197" s="320"/>
      <c r="AL197" s="320"/>
      <c r="AM197" s="320"/>
      <c r="AN197" s="320"/>
      <c r="AO197" s="320"/>
      <c r="AP197" s="320"/>
      <c r="AQ197" s="858"/>
      <c r="AR197" s="46"/>
      <c r="AS197" s="19"/>
    </row>
    <row r="198" spans="2:45" s="90" customFormat="1" ht="16.5" customHeight="1">
      <c r="B198" s="241"/>
      <c r="C198" s="78" t="s">
        <v>348</v>
      </c>
      <c r="D198" s="78">
        <f>COUNTA(D188:D197)</f>
        <v>0</v>
      </c>
      <c r="E198" s="953"/>
      <c r="F198" s="954"/>
      <c r="G198" s="69">
        <f>SUM(G188:G197)</f>
        <v>0</v>
      </c>
      <c r="H198" s="69" t="e">
        <f>SUM(H188:H197)</f>
        <v>#REF!</v>
      </c>
      <c r="I198" s="69" t="e">
        <f>H198/200</f>
        <v>#REF!</v>
      </c>
      <c r="J198" s="69"/>
      <c r="K198" s="69"/>
      <c r="L198" s="69"/>
      <c r="M198" s="69"/>
      <c r="N198" s="69"/>
      <c r="O198" s="70">
        <f>SUM(O188:O197)</f>
        <v>0</v>
      </c>
      <c r="P198" s="71">
        <f>SUM(P188:P197)</f>
        <v>0</v>
      </c>
      <c r="Q198" s="71"/>
      <c r="R198" s="71"/>
      <c r="S198" s="71"/>
      <c r="T198" s="71"/>
      <c r="U198" s="71"/>
      <c r="V198" s="71"/>
      <c r="W198" s="74"/>
      <c r="X198" s="74"/>
      <c r="Y198" s="74">
        <f t="shared" ref="Y198" si="42">SUM(Y188:Y197)</f>
        <v>0</v>
      </c>
      <c r="Z198" s="74"/>
      <c r="AA198" s="74">
        <f>SUM(AA188:AA197)</f>
        <v>0</v>
      </c>
      <c r="AB198" s="74"/>
      <c r="AC198" s="71"/>
      <c r="AD198" s="71" t="e">
        <f>SUM(AD188:AD197)</f>
        <v>#REF!</v>
      </c>
      <c r="AE198" s="71"/>
      <c r="AF198" s="71"/>
      <c r="AG198" s="71"/>
      <c r="AH198" s="71"/>
      <c r="AI198" s="71"/>
      <c r="AJ198" s="71"/>
      <c r="AK198" s="71"/>
      <c r="AL198" s="71"/>
      <c r="AM198" s="71"/>
      <c r="AN198" s="71"/>
      <c r="AO198" s="71"/>
      <c r="AP198" s="71"/>
      <c r="AQ198" s="71" t="e">
        <f t="shared" ref="AQ198" si="43">SUM(AQ188:AQ197)</f>
        <v>#REF!</v>
      </c>
      <c r="AR198" s="81"/>
      <c r="AS198" s="91"/>
    </row>
    <row r="199" spans="2:45" s="93" customFormat="1" ht="15" thickBot="1">
      <c r="B199" s="242"/>
      <c r="C199" s="82"/>
      <c r="D199" s="83"/>
      <c r="E199" s="951"/>
      <c r="F199" s="952"/>
      <c r="G199" s="84"/>
      <c r="H199" s="28" t="str">
        <f>IFERROR(IF(G199/#REF!=0," ",G199/#REF!),"")</f>
        <v/>
      </c>
      <c r="I199" s="28"/>
      <c r="J199" s="28"/>
      <c r="K199" s="28"/>
      <c r="L199" s="28"/>
      <c r="M199" s="28"/>
      <c r="N199" s="28"/>
      <c r="O199" s="72"/>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87"/>
      <c r="AS199" s="92"/>
    </row>
    <row r="200" spans="2:45">
      <c r="B200" s="823">
        <f>B188+1</f>
        <v>16</v>
      </c>
      <c r="C200" s="841"/>
      <c r="D200" s="170"/>
      <c r="E200" s="955"/>
      <c r="F200" s="955"/>
      <c r="G200" s="396"/>
      <c r="H200" s="391" t="e">
        <f>G200/#REF!</f>
        <v>#REF!</v>
      </c>
      <c r="I200" s="147"/>
      <c r="J200" s="147"/>
      <c r="K200" s="147"/>
      <c r="L200" s="147"/>
      <c r="M200" s="147"/>
      <c r="N200" s="147"/>
      <c r="O200" s="862" t="str">
        <f>IFERROR(ROUND(IF(G210/#REF!=0,"",G210/#REF!),0),"")</f>
        <v/>
      </c>
      <c r="P200" s="859" t="str">
        <f>IFERROR(O210/#REF!,"")</f>
        <v/>
      </c>
      <c r="Q200" s="330"/>
      <c r="R200" s="155" t="str">
        <f>IFERROR(P210*#REF!/2,"")</f>
        <v/>
      </c>
      <c r="S200" s="155"/>
      <c r="T200" s="155"/>
      <c r="U200" s="395"/>
      <c r="V200" s="395"/>
      <c r="W200" s="155" t="str">
        <f>IFERROR(U210*#REF!/2,"")</f>
        <v/>
      </c>
      <c r="X200" s="155"/>
      <c r="Y200" s="834" t="str">
        <f>IFERROR(ROUND(IF(OR(#REF!="Shazoor",#REF!="Shazoor",#REF!="Shazoor",#REF!="Shazoor"),$P210/#REF!,""),1),"NA")</f>
        <v>NA</v>
      </c>
      <c r="Z200" s="387"/>
      <c r="AA200" s="834" t="str">
        <f>IFERROR(ROUND(IF(OR(#REF!="Suzuki",#REF!="Suzuki",#REF!="Suzuki",#REF!="Suzuki"),$P210/#REF!,""),1),"NA")</f>
        <v>NA</v>
      </c>
      <c r="AB200" s="269"/>
      <c r="AC200" s="830"/>
      <c r="AD200" s="855" t="e">
        <f>I210</f>
        <v>#REF!</v>
      </c>
      <c r="AE200" s="319"/>
      <c r="AF200" s="319"/>
      <c r="AG200" s="319"/>
      <c r="AH200" s="319"/>
      <c r="AI200" s="319"/>
      <c r="AJ200" s="319"/>
      <c r="AK200" s="319"/>
      <c r="AL200" s="319"/>
      <c r="AM200" s="319"/>
      <c r="AN200" s="319"/>
      <c r="AO200" s="319"/>
      <c r="AP200" s="319"/>
      <c r="AQ200" s="857" t="e">
        <f>AD200/20</f>
        <v>#REF!</v>
      </c>
      <c r="AR200" s="44"/>
      <c r="AS200" s="19"/>
    </row>
    <row r="201" spans="2:45">
      <c r="B201" s="823"/>
      <c r="C201" s="841"/>
      <c r="D201" s="170"/>
      <c r="E201" s="955"/>
      <c r="F201" s="955"/>
      <c r="G201" s="396"/>
      <c r="H201" s="391" t="e">
        <f>G201/#REF!</f>
        <v>#REF!</v>
      </c>
      <c r="I201" s="147"/>
      <c r="J201" s="147"/>
      <c r="K201" s="147"/>
      <c r="L201" s="147"/>
      <c r="M201" s="147"/>
      <c r="N201" s="147"/>
      <c r="O201" s="863"/>
      <c r="P201" s="860"/>
      <c r="Q201" s="330"/>
      <c r="R201" s="155"/>
      <c r="S201" s="155"/>
      <c r="T201" s="155"/>
      <c r="U201" s="395"/>
      <c r="V201" s="395"/>
      <c r="W201" s="155"/>
      <c r="X201" s="155"/>
      <c r="Y201" s="835"/>
      <c r="Z201" s="388"/>
      <c r="AA201" s="835"/>
      <c r="AB201" s="270"/>
      <c r="AC201" s="831"/>
      <c r="AD201" s="855"/>
      <c r="AE201" s="319"/>
      <c r="AF201" s="319"/>
      <c r="AG201" s="319"/>
      <c r="AH201" s="319"/>
      <c r="AI201" s="319"/>
      <c r="AJ201" s="319"/>
      <c r="AK201" s="319"/>
      <c r="AL201" s="319"/>
      <c r="AM201" s="319"/>
      <c r="AN201" s="319"/>
      <c r="AO201" s="319"/>
      <c r="AP201" s="319"/>
      <c r="AQ201" s="857"/>
      <c r="AR201" s="46"/>
      <c r="AS201" s="19"/>
    </row>
    <row r="202" spans="2:45">
      <c r="B202" s="823"/>
      <c r="C202" s="841"/>
      <c r="D202" s="170"/>
      <c r="E202" s="955"/>
      <c r="F202" s="955"/>
      <c r="G202" s="396"/>
      <c r="H202" s="391" t="e">
        <f>G202/#REF!</f>
        <v>#REF!</v>
      </c>
      <c r="I202" s="147"/>
      <c r="J202" s="147"/>
      <c r="K202" s="147"/>
      <c r="L202" s="147"/>
      <c r="M202" s="147"/>
      <c r="N202" s="147"/>
      <c r="O202" s="863"/>
      <c r="P202" s="860"/>
      <c r="Q202" s="330"/>
      <c r="R202" s="155"/>
      <c r="S202" s="155"/>
      <c r="T202" s="155"/>
      <c r="U202" s="395"/>
      <c r="V202" s="395"/>
      <c r="W202" s="155"/>
      <c r="X202" s="155"/>
      <c r="Y202" s="835"/>
      <c r="Z202" s="388"/>
      <c r="AA202" s="835"/>
      <c r="AB202" s="270"/>
      <c r="AC202" s="831"/>
      <c r="AD202" s="855"/>
      <c r="AE202" s="319"/>
      <c r="AF202" s="319"/>
      <c r="AG202" s="319"/>
      <c r="AH202" s="319"/>
      <c r="AI202" s="319"/>
      <c r="AJ202" s="319"/>
      <c r="AK202" s="319"/>
      <c r="AL202" s="319"/>
      <c r="AM202" s="319"/>
      <c r="AN202" s="319"/>
      <c r="AO202" s="319"/>
      <c r="AP202" s="319"/>
      <c r="AQ202" s="857"/>
      <c r="AR202" s="46"/>
      <c r="AS202" s="19"/>
    </row>
    <row r="203" spans="2:45">
      <c r="B203" s="823"/>
      <c r="C203" s="841"/>
      <c r="D203" s="170"/>
      <c r="E203" s="955"/>
      <c r="F203" s="955"/>
      <c r="G203" s="396"/>
      <c r="H203" s="391" t="e">
        <f>G203/#REF!</f>
        <v>#REF!</v>
      </c>
      <c r="I203" s="147"/>
      <c r="J203" s="147"/>
      <c r="K203" s="147"/>
      <c r="L203" s="147"/>
      <c r="M203" s="147"/>
      <c r="N203" s="147"/>
      <c r="O203" s="863"/>
      <c r="P203" s="860"/>
      <c r="Q203" s="330"/>
      <c r="R203" s="155"/>
      <c r="S203" s="155"/>
      <c r="T203" s="155"/>
      <c r="U203" s="395"/>
      <c r="V203" s="395"/>
      <c r="W203" s="155"/>
      <c r="X203" s="155"/>
      <c r="Y203" s="835"/>
      <c r="Z203" s="388"/>
      <c r="AA203" s="835"/>
      <c r="AB203" s="270"/>
      <c r="AC203" s="831"/>
      <c r="AD203" s="855"/>
      <c r="AE203" s="319"/>
      <c r="AF203" s="319"/>
      <c r="AG203" s="319"/>
      <c r="AH203" s="319"/>
      <c r="AI203" s="319"/>
      <c r="AJ203" s="319"/>
      <c r="AK203" s="319"/>
      <c r="AL203" s="319"/>
      <c r="AM203" s="319"/>
      <c r="AN203" s="319"/>
      <c r="AO203" s="319"/>
      <c r="AP203" s="319"/>
      <c r="AQ203" s="857"/>
      <c r="AR203" s="46"/>
      <c r="AS203" s="19"/>
    </row>
    <row r="204" spans="2:45">
      <c r="B204" s="823"/>
      <c r="C204" s="841"/>
      <c r="D204" s="170"/>
      <c r="E204" s="955"/>
      <c r="F204" s="955"/>
      <c r="G204" s="22"/>
      <c r="H204" s="391" t="e">
        <f>G204/#REF!</f>
        <v>#REF!</v>
      </c>
      <c r="I204" s="147"/>
      <c r="J204" s="147"/>
      <c r="K204" s="147"/>
      <c r="L204" s="147"/>
      <c r="M204" s="147"/>
      <c r="N204" s="147"/>
      <c r="O204" s="863"/>
      <c r="P204" s="860"/>
      <c r="Q204" s="330"/>
      <c r="R204" s="155"/>
      <c r="S204" s="155"/>
      <c r="T204" s="155"/>
      <c r="U204" s="395"/>
      <c r="V204" s="395"/>
      <c r="W204" s="155"/>
      <c r="X204" s="155"/>
      <c r="Y204" s="835"/>
      <c r="Z204" s="388"/>
      <c r="AA204" s="835"/>
      <c r="AB204" s="270"/>
      <c r="AC204" s="831"/>
      <c r="AD204" s="855"/>
      <c r="AE204" s="319"/>
      <c r="AF204" s="319"/>
      <c r="AG204" s="319"/>
      <c r="AH204" s="319"/>
      <c r="AI204" s="319"/>
      <c r="AJ204" s="319"/>
      <c r="AK204" s="319"/>
      <c r="AL204" s="319"/>
      <c r="AM204" s="319"/>
      <c r="AN204" s="319"/>
      <c r="AO204" s="319"/>
      <c r="AP204" s="319"/>
      <c r="AQ204" s="857"/>
      <c r="AR204" s="46"/>
      <c r="AS204" s="19"/>
    </row>
    <row r="205" spans="2:45">
      <c r="B205" s="823"/>
      <c r="C205" s="841"/>
      <c r="D205" s="170"/>
      <c r="E205" s="955"/>
      <c r="F205" s="955"/>
      <c r="G205" s="22"/>
      <c r="H205" s="391" t="e">
        <f>G205/#REF!</f>
        <v>#REF!</v>
      </c>
      <c r="I205" s="147"/>
      <c r="J205" s="147"/>
      <c r="K205" s="147"/>
      <c r="L205" s="147"/>
      <c r="M205" s="147"/>
      <c r="N205" s="147"/>
      <c r="O205" s="863"/>
      <c r="P205" s="860"/>
      <c r="Q205" s="330"/>
      <c r="R205" s="155"/>
      <c r="S205" s="155"/>
      <c r="T205" s="155"/>
      <c r="U205" s="395"/>
      <c r="V205" s="395"/>
      <c r="W205" s="155"/>
      <c r="X205" s="155"/>
      <c r="Y205" s="835"/>
      <c r="Z205" s="388"/>
      <c r="AA205" s="835"/>
      <c r="AB205" s="270"/>
      <c r="AC205" s="831"/>
      <c r="AD205" s="855"/>
      <c r="AE205" s="319"/>
      <c r="AF205" s="319"/>
      <c r="AG205" s="319"/>
      <c r="AH205" s="319"/>
      <c r="AI205" s="319"/>
      <c r="AJ205" s="319"/>
      <c r="AK205" s="319"/>
      <c r="AL205" s="319"/>
      <c r="AM205" s="319"/>
      <c r="AN205" s="319"/>
      <c r="AO205" s="319"/>
      <c r="AP205" s="319"/>
      <c r="AQ205" s="857"/>
      <c r="AR205" s="46"/>
      <c r="AS205" s="19"/>
    </row>
    <row r="206" spans="2:45">
      <c r="B206" s="823"/>
      <c r="C206" s="841"/>
      <c r="D206" s="170"/>
      <c r="E206" s="955"/>
      <c r="F206" s="955"/>
      <c r="G206" s="22"/>
      <c r="H206" s="391" t="e">
        <f>G206/#REF!</f>
        <v>#REF!</v>
      </c>
      <c r="I206" s="147"/>
      <c r="J206" s="147"/>
      <c r="K206" s="147"/>
      <c r="L206" s="147"/>
      <c r="M206" s="147"/>
      <c r="N206" s="147"/>
      <c r="O206" s="863"/>
      <c r="P206" s="860"/>
      <c r="Q206" s="330"/>
      <c r="R206" s="155"/>
      <c r="S206" s="155"/>
      <c r="T206" s="155"/>
      <c r="U206" s="395"/>
      <c r="V206" s="395"/>
      <c r="W206" s="155"/>
      <c r="X206" s="155"/>
      <c r="Y206" s="835"/>
      <c r="Z206" s="388"/>
      <c r="AA206" s="835"/>
      <c r="AB206" s="270"/>
      <c r="AC206" s="831"/>
      <c r="AD206" s="855"/>
      <c r="AE206" s="319"/>
      <c r="AF206" s="319"/>
      <c r="AG206" s="319"/>
      <c r="AH206" s="319"/>
      <c r="AI206" s="319"/>
      <c r="AJ206" s="319"/>
      <c r="AK206" s="319"/>
      <c r="AL206" s="319"/>
      <c r="AM206" s="319"/>
      <c r="AN206" s="319"/>
      <c r="AO206" s="319"/>
      <c r="AP206" s="319"/>
      <c r="AQ206" s="857"/>
      <c r="AR206" s="46"/>
      <c r="AS206" s="19"/>
    </row>
    <row r="207" spans="2:45">
      <c r="B207" s="823"/>
      <c r="C207" s="841"/>
      <c r="D207" s="170"/>
      <c r="E207" s="955"/>
      <c r="F207" s="955"/>
      <c r="G207" s="22"/>
      <c r="H207" s="391" t="e">
        <f>G207/#REF!</f>
        <v>#REF!</v>
      </c>
      <c r="I207" s="147"/>
      <c r="J207" s="147"/>
      <c r="K207" s="147"/>
      <c r="L207" s="147"/>
      <c r="M207" s="147"/>
      <c r="N207" s="147"/>
      <c r="O207" s="863"/>
      <c r="P207" s="860"/>
      <c r="Q207" s="330"/>
      <c r="R207" s="155"/>
      <c r="S207" s="155"/>
      <c r="T207" s="155"/>
      <c r="U207" s="395"/>
      <c r="V207" s="395"/>
      <c r="W207" s="155"/>
      <c r="X207" s="155"/>
      <c r="Y207" s="835"/>
      <c r="Z207" s="388"/>
      <c r="AA207" s="835"/>
      <c r="AB207" s="270"/>
      <c r="AC207" s="831"/>
      <c r="AD207" s="855"/>
      <c r="AE207" s="319"/>
      <c r="AF207" s="319"/>
      <c r="AG207" s="319"/>
      <c r="AH207" s="319"/>
      <c r="AI207" s="319"/>
      <c r="AJ207" s="319"/>
      <c r="AK207" s="319"/>
      <c r="AL207" s="319"/>
      <c r="AM207" s="319"/>
      <c r="AN207" s="319"/>
      <c r="AO207" s="319"/>
      <c r="AP207" s="319"/>
      <c r="AQ207" s="857"/>
      <c r="AR207" s="46"/>
      <c r="AS207" s="19"/>
    </row>
    <row r="208" spans="2:45">
      <c r="B208" s="823"/>
      <c r="C208" s="841"/>
      <c r="D208" s="170"/>
      <c r="E208" s="955"/>
      <c r="F208" s="955"/>
      <c r="G208" s="22"/>
      <c r="H208" s="391" t="e">
        <f>G208/#REF!</f>
        <v>#REF!</v>
      </c>
      <c r="I208" s="147"/>
      <c r="J208" s="147"/>
      <c r="K208" s="147"/>
      <c r="L208" s="147"/>
      <c r="M208" s="147"/>
      <c r="N208" s="147"/>
      <c r="O208" s="863"/>
      <c r="P208" s="860"/>
      <c r="Q208" s="330"/>
      <c r="R208" s="155"/>
      <c r="S208" s="155"/>
      <c r="T208" s="155"/>
      <c r="U208" s="395"/>
      <c r="V208" s="395"/>
      <c r="W208" s="155"/>
      <c r="X208" s="155"/>
      <c r="Y208" s="835"/>
      <c r="Z208" s="388"/>
      <c r="AA208" s="835"/>
      <c r="AB208" s="270"/>
      <c r="AC208" s="831"/>
      <c r="AD208" s="855"/>
      <c r="AE208" s="319"/>
      <c r="AF208" s="319"/>
      <c r="AG208" s="319"/>
      <c r="AH208" s="319"/>
      <c r="AI208" s="319"/>
      <c r="AJ208" s="319"/>
      <c r="AK208" s="319"/>
      <c r="AL208" s="319"/>
      <c r="AM208" s="319"/>
      <c r="AN208" s="319"/>
      <c r="AO208" s="319"/>
      <c r="AP208" s="319"/>
      <c r="AQ208" s="857"/>
      <c r="AR208" s="46"/>
      <c r="AS208" s="19"/>
    </row>
    <row r="209" spans="2:45">
      <c r="B209" s="822"/>
      <c r="C209" s="842"/>
      <c r="D209" s="170"/>
      <c r="E209" s="955"/>
      <c r="F209" s="955"/>
      <c r="G209" s="22"/>
      <c r="H209" s="391" t="e">
        <f>G209/#REF!</f>
        <v>#REF!</v>
      </c>
      <c r="I209" s="7"/>
      <c r="J209" s="7"/>
      <c r="K209" s="7"/>
      <c r="L209" s="7"/>
      <c r="M209" s="7"/>
      <c r="N209" s="7"/>
      <c r="O209" s="864"/>
      <c r="P209" s="861"/>
      <c r="Q209" s="331"/>
      <c r="R209" s="155"/>
      <c r="S209" s="155"/>
      <c r="T209" s="155"/>
      <c r="U209" s="395"/>
      <c r="V209" s="395"/>
      <c r="W209" s="155"/>
      <c r="X209" s="155"/>
      <c r="Y209" s="836"/>
      <c r="Z209" s="389"/>
      <c r="AA209" s="836"/>
      <c r="AB209" s="271"/>
      <c r="AC209" s="832"/>
      <c r="AD209" s="856"/>
      <c r="AE209" s="320"/>
      <c r="AF209" s="320"/>
      <c r="AG209" s="320"/>
      <c r="AH209" s="320"/>
      <c r="AI209" s="320"/>
      <c r="AJ209" s="320"/>
      <c r="AK209" s="320"/>
      <c r="AL209" s="320"/>
      <c r="AM209" s="320"/>
      <c r="AN209" s="320"/>
      <c r="AO209" s="320"/>
      <c r="AP209" s="320"/>
      <c r="AQ209" s="858"/>
      <c r="AR209" s="46"/>
      <c r="AS209" s="19"/>
    </row>
    <row r="210" spans="2:45" s="90" customFormat="1" ht="16.5" customHeight="1">
      <c r="B210" s="241"/>
      <c r="C210" s="78" t="s">
        <v>348</v>
      </c>
      <c r="D210" s="78">
        <f>COUNTA(D200:D209)</f>
        <v>0</v>
      </c>
      <c r="E210" s="953"/>
      <c r="F210" s="954"/>
      <c r="G210" s="69">
        <f>SUM(G200:G209)</f>
        <v>0</v>
      </c>
      <c r="H210" s="69" t="e">
        <f>SUM(H200:H209)</f>
        <v>#REF!</v>
      </c>
      <c r="I210" s="69" t="e">
        <f>H210/200</f>
        <v>#REF!</v>
      </c>
      <c r="J210" s="69"/>
      <c r="K210" s="69"/>
      <c r="L210" s="69"/>
      <c r="M210" s="69"/>
      <c r="N210" s="69"/>
      <c r="O210" s="70">
        <f>SUM(O200:O209)</f>
        <v>0</v>
      </c>
      <c r="P210" s="71">
        <f>SUM(P200:P209)</f>
        <v>0</v>
      </c>
      <c r="Q210" s="71"/>
      <c r="R210" s="71"/>
      <c r="S210" s="71"/>
      <c r="T210" s="71"/>
      <c r="U210" s="71"/>
      <c r="V210" s="71"/>
      <c r="W210" s="74"/>
      <c r="X210" s="74"/>
      <c r="Y210" s="74">
        <f t="shared" ref="Y210" si="44">SUM(Y200:Y209)</f>
        <v>0</v>
      </c>
      <c r="Z210" s="74"/>
      <c r="AA210" s="74">
        <f>SUM(AA200:AA209)</f>
        <v>0</v>
      </c>
      <c r="AB210" s="74"/>
      <c r="AC210" s="71"/>
      <c r="AD210" s="71" t="e">
        <f>SUM(AD200:AD209)</f>
        <v>#REF!</v>
      </c>
      <c r="AE210" s="71"/>
      <c r="AF210" s="71"/>
      <c r="AG210" s="71"/>
      <c r="AH210" s="71"/>
      <c r="AI210" s="71"/>
      <c r="AJ210" s="71"/>
      <c r="AK210" s="71"/>
      <c r="AL210" s="71"/>
      <c r="AM210" s="71"/>
      <c r="AN210" s="71"/>
      <c r="AO210" s="71"/>
      <c r="AP210" s="71"/>
      <c r="AQ210" s="71" t="e">
        <f t="shared" ref="AQ210" si="45">SUM(AQ200:AQ209)</f>
        <v>#REF!</v>
      </c>
      <c r="AR210" s="81"/>
      <c r="AS210" s="91"/>
    </row>
    <row r="211" spans="2:45" s="93" customFormat="1" ht="15" thickBot="1">
      <c r="B211" s="242"/>
      <c r="C211" s="82"/>
      <c r="D211" s="83"/>
      <c r="E211" s="951"/>
      <c r="F211" s="952"/>
      <c r="G211" s="84"/>
      <c r="H211" s="28" t="str">
        <f>IFERROR(IF(G211/#REF!=0," ",G211/#REF!),"")</f>
        <v/>
      </c>
      <c r="I211" s="28"/>
      <c r="J211" s="28"/>
      <c r="K211" s="28"/>
      <c r="L211" s="28"/>
      <c r="M211" s="28"/>
      <c r="N211" s="28"/>
      <c r="O211" s="72"/>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87"/>
      <c r="AS211" s="92"/>
    </row>
    <row r="212" spans="2:45">
      <c r="B212" s="823">
        <f>B200+1</f>
        <v>17</v>
      </c>
      <c r="C212" s="841"/>
      <c r="D212" s="170"/>
      <c r="E212" s="955"/>
      <c r="F212" s="955"/>
      <c r="G212" s="396"/>
      <c r="H212" s="391" t="e">
        <f>G212/#REF!</f>
        <v>#REF!</v>
      </c>
      <c r="I212" s="147"/>
      <c r="J212" s="147"/>
      <c r="K212" s="147"/>
      <c r="L212" s="147"/>
      <c r="M212" s="147"/>
      <c r="N212" s="147"/>
      <c r="O212" s="862" t="str">
        <f>IFERROR(ROUND(IF(G222/#REF!=0,"",G222/#REF!),0),"")</f>
        <v/>
      </c>
      <c r="P212" s="859" t="str">
        <f>IFERROR(O222/#REF!,"")</f>
        <v/>
      </c>
      <c r="Q212" s="330"/>
      <c r="R212" s="155" t="str">
        <f>IFERROR(P222*#REF!/2,"")</f>
        <v/>
      </c>
      <c r="S212" s="155"/>
      <c r="T212" s="155"/>
      <c r="U212" s="395"/>
      <c r="V212" s="395"/>
      <c r="W212" s="155" t="str">
        <f>IFERROR(U222*#REF!/2,"")</f>
        <v/>
      </c>
      <c r="X212" s="155"/>
      <c r="Y212" s="834" t="str">
        <f>IFERROR(ROUND(IF(OR(#REF!="Shazoor",#REF!="Shazoor",#REF!="Shazoor",#REF!="Shazoor"),$P222/#REF!,""),1),"NA")</f>
        <v>NA</v>
      </c>
      <c r="Z212" s="387"/>
      <c r="AA212" s="834" t="str">
        <f>IFERROR(ROUND(IF(OR(#REF!="Suzuki",#REF!="Suzuki",#REF!="Suzuki",#REF!="Suzuki"),$P222/#REF!,""),1),"NA")</f>
        <v>NA</v>
      </c>
      <c r="AB212" s="269"/>
      <c r="AC212" s="830"/>
      <c r="AD212" s="855" t="e">
        <f>I222</f>
        <v>#REF!</v>
      </c>
      <c r="AE212" s="319"/>
      <c r="AF212" s="319"/>
      <c r="AG212" s="319"/>
      <c r="AH212" s="319"/>
      <c r="AI212" s="319"/>
      <c r="AJ212" s="319"/>
      <c r="AK212" s="319"/>
      <c r="AL212" s="319"/>
      <c r="AM212" s="319"/>
      <c r="AN212" s="319"/>
      <c r="AO212" s="319"/>
      <c r="AP212" s="319"/>
      <c r="AQ212" s="857" t="e">
        <f>AD212/20</f>
        <v>#REF!</v>
      </c>
      <c r="AR212" s="44"/>
      <c r="AS212" s="19"/>
    </row>
    <row r="213" spans="2:45">
      <c r="B213" s="823"/>
      <c r="C213" s="841"/>
      <c r="D213" s="170"/>
      <c r="E213" s="955"/>
      <c r="F213" s="955"/>
      <c r="G213" s="396"/>
      <c r="H213" s="391" t="e">
        <f>G213/#REF!</f>
        <v>#REF!</v>
      </c>
      <c r="I213" s="147"/>
      <c r="J213" s="147"/>
      <c r="K213" s="147"/>
      <c r="L213" s="147"/>
      <c r="M213" s="147"/>
      <c r="N213" s="147"/>
      <c r="O213" s="863"/>
      <c r="P213" s="860"/>
      <c r="Q213" s="330"/>
      <c r="R213" s="155"/>
      <c r="S213" s="155"/>
      <c r="T213" s="155"/>
      <c r="U213" s="395"/>
      <c r="V213" s="395"/>
      <c r="W213" s="155"/>
      <c r="X213" s="155"/>
      <c r="Y213" s="835"/>
      <c r="Z213" s="388"/>
      <c r="AA213" s="835"/>
      <c r="AB213" s="270"/>
      <c r="AC213" s="831"/>
      <c r="AD213" s="855"/>
      <c r="AE213" s="319"/>
      <c r="AF213" s="319"/>
      <c r="AG213" s="319"/>
      <c r="AH213" s="319"/>
      <c r="AI213" s="319"/>
      <c r="AJ213" s="319"/>
      <c r="AK213" s="319"/>
      <c r="AL213" s="319"/>
      <c r="AM213" s="319"/>
      <c r="AN213" s="319"/>
      <c r="AO213" s="319"/>
      <c r="AP213" s="319"/>
      <c r="AQ213" s="857"/>
      <c r="AR213" s="46"/>
      <c r="AS213" s="19"/>
    </row>
    <row r="214" spans="2:45">
      <c r="B214" s="823"/>
      <c r="C214" s="841"/>
      <c r="D214" s="170"/>
      <c r="E214" s="955"/>
      <c r="F214" s="955"/>
      <c r="G214" s="396"/>
      <c r="H214" s="391" t="e">
        <f>G214/#REF!</f>
        <v>#REF!</v>
      </c>
      <c r="I214" s="147"/>
      <c r="J214" s="147"/>
      <c r="K214" s="147"/>
      <c r="L214" s="147"/>
      <c r="M214" s="147"/>
      <c r="N214" s="147"/>
      <c r="O214" s="863"/>
      <c r="P214" s="860"/>
      <c r="Q214" s="330"/>
      <c r="R214" s="155"/>
      <c r="S214" s="155"/>
      <c r="T214" s="155"/>
      <c r="U214" s="395"/>
      <c r="V214" s="395"/>
      <c r="W214" s="155"/>
      <c r="X214" s="155"/>
      <c r="Y214" s="835"/>
      <c r="Z214" s="388"/>
      <c r="AA214" s="835"/>
      <c r="AB214" s="270"/>
      <c r="AC214" s="831"/>
      <c r="AD214" s="855"/>
      <c r="AE214" s="319"/>
      <c r="AF214" s="319"/>
      <c r="AG214" s="319"/>
      <c r="AH214" s="319"/>
      <c r="AI214" s="319"/>
      <c r="AJ214" s="319"/>
      <c r="AK214" s="319"/>
      <c r="AL214" s="319"/>
      <c r="AM214" s="319"/>
      <c r="AN214" s="319"/>
      <c r="AO214" s="319"/>
      <c r="AP214" s="319"/>
      <c r="AQ214" s="857"/>
      <c r="AR214" s="46"/>
      <c r="AS214" s="19"/>
    </row>
    <row r="215" spans="2:45">
      <c r="B215" s="823"/>
      <c r="C215" s="841"/>
      <c r="D215" s="170"/>
      <c r="E215" s="955"/>
      <c r="F215" s="955"/>
      <c r="G215" s="396"/>
      <c r="H215" s="391" t="e">
        <f>G215/#REF!</f>
        <v>#REF!</v>
      </c>
      <c r="I215" s="147"/>
      <c r="J215" s="147"/>
      <c r="K215" s="147"/>
      <c r="L215" s="147"/>
      <c r="M215" s="147"/>
      <c r="N215" s="147"/>
      <c r="O215" s="863"/>
      <c r="P215" s="860"/>
      <c r="Q215" s="330"/>
      <c r="R215" s="155"/>
      <c r="S215" s="155"/>
      <c r="T215" s="155"/>
      <c r="U215" s="395"/>
      <c r="V215" s="395"/>
      <c r="W215" s="155"/>
      <c r="X215" s="155"/>
      <c r="Y215" s="835"/>
      <c r="Z215" s="388"/>
      <c r="AA215" s="835"/>
      <c r="AB215" s="270"/>
      <c r="AC215" s="831"/>
      <c r="AD215" s="855"/>
      <c r="AE215" s="319"/>
      <c r="AF215" s="319"/>
      <c r="AG215" s="319"/>
      <c r="AH215" s="319"/>
      <c r="AI215" s="319"/>
      <c r="AJ215" s="319"/>
      <c r="AK215" s="319"/>
      <c r="AL215" s="319"/>
      <c r="AM215" s="319"/>
      <c r="AN215" s="319"/>
      <c r="AO215" s="319"/>
      <c r="AP215" s="319"/>
      <c r="AQ215" s="857"/>
      <c r="AR215" s="46"/>
      <c r="AS215" s="19"/>
    </row>
    <row r="216" spans="2:45">
      <c r="B216" s="823"/>
      <c r="C216" s="841"/>
      <c r="D216" s="170"/>
      <c r="E216" s="955"/>
      <c r="F216" s="955"/>
      <c r="G216" s="22"/>
      <c r="H216" s="391" t="e">
        <f>G216/#REF!</f>
        <v>#REF!</v>
      </c>
      <c r="I216" s="147"/>
      <c r="J216" s="147"/>
      <c r="K216" s="147"/>
      <c r="L216" s="147"/>
      <c r="M216" s="147"/>
      <c r="N216" s="147"/>
      <c r="O216" s="863"/>
      <c r="P216" s="860"/>
      <c r="Q216" s="330"/>
      <c r="R216" s="155"/>
      <c r="S216" s="155"/>
      <c r="T216" s="155"/>
      <c r="U216" s="395"/>
      <c r="V216" s="395"/>
      <c r="W216" s="155"/>
      <c r="X216" s="155"/>
      <c r="Y216" s="835"/>
      <c r="Z216" s="388"/>
      <c r="AA216" s="835"/>
      <c r="AB216" s="270"/>
      <c r="AC216" s="831"/>
      <c r="AD216" s="855"/>
      <c r="AE216" s="319"/>
      <c r="AF216" s="319"/>
      <c r="AG216" s="319"/>
      <c r="AH216" s="319"/>
      <c r="AI216" s="319"/>
      <c r="AJ216" s="319"/>
      <c r="AK216" s="319"/>
      <c r="AL216" s="319"/>
      <c r="AM216" s="319"/>
      <c r="AN216" s="319"/>
      <c r="AO216" s="319"/>
      <c r="AP216" s="319"/>
      <c r="AQ216" s="857"/>
      <c r="AR216" s="46"/>
      <c r="AS216" s="19"/>
    </row>
    <row r="217" spans="2:45">
      <c r="B217" s="823"/>
      <c r="C217" s="841"/>
      <c r="D217" s="170"/>
      <c r="E217" s="955"/>
      <c r="F217" s="955"/>
      <c r="G217" s="22"/>
      <c r="H217" s="391" t="e">
        <f>G217/#REF!</f>
        <v>#REF!</v>
      </c>
      <c r="I217" s="147"/>
      <c r="J217" s="147"/>
      <c r="K217" s="147"/>
      <c r="L217" s="147"/>
      <c r="M217" s="147"/>
      <c r="N217" s="147"/>
      <c r="O217" s="863"/>
      <c r="P217" s="860"/>
      <c r="Q217" s="330"/>
      <c r="R217" s="155"/>
      <c r="S217" s="155"/>
      <c r="T217" s="155"/>
      <c r="U217" s="395"/>
      <c r="V217" s="395"/>
      <c r="W217" s="155"/>
      <c r="X217" s="155"/>
      <c r="Y217" s="835"/>
      <c r="Z217" s="388"/>
      <c r="AA217" s="835"/>
      <c r="AB217" s="270"/>
      <c r="AC217" s="831"/>
      <c r="AD217" s="855"/>
      <c r="AE217" s="319"/>
      <c r="AF217" s="319"/>
      <c r="AG217" s="319"/>
      <c r="AH217" s="319"/>
      <c r="AI217" s="319"/>
      <c r="AJ217" s="319"/>
      <c r="AK217" s="319"/>
      <c r="AL217" s="319"/>
      <c r="AM217" s="319"/>
      <c r="AN217" s="319"/>
      <c r="AO217" s="319"/>
      <c r="AP217" s="319"/>
      <c r="AQ217" s="857"/>
      <c r="AR217" s="46"/>
      <c r="AS217" s="19"/>
    </row>
    <row r="218" spans="2:45">
      <c r="B218" s="823"/>
      <c r="C218" s="841"/>
      <c r="D218" s="170"/>
      <c r="E218" s="955"/>
      <c r="F218" s="955"/>
      <c r="G218" s="22"/>
      <c r="H218" s="391" t="e">
        <f>G218/#REF!</f>
        <v>#REF!</v>
      </c>
      <c r="I218" s="147"/>
      <c r="J218" s="147"/>
      <c r="K218" s="147"/>
      <c r="L218" s="147"/>
      <c r="M218" s="147"/>
      <c r="N218" s="147"/>
      <c r="O218" s="863"/>
      <c r="P218" s="860"/>
      <c r="Q218" s="330"/>
      <c r="R218" s="155"/>
      <c r="S218" s="155"/>
      <c r="T218" s="155"/>
      <c r="U218" s="395"/>
      <c r="V218" s="395"/>
      <c r="W218" s="155"/>
      <c r="X218" s="155"/>
      <c r="Y218" s="835"/>
      <c r="Z218" s="388"/>
      <c r="AA218" s="835"/>
      <c r="AB218" s="270"/>
      <c r="AC218" s="831"/>
      <c r="AD218" s="855"/>
      <c r="AE218" s="319"/>
      <c r="AF218" s="319"/>
      <c r="AG218" s="319"/>
      <c r="AH218" s="319"/>
      <c r="AI218" s="319"/>
      <c r="AJ218" s="319"/>
      <c r="AK218" s="319"/>
      <c r="AL218" s="319"/>
      <c r="AM218" s="319"/>
      <c r="AN218" s="319"/>
      <c r="AO218" s="319"/>
      <c r="AP218" s="319"/>
      <c r="AQ218" s="857"/>
      <c r="AR218" s="46"/>
      <c r="AS218" s="19"/>
    </row>
    <row r="219" spans="2:45">
      <c r="B219" s="823"/>
      <c r="C219" s="841"/>
      <c r="D219" s="170"/>
      <c r="E219" s="955"/>
      <c r="F219" s="955"/>
      <c r="G219" s="22"/>
      <c r="H219" s="391" t="e">
        <f>G219/#REF!</f>
        <v>#REF!</v>
      </c>
      <c r="I219" s="147"/>
      <c r="J219" s="147"/>
      <c r="K219" s="147"/>
      <c r="L219" s="147"/>
      <c r="M219" s="147"/>
      <c r="N219" s="147"/>
      <c r="O219" s="863"/>
      <c r="P219" s="860"/>
      <c r="Q219" s="330"/>
      <c r="R219" s="155"/>
      <c r="S219" s="155"/>
      <c r="T219" s="155"/>
      <c r="U219" s="395"/>
      <c r="V219" s="395"/>
      <c r="W219" s="155"/>
      <c r="X219" s="155"/>
      <c r="Y219" s="835"/>
      <c r="Z219" s="388"/>
      <c r="AA219" s="835"/>
      <c r="AB219" s="270"/>
      <c r="AC219" s="831"/>
      <c r="AD219" s="855"/>
      <c r="AE219" s="319"/>
      <c r="AF219" s="319"/>
      <c r="AG219" s="319"/>
      <c r="AH219" s="319"/>
      <c r="AI219" s="319"/>
      <c r="AJ219" s="319"/>
      <c r="AK219" s="319"/>
      <c r="AL219" s="319"/>
      <c r="AM219" s="319"/>
      <c r="AN219" s="319"/>
      <c r="AO219" s="319"/>
      <c r="AP219" s="319"/>
      <c r="AQ219" s="857"/>
      <c r="AR219" s="46"/>
      <c r="AS219" s="19"/>
    </row>
    <row r="220" spans="2:45">
      <c r="B220" s="823"/>
      <c r="C220" s="841"/>
      <c r="D220" s="170"/>
      <c r="E220" s="955"/>
      <c r="F220" s="955"/>
      <c r="G220" s="22"/>
      <c r="H220" s="391" t="e">
        <f>G220/#REF!</f>
        <v>#REF!</v>
      </c>
      <c r="I220" s="147"/>
      <c r="J220" s="147"/>
      <c r="K220" s="147"/>
      <c r="L220" s="147"/>
      <c r="M220" s="147"/>
      <c r="N220" s="147"/>
      <c r="O220" s="863"/>
      <c r="P220" s="860"/>
      <c r="Q220" s="330"/>
      <c r="R220" s="155"/>
      <c r="S220" s="155"/>
      <c r="T220" s="155"/>
      <c r="U220" s="395"/>
      <c r="V220" s="395"/>
      <c r="W220" s="155"/>
      <c r="X220" s="155"/>
      <c r="Y220" s="835"/>
      <c r="Z220" s="388"/>
      <c r="AA220" s="835"/>
      <c r="AB220" s="270"/>
      <c r="AC220" s="831"/>
      <c r="AD220" s="855"/>
      <c r="AE220" s="319"/>
      <c r="AF220" s="319"/>
      <c r="AG220" s="319"/>
      <c r="AH220" s="319"/>
      <c r="AI220" s="319"/>
      <c r="AJ220" s="319"/>
      <c r="AK220" s="319"/>
      <c r="AL220" s="319"/>
      <c r="AM220" s="319"/>
      <c r="AN220" s="319"/>
      <c r="AO220" s="319"/>
      <c r="AP220" s="319"/>
      <c r="AQ220" s="857"/>
      <c r="AR220" s="46"/>
      <c r="AS220" s="19"/>
    </row>
    <row r="221" spans="2:45">
      <c r="B221" s="822"/>
      <c r="C221" s="842"/>
      <c r="D221" s="170"/>
      <c r="E221" s="955"/>
      <c r="F221" s="955"/>
      <c r="G221" s="22"/>
      <c r="H221" s="391" t="e">
        <f>G221/#REF!</f>
        <v>#REF!</v>
      </c>
      <c r="I221" s="7"/>
      <c r="J221" s="7"/>
      <c r="K221" s="7"/>
      <c r="L221" s="7"/>
      <c r="M221" s="7"/>
      <c r="N221" s="7"/>
      <c r="O221" s="864"/>
      <c r="P221" s="861"/>
      <c r="Q221" s="331"/>
      <c r="R221" s="155"/>
      <c r="S221" s="155"/>
      <c r="T221" s="155"/>
      <c r="U221" s="395"/>
      <c r="V221" s="395"/>
      <c r="W221" s="155"/>
      <c r="X221" s="155"/>
      <c r="Y221" s="836"/>
      <c r="Z221" s="389"/>
      <c r="AA221" s="836"/>
      <c r="AB221" s="271"/>
      <c r="AC221" s="832"/>
      <c r="AD221" s="856"/>
      <c r="AE221" s="320"/>
      <c r="AF221" s="320"/>
      <c r="AG221" s="320"/>
      <c r="AH221" s="320"/>
      <c r="AI221" s="320"/>
      <c r="AJ221" s="320"/>
      <c r="AK221" s="320"/>
      <c r="AL221" s="320"/>
      <c r="AM221" s="320"/>
      <c r="AN221" s="320"/>
      <c r="AO221" s="320"/>
      <c r="AP221" s="320"/>
      <c r="AQ221" s="858"/>
      <c r="AR221" s="46"/>
      <c r="AS221" s="19"/>
    </row>
    <row r="222" spans="2:45" s="90" customFormat="1" ht="16.5" customHeight="1">
      <c r="B222" s="241"/>
      <c r="C222" s="78" t="s">
        <v>348</v>
      </c>
      <c r="D222" s="78">
        <f>COUNTA(D212:D221)</f>
        <v>0</v>
      </c>
      <c r="E222" s="953"/>
      <c r="F222" s="954"/>
      <c r="G222" s="69">
        <f>SUM(G212:G221)</f>
        <v>0</v>
      </c>
      <c r="H222" s="69" t="e">
        <f>SUM(H212:H221)</f>
        <v>#REF!</v>
      </c>
      <c r="I222" s="69" t="e">
        <f>H222/200</f>
        <v>#REF!</v>
      </c>
      <c r="J222" s="69"/>
      <c r="K222" s="69"/>
      <c r="L222" s="69"/>
      <c r="M222" s="69"/>
      <c r="N222" s="69"/>
      <c r="O222" s="70">
        <f>SUM(O212:O221)</f>
        <v>0</v>
      </c>
      <c r="P222" s="71">
        <f>SUM(P212:P221)</f>
        <v>0</v>
      </c>
      <c r="Q222" s="71"/>
      <c r="R222" s="71"/>
      <c r="S222" s="71"/>
      <c r="T222" s="71"/>
      <c r="U222" s="71"/>
      <c r="V222" s="71"/>
      <c r="W222" s="74"/>
      <c r="X222" s="74"/>
      <c r="Y222" s="74">
        <f t="shared" ref="Y222" si="46">SUM(Y212:Y221)</f>
        <v>0</v>
      </c>
      <c r="Z222" s="74"/>
      <c r="AA222" s="74">
        <f>SUM(AA212:AA221)</f>
        <v>0</v>
      </c>
      <c r="AB222" s="74"/>
      <c r="AC222" s="71"/>
      <c r="AD222" s="71" t="e">
        <f>SUM(AD212:AD221)</f>
        <v>#REF!</v>
      </c>
      <c r="AE222" s="71"/>
      <c r="AF222" s="71"/>
      <c r="AG222" s="71"/>
      <c r="AH222" s="71"/>
      <c r="AI222" s="71"/>
      <c r="AJ222" s="71"/>
      <c r="AK222" s="71"/>
      <c r="AL222" s="71"/>
      <c r="AM222" s="71"/>
      <c r="AN222" s="71"/>
      <c r="AO222" s="71"/>
      <c r="AP222" s="71"/>
      <c r="AQ222" s="71" t="e">
        <f t="shared" ref="AQ222" si="47">SUM(AQ212:AQ221)</f>
        <v>#REF!</v>
      </c>
      <c r="AR222" s="81"/>
      <c r="AS222" s="91"/>
    </row>
    <row r="223" spans="2:45" s="93" customFormat="1" ht="15" thickBot="1">
      <c r="B223" s="242"/>
      <c r="C223" s="82"/>
      <c r="D223" s="83"/>
      <c r="E223" s="951"/>
      <c r="F223" s="952"/>
      <c r="G223" s="84"/>
      <c r="H223" s="28" t="str">
        <f>IFERROR(IF(G223/#REF!=0," ",G223/#REF!),"")</f>
        <v/>
      </c>
      <c r="I223" s="28"/>
      <c r="J223" s="28"/>
      <c r="K223" s="28"/>
      <c r="L223" s="28"/>
      <c r="M223" s="28"/>
      <c r="N223" s="28"/>
      <c r="O223" s="72"/>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87"/>
      <c r="AS223" s="92"/>
    </row>
    <row r="224" spans="2:45">
      <c r="B224" s="823">
        <f>B212+1</f>
        <v>18</v>
      </c>
      <c r="C224" s="841"/>
      <c r="D224" s="170"/>
      <c r="E224" s="955"/>
      <c r="F224" s="955"/>
      <c r="G224" s="396"/>
      <c r="H224" s="391" t="e">
        <f>G224/#REF!</f>
        <v>#REF!</v>
      </c>
      <c r="I224" s="147"/>
      <c r="J224" s="147"/>
      <c r="K224" s="147"/>
      <c r="L224" s="147"/>
      <c r="M224" s="147"/>
      <c r="N224" s="147"/>
      <c r="O224" s="862" t="str">
        <f>IFERROR(ROUND(IF(G234/#REF!=0,"",G234/#REF!),0),"")</f>
        <v/>
      </c>
      <c r="P224" s="859" t="str">
        <f>IFERROR(O234/#REF!,"")</f>
        <v/>
      </c>
      <c r="Q224" s="330"/>
      <c r="R224" s="155" t="str">
        <f>IFERROR(P234*#REF!/2,"")</f>
        <v/>
      </c>
      <c r="S224" s="155"/>
      <c r="T224" s="155"/>
      <c r="U224" s="395"/>
      <c r="V224" s="395"/>
      <c r="W224" s="155" t="str">
        <f>IFERROR(U234*#REF!/2,"")</f>
        <v/>
      </c>
      <c r="X224" s="155"/>
      <c r="Y224" s="834" t="str">
        <f>IFERROR(ROUND(IF(OR(#REF!="Shazoor",#REF!="Shazoor",#REF!="Shazoor",#REF!="Shazoor"),$P234/#REF!,""),1),"NA")</f>
        <v>NA</v>
      </c>
      <c r="Z224" s="387"/>
      <c r="AA224" s="834" t="str">
        <f>IFERROR(ROUND(IF(OR(#REF!="Suzuki",#REF!="Suzuki",#REF!="Suzuki",#REF!="Suzuki"),$P234/#REF!,""),1),"NA")</f>
        <v>NA</v>
      </c>
      <c r="AB224" s="269"/>
      <c r="AC224" s="830"/>
      <c r="AD224" s="855" t="e">
        <f>I234</f>
        <v>#REF!</v>
      </c>
      <c r="AE224" s="319"/>
      <c r="AF224" s="319"/>
      <c r="AG224" s="319"/>
      <c r="AH224" s="319"/>
      <c r="AI224" s="319"/>
      <c r="AJ224" s="319"/>
      <c r="AK224" s="319"/>
      <c r="AL224" s="319"/>
      <c r="AM224" s="319"/>
      <c r="AN224" s="319"/>
      <c r="AO224" s="319"/>
      <c r="AP224" s="319"/>
      <c r="AQ224" s="857" t="e">
        <f>AD224/20</f>
        <v>#REF!</v>
      </c>
      <c r="AR224" s="44"/>
      <c r="AS224" s="19"/>
    </row>
    <row r="225" spans="2:45">
      <c r="B225" s="823"/>
      <c r="C225" s="841"/>
      <c r="D225" s="170"/>
      <c r="E225" s="955"/>
      <c r="F225" s="955"/>
      <c r="G225" s="396"/>
      <c r="H225" s="391" t="e">
        <f>G225/#REF!</f>
        <v>#REF!</v>
      </c>
      <c r="I225" s="147"/>
      <c r="J225" s="147"/>
      <c r="K225" s="147"/>
      <c r="L225" s="147"/>
      <c r="M225" s="147"/>
      <c r="N225" s="147"/>
      <c r="O225" s="863"/>
      <c r="P225" s="860"/>
      <c r="Q225" s="330"/>
      <c r="R225" s="155"/>
      <c r="S225" s="155"/>
      <c r="T225" s="155"/>
      <c r="U225" s="395"/>
      <c r="V225" s="395"/>
      <c r="W225" s="155"/>
      <c r="X225" s="155"/>
      <c r="Y225" s="835"/>
      <c r="Z225" s="388"/>
      <c r="AA225" s="835"/>
      <c r="AB225" s="270"/>
      <c r="AC225" s="831"/>
      <c r="AD225" s="855"/>
      <c r="AE225" s="319"/>
      <c r="AF225" s="319"/>
      <c r="AG225" s="319"/>
      <c r="AH225" s="319"/>
      <c r="AI225" s="319"/>
      <c r="AJ225" s="319"/>
      <c r="AK225" s="319"/>
      <c r="AL225" s="319"/>
      <c r="AM225" s="319"/>
      <c r="AN225" s="319"/>
      <c r="AO225" s="319"/>
      <c r="AP225" s="319"/>
      <c r="AQ225" s="857"/>
      <c r="AR225" s="46"/>
      <c r="AS225" s="19"/>
    </row>
    <row r="226" spans="2:45">
      <c r="B226" s="823"/>
      <c r="C226" s="841"/>
      <c r="D226" s="170"/>
      <c r="E226" s="955"/>
      <c r="F226" s="955"/>
      <c r="G226" s="396"/>
      <c r="H226" s="391" t="e">
        <f>G226/#REF!</f>
        <v>#REF!</v>
      </c>
      <c r="I226" s="147"/>
      <c r="J226" s="147"/>
      <c r="K226" s="147"/>
      <c r="L226" s="147"/>
      <c r="M226" s="147"/>
      <c r="N226" s="147"/>
      <c r="O226" s="863"/>
      <c r="P226" s="860"/>
      <c r="Q226" s="330"/>
      <c r="R226" s="155"/>
      <c r="S226" s="155"/>
      <c r="T226" s="155"/>
      <c r="U226" s="395"/>
      <c r="V226" s="395"/>
      <c r="W226" s="155"/>
      <c r="X226" s="155"/>
      <c r="Y226" s="835"/>
      <c r="Z226" s="388"/>
      <c r="AA226" s="835"/>
      <c r="AB226" s="270"/>
      <c r="AC226" s="831"/>
      <c r="AD226" s="855"/>
      <c r="AE226" s="319"/>
      <c r="AF226" s="319"/>
      <c r="AG226" s="319"/>
      <c r="AH226" s="319"/>
      <c r="AI226" s="319"/>
      <c r="AJ226" s="319"/>
      <c r="AK226" s="319"/>
      <c r="AL226" s="319"/>
      <c r="AM226" s="319"/>
      <c r="AN226" s="319"/>
      <c r="AO226" s="319"/>
      <c r="AP226" s="319"/>
      <c r="AQ226" s="857"/>
      <c r="AR226" s="46"/>
      <c r="AS226" s="19"/>
    </row>
    <row r="227" spans="2:45">
      <c r="B227" s="823"/>
      <c r="C227" s="841"/>
      <c r="D227" s="170"/>
      <c r="E227" s="955"/>
      <c r="F227" s="955"/>
      <c r="G227" s="396"/>
      <c r="H227" s="391" t="e">
        <f>G227/#REF!</f>
        <v>#REF!</v>
      </c>
      <c r="I227" s="147"/>
      <c r="J227" s="147"/>
      <c r="K227" s="147"/>
      <c r="L227" s="147"/>
      <c r="M227" s="147"/>
      <c r="N227" s="147"/>
      <c r="O227" s="863"/>
      <c r="P227" s="860"/>
      <c r="Q227" s="330"/>
      <c r="R227" s="155"/>
      <c r="S227" s="155"/>
      <c r="T227" s="155"/>
      <c r="U227" s="395"/>
      <c r="V227" s="395"/>
      <c r="W227" s="155"/>
      <c r="X227" s="155"/>
      <c r="Y227" s="835"/>
      <c r="Z227" s="388"/>
      <c r="AA227" s="835"/>
      <c r="AB227" s="270"/>
      <c r="AC227" s="831"/>
      <c r="AD227" s="855"/>
      <c r="AE227" s="319"/>
      <c r="AF227" s="319"/>
      <c r="AG227" s="319"/>
      <c r="AH227" s="319"/>
      <c r="AI227" s="319"/>
      <c r="AJ227" s="319"/>
      <c r="AK227" s="319"/>
      <c r="AL227" s="319"/>
      <c r="AM227" s="319"/>
      <c r="AN227" s="319"/>
      <c r="AO227" s="319"/>
      <c r="AP227" s="319"/>
      <c r="AQ227" s="857"/>
      <c r="AR227" s="46"/>
      <c r="AS227" s="19"/>
    </row>
    <row r="228" spans="2:45">
      <c r="B228" s="823"/>
      <c r="C228" s="841"/>
      <c r="D228" s="170"/>
      <c r="E228" s="955"/>
      <c r="F228" s="955"/>
      <c r="G228" s="22"/>
      <c r="H228" s="391" t="e">
        <f>G228/#REF!</f>
        <v>#REF!</v>
      </c>
      <c r="I228" s="147"/>
      <c r="J228" s="147"/>
      <c r="K228" s="147"/>
      <c r="L228" s="147"/>
      <c r="M228" s="147"/>
      <c r="N228" s="147"/>
      <c r="O228" s="863"/>
      <c r="P228" s="860"/>
      <c r="Q228" s="330"/>
      <c r="R228" s="155"/>
      <c r="S228" s="155"/>
      <c r="T228" s="155"/>
      <c r="U228" s="395"/>
      <c r="V228" s="395"/>
      <c r="W228" s="155"/>
      <c r="X228" s="155"/>
      <c r="Y228" s="835"/>
      <c r="Z228" s="388"/>
      <c r="AA228" s="835"/>
      <c r="AB228" s="270"/>
      <c r="AC228" s="831"/>
      <c r="AD228" s="855"/>
      <c r="AE228" s="319"/>
      <c r="AF228" s="319"/>
      <c r="AG228" s="319"/>
      <c r="AH228" s="319"/>
      <c r="AI228" s="319"/>
      <c r="AJ228" s="319"/>
      <c r="AK228" s="319"/>
      <c r="AL228" s="319"/>
      <c r="AM228" s="319"/>
      <c r="AN228" s="319"/>
      <c r="AO228" s="319"/>
      <c r="AP228" s="319"/>
      <c r="AQ228" s="857"/>
      <c r="AR228" s="46"/>
      <c r="AS228" s="19"/>
    </row>
    <row r="229" spans="2:45">
      <c r="B229" s="823"/>
      <c r="C229" s="841"/>
      <c r="D229" s="170"/>
      <c r="E229" s="955"/>
      <c r="F229" s="955"/>
      <c r="G229" s="22"/>
      <c r="H229" s="391" t="e">
        <f>G229/#REF!</f>
        <v>#REF!</v>
      </c>
      <c r="I229" s="147"/>
      <c r="J229" s="147"/>
      <c r="K229" s="147"/>
      <c r="L229" s="147"/>
      <c r="M229" s="147"/>
      <c r="N229" s="147"/>
      <c r="O229" s="863"/>
      <c r="P229" s="860"/>
      <c r="Q229" s="330"/>
      <c r="R229" s="155"/>
      <c r="S229" s="155"/>
      <c r="T229" s="155"/>
      <c r="U229" s="395"/>
      <c r="V229" s="395"/>
      <c r="W229" s="155"/>
      <c r="X229" s="155"/>
      <c r="Y229" s="835"/>
      <c r="Z229" s="388"/>
      <c r="AA229" s="835"/>
      <c r="AB229" s="270"/>
      <c r="AC229" s="831"/>
      <c r="AD229" s="855"/>
      <c r="AE229" s="319"/>
      <c r="AF229" s="319"/>
      <c r="AG229" s="319"/>
      <c r="AH229" s="319"/>
      <c r="AI229" s="319"/>
      <c r="AJ229" s="319"/>
      <c r="AK229" s="319"/>
      <c r="AL229" s="319"/>
      <c r="AM229" s="319"/>
      <c r="AN229" s="319"/>
      <c r="AO229" s="319"/>
      <c r="AP229" s="319"/>
      <c r="AQ229" s="857"/>
      <c r="AR229" s="46"/>
      <c r="AS229" s="19"/>
    </row>
    <row r="230" spans="2:45">
      <c r="B230" s="823"/>
      <c r="C230" s="841"/>
      <c r="D230" s="170"/>
      <c r="E230" s="955"/>
      <c r="F230" s="955"/>
      <c r="G230" s="22"/>
      <c r="H230" s="391" t="e">
        <f>G230/#REF!</f>
        <v>#REF!</v>
      </c>
      <c r="I230" s="147"/>
      <c r="J230" s="147"/>
      <c r="K230" s="147"/>
      <c r="L230" s="147"/>
      <c r="M230" s="147"/>
      <c r="N230" s="147"/>
      <c r="O230" s="863"/>
      <c r="P230" s="860"/>
      <c r="Q230" s="330"/>
      <c r="R230" s="155"/>
      <c r="S230" s="155"/>
      <c r="T230" s="155"/>
      <c r="U230" s="395"/>
      <c r="V230" s="395"/>
      <c r="W230" s="155"/>
      <c r="X230" s="155"/>
      <c r="Y230" s="835"/>
      <c r="Z230" s="388"/>
      <c r="AA230" s="835"/>
      <c r="AB230" s="270"/>
      <c r="AC230" s="831"/>
      <c r="AD230" s="855"/>
      <c r="AE230" s="319"/>
      <c r="AF230" s="319"/>
      <c r="AG230" s="319"/>
      <c r="AH230" s="319"/>
      <c r="AI230" s="319"/>
      <c r="AJ230" s="319"/>
      <c r="AK230" s="319"/>
      <c r="AL230" s="319"/>
      <c r="AM230" s="319"/>
      <c r="AN230" s="319"/>
      <c r="AO230" s="319"/>
      <c r="AP230" s="319"/>
      <c r="AQ230" s="857"/>
      <c r="AR230" s="46"/>
      <c r="AS230" s="19"/>
    </row>
    <row r="231" spans="2:45">
      <c r="B231" s="823"/>
      <c r="C231" s="841"/>
      <c r="D231" s="170"/>
      <c r="E231" s="955"/>
      <c r="F231" s="955"/>
      <c r="G231" s="22"/>
      <c r="H231" s="391" t="e">
        <f>G231/#REF!</f>
        <v>#REF!</v>
      </c>
      <c r="I231" s="147"/>
      <c r="J231" s="147"/>
      <c r="K231" s="147"/>
      <c r="L231" s="147"/>
      <c r="M231" s="147"/>
      <c r="N231" s="147"/>
      <c r="O231" s="863"/>
      <c r="P231" s="860"/>
      <c r="Q231" s="330"/>
      <c r="R231" s="155"/>
      <c r="S231" s="155"/>
      <c r="T231" s="155"/>
      <c r="U231" s="395"/>
      <c r="V231" s="395"/>
      <c r="W231" s="155"/>
      <c r="X231" s="155"/>
      <c r="Y231" s="835"/>
      <c r="Z231" s="388"/>
      <c r="AA231" s="835"/>
      <c r="AB231" s="270"/>
      <c r="AC231" s="831"/>
      <c r="AD231" s="855"/>
      <c r="AE231" s="319"/>
      <c r="AF231" s="319"/>
      <c r="AG231" s="319"/>
      <c r="AH231" s="319"/>
      <c r="AI231" s="319"/>
      <c r="AJ231" s="319"/>
      <c r="AK231" s="319"/>
      <c r="AL231" s="319"/>
      <c r="AM231" s="319"/>
      <c r="AN231" s="319"/>
      <c r="AO231" s="319"/>
      <c r="AP231" s="319"/>
      <c r="AQ231" s="857"/>
      <c r="AR231" s="46"/>
      <c r="AS231" s="19"/>
    </row>
    <row r="232" spans="2:45">
      <c r="B232" s="823"/>
      <c r="C232" s="841"/>
      <c r="D232" s="170"/>
      <c r="E232" s="955"/>
      <c r="F232" s="955"/>
      <c r="G232" s="22"/>
      <c r="H232" s="391" t="e">
        <f>G232/#REF!</f>
        <v>#REF!</v>
      </c>
      <c r="I232" s="147"/>
      <c r="J232" s="147"/>
      <c r="K232" s="147"/>
      <c r="L232" s="147"/>
      <c r="M232" s="147"/>
      <c r="N232" s="147"/>
      <c r="O232" s="863"/>
      <c r="P232" s="860"/>
      <c r="Q232" s="330"/>
      <c r="R232" s="155"/>
      <c r="S232" s="155"/>
      <c r="T232" s="155"/>
      <c r="U232" s="395"/>
      <c r="V232" s="395"/>
      <c r="W232" s="155"/>
      <c r="X232" s="155"/>
      <c r="Y232" s="835"/>
      <c r="Z232" s="388"/>
      <c r="AA232" s="835"/>
      <c r="AB232" s="270"/>
      <c r="AC232" s="831"/>
      <c r="AD232" s="855"/>
      <c r="AE232" s="319"/>
      <c r="AF232" s="319"/>
      <c r="AG232" s="319"/>
      <c r="AH232" s="319"/>
      <c r="AI232" s="319"/>
      <c r="AJ232" s="319"/>
      <c r="AK232" s="319"/>
      <c r="AL232" s="319"/>
      <c r="AM232" s="319"/>
      <c r="AN232" s="319"/>
      <c r="AO232" s="319"/>
      <c r="AP232" s="319"/>
      <c r="AQ232" s="857"/>
      <c r="AR232" s="46"/>
      <c r="AS232" s="19"/>
    </row>
    <row r="233" spans="2:45">
      <c r="B233" s="822"/>
      <c r="C233" s="842"/>
      <c r="D233" s="170"/>
      <c r="E233" s="955"/>
      <c r="F233" s="955"/>
      <c r="G233" s="22"/>
      <c r="H233" s="391" t="e">
        <f>G233/#REF!</f>
        <v>#REF!</v>
      </c>
      <c r="I233" s="7"/>
      <c r="J233" s="7"/>
      <c r="K233" s="7"/>
      <c r="L233" s="7"/>
      <c r="M233" s="7"/>
      <c r="N233" s="7"/>
      <c r="O233" s="864"/>
      <c r="P233" s="861"/>
      <c r="Q233" s="331"/>
      <c r="R233" s="155"/>
      <c r="S233" s="155"/>
      <c r="T233" s="155"/>
      <c r="U233" s="395"/>
      <c r="V233" s="395"/>
      <c r="W233" s="155"/>
      <c r="X233" s="155"/>
      <c r="Y233" s="836"/>
      <c r="Z233" s="389"/>
      <c r="AA233" s="836"/>
      <c r="AB233" s="271"/>
      <c r="AC233" s="832"/>
      <c r="AD233" s="856"/>
      <c r="AE233" s="320"/>
      <c r="AF233" s="320"/>
      <c r="AG233" s="320"/>
      <c r="AH233" s="320"/>
      <c r="AI233" s="320"/>
      <c r="AJ233" s="320"/>
      <c r="AK233" s="320"/>
      <c r="AL233" s="320"/>
      <c r="AM233" s="320"/>
      <c r="AN233" s="320"/>
      <c r="AO233" s="320"/>
      <c r="AP233" s="320"/>
      <c r="AQ233" s="858"/>
      <c r="AR233" s="46"/>
      <c r="AS233" s="19"/>
    </row>
    <row r="234" spans="2:45" s="90" customFormat="1" ht="16.5" customHeight="1">
      <c r="B234" s="241"/>
      <c r="C234" s="78" t="s">
        <v>348</v>
      </c>
      <c r="D234" s="78">
        <f>COUNTA(D224:D233)</f>
        <v>0</v>
      </c>
      <c r="E234" s="953"/>
      <c r="F234" s="954"/>
      <c r="G234" s="69">
        <f>SUM(G224:G233)</f>
        <v>0</v>
      </c>
      <c r="H234" s="69" t="e">
        <f>SUM(H224:H233)</f>
        <v>#REF!</v>
      </c>
      <c r="I234" s="69" t="e">
        <f>H234/200</f>
        <v>#REF!</v>
      </c>
      <c r="J234" s="69"/>
      <c r="K234" s="69"/>
      <c r="L234" s="69"/>
      <c r="M234" s="69"/>
      <c r="N234" s="69"/>
      <c r="O234" s="70">
        <f>SUM(O224:O233)</f>
        <v>0</v>
      </c>
      <c r="P234" s="71">
        <f>SUM(P224:P233)</f>
        <v>0</v>
      </c>
      <c r="Q234" s="71"/>
      <c r="R234" s="71"/>
      <c r="S234" s="71"/>
      <c r="T234" s="71"/>
      <c r="U234" s="71"/>
      <c r="V234" s="71"/>
      <c r="W234" s="74"/>
      <c r="X234" s="74"/>
      <c r="Y234" s="74">
        <f t="shared" ref="Y234" si="48">SUM(Y224:Y233)</f>
        <v>0</v>
      </c>
      <c r="Z234" s="74"/>
      <c r="AA234" s="74">
        <f>SUM(AA224:AA233)</f>
        <v>0</v>
      </c>
      <c r="AB234" s="74"/>
      <c r="AC234" s="71"/>
      <c r="AD234" s="71" t="e">
        <f>SUM(AD224:AD233)</f>
        <v>#REF!</v>
      </c>
      <c r="AE234" s="71"/>
      <c r="AF234" s="71"/>
      <c r="AG234" s="71"/>
      <c r="AH234" s="71"/>
      <c r="AI234" s="71"/>
      <c r="AJ234" s="71"/>
      <c r="AK234" s="71"/>
      <c r="AL234" s="71"/>
      <c r="AM234" s="71"/>
      <c r="AN234" s="71"/>
      <c r="AO234" s="71"/>
      <c r="AP234" s="71"/>
      <c r="AQ234" s="71" t="e">
        <f t="shared" ref="AQ234" si="49">SUM(AQ224:AQ233)</f>
        <v>#REF!</v>
      </c>
      <c r="AR234" s="81"/>
      <c r="AS234" s="91"/>
    </row>
    <row r="235" spans="2:45" s="93" customFormat="1" ht="15" thickBot="1">
      <c r="B235" s="242"/>
      <c r="C235" s="82"/>
      <c r="D235" s="83"/>
      <c r="E235" s="951"/>
      <c r="F235" s="952"/>
      <c r="G235" s="84"/>
      <c r="H235" s="28" t="str">
        <f>IFERROR(IF(G235/#REF!=0," ",G235/#REF!),"")</f>
        <v/>
      </c>
      <c r="I235" s="28"/>
      <c r="J235" s="28"/>
      <c r="K235" s="28"/>
      <c r="L235" s="28"/>
      <c r="M235" s="28"/>
      <c r="N235" s="28"/>
      <c r="O235" s="72"/>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87"/>
      <c r="AS235" s="92"/>
    </row>
    <row r="236" spans="2:45">
      <c r="B236" s="823">
        <f>B224+1</f>
        <v>19</v>
      </c>
      <c r="C236" s="841"/>
      <c r="D236" s="170"/>
      <c r="E236" s="955"/>
      <c r="F236" s="955"/>
      <c r="G236" s="396"/>
      <c r="H236" s="391" t="e">
        <f>G236/#REF!</f>
        <v>#REF!</v>
      </c>
      <c r="I236" s="147"/>
      <c r="J236" s="147"/>
      <c r="K236" s="147"/>
      <c r="L236" s="147"/>
      <c r="M236" s="147"/>
      <c r="N236" s="147"/>
      <c r="O236" s="862" t="str">
        <f>IFERROR(ROUND(IF(G246/#REF!=0,"",G246/#REF!),0),"")</f>
        <v/>
      </c>
      <c r="P236" s="859" t="str">
        <f>IFERROR(O246/#REF!,"")</f>
        <v/>
      </c>
      <c r="Q236" s="330"/>
      <c r="R236" s="155" t="str">
        <f>IFERROR(P246*#REF!/2,"")</f>
        <v/>
      </c>
      <c r="S236" s="155"/>
      <c r="T236" s="155"/>
      <c r="U236" s="395"/>
      <c r="V236" s="395"/>
      <c r="W236" s="155" t="str">
        <f>IFERROR(U246*#REF!/2,"")</f>
        <v/>
      </c>
      <c r="X236" s="155"/>
      <c r="Y236" s="834" t="str">
        <f>IFERROR(ROUND(IF(OR(#REF!="Shazoor",#REF!="Shazoor",#REF!="Shazoor",#REF!="Shazoor"),$P246/#REF!,""),1),"NA")</f>
        <v>NA</v>
      </c>
      <c r="Z236" s="387"/>
      <c r="AA236" s="834" t="str">
        <f>IFERROR(ROUND(IF(OR(#REF!="Suzuki",#REF!="Suzuki",#REF!="Suzuki",#REF!="Suzuki"),$P246/#REF!,""),1),"NA")</f>
        <v>NA</v>
      </c>
      <c r="AB236" s="269"/>
      <c r="AC236" s="830"/>
      <c r="AD236" s="855" t="e">
        <f>I246</f>
        <v>#REF!</v>
      </c>
      <c r="AE236" s="319"/>
      <c r="AF236" s="319"/>
      <c r="AG236" s="319"/>
      <c r="AH236" s="319"/>
      <c r="AI236" s="319"/>
      <c r="AJ236" s="319"/>
      <c r="AK236" s="319"/>
      <c r="AL236" s="319"/>
      <c r="AM236" s="319"/>
      <c r="AN236" s="319"/>
      <c r="AO236" s="319"/>
      <c r="AP236" s="319"/>
      <c r="AQ236" s="857" t="e">
        <f>AD236/20</f>
        <v>#REF!</v>
      </c>
      <c r="AR236" s="44"/>
      <c r="AS236" s="19"/>
    </row>
    <row r="237" spans="2:45">
      <c r="B237" s="823"/>
      <c r="C237" s="841"/>
      <c r="D237" s="170"/>
      <c r="E237" s="955"/>
      <c r="F237" s="955"/>
      <c r="G237" s="396"/>
      <c r="H237" s="391" t="e">
        <f>G237/#REF!</f>
        <v>#REF!</v>
      </c>
      <c r="I237" s="147"/>
      <c r="J237" s="147"/>
      <c r="K237" s="147"/>
      <c r="L237" s="147"/>
      <c r="M237" s="147"/>
      <c r="N237" s="147"/>
      <c r="O237" s="863"/>
      <c r="P237" s="860"/>
      <c r="Q237" s="330"/>
      <c r="R237" s="155"/>
      <c r="S237" s="155"/>
      <c r="T237" s="155"/>
      <c r="U237" s="395"/>
      <c r="V237" s="395"/>
      <c r="W237" s="155"/>
      <c r="X237" s="155"/>
      <c r="Y237" s="835"/>
      <c r="Z237" s="388"/>
      <c r="AA237" s="835"/>
      <c r="AB237" s="270"/>
      <c r="AC237" s="831"/>
      <c r="AD237" s="855"/>
      <c r="AE237" s="319"/>
      <c r="AF237" s="319"/>
      <c r="AG237" s="319"/>
      <c r="AH237" s="319"/>
      <c r="AI237" s="319"/>
      <c r="AJ237" s="319"/>
      <c r="AK237" s="319"/>
      <c r="AL237" s="319"/>
      <c r="AM237" s="319"/>
      <c r="AN237" s="319"/>
      <c r="AO237" s="319"/>
      <c r="AP237" s="319"/>
      <c r="AQ237" s="857"/>
      <c r="AR237" s="46"/>
      <c r="AS237" s="19"/>
    </row>
    <row r="238" spans="2:45">
      <c r="B238" s="823"/>
      <c r="C238" s="841"/>
      <c r="D238" s="170"/>
      <c r="E238" s="955"/>
      <c r="F238" s="955"/>
      <c r="G238" s="396"/>
      <c r="H238" s="391" t="e">
        <f>G238/#REF!</f>
        <v>#REF!</v>
      </c>
      <c r="I238" s="147"/>
      <c r="J238" s="147"/>
      <c r="K238" s="147"/>
      <c r="L238" s="147"/>
      <c r="M238" s="147"/>
      <c r="N238" s="147"/>
      <c r="O238" s="863"/>
      <c r="P238" s="860"/>
      <c r="Q238" s="330"/>
      <c r="R238" s="155"/>
      <c r="S238" s="155"/>
      <c r="T238" s="155"/>
      <c r="U238" s="395"/>
      <c r="V238" s="395"/>
      <c r="W238" s="155"/>
      <c r="X238" s="155"/>
      <c r="Y238" s="835"/>
      <c r="Z238" s="388"/>
      <c r="AA238" s="835"/>
      <c r="AB238" s="270"/>
      <c r="AC238" s="831"/>
      <c r="AD238" s="855"/>
      <c r="AE238" s="319"/>
      <c r="AF238" s="319"/>
      <c r="AG238" s="319"/>
      <c r="AH238" s="319"/>
      <c r="AI238" s="319"/>
      <c r="AJ238" s="319"/>
      <c r="AK238" s="319"/>
      <c r="AL238" s="319"/>
      <c r="AM238" s="319"/>
      <c r="AN238" s="319"/>
      <c r="AO238" s="319"/>
      <c r="AP238" s="319"/>
      <c r="AQ238" s="857"/>
      <c r="AR238" s="46"/>
      <c r="AS238" s="19"/>
    </row>
    <row r="239" spans="2:45">
      <c r="B239" s="823"/>
      <c r="C239" s="841"/>
      <c r="D239" s="170"/>
      <c r="E239" s="955"/>
      <c r="F239" s="955"/>
      <c r="G239" s="396"/>
      <c r="H239" s="391" t="e">
        <f>G239/#REF!</f>
        <v>#REF!</v>
      </c>
      <c r="I239" s="147"/>
      <c r="J239" s="147"/>
      <c r="K239" s="147"/>
      <c r="L239" s="147"/>
      <c r="M239" s="147"/>
      <c r="N239" s="147"/>
      <c r="O239" s="863"/>
      <c r="P239" s="860"/>
      <c r="Q239" s="330"/>
      <c r="R239" s="155"/>
      <c r="S239" s="155"/>
      <c r="T239" s="155"/>
      <c r="U239" s="395"/>
      <c r="V239" s="395"/>
      <c r="W239" s="155"/>
      <c r="X239" s="155"/>
      <c r="Y239" s="835"/>
      <c r="Z239" s="388"/>
      <c r="AA239" s="835"/>
      <c r="AB239" s="270"/>
      <c r="AC239" s="831"/>
      <c r="AD239" s="855"/>
      <c r="AE239" s="319"/>
      <c r="AF239" s="319"/>
      <c r="AG239" s="319"/>
      <c r="AH239" s="319"/>
      <c r="AI239" s="319"/>
      <c r="AJ239" s="319"/>
      <c r="AK239" s="319"/>
      <c r="AL239" s="319"/>
      <c r="AM239" s="319"/>
      <c r="AN239" s="319"/>
      <c r="AO239" s="319"/>
      <c r="AP239" s="319"/>
      <c r="AQ239" s="857"/>
      <c r="AR239" s="46"/>
      <c r="AS239" s="19"/>
    </row>
    <row r="240" spans="2:45">
      <c r="B240" s="823"/>
      <c r="C240" s="841"/>
      <c r="D240" s="170"/>
      <c r="E240" s="955"/>
      <c r="F240" s="955"/>
      <c r="G240" s="22"/>
      <c r="H240" s="391" t="e">
        <f>G240/#REF!</f>
        <v>#REF!</v>
      </c>
      <c r="I240" s="147"/>
      <c r="J240" s="147"/>
      <c r="K240" s="147"/>
      <c r="L240" s="147"/>
      <c r="M240" s="147"/>
      <c r="N240" s="147"/>
      <c r="O240" s="863"/>
      <c r="P240" s="860"/>
      <c r="Q240" s="330"/>
      <c r="R240" s="155"/>
      <c r="S240" s="155"/>
      <c r="T240" s="155"/>
      <c r="U240" s="395"/>
      <c r="V240" s="395"/>
      <c r="W240" s="155"/>
      <c r="X240" s="155"/>
      <c r="Y240" s="835"/>
      <c r="Z240" s="388"/>
      <c r="AA240" s="835"/>
      <c r="AB240" s="270"/>
      <c r="AC240" s="831"/>
      <c r="AD240" s="855"/>
      <c r="AE240" s="319"/>
      <c r="AF240" s="319"/>
      <c r="AG240" s="319"/>
      <c r="AH240" s="319"/>
      <c r="AI240" s="319"/>
      <c r="AJ240" s="319"/>
      <c r="AK240" s="319"/>
      <c r="AL240" s="319"/>
      <c r="AM240" s="319"/>
      <c r="AN240" s="319"/>
      <c r="AO240" s="319"/>
      <c r="AP240" s="319"/>
      <c r="AQ240" s="857"/>
      <c r="AR240" s="46"/>
      <c r="AS240" s="19"/>
    </row>
    <row r="241" spans="2:45">
      <c r="B241" s="823"/>
      <c r="C241" s="841"/>
      <c r="D241" s="170"/>
      <c r="E241" s="955"/>
      <c r="F241" s="955"/>
      <c r="G241" s="22"/>
      <c r="H241" s="391" t="e">
        <f>G241/#REF!</f>
        <v>#REF!</v>
      </c>
      <c r="I241" s="147"/>
      <c r="J241" s="147"/>
      <c r="K241" s="147"/>
      <c r="L241" s="147"/>
      <c r="M241" s="147"/>
      <c r="N241" s="147"/>
      <c r="O241" s="863"/>
      <c r="P241" s="860"/>
      <c r="Q241" s="330"/>
      <c r="R241" s="155"/>
      <c r="S241" s="155"/>
      <c r="T241" s="155"/>
      <c r="U241" s="395"/>
      <c r="V241" s="395"/>
      <c r="W241" s="155"/>
      <c r="X241" s="155"/>
      <c r="Y241" s="835"/>
      <c r="Z241" s="388"/>
      <c r="AA241" s="835"/>
      <c r="AB241" s="270"/>
      <c r="AC241" s="831"/>
      <c r="AD241" s="855"/>
      <c r="AE241" s="319"/>
      <c r="AF241" s="319"/>
      <c r="AG241" s="319"/>
      <c r="AH241" s="319"/>
      <c r="AI241" s="319"/>
      <c r="AJ241" s="319"/>
      <c r="AK241" s="319"/>
      <c r="AL241" s="319"/>
      <c r="AM241" s="319"/>
      <c r="AN241" s="319"/>
      <c r="AO241" s="319"/>
      <c r="AP241" s="319"/>
      <c r="AQ241" s="857"/>
      <c r="AR241" s="46"/>
      <c r="AS241" s="19"/>
    </row>
    <row r="242" spans="2:45">
      <c r="B242" s="823"/>
      <c r="C242" s="841"/>
      <c r="D242" s="170"/>
      <c r="E242" s="955"/>
      <c r="F242" s="955"/>
      <c r="G242" s="22"/>
      <c r="H242" s="391" t="e">
        <f>G242/#REF!</f>
        <v>#REF!</v>
      </c>
      <c r="I242" s="147"/>
      <c r="J242" s="147"/>
      <c r="K242" s="147"/>
      <c r="L242" s="147"/>
      <c r="M242" s="147"/>
      <c r="N242" s="147"/>
      <c r="O242" s="863"/>
      <c r="P242" s="860"/>
      <c r="Q242" s="330"/>
      <c r="R242" s="155"/>
      <c r="S242" s="155"/>
      <c r="T242" s="155"/>
      <c r="U242" s="395"/>
      <c r="V242" s="395"/>
      <c r="W242" s="155"/>
      <c r="X242" s="155"/>
      <c r="Y242" s="835"/>
      <c r="Z242" s="388"/>
      <c r="AA242" s="835"/>
      <c r="AB242" s="270"/>
      <c r="AC242" s="831"/>
      <c r="AD242" s="855"/>
      <c r="AE242" s="319"/>
      <c r="AF242" s="319"/>
      <c r="AG242" s="319"/>
      <c r="AH242" s="319"/>
      <c r="AI242" s="319"/>
      <c r="AJ242" s="319"/>
      <c r="AK242" s="319"/>
      <c r="AL242" s="319"/>
      <c r="AM242" s="319"/>
      <c r="AN242" s="319"/>
      <c r="AO242" s="319"/>
      <c r="AP242" s="319"/>
      <c r="AQ242" s="857"/>
      <c r="AR242" s="46"/>
      <c r="AS242" s="19"/>
    </row>
    <row r="243" spans="2:45">
      <c r="B243" s="823"/>
      <c r="C243" s="841"/>
      <c r="D243" s="170"/>
      <c r="E243" s="955"/>
      <c r="F243" s="955"/>
      <c r="G243" s="22"/>
      <c r="H243" s="391" t="e">
        <f>G243/#REF!</f>
        <v>#REF!</v>
      </c>
      <c r="I243" s="147"/>
      <c r="J243" s="147"/>
      <c r="K243" s="147"/>
      <c r="L243" s="147"/>
      <c r="M243" s="147"/>
      <c r="N243" s="147"/>
      <c r="O243" s="863"/>
      <c r="P243" s="860"/>
      <c r="Q243" s="330"/>
      <c r="R243" s="155"/>
      <c r="S243" s="155"/>
      <c r="T243" s="155"/>
      <c r="U243" s="395"/>
      <c r="V243" s="395"/>
      <c r="W243" s="155"/>
      <c r="X243" s="155"/>
      <c r="Y243" s="835"/>
      <c r="Z243" s="388"/>
      <c r="AA243" s="835"/>
      <c r="AB243" s="270"/>
      <c r="AC243" s="831"/>
      <c r="AD243" s="855"/>
      <c r="AE243" s="319"/>
      <c r="AF243" s="319"/>
      <c r="AG243" s="319"/>
      <c r="AH243" s="319"/>
      <c r="AI243" s="319"/>
      <c r="AJ243" s="319"/>
      <c r="AK243" s="319"/>
      <c r="AL243" s="319"/>
      <c r="AM243" s="319"/>
      <c r="AN243" s="319"/>
      <c r="AO243" s="319"/>
      <c r="AP243" s="319"/>
      <c r="AQ243" s="857"/>
      <c r="AR243" s="46"/>
      <c r="AS243" s="19"/>
    </row>
    <row r="244" spans="2:45">
      <c r="B244" s="823"/>
      <c r="C244" s="841"/>
      <c r="D244" s="170"/>
      <c r="E244" s="955"/>
      <c r="F244" s="955"/>
      <c r="G244" s="22"/>
      <c r="H244" s="391" t="e">
        <f>G244/#REF!</f>
        <v>#REF!</v>
      </c>
      <c r="I244" s="147"/>
      <c r="J244" s="147"/>
      <c r="K244" s="147"/>
      <c r="L244" s="147"/>
      <c r="M244" s="147"/>
      <c r="N244" s="147"/>
      <c r="O244" s="863"/>
      <c r="P244" s="860"/>
      <c r="Q244" s="330"/>
      <c r="R244" s="155"/>
      <c r="S244" s="155"/>
      <c r="T244" s="155"/>
      <c r="U244" s="395"/>
      <c r="V244" s="395"/>
      <c r="W244" s="155"/>
      <c r="X244" s="155"/>
      <c r="Y244" s="835"/>
      <c r="Z244" s="388"/>
      <c r="AA244" s="835"/>
      <c r="AB244" s="270"/>
      <c r="AC244" s="831"/>
      <c r="AD244" s="855"/>
      <c r="AE244" s="319"/>
      <c r="AF244" s="319"/>
      <c r="AG244" s="319"/>
      <c r="AH244" s="319"/>
      <c r="AI244" s="319"/>
      <c r="AJ244" s="319"/>
      <c r="AK244" s="319"/>
      <c r="AL244" s="319"/>
      <c r="AM244" s="319"/>
      <c r="AN244" s="319"/>
      <c r="AO244" s="319"/>
      <c r="AP244" s="319"/>
      <c r="AQ244" s="857"/>
      <c r="AR244" s="46"/>
      <c r="AS244" s="19"/>
    </row>
    <row r="245" spans="2:45">
      <c r="B245" s="822"/>
      <c r="C245" s="842"/>
      <c r="D245" s="170"/>
      <c r="E245" s="955"/>
      <c r="F245" s="955"/>
      <c r="G245" s="22"/>
      <c r="H245" s="391" t="e">
        <f>G245/#REF!</f>
        <v>#REF!</v>
      </c>
      <c r="I245" s="7"/>
      <c r="J245" s="7"/>
      <c r="K245" s="7"/>
      <c r="L245" s="7"/>
      <c r="M245" s="7"/>
      <c r="N245" s="7"/>
      <c r="O245" s="864"/>
      <c r="P245" s="861"/>
      <c r="Q245" s="331"/>
      <c r="R245" s="155"/>
      <c r="S245" s="155"/>
      <c r="T245" s="155"/>
      <c r="U245" s="395"/>
      <c r="V245" s="395"/>
      <c r="W245" s="155"/>
      <c r="X245" s="155"/>
      <c r="Y245" s="836"/>
      <c r="Z245" s="389"/>
      <c r="AA245" s="836"/>
      <c r="AB245" s="271"/>
      <c r="AC245" s="832"/>
      <c r="AD245" s="856"/>
      <c r="AE245" s="320"/>
      <c r="AF245" s="320"/>
      <c r="AG245" s="320"/>
      <c r="AH245" s="320"/>
      <c r="AI245" s="320"/>
      <c r="AJ245" s="320"/>
      <c r="AK245" s="320"/>
      <c r="AL245" s="320"/>
      <c r="AM245" s="320"/>
      <c r="AN245" s="320"/>
      <c r="AO245" s="320"/>
      <c r="AP245" s="320"/>
      <c r="AQ245" s="858"/>
      <c r="AR245" s="46"/>
      <c r="AS245" s="19"/>
    </row>
    <row r="246" spans="2:45" s="90" customFormat="1" ht="16.5" customHeight="1">
      <c r="B246" s="241"/>
      <c r="C246" s="78" t="s">
        <v>348</v>
      </c>
      <c r="D246" s="78">
        <f>COUNTA(D236:D245)</f>
        <v>0</v>
      </c>
      <c r="E246" s="953"/>
      <c r="F246" s="954"/>
      <c r="G246" s="69">
        <f>SUM(G236:G245)</f>
        <v>0</v>
      </c>
      <c r="H246" s="69" t="e">
        <f>SUM(H236:H245)</f>
        <v>#REF!</v>
      </c>
      <c r="I246" s="69" t="e">
        <f>H246/200</f>
        <v>#REF!</v>
      </c>
      <c r="J246" s="69"/>
      <c r="K246" s="69"/>
      <c r="L246" s="69"/>
      <c r="M246" s="69"/>
      <c r="N246" s="69"/>
      <c r="O246" s="70">
        <f>SUM(O236:O245)</f>
        <v>0</v>
      </c>
      <c r="P246" s="71">
        <f>SUM(P236:P245)</f>
        <v>0</v>
      </c>
      <c r="Q246" s="71"/>
      <c r="R246" s="71"/>
      <c r="S246" s="71"/>
      <c r="T246" s="71"/>
      <c r="U246" s="71"/>
      <c r="V246" s="71"/>
      <c r="W246" s="74"/>
      <c r="X246" s="74"/>
      <c r="Y246" s="74">
        <f t="shared" ref="Y246" si="50">SUM(Y236:Y245)</f>
        <v>0</v>
      </c>
      <c r="Z246" s="74"/>
      <c r="AA246" s="74">
        <f>SUM(AA236:AA245)</f>
        <v>0</v>
      </c>
      <c r="AB246" s="74"/>
      <c r="AC246" s="71"/>
      <c r="AD246" s="71" t="e">
        <f>SUM(AD236:AD245)</f>
        <v>#REF!</v>
      </c>
      <c r="AE246" s="71"/>
      <c r="AF246" s="71"/>
      <c r="AG246" s="71"/>
      <c r="AH246" s="71"/>
      <c r="AI246" s="71"/>
      <c r="AJ246" s="71"/>
      <c r="AK246" s="71"/>
      <c r="AL246" s="71"/>
      <c r="AM246" s="71"/>
      <c r="AN246" s="71"/>
      <c r="AO246" s="71"/>
      <c r="AP246" s="71"/>
      <c r="AQ246" s="71" t="e">
        <f t="shared" ref="AQ246" si="51">SUM(AQ236:AQ245)</f>
        <v>#REF!</v>
      </c>
      <c r="AR246" s="81"/>
      <c r="AS246" s="91"/>
    </row>
    <row r="247" spans="2:45" s="93" customFormat="1" ht="15" thickBot="1">
      <c r="B247" s="242"/>
      <c r="C247" s="82"/>
      <c r="D247" s="83"/>
      <c r="E247" s="951"/>
      <c r="F247" s="952"/>
      <c r="G247" s="84"/>
      <c r="H247" s="28" t="str">
        <f>IFERROR(IF(G247/#REF!=0," ",G247/#REF!),"")</f>
        <v/>
      </c>
      <c r="I247" s="28"/>
      <c r="J247" s="28"/>
      <c r="K247" s="28"/>
      <c r="L247" s="28"/>
      <c r="M247" s="28"/>
      <c r="N247" s="28"/>
      <c r="O247" s="72"/>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87"/>
      <c r="AS247" s="92"/>
    </row>
    <row r="248" spans="2:45">
      <c r="B248" s="823">
        <f>B236+1</f>
        <v>20</v>
      </c>
      <c r="C248" s="841"/>
      <c r="D248" s="170"/>
      <c r="E248" s="955"/>
      <c r="F248" s="955"/>
      <c r="G248" s="396"/>
      <c r="H248" s="391" t="e">
        <f>G248/#REF!</f>
        <v>#REF!</v>
      </c>
      <c r="I248" s="147"/>
      <c r="J248" s="147"/>
      <c r="K248" s="147"/>
      <c r="L248" s="147"/>
      <c r="M248" s="147"/>
      <c r="N248" s="147"/>
      <c r="O248" s="862" t="str">
        <f>IFERROR(ROUND(IF(G258/#REF!=0,"",G258/#REF!),0),"")</f>
        <v/>
      </c>
      <c r="P248" s="859" t="str">
        <f>IFERROR(O258/#REF!,"")</f>
        <v/>
      </c>
      <c r="Q248" s="330"/>
      <c r="R248" s="155" t="str">
        <f>IFERROR(P258*#REF!/2,"")</f>
        <v/>
      </c>
      <c r="S248" s="155"/>
      <c r="T248" s="155"/>
      <c r="U248" s="395"/>
      <c r="V248" s="395"/>
      <c r="W248" s="155" t="str">
        <f>IFERROR(U258*#REF!/2,"")</f>
        <v/>
      </c>
      <c r="X248" s="155"/>
      <c r="Y248" s="834" t="str">
        <f>IFERROR(ROUND(IF(OR(#REF!="Shazoor",#REF!="Shazoor",#REF!="Shazoor",#REF!="Shazoor"),$P258/#REF!,""),1),"NA")</f>
        <v>NA</v>
      </c>
      <c r="Z248" s="387"/>
      <c r="AA248" s="834" t="str">
        <f>IFERROR(ROUND(IF(OR(#REF!="Suzuki",#REF!="Suzuki",#REF!="Suzuki",#REF!="Suzuki"),$P258/#REF!,""),1),"NA")</f>
        <v>NA</v>
      </c>
      <c r="AB248" s="269"/>
      <c r="AC248" s="830"/>
      <c r="AD248" s="855" t="e">
        <f>I258</f>
        <v>#REF!</v>
      </c>
      <c r="AE248" s="319"/>
      <c r="AF248" s="319"/>
      <c r="AG248" s="319"/>
      <c r="AH248" s="319"/>
      <c r="AI248" s="319"/>
      <c r="AJ248" s="319"/>
      <c r="AK248" s="319"/>
      <c r="AL248" s="319"/>
      <c r="AM248" s="319"/>
      <c r="AN248" s="319"/>
      <c r="AO248" s="319"/>
      <c r="AP248" s="319"/>
      <c r="AQ248" s="857" t="e">
        <f>AD248/20</f>
        <v>#REF!</v>
      </c>
      <c r="AR248" s="44"/>
      <c r="AS248" s="19"/>
    </row>
    <row r="249" spans="2:45">
      <c r="B249" s="823"/>
      <c r="C249" s="841"/>
      <c r="D249" s="170"/>
      <c r="E249" s="955"/>
      <c r="F249" s="955"/>
      <c r="G249" s="396"/>
      <c r="H249" s="391" t="e">
        <f>G249/#REF!</f>
        <v>#REF!</v>
      </c>
      <c r="I249" s="147"/>
      <c r="J249" s="147"/>
      <c r="K249" s="147"/>
      <c r="L249" s="147"/>
      <c r="M249" s="147"/>
      <c r="N249" s="147"/>
      <c r="O249" s="863"/>
      <c r="P249" s="860"/>
      <c r="Q249" s="330"/>
      <c r="R249" s="155"/>
      <c r="S249" s="155"/>
      <c r="T249" s="155"/>
      <c r="U249" s="395"/>
      <c r="V249" s="395"/>
      <c r="W249" s="155"/>
      <c r="X249" s="155"/>
      <c r="Y249" s="835"/>
      <c r="Z249" s="388"/>
      <c r="AA249" s="835"/>
      <c r="AB249" s="270"/>
      <c r="AC249" s="831"/>
      <c r="AD249" s="855"/>
      <c r="AE249" s="319"/>
      <c r="AF249" s="319"/>
      <c r="AG249" s="319"/>
      <c r="AH249" s="319"/>
      <c r="AI249" s="319"/>
      <c r="AJ249" s="319"/>
      <c r="AK249" s="319"/>
      <c r="AL249" s="319"/>
      <c r="AM249" s="319"/>
      <c r="AN249" s="319"/>
      <c r="AO249" s="319"/>
      <c r="AP249" s="319"/>
      <c r="AQ249" s="857"/>
      <c r="AR249" s="46"/>
      <c r="AS249" s="19"/>
    </row>
    <row r="250" spans="2:45">
      <c r="B250" s="823"/>
      <c r="C250" s="841"/>
      <c r="D250" s="170"/>
      <c r="E250" s="955"/>
      <c r="F250" s="955"/>
      <c r="G250" s="396"/>
      <c r="H250" s="391" t="e">
        <f>G250/#REF!</f>
        <v>#REF!</v>
      </c>
      <c r="I250" s="147"/>
      <c r="J250" s="147"/>
      <c r="K250" s="147"/>
      <c r="L250" s="147"/>
      <c r="M250" s="147"/>
      <c r="N250" s="147"/>
      <c r="O250" s="863"/>
      <c r="P250" s="860"/>
      <c r="Q250" s="330"/>
      <c r="R250" s="155"/>
      <c r="S250" s="155"/>
      <c r="T250" s="155"/>
      <c r="U250" s="395"/>
      <c r="V250" s="395"/>
      <c r="W250" s="155"/>
      <c r="X250" s="155"/>
      <c r="Y250" s="835"/>
      <c r="Z250" s="388"/>
      <c r="AA250" s="835"/>
      <c r="AB250" s="270"/>
      <c r="AC250" s="831"/>
      <c r="AD250" s="855"/>
      <c r="AE250" s="319"/>
      <c r="AF250" s="319"/>
      <c r="AG250" s="319"/>
      <c r="AH250" s="319"/>
      <c r="AI250" s="319"/>
      <c r="AJ250" s="319"/>
      <c r="AK250" s="319"/>
      <c r="AL250" s="319"/>
      <c r="AM250" s="319"/>
      <c r="AN250" s="319"/>
      <c r="AO250" s="319"/>
      <c r="AP250" s="319"/>
      <c r="AQ250" s="857"/>
      <c r="AR250" s="46"/>
      <c r="AS250" s="19"/>
    </row>
    <row r="251" spans="2:45">
      <c r="B251" s="823"/>
      <c r="C251" s="841"/>
      <c r="D251" s="170"/>
      <c r="E251" s="955"/>
      <c r="F251" s="955"/>
      <c r="G251" s="396"/>
      <c r="H251" s="391" t="e">
        <f>G251/#REF!</f>
        <v>#REF!</v>
      </c>
      <c r="I251" s="147"/>
      <c r="J251" s="147"/>
      <c r="K251" s="147"/>
      <c r="L251" s="147"/>
      <c r="M251" s="147"/>
      <c r="N251" s="147"/>
      <c r="O251" s="863"/>
      <c r="P251" s="860"/>
      <c r="Q251" s="330"/>
      <c r="R251" s="155"/>
      <c r="S251" s="155"/>
      <c r="T251" s="155"/>
      <c r="U251" s="395"/>
      <c r="V251" s="395"/>
      <c r="W251" s="155"/>
      <c r="X251" s="155"/>
      <c r="Y251" s="835"/>
      <c r="Z251" s="388"/>
      <c r="AA251" s="835"/>
      <c r="AB251" s="270"/>
      <c r="AC251" s="831"/>
      <c r="AD251" s="855"/>
      <c r="AE251" s="319"/>
      <c r="AF251" s="319"/>
      <c r="AG251" s="319"/>
      <c r="AH251" s="319"/>
      <c r="AI251" s="319"/>
      <c r="AJ251" s="319"/>
      <c r="AK251" s="319"/>
      <c r="AL251" s="319"/>
      <c r="AM251" s="319"/>
      <c r="AN251" s="319"/>
      <c r="AO251" s="319"/>
      <c r="AP251" s="319"/>
      <c r="AQ251" s="857"/>
      <c r="AR251" s="46"/>
      <c r="AS251" s="19"/>
    </row>
    <row r="252" spans="2:45">
      <c r="B252" s="823"/>
      <c r="C252" s="841"/>
      <c r="D252" s="170"/>
      <c r="E252" s="955"/>
      <c r="F252" s="955"/>
      <c r="G252" s="22"/>
      <c r="H252" s="391" t="e">
        <f>G252/#REF!</f>
        <v>#REF!</v>
      </c>
      <c r="I252" s="147"/>
      <c r="J252" s="147"/>
      <c r="K252" s="147"/>
      <c r="L252" s="147"/>
      <c r="M252" s="147"/>
      <c r="N252" s="147"/>
      <c r="O252" s="863"/>
      <c r="P252" s="860"/>
      <c r="Q252" s="330"/>
      <c r="R252" s="155"/>
      <c r="S252" s="155"/>
      <c r="T252" s="155"/>
      <c r="U252" s="395"/>
      <c r="V252" s="395"/>
      <c r="W252" s="155"/>
      <c r="X252" s="155"/>
      <c r="Y252" s="835"/>
      <c r="Z252" s="388"/>
      <c r="AA252" s="835"/>
      <c r="AB252" s="270"/>
      <c r="AC252" s="831"/>
      <c r="AD252" s="855"/>
      <c r="AE252" s="319"/>
      <c r="AF252" s="319"/>
      <c r="AG252" s="319"/>
      <c r="AH252" s="319"/>
      <c r="AI252" s="319"/>
      <c r="AJ252" s="319"/>
      <c r="AK252" s="319"/>
      <c r="AL252" s="319"/>
      <c r="AM252" s="319"/>
      <c r="AN252" s="319"/>
      <c r="AO252" s="319"/>
      <c r="AP252" s="319"/>
      <c r="AQ252" s="857"/>
      <c r="AR252" s="46"/>
      <c r="AS252" s="19"/>
    </row>
    <row r="253" spans="2:45">
      <c r="B253" s="823"/>
      <c r="C253" s="841"/>
      <c r="D253" s="170"/>
      <c r="E253" s="955"/>
      <c r="F253" s="955"/>
      <c r="G253" s="22"/>
      <c r="H253" s="391" t="e">
        <f>G253/#REF!</f>
        <v>#REF!</v>
      </c>
      <c r="I253" s="147"/>
      <c r="J253" s="147"/>
      <c r="K253" s="147"/>
      <c r="L253" s="147"/>
      <c r="M253" s="147"/>
      <c r="N253" s="147"/>
      <c r="O253" s="863"/>
      <c r="P253" s="860"/>
      <c r="Q253" s="330"/>
      <c r="R253" s="155"/>
      <c r="S253" s="155"/>
      <c r="T253" s="155"/>
      <c r="U253" s="395"/>
      <c r="V253" s="395"/>
      <c r="W253" s="155"/>
      <c r="X253" s="155"/>
      <c r="Y253" s="835"/>
      <c r="Z253" s="388"/>
      <c r="AA253" s="835"/>
      <c r="AB253" s="270"/>
      <c r="AC253" s="831"/>
      <c r="AD253" s="855"/>
      <c r="AE253" s="319"/>
      <c r="AF253" s="319"/>
      <c r="AG253" s="319"/>
      <c r="AH253" s="319"/>
      <c r="AI253" s="319"/>
      <c r="AJ253" s="319"/>
      <c r="AK253" s="319"/>
      <c r="AL253" s="319"/>
      <c r="AM253" s="319"/>
      <c r="AN253" s="319"/>
      <c r="AO253" s="319"/>
      <c r="AP253" s="319"/>
      <c r="AQ253" s="857"/>
      <c r="AR253" s="46"/>
      <c r="AS253" s="19"/>
    </row>
    <row r="254" spans="2:45">
      <c r="B254" s="823"/>
      <c r="C254" s="841"/>
      <c r="D254" s="170"/>
      <c r="E254" s="955"/>
      <c r="F254" s="955"/>
      <c r="G254" s="22"/>
      <c r="H254" s="391" t="e">
        <f>G254/#REF!</f>
        <v>#REF!</v>
      </c>
      <c r="I254" s="147"/>
      <c r="J254" s="147"/>
      <c r="K254" s="147"/>
      <c r="L254" s="147"/>
      <c r="M254" s="147"/>
      <c r="N254" s="147"/>
      <c r="O254" s="863"/>
      <c r="P254" s="860"/>
      <c r="Q254" s="330"/>
      <c r="R254" s="155"/>
      <c r="S254" s="155"/>
      <c r="T254" s="155"/>
      <c r="U254" s="395"/>
      <c r="V254" s="395"/>
      <c r="W254" s="155"/>
      <c r="X254" s="155"/>
      <c r="Y254" s="835"/>
      <c r="Z254" s="388"/>
      <c r="AA254" s="835"/>
      <c r="AB254" s="270"/>
      <c r="AC254" s="831"/>
      <c r="AD254" s="855"/>
      <c r="AE254" s="319"/>
      <c r="AF254" s="319"/>
      <c r="AG254" s="319"/>
      <c r="AH254" s="319"/>
      <c r="AI254" s="319"/>
      <c r="AJ254" s="319"/>
      <c r="AK254" s="319"/>
      <c r="AL254" s="319"/>
      <c r="AM254" s="319"/>
      <c r="AN254" s="319"/>
      <c r="AO254" s="319"/>
      <c r="AP254" s="319"/>
      <c r="AQ254" s="857"/>
      <c r="AR254" s="46"/>
      <c r="AS254" s="19"/>
    </row>
    <row r="255" spans="2:45">
      <c r="B255" s="823"/>
      <c r="C255" s="841"/>
      <c r="D255" s="170"/>
      <c r="E255" s="955"/>
      <c r="F255" s="955"/>
      <c r="G255" s="22"/>
      <c r="H255" s="391" t="e">
        <f>G255/#REF!</f>
        <v>#REF!</v>
      </c>
      <c r="I255" s="147"/>
      <c r="J255" s="147"/>
      <c r="K255" s="147"/>
      <c r="L255" s="147"/>
      <c r="M255" s="147"/>
      <c r="N255" s="147"/>
      <c r="O255" s="863"/>
      <c r="P255" s="860"/>
      <c r="Q255" s="330"/>
      <c r="R255" s="155"/>
      <c r="S255" s="155"/>
      <c r="T255" s="155"/>
      <c r="U255" s="395"/>
      <c r="V255" s="395"/>
      <c r="W255" s="155"/>
      <c r="X255" s="155"/>
      <c r="Y255" s="835"/>
      <c r="Z255" s="388"/>
      <c r="AA255" s="835"/>
      <c r="AB255" s="270"/>
      <c r="AC255" s="831"/>
      <c r="AD255" s="855"/>
      <c r="AE255" s="319"/>
      <c r="AF255" s="319"/>
      <c r="AG255" s="319"/>
      <c r="AH255" s="319"/>
      <c r="AI255" s="319"/>
      <c r="AJ255" s="319"/>
      <c r="AK255" s="319"/>
      <c r="AL255" s="319"/>
      <c r="AM255" s="319"/>
      <c r="AN255" s="319"/>
      <c r="AO255" s="319"/>
      <c r="AP255" s="319"/>
      <c r="AQ255" s="857"/>
      <c r="AR255" s="46"/>
      <c r="AS255" s="19"/>
    </row>
    <row r="256" spans="2:45">
      <c r="B256" s="823"/>
      <c r="C256" s="841"/>
      <c r="D256" s="170"/>
      <c r="E256" s="955"/>
      <c r="F256" s="955"/>
      <c r="G256" s="22"/>
      <c r="H256" s="391" t="e">
        <f>G256/#REF!</f>
        <v>#REF!</v>
      </c>
      <c r="I256" s="147"/>
      <c r="J256" s="147"/>
      <c r="K256" s="147"/>
      <c r="L256" s="147"/>
      <c r="M256" s="147"/>
      <c r="N256" s="147"/>
      <c r="O256" s="863"/>
      <c r="P256" s="860"/>
      <c r="Q256" s="330"/>
      <c r="R256" s="155"/>
      <c r="S256" s="155"/>
      <c r="T256" s="155"/>
      <c r="U256" s="395"/>
      <c r="V256" s="395"/>
      <c r="W256" s="155"/>
      <c r="X256" s="155"/>
      <c r="Y256" s="835"/>
      <c r="Z256" s="388"/>
      <c r="AA256" s="835"/>
      <c r="AB256" s="270"/>
      <c r="AC256" s="831"/>
      <c r="AD256" s="855"/>
      <c r="AE256" s="319"/>
      <c r="AF256" s="319"/>
      <c r="AG256" s="319"/>
      <c r="AH256" s="319"/>
      <c r="AI256" s="319"/>
      <c r="AJ256" s="319"/>
      <c r="AK256" s="319"/>
      <c r="AL256" s="319"/>
      <c r="AM256" s="319"/>
      <c r="AN256" s="319"/>
      <c r="AO256" s="319"/>
      <c r="AP256" s="319"/>
      <c r="AQ256" s="857"/>
      <c r="AR256" s="46"/>
      <c r="AS256" s="19"/>
    </row>
    <row r="257" spans="2:45">
      <c r="B257" s="822"/>
      <c r="C257" s="842"/>
      <c r="D257" s="170"/>
      <c r="E257" s="955"/>
      <c r="F257" s="955"/>
      <c r="G257" s="22"/>
      <c r="H257" s="391" t="e">
        <f>G257/#REF!</f>
        <v>#REF!</v>
      </c>
      <c r="I257" s="7"/>
      <c r="J257" s="7"/>
      <c r="K257" s="7"/>
      <c r="L257" s="7"/>
      <c r="M257" s="7"/>
      <c r="N257" s="7"/>
      <c r="O257" s="864"/>
      <c r="P257" s="861"/>
      <c r="Q257" s="331"/>
      <c r="R257" s="155"/>
      <c r="S257" s="155"/>
      <c r="T257" s="155"/>
      <c r="U257" s="395"/>
      <c r="V257" s="395"/>
      <c r="W257" s="155"/>
      <c r="X257" s="155"/>
      <c r="Y257" s="836"/>
      <c r="Z257" s="389"/>
      <c r="AA257" s="836"/>
      <c r="AB257" s="271"/>
      <c r="AC257" s="832"/>
      <c r="AD257" s="856"/>
      <c r="AE257" s="320"/>
      <c r="AF257" s="320"/>
      <c r="AG257" s="320"/>
      <c r="AH257" s="320"/>
      <c r="AI257" s="320"/>
      <c r="AJ257" s="320"/>
      <c r="AK257" s="320"/>
      <c r="AL257" s="320"/>
      <c r="AM257" s="320"/>
      <c r="AN257" s="320"/>
      <c r="AO257" s="320"/>
      <c r="AP257" s="320"/>
      <c r="AQ257" s="858"/>
      <c r="AR257" s="46"/>
      <c r="AS257" s="19"/>
    </row>
    <row r="258" spans="2:45" s="90" customFormat="1" ht="16.5" customHeight="1">
      <c r="B258" s="241"/>
      <c r="C258" s="78" t="s">
        <v>348</v>
      </c>
      <c r="D258" s="78">
        <f>COUNTA(D248:D257)</f>
        <v>0</v>
      </c>
      <c r="E258" s="953"/>
      <c r="F258" s="954"/>
      <c r="G258" s="69">
        <f>SUM(G248:G257)</f>
        <v>0</v>
      </c>
      <c r="H258" s="69" t="e">
        <f>SUM(H248:H257)</f>
        <v>#REF!</v>
      </c>
      <c r="I258" s="69" t="e">
        <f>H258/200</f>
        <v>#REF!</v>
      </c>
      <c r="J258" s="69"/>
      <c r="K258" s="69"/>
      <c r="L258" s="69"/>
      <c r="M258" s="69"/>
      <c r="N258" s="69"/>
      <c r="O258" s="70">
        <f>SUM(O248:O257)</f>
        <v>0</v>
      </c>
      <c r="P258" s="71">
        <f>SUM(P248:P257)</f>
        <v>0</v>
      </c>
      <c r="Q258" s="71"/>
      <c r="R258" s="71"/>
      <c r="S258" s="71"/>
      <c r="T258" s="71"/>
      <c r="U258" s="71"/>
      <c r="V258" s="71"/>
      <c r="W258" s="74"/>
      <c r="X258" s="74"/>
      <c r="Y258" s="74">
        <f t="shared" ref="Y258" si="52">SUM(Y248:Y257)</f>
        <v>0</v>
      </c>
      <c r="Z258" s="74"/>
      <c r="AA258" s="74">
        <f>SUM(AA248:AA257)</f>
        <v>0</v>
      </c>
      <c r="AB258" s="74"/>
      <c r="AC258" s="71"/>
      <c r="AD258" s="71" t="e">
        <f>SUM(AD248:AD257)</f>
        <v>#REF!</v>
      </c>
      <c r="AE258" s="71"/>
      <c r="AF258" s="71"/>
      <c r="AG258" s="71"/>
      <c r="AH258" s="71"/>
      <c r="AI258" s="71"/>
      <c r="AJ258" s="71"/>
      <c r="AK258" s="71"/>
      <c r="AL258" s="71"/>
      <c r="AM258" s="71"/>
      <c r="AN258" s="71"/>
      <c r="AO258" s="71"/>
      <c r="AP258" s="71"/>
      <c r="AQ258" s="71" t="e">
        <f t="shared" ref="AQ258" si="53">SUM(AQ248:AQ257)</f>
        <v>#REF!</v>
      </c>
      <c r="AR258" s="81"/>
      <c r="AS258" s="91"/>
    </row>
    <row r="259" spans="2:45" s="93" customFormat="1" ht="15" thickBot="1">
      <c r="B259" s="242"/>
      <c r="C259" s="82"/>
      <c r="D259" s="83"/>
      <c r="E259" s="951"/>
      <c r="F259" s="952"/>
      <c r="G259" s="84"/>
      <c r="H259" s="28" t="str">
        <f>IFERROR(IF(G259/#REF!=0," ",G259/#REF!),"")</f>
        <v/>
      </c>
      <c r="I259" s="28"/>
      <c r="J259" s="28"/>
      <c r="K259" s="28"/>
      <c r="L259" s="28"/>
      <c r="M259" s="28"/>
      <c r="N259" s="28"/>
      <c r="O259" s="72"/>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87"/>
      <c r="AS259" s="92"/>
    </row>
    <row r="260" spans="2:45">
      <c r="B260" s="823">
        <f>B248+1</f>
        <v>21</v>
      </c>
      <c r="C260" s="841"/>
      <c r="D260" s="170"/>
      <c r="E260" s="955"/>
      <c r="F260" s="955"/>
      <c r="G260" s="396"/>
      <c r="H260" s="391" t="e">
        <f>G260/#REF!</f>
        <v>#REF!</v>
      </c>
      <c r="I260" s="147"/>
      <c r="J260" s="147"/>
      <c r="K260" s="147"/>
      <c r="L260" s="147"/>
      <c r="M260" s="147"/>
      <c r="N260" s="147"/>
      <c r="O260" s="862" t="str">
        <f>IFERROR(ROUND(IF(G270/#REF!=0,"",G270/#REF!),0),"")</f>
        <v/>
      </c>
      <c r="P260" s="859" t="str">
        <f>IFERROR(O270/#REF!,"")</f>
        <v/>
      </c>
      <c r="Q260" s="330"/>
      <c r="R260" s="155" t="str">
        <f>IFERROR(P270*#REF!/2,"")</f>
        <v/>
      </c>
      <c r="S260" s="155"/>
      <c r="T260" s="155"/>
      <c r="U260" s="395"/>
      <c r="V260" s="395"/>
      <c r="W260" s="155" t="str">
        <f>IFERROR(U270*#REF!/2,"")</f>
        <v/>
      </c>
      <c r="X260" s="155"/>
      <c r="Y260" s="834" t="str">
        <f>IFERROR(ROUND(IF(OR(#REF!="Shazoor",#REF!="Shazoor",#REF!="Shazoor",#REF!="Shazoor"),$P270/#REF!,""),1),"NA")</f>
        <v>NA</v>
      </c>
      <c r="Z260" s="387"/>
      <c r="AA260" s="834" t="str">
        <f>IFERROR(ROUND(IF(OR(#REF!="Suzuki",#REF!="Suzuki",#REF!="Suzuki",#REF!="Suzuki"),$P270/#REF!,""),1),"NA")</f>
        <v>NA</v>
      </c>
      <c r="AB260" s="269"/>
      <c r="AC260" s="830"/>
      <c r="AD260" s="855" t="e">
        <f>I270</f>
        <v>#REF!</v>
      </c>
      <c r="AE260" s="319"/>
      <c r="AF260" s="319"/>
      <c r="AG260" s="319"/>
      <c r="AH260" s="319"/>
      <c r="AI260" s="319"/>
      <c r="AJ260" s="319"/>
      <c r="AK260" s="319"/>
      <c r="AL260" s="319"/>
      <c r="AM260" s="319"/>
      <c r="AN260" s="319"/>
      <c r="AO260" s="319"/>
      <c r="AP260" s="319"/>
      <c r="AQ260" s="857" t="e">
        <f>AD260/20</f>
        <v>#REF!</v>
      </c>
      <c r="AR260" s="44"/>
      <c r="AS260" s="19"/>
    </row>
    <row r="261" spans="2:45">
      <c r="B261" s="823"/>
      <c r="C261" s="841"/>
      <c r="D261" s="170"/>
      <c r="E261" s="955"/>
      <c r="F261" s="955"/>
      <c r="G261" s="396"/>
      <c r="H261" s="391" t="e">
        <f>G261/#REF!</f>
        <v>#REF!</v>
      </c>
      <c r="I261" s="147"/>
      <c r="J261" s="147"/>
      <c r="K261" s="147"/>
      <c r="L261" s="147"/>
      <c r="M261" s="147"/>
      <c r="N261" s="147"/>
      <c r="O261" s="863"/>
      <c r="P261" s="860"/>
      <c r="Q261" s="330"/>
      <c r="R261" s="155"/>
      <c r="S261" s="155"/>
      <c r="T261" s="155"/>
      <c r="U261" s="395"/>
      <c r="V261" s="395"/>
      <c r="W261" s="155"/>
      <c r="X261" s="155"/>
      <c r="Y261" s="835"/>
      <c r="Z261" s="388"/>
      <c r="AA261" s="835"/>
      <c r="AB261" s="270"/>
      <c r="AC261" s="831"/>
      <c r="AD261" s="855"/>
      <c r="AE261" s="319"/>
      <c r="AF261" s="319"/>
      <c r="AG261" s="319"/>
      <c r="AH261" s="319"/>
      <c r="AI261" s="319"/>
      <c r="AJ261" s="319"/>
      <c r="AK261" s="319"/>
      <c r="AL261" s="319"/>
      <c r="AM261" s="319"/>
      <c r="AN261" s="319"/>
      <c r="AO261" s="319"/>
      <c r="AP261" s="319"/>
      <c r="AQ261" s="857"/>
      <c r="AR261" s="46"/>
      <c r="AS261" s="19"/>
    </row>
    <row r="262" spans="2:45">
      <c r="B262" s="823"/>
      <c r="C262" s="841"/>
      <c r="D262" s="170"/>
      <c r="E262" s="955"/>
      <c r="F262" s="955"/>
      <c r="G262" s="396"/>
      <c r="H262" s="391" t="e">
        <f>G262/#REF!</f>
        <v>#REF!</v>
      </c>
      <c r="I262" s="147"/>
      <c r="J262" s="147"/>
      <c r="K262" s="147"/>
      <c r="L262" s="147"/>
      <c r="M262" s="147"/>
      <c r="N262" s="147"/>
      <c r="O262" s="863"/>
      <c r="P262" s="860"/>
      <c r="Q262" s="330"/>
      <c r="R262" s="155"/>
      <c r="S262" s="155"/>
      <c r="T262" s="155"/>
      <c r="U262" s="395"/>
      <c r="V262" s="395"/>
      <c r="W262" s="155"/>
      <c r="X262" s="155"/>
      <c r="Y262" s="835"/>
      <c r="Z262" s="388"/>
      <c r="AA262" s="835"/>
      <c r="AB262" s="270"/>
      <c r="AC262" s="831"/>
      <c r="AD262" s="855"/>
      <c r="AE262" s="319"/>
      <c r="AF262" s="319"/>
      <c r="AG262" s="319"/>
      <c r="AH262" s="319"/>
      <c r="AI262" s="319"/>
      <c r="AJ262" s="319"/>
      <c r="AK262" s="319"/>
      <c r="AL262" s="319"/>
      <c r="AM262" s="319"/>
      <c r="AN262" s="319"/>
      <c r="AO262" s="319"/>
      <c r="AP262" s="319"/>
      <c r="AQ262" s="857"/>
      <c r="AR262" s="46"/>
      <c r="AS262" s="19"/>
    </row>
    <row r="263" spans="2:45">
      <c r="B263" s="823"/>
      <c r="C263" s="841"/>
      <c r="D263" s="170"/>
      <c r="E263" s="955"/>
      <c r="F263" s="955"/>
      <c r="G263" s="396"/>
      <c r="H263" s="391" t="e">
        <f>G263/#REF!</f>
        <v>#REF!</v>
      </c>
      <c r="I263" s="147"/>
      <c r="J263" s="147"/>
      <c r="K263" s="147"/>
      <c r="L263" s="147"/>
      <c r="M263" s="147"/>
      <c r="N263" s="147"/>
      <c r="O263" s="863"/>
      <c r="P263" s="860"/>
      <c r="Q263" s="330"/>
      <c r="R263" s="155"/>
      <c r="S263" s="155"/>
      <c r="T263" s="155"/>
      <c r="U263" s="395"/>
      <c r="V263" s="395"/>
      <c r="W263" s="155"/>
      <c r="X263" s="155"/>
      <c r="Y263" s="835"/>
      <c r="Z263" s="388"/>
      <c r="AA263" s="835"/>
      <c r="AB263" s="270"/>
      <c r="AC263" s="831"/>
      <c r="AD263" s="855"/>
      <c r="AE263" s="319"/>
      <c r="AF263" s="319"/>
      <c r="AG263" s="319"/>
      <c r="AH263" s="319"/>
      <c r="AI263" s="319"/>
      <c r="AJ263" s="319"/>
      <c r="AK263" s="319"/>
      <c r="AL263" s="319"/>
      <c r="AM263" s="319"/>
      <c r="AN263" s="319"/>
      <c r="AO263" s="319"/>
      <c r="AP263" s="319"/>
      <c r="AQ263" s="857"/>
      <c r="AR263" s="46"/>
      <c r="AS263" s="19"/>
    </row>
    <row r="264" spans="2:45">
      <c r="B264" s="823"/>
      <c r="C264" s="841"/>
      <c r="D264" s="170"/>
      <c r="E264" s="955"/>
      <c r="F264" s="955"/>
      <c r="G264" s="22"/>
      <c r="H264" s="391" t="e">
        <f>G264/#REF!</f>
        <v>#REF!</v>
      </c>
      <c r="I264" s="147"/>
      <c r="J264" s="147"/>
      <c r="K264" s="147"/>
      <c r="L264" s="147"/>
      <c r="M264" s="147"/>
      <c r="N264" s="147"/>
      <c r="O264" s="863"/>
      <c r="P264" s="860"/>
      <c r="Q264" s="330"/>
      <c r="R264" s="155"/>
      <c r="S264" s="155"/>
      <c r="T264" s="155"/>
      <c r="U264" s="395"/>
      <c r="V264" s="395"/>
      <c r="W264" s="155"/>
      <c r="X264" s="155"/>
      <c r="Y264" s="835"/>
      <c r="Z264" s="388"/>
      <c r="AA264" s="835"/>
      <c r="AB264" s="270"/>
      <c r="AC264" s="831"/>
      <c r="AD264" s="855"/>
      <c r="AE264" s="319"/>
      <c r="AF264" s="319"/>
      <c r="AG264" s="319"/>
      <c r="AH264" s="319"/>
      <c r="AI264" s="319"/>
      <c r="AJ264" s="319"/>
      <c r="AK264" s="319"/>
      <c r="AL264" s="319"/>
      <c r="AM264" s="319"/>
      <c r="AN264" s="319"/>
      <c r="AO264" s="319"/>
      <c r="AP264" s="319"/>
      <c r="AQ264" s="857"/>
      <c r="AR264" s="46"/>
      <c r="AS264" s="19"/>
    </row>
    <row r="265" spans="2:45">
      <c r="B265" s="823"/>
      <c r="C265" s="841"/>
      <c r="D265" s="170"/>
      <c r="E265" s="955"/>
      <c r="F265" s="955"/>
      <c r="G265" s="22"/>
      <c r="H265" s="391" t="e">
        <f>G265/#REF!</f>
        <v>#REF!</v>
      </c>
      <c r="I265" s="147"/>
      <c r="J265" s="147"/>
      <c r="K265" s="147"/>
      <c r="L265" s="147"/>
      <c r="M265" s="147"/>
      <c r="N265" s="147"/>
      <c r="O265" s="863"/>
      <c r="P265" s="860"/>
      <c r="Q265" s="330"/>
      <c r="R265" s="155"/>
      <c r="S265" s="155"/>
      <c r="T265" s="155"/>
      <c r="U265" s="395"/>
      <c r="V265" s="395"/>
      <c r="W265" s="155"/>
      <c r="X265" s="155"/>
      <c r="Y265" s="835"/>
      <c r="Z265" s="388"/>
      <c r="AA265" s="835"/>
      <c r="AB265" s="270"/>
      <c r="AC265" s="831"/>
      <c r="AD265" s="855"/>
      <c r="AE265" s="319"/>
      <c r="AF265" s="319"/>
      <c r="AG265" s="319"/>
      <c r="AH265" s="319"/>
      <c r="AI265" s="319"/>
      <c r="AJ265" s="319"/>
      <c r="AK265" s="319"/>
      <c r="AL265" s="319"/>
      <c r="AM265" s="319"/>
      <c r="AN265" s="319"/>
      <c r="AO265" s="319"/>
      <c r="AP265" s="319"/>
      <c r="AQ265" s="857"/>
      <c r="AR265" s="46"/>
      <c r="AS265" s="19"/>
    </row>
    <row r="266" spans="2:45">
      <c r="B266" s="823"/>
      <c r="C266" s="841"/>
      <c r="D266" s="170"/>
      <c r="E266" s="955"/>
      <c r="F266" s="955"/>
      <c r="G266" s="22"/>
      <c r="H266" s="391" t="e">
        <f>G266/#REF!</f>
        <v>#REF!</v>
      </c>
      <c r="I266" s="147"/>
      <c r="J266" s="147"/>
      <c r="K266" s="147"/>
      <c r="L266" s="147"/>
      <c r="M266" s="147"/>
      <c r="N266" s="147"/>
      <c r="O266" s="863"/>
      <c r="P266" s="860"/>
      <c r="Q266" s="330"/>
      <c r="R266" s="155"/>
      <c r="S266" s="155"/>
      <c r="T266" s="155"/>
      <c r="U266" s="395"/>
      <c r="V266" s="395"/>
      <c r="W266" s="155"/>
      <c r="X266" s="155"/>
      <c r="Y266" s="835"/>
      <c r="Z266" s="388"/>
      <c r="AA266" s="835"/>
      <c r="AB266" s="270"/>
      <c r="AC266" s="831"/>
      <c r="AD266" s="855"/>
      <c r="AE266" s="319"/>
      <c r="AF266" s="319"/>
      <c r="AG266" s="319"/>
      <c r="AH266" s="319"/>
      <c r="AI266" s="319"/>
      <c r="AJ266" s="319"/>
      <c r="AK266" s="319"/>
      <c r="AL266" s="319"/>
      <c r="AM266" s="319"/>
      <c r="AN266" s="319"/>
      <c r="AO266" s="319"/>
      <c r="AP266" s="319"/>
      <c r="AQ266" s="857"/>
      <c r="AR266" s="46"/>
      <c r="AS266" s="19"/>
    </row>
    <row r="267" spans="2:45">
      <c r="B267" s="823"/>
      <c r="C267" s="841"/>
      <c r="D267" s="170"/>
      <c r="E267" s="955"/>
      <c r="F267" s="955"/>
      <c r="G267" s="22"/>
      <c r="H267" s="391" t="e">
        <f>G267/#REF!</f>
        <v>#REF!</v>
      </c>
      <c r="I267" s="147"/>
      <c r="J267" s="147"/>
      <c r="K267" s="147"/>
      <c r="L267" s="147"/>
      <c r="M267" s="147"/>
      <c r="N267" s="147"/>
      <c r="O267" s="863"/>
      <c r="P267" s="860"/>
      <c r="Q267" s="330"/>
      <c r="R267" s="155"/>
      <c r="S267" s="155"/>
      <c r="T267" s="155"/>
      <c r="U267" s="395"/>
      <c r="V267" s="395"/>
      <c r="W267" s="155"/>
      <c r="X267" s="155"/>
      <c r="Y267" s="835"/>
      <c r="Z267" s="388"/>
      <c r="AA267" s="835"/>
      <c r="AB267" s="270"/>
      <c r="AC267" s="831"/>
      <c r="AD267" s="855"/>
      <c r="AE267" s="319"/>
      <c r="AF267" s="319"/>
      <c r="AG267" s="319"/>
      <c r="AH267" s="319"/>
      <c r="AI267" s="319"/>
      <c r="AJ267" s="319"/>
      <c r="AK267" s="319"/>
      <c r="AL267" s="319"/>
      <c r="AM267" s="319"/>
      <c r="AN267" s="319"/>
      <c r="AO267" s="319"/>
      <c r="AP267" s="319"/>
      <c r="AQ267" s="857"/>
      <c r="AR267" s="46"/>
      <c r="AS267" s="19"/>
    </row>
    <row r="268" spans="2:45">
      <c r="B268" s="823"/>
      <c r="C268" s="841"/>
      <c r="D268" s="170"/>
      <c r="E268" s="955"/>
      <c r="F268" s="955"/>
      <c r="G268" s="22"/>
      <c r="H268" s="391" t="e">
        <f>G268/#REF!</f>
        <v>#REF!</v>
      </c>
      <c r="I268" s="147"/>
      <c r="J268" s="147"/>
      <c r="K268" s="147"/>
      <c r="L268" s="147"/>
      <c r="M268" s="147"/>
      <c r="N268" s="147"/>
      <c r="O268" s="863"/>
      <c r="P268" s="860"/>
      <c r="Q268" s="330"/>
      <c r="R268" s="155"/>
      <c r="S268" s="155"/>
      <c r="T268" s="155"/>
      <c r="U268" s="395"/>
      <c r="V268" s="395"/>
      <c r="W268" s="155"/>
      <c r="X268" s="155"/>
      <c r="Y268" s="835"/>
      <c r="Z268" s="388"/>
      <c r="AA268" s="835"/>
      <c r="AB268" s="270"/>
      <c r="AC268" s="831"/>
      <c r="AD268" s="855"/>
      <c r="AE268" s="319"/>
      <c r="AF268" s="319"/>
      <c r="AG268" s="319"/>
      <c r="AH268" s="319"/>
      <c r="AI268" s="319"/>
      <c r="AJ268" s="319"/>
      <c r="AK268" s="319"/>
      <c r="AL268" s="319"/>
      <c r="AM268" s="319"/>
      <c r="AN268" s="319"/>
      <c r="AO268" s="319"/>
      <c r="AP268" s="319"/>
      <c r="AQ268" s="857"/>
      <c r="AR268" s="46"/>
      <c r="AS268" s="19"/>
    </row>
    <row r="269" spans="2:45">
      <c r="B269" s="822"/>
      <c r="C269" s="842"/>
      <c r="D269" s="170"/>
      <c r="E269" s="955"/>
      <c r="F269" s="955"/>
      <c r="G269" s="22"/>
      <c r="H269" s="391" t="e">
        <f>G269/#REF!</f>
        <v>#REF!</v>
      </c>
      <c r="I269" s="7"/>
      <c r="J269" s="7"/>
      <c r="K269" s="7"/>
      <c r="L269" s="7"/>
      <c r="M269" s="7"/>
      <c r="N269" s="7"/>
      <c r="O269" s="864"/>
      <c r="P269" s="861"/>
      <c r="Q269" s="331"/>
      <c r="R269" s="155"/>
      <c r="S269" s="155"/>
      <c r="T269" s="155"/>
      <c r="U269" s="395"/>
      <c r="V269" s="395"/>
      <c r="W269" s="155"/>
      <c r="X269" s="155"/>
      <c r="Y269" s="836"/>
      <c r="Z269" s="389"/>
      <c r="AA269" s="836"/>
      <c r="AB269" s="271"/>
      <c r="AC269" s="832"/>
      <c r="AD269" s="856"/>
      <c r="AE269" s="320"/>
      <c r="AF269" s="320"/>
      <c r="AG269" s="320"/>
      <c r="AH269" s="320"/>
      <c r="AI269" s="320"/>
      <c r="AJ269" s="320"/>
      <c r="AK269" s="320"/>
      <c r="AL269" s="320"/>
      <c r="AM269" s="320"/>
      <c r="AN269" s="320"/>
      <c r="AO269" s="320"/>
      <c r="AP269" s="320"/>
      <c r="AQ269" s="858"/>
      <c r="AR269" s="46"/>
      <c r="AS269" s="19"/>
    </row>
    <row r="270" spans="2:45" s="90" customFormat="1" ht="16.5" customHeight="1">
      <c r="B270" s="241"/>
      <c r="C270" s="78" t="s">
        <v>348</v>
      </c>
      <c r="D270" s="78">
        <f>COUNTA(D260:D269)</f>
        <v>0</v>
      </c>
      <c r="E270" s="953"/>
      <c r="F270" s="954"/>
      <c r="G270" s="69">
        <f>SUM(G260:G269)</f>
        <v>0</v>
      </c>
      <c r="H270" s="69" t="e">
        <f>SUM(H260:H269)</f>
        <v>#REF!</v>
      </c>
      <c r="I270" s="69" t="e">
        <f>H270/200</f>
        <v>#REF!</v>
      </c>
      <c r="J270" s="69"/>
      <c r="K270" s="69"/>
      <c r="L270" s="69"/>
      <c r="M270" s="69"/>
      <c r="N270" s="69"/>
      <c r="O270" s="70">
        <f>SUM(O260:O269)</f>
        <v>0</v>
      </c>
      <c r="P270" s="71">
        <f>SUM(P260:P269)</f>
        <v>0</v>
      </c>
      <c r="Q270" s="71"/>
      <c r="R270" s="71"/>
      <c r="S270" s="71"/>
      <c r="T270" s="71"/>
      <c r="U270" s="71"/>
      <c r="V270" s="71"/>
      <c r="W270" s="74"/>
      <c r="X270" s="74"/>
      <c r="Y270" s="74">
        <f t="shared" ref="Y270" si="54">SUM(Y260:Y269)</f>
        <v>0</v>
      </c>
      <c r="Z270" s="74"/>
      <c r="AA270" s="74">
        <f>SUM(AA260:AA269)</f>
        <v>0</v>
      </c>
      <c r="AB270" s="74"/>
      <c r="AC270" s="71"/>
      <c r="AD270" s="71" t="e">
        <f>SUM(AD260:AD269)</f>
        <v>#REF!</v>
      </c>
      <c r="AE270" s="71"/>
      <c r="AF270" s="71"/>
      <c r="AG270" s="71"/>
      <c r="AH270" s="71"/>
      <c r="AI270" s="71"/>
      <c r="AJ270" s="71"/>
      <c r="AK270" s="71"/>
      <c r="AL270" s="71"/>
      <c r="AM270" s="71"/>
      <c r="AN270" s="71"/>
      <c r="AO270" s="71"/>
      <c r="AP270" s="71"/>
      <c r="AQ270" s="71" t="e">
        <f t="shared" ref="AQ270" si="55">SUM(AQ260:AQ269)</f>
        <v>#REF!</v>
      </c>
      <c r="AR270" s="81"/>
      <c r="AS270" s="91"/>
    </row>
    <row r="271" spans="2:45" s="93" customFormat="1" ht="15" thickBot="1">
      <c r="B271" s="242"/>
      <c r="C271" s="82"/>
      <c r="D271" s="83"/>
      <c r="E271" s="951"/>
      <c r="F271" s="952"/>
      <c r="G271" s="84"/>
      <c r="H271" s="28" t="str">
        <f>IFERROR(IF(G271/#REF!=0," ",G271/#REF!),"")</f>
        <v/>
      </c>
      <c r="I271" s="28"/>
      <c r="J271" s="28"/>
      <c r="K271" s="28"/>
      <c r="L271" s="28"/>
      <c r="M271" s="28"/>
      <c r="N271" s="28"/>
      <c r="O271" s="72"/>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87"/>
      <c r="AS271" s="92"/>
    </row>
    <row r="272" spans="2:45">
      <c r="B272" s="823">
        <f>B260+1</f>
        <v>22</v>
      </c>
      <c r="C272" s="841"/>
      <c r="D272" s="170"/>
      <c r="E272" s="955"/>
      <c r="F272" s="955"/>
      <c r="G272" s="396"/>
      <c r="H272" s="391" t="e">
        <f>G272/#REF!</f>
        <v>#REF!</v>
      </c>
      <c r="I272" s="147"/>
      <c r="J272" s="147"/>
      <c r="K272" s="147"/>
      <c r="L272" s="147"/>
      <c r="M272" s="147"/>
      <c r="N272" s="147"/>
      <c r="O272" s="862" t="str">
        <f>IFERROR(ROUND(IF(G282/#REF!=0,"",G282/#REF!),0),"")</f>
        <v/>
      </c>
      <c r="P272" s="859" t="str">
        <f>IFERROR(O282/#REF!,"")</f>
        <v/>
      </c>
      <c r="Q272" s="330"/>
      <c r="R272" s="155" t="str">
        <f>IFERROR(P282*#REF!/2,"")</f>
        <v/>
      </c>
      <c r="S272" s="155"/>
      <c r="T272" s="155"/>
      <c r="U272" s="395"/>
      <c r="V272" s="395"/>
      <c r="W272" s="155" t="str">
        <f>IFERROR(U282*#REF!/2,"")</f>
        <v/>
      </c>
      <c r="X272" s="155"/>
      <c r="Y272" s="834" t="str">
        <f>IFERROR(ROUND(IF(OR(#REF!="Shazoor",#REF!="Shazoor",#REF!="Shazoor",#REF!="Shazoor"),$P282/#REF!,""),1),"NA")</f>
        <v>NA</v>
      </c>
      <c r="Z272" s="387"/>
      <c r="AA272" s="834" t="str">
        <f>IFERROR(ROUND(IF(OR(#REF!="Suzuki",#REF!="Suzuki",#REF!="Suzuki",#REF!="Suzuki"),$P282/#REF!,""),1),"NA")</f>
        <v>NA</v>
      </c>
      <c r="AB272" s="269"/>
      <c r="AC272" s="830"/>
      <c r="AD272" s="855" t="e">
        <f>I282</f>
        <v>#REF!</v>
      </c>
      <c r="AE272" s="319"/>
      <c r="AF272" s="319"/>
      <c r="AG272" s="319"/>
      <c r="AH272" s="319"/>
      <c r="AI272" s="319"/>
      <c r="AJ272" s="319"/>
      <c r="AK272" s="319"/>
      <c r="AL272" s="319"/>
      <c r="AM272" s="319"/>
      <c r="AN272" s="319"/>
      <c r="AO272" s="319"/>
      <c r="AP272" s="319"/>
      <c r="AQ272" s="857" t="e">
        <f>AD272/20</f>
        <v>#REF!</v>
      </c>
      <c r="AR272" s="44"/>
      <c r="AS272" s="19"/>
    </row>
    <row r="273" spans="2:45">
      <c r="B273" s="823"/>
      <c r="C273" s="841"/>
      <c r="D273" s="170"/>
      <c r="E273" s="955"/>
      <c r="F273" s="955"/>
      <c r="G273" s="396"/>
      <c r="H273" s="391" t="e">
        <f>G273/#REF!</f>
        <v>#REF!</v>
      </c>
      <c r="I273" s="147"/>
      <c r="J273" s="147"/>
      <c r="K273" s="147"/>
      <c r="L273" s="147"/>
      <c r="M273" s="147"/>
      <c r="N273" s="147"/>
      <c r="O273" s="863"/>
      <c r="P273" s="860"/>
      <c r="Q273" s="330"/>
      <c r="R273" s="155"/>
      <c r="S273" s="155"/>
      <c r="T273" s="155"/>
      <c r="U273" s="395"/>
      <c r="V273" s="395"/>
      <c r="W273" s="155"/>
      <c r="X273" s="155"/>
      <c r="Y273" s="835"/>
      <c r="Z273" s="388"/>
      <c r="AA273" s="835"/>
      <c r="AB273" s="270"/>
      <c r="AC273" s="831"/>
      <c r="AD273" s="855"/>
      <c r="AE273" s="319"/>
      <c r="AF273" s="319"/>
      <c r="AG273" s="319"/>
      <c r="AH273" s="319"/>
      <c r="AI273" s="319"/>
      <c r="AJ273" s="319"/>
      <c r="AK273" s="319"/>
      <c r="AL273" s="319"/>
      <c r="AM273" s="319"/>
      <c r="AN273" s="319"/>
      <c r="AO273" s="319"/>
      <c r="AP273" s="319"/>
      <c r="AQ273" s="857"/>
      <c r="AR273" s="46"/>
      <c r="AS273" s="19"/>
    </row>
    <row r="274" spans="2:45">
      <c r="B274" s="823"/>
      <c r="C274" s="841"/>
      <c r="D274" s="170"/>
      <c r="E274" s="955"/>
      <c r="F274" s="955"/>
      <c r="G274" s="396"/>
      <c r="H274" s="391" t="e">
        <f>G274/#REF!</f>
        <v>#REF!</v>
      </c>
      <c r="I274" s="147"/>
      <c r="J274" s="147"/>
      <c r="K274" s="147"/>
      <c r="L274" s="147"/>
      <c r="M274" s="147"/>
      <c r="N274" s="147"/>
      <c r="O274" s="863"/>
      <c r="P274" s="860"/>
      <c r="Q274" s="330"/>
      <c r="R274" s="155"/>
      <c r="S274" s="155"/>
      <c r="T274" s="155"/>
      <c r="U274" s="395"/>
      <c r="V274" s="395"/>
      <c r="W274" s="155"/>
      <c r="X274" s="155"/>
      <c r="Y274" s="835"/>
      <c r="Z274" s="388"/>
      <c r="AA274" s="835"/>
      <c r="AB274" s="270"/>
      <c r="AC274" s="831"/>
      <c r="AD274" s="855"/>
      <c r="AE274" s="319"/>
      <c r="AF274" s="319"/>
      <c r="AG274" s="319"/>
      <c r="AH274" s="319"/>
      <c r="AI274" s="319"/>
      <c r="AJ274" s="319"/>
      <c r="AK274" s="319"/>
      <c r="AL274" s="319"/>
      <c r="AM274" s="319"/>
      <c r="AN274" s="319"/>
      <c r="AO274" s="319"/>
      <c r="AP274" s="319"/>
      <c r="AQ274" s="857"/>
      <c r="AR274" s="46"/>
      <c r="AS274" s="19"/>
    </row>
    <row r="275" spans="2:45">
      <c r="B275" s="823"/>
      <c r="C275" s="841"/>
      <c r="D275" s="170"/>
      <c r="E275" s="955"/>
      <c r="F275" s="955"/>
      <c r="G275" s="396"/>
      <c r="H275" s="391" t="e">
        <f>G275/#REF!</f>
        <v>#REF!</v>
      </c>
      <c r="I275" s="147"/>
      <c r="J275" s="147"/>
      <c r="K275" s="147"/>
      <c r="L275" s="147"/>
      <c r="M275" s="147"/>
      <c r="N275" s="147"/>
      <c r="O275" s="863"/>
      <c r="P275" s="860"/>
      <c r="Q275" s="330"/>
      <c r="R275" s="155"/>
      <c r="S275" s="155"/>
      <c r="T275" s="155"/>
      <c r="U275" s="395"/>
      <c r="V275" s="395"/>
      <c r="W275" s="155"/>
      <c r="X275" s="155"/>
      <c r="Y275" s="835"/>
      <c r="Z275" s="388"/>
      <c r="AA275" s="835"/>
      <c r="AB275" s="270"/>
      <c r="AC275" s="831"/>
      <c r="AD275" s="855"/>
      <c r="AE275" s="319"/>
      <c r="AF275" s="319"/>
      <c r="AG275" s="319"/>
      <c r="AH275" s="319"/>
      <c r="AI275" s="319"/>
      <c r="AJ275" s="319"/>
      <c r="AK275" s="319"/>
      <c r="AL275" s="319"/>
      <c r="AM275" s="319"/>
      <c r="AN275" s="319"/>
      <c r="AO275" s="319"/>
      <c r="AP275" s="319"/>
      <c r="AQ275" s="857"/>
      <c r="AR275" s="46"/>
      <c r="AS275" s="19"/>
    </row>
    <row r="276" spans="2:45">
      <c r="B276" s="823"/>
      <c r="C276" s="841"/>
      <c r="D276" s="170"/>
      <c r="E276" s="955"/>
      <c r="F276" s="955"/>
      <c r="G276" s="22"/>
      <c r="H276" s="391" t="e">
        <f>G276/#REF!</f>
        <v>#REF!</v>
      </c>
      <c r="I276" s="147"/>
      <c r="J276" s="147"/>
      <c r="K276" s="147"/>
      <c r="L276" s="147"/>
      <c r="M276" s="147"/>
      <c r="N276" s="147"/>
      <c r="O276" s="863"/>
      <c r="P276" s="860"/>
      <c r="Q276" s="330"/>
      <c r="R276" s="155"/>
      <c r="S276" s="155"/>
      <c r="T276" s="155"/>
      <c r="U276" s="395"/>
      <c r="V276" s="395"/>
      <c r="W276" s="155"/>
      <c r="X276" s="155"/>
      <c r="Y276" s="835"/>
      <c r="Z276" s="388"/>
      <c r="AA276" s="835"/>
      <c r="AB276" s="270"/>
      <c r="AC276" s="831"/>
      <c r="AD276" s="855"/>
      <c r="AE276" s="319"/>
      <c r="AF276" s="319"/>
      <c r="AG276" s="319"/>
      <c r="AH276" s="319"/>
      <c r="AI276" s="319"/>
      <c r="AJ276" s="319"/>
      <c r="AK276" s="319"/>
      <c r="AL276" s="319"/>
      <c r="AM276" s="319"/>
      <c r="AN276" s="319"/>
      <c r="AO276" s="319"/>
      <c r="AP276" s="319"/>
      <c r="AQ276" s="857"/>
      <c r="AR276" s="46"/>
      <c r="AS276" s="19"/>
    </row>
    <row r="277" spans="2:45">
      <c r="B277" s="823"/>
      <c r="C277" s="841"/>
      <c r="D277" s="170"/>
      <c r="E277" s="955"/>
      <c r="F277" s="955"/>
      <c r="G277" s="22"/>
      <c r="H277" s="391" t="e">
        <f>G277/#REF!</f>
        <v>#REF!</v>
      </c>
      <c r="I277" s="147"/>
      <c r="J277" s="147"/>
      <c r="K277" s="147"/>
      <c r="L277" s="147"/>
      <c r="M277" s="147"/>
      <c r="N277" s="147"/>
      <c r="O277" s="863"/>
      <c r="P277" s="860"/>
      <c r="Q277" s="330"/>
      <c r="R277" s="155"/>
      <c r="S277" s="155"/>
      <c r="T277" s="155"/>
      <c r="U277" s="395"/>
      <c r="V277" s="395"/>
      <c r="W277" s="155"/>
      <c r="X277" s="155"/>
      <c r="Y277" s="835"/>
      <c r="Z277" s="388"/>
      <c r="AA277" s="835"/>
      <c r="AB277" s="270"/>
      <c r="AC277" s="831"/>
      <c r="AD277" s="855"/>
      <c r="AE277" s="319"/>
      <c r="AF277" s="319"/>
      <c r="AG277" s="319"/>
      <c r="AH277" s="319"/>
      <c r="AI277" s="319"/>
      <c r="AJ277" s="319"/>
      <c r="AK277" s="319"/>
      <c r="AL277" s="319"/>
      <c r="AM277" s="319"/>
      <c r="AN277" s="319"/>
      <c r="AO277" s="319"/>
      <c r="AP277" s="319"/>
      <c r="AQ277" s="857"/>
      <c r="AR277" s="46"/>
      <c r="AS277" s="19"/>
    </row>
    <row r="278" spans="2:45">
      <c r="B278" s="823"/>
      <c r="C278" s="841"/>
      <c r="D278" s="170"/>
      <c r="E278" s="955"/>
      <c r="F278" s="955"/>
      <c r="G278" s="22"/>
      <c r="H278" s="391" t="e">
        <f>G278/#REF!</f>
        <v>#REF!</v>
      </c>
      <c r="I278" s="147"/>
      <c r="J278" s="147"/>
      <c r="K278" s="147"/>
      <c r="L278" s="147"/>
      <c r="M278" s="147"/>
      <c r="N278" s="147"/>
      <c r="O278" s="863"/>
      <c r="P278" s="860"/>
      <c r="Q278" s="330"/>
      <c r="R278" s="155"/>
      <c r="S278" s="155"/>
      <c r="T278" s="155"/>
      <c r="U278" s="395"/>
      <c r="V278" s="395"/>
      <c r="W278" s="155"/>
      <c r="X278" s="155"/>
      <c r="Y278" s="835"/>
      <c r="Z278" s="388"/>
      <c r="AA278" s="835"/>
      <c r="AB278" s="270"/>
      <c r="AC278" s="831"/>
      <c r="AD278" s="855"/>
      <c r="AE278" s="319"/>
      <c r="AF278" s="319"/>
      <c r="AG278" s="319"/>
      <c r="AH278" s="319"/>
      <c r="AI278" s="319"/>
      <c r="AJ278" s="319"/>
      <c r="AK278" s="319"/>
      <c r="AL278" s="319"/>
      <c r="AM278" s="319"/>
      <c r="AN278" s="319"/>
      <c r="AO278" s="319"/>
      <c r="AP278" s="319"/>
      <c r="AQ278" s="857"/>
      <c r="AR278" s="46"/>
      <c r="AS278" s="19"/>
    </row>
    <row r="279" spans="2:45">
      <c r="B279" s="823"/>
      <c r="C279" s="841"/>
      <c r="D279" s="170"/>
      <c r="E279" s="955"/>
      <c r="F279" s="955"/>
      <c r="G279" s="22"/>
      <c r="H279" s="391" t="e">
        <f>G279/#REF!</f>
        <v>#REF!</v>
      </c>
      <c r="I279" s="147"/>
      <c r="J279" s="147"/>
      <c r="K279" s="147"/>
      <c r="L279" s="147"/>
      <c r="M279" s="147"/>
      <c r="N279" s="147"/>
      <c r="O279" s="863"/>
      <c r="P279" s="860"/>
      <c r="Q279" s="330"/>
      <c r="R279" s="155"/>
      <c r="S279" s="155"/>
      <c r="T279" s="155"/>
      <c r="U279" s="395"/>
      <c r="V279" s="395"/>
      <c r="W279" s="155"/>
      <c r="X279" s="155"/>
      <c r="Y279" s="835"/>
      <c r="Z279" s="388"/>
      <c r="AA279" s="835"/>
      <c r="AB279" s="270"/>
      <c r="AC279" s="831"/>
      <c r="AD279" s="855"/>
      <c r="AE279" s="319"/>
      <c r="AF279" s="319"/>
      <c r="AG279" s="319"/>
      <c r="AH279" s="319"/>
      <c r="AI279" s="319"/>
      <c r="AJ279" s="319"/>
      <c r="AK279" s="319"/>
      <c r="AL279" s="319"/>
      <c r="AM279" s="319"/>
      <c r="AN279" s="319"/>
      <c r="AO279" s="319"/>
      <c r="AP279" s="319"/>
      <c r="AQ279" s="857"/>
      <c r="AR279" s="46"/>
      <c r="AS279" s="19"/>
    </row>
    <row r="280" spans="2:45">
      <c r="B280" s="823"/>
      <c r="C280" s="841"/>
      <c r="D280" s="170"/>
      <c r="E280" s="955"/>
      <c r="F280" s="955"/>
      <c r="G280" s="22"/>
      <c r="H280" s="391" t="e">
        <f>G280/#REF!</f>
        <v>#REF!</v>
      </c>
      <c r="I280" s="147"/>
      <c r="J280" s="147"/>
      <c r="K280" s="147"/>
      <c r="L280" s="147"/>
      <c r="M280" s="147"/>
      <c r="N280" s="147"/>
      <c r="O280" s="863"/>
      <c r="P280" s="860"/>
      <c r="Q280" s="330"/>
      <c r="R280" s="155"/>
      <c r="S280" s="155"/>
      <c r="T280" s="155"/>
      <c r="U280" s="395"/>
      <c r="V280" s="395"/>
      <c r="W280" s="155"/>
      <c r="X280" s="155"/>
      <c r="Y280" s="835"/>
      <c r="Z280" s="388"/>
      <c r="AA280" s="835"/>
      <c r="AB280" s="270"/>
      <c r="AC280" s="831"/>
      <c r="AD280" s="855"/>
      <c r="AE280" s="319"/>
      <c r="AF280" s="319"/>
      <c r="AG280" s="319"/>
      <c r="AH280" s="319"/>
      <c r="AI280" s="319"/>
      <c r="AJ280" s="319"/>
      <c r="AK280" s="319"/>
      <c r="AL280" s="319"/>
      <c r="AM280" s="319"/>
      <c r="AN280" s="319"/>
      <c r="AO280" s="319"/>
      <c r="AP280" s="319"/>
      <c r="AQ280" s="857"/>
      <c r="AR280" s="46"/>
      <c r="AS280" s="19"/>
    </row>
    <row r="281" spans="2:45">
      <c r="B281" s="822"/>
      <c r="C281" s="842"/>
      <c r="D281" s="170"/>
      <c r="E281" s="955"/>
      <c r="F281" s="955"/>
      <c r="G281" s="22"/>
      <c r="H281" s="391" t="e">
        <f>G281/#REF!</f>
        <v>#REF!</v>
      </c>
      <c r="I281" s="7"/>
      <c r="J281" s="7"/>
      <c r="K281" s="7"/>
      <c r="L281" s="7"/>
      <c r="M281" s="7"/>
      <c r="N281" s="7"/>
      <c r="O281" s="864"/>
      <c r="P281" s="861"/>
      <c r="Q281" s="331"/>
      <c r="R281" s="155"/>
      <c r="S281" s="155"/>
      <c r="T281" s="155"/>
      <c r="U281" s="395"/>
      <c r="V281" s="395"/>
      <c r="W281" s="155"/>
      <c r="X281" s="155"/>
      <c r="Y281" s="836"/>
      <c r="Z281" s="389"/>
      <c r="AA281" s="836"/>
      <c r="AB281" s="271"/>
      <c r="AC281" s="832"/>
      <c r="AD281" s="856"/>
      <c r="AE281" s="320"/>
      <c r="AF281" s="320"/>
      <c r="AG281" s="320"/>
      <c r="AH281" s="320"/>
      <c r="AI281" s="320"/>
      <c r="AJ281" s="320"/>
      <c r="AK281" s="320"/>
      <c r="AL281" s="320"/>
      <c r="AM281" s="320"/>
      <c r="AN281" s="320"/>
      <c r="AO281" s="320"/>
      <c r="AP281" s="320"/>
      <c r="AQ281" s="858"/>
      <c r="AR281" s="46"/>
      <c r="AS281" s="19"/>
    </row>
    <row r="282" spans="2:45" s="90" customFormat="1" ht="16.5" customHeight="1">
      <c r="B282" s="241"/>
      <c r="C282" s="78" t="s">
        <v>348</v>
      </c>
      <c r="D282" s="78">
        <f>COUNTA(D272:D281)</f>
        <v>0</v>
      </c>
      <c r="E282" s="953"/>
      <c r="F282" s="954"/>
      <c r="G282" s="69">
        <f>SUM(G272:G281)</f>
        <v>0</v>
      </c>
      <c r="H282" s="69" t="e">
        <f>SUM(H272:H281)</f>
        <v>#REF!</v>
      </c>
      <c r="I282" s="69" t="e">
        <f>H282/200</f>
        <v>#REF!</v>
      </c>
      <c r="J282" s="69"/>
      <c r="K282" s="69"/>
      <c r="L282" s="69"/>
      <c r="M282" s="69"/>
      <c r="N282" s="69"/>
      <c r="O282" s="70">
        <f>SUM(O272:O281)</f>
        <v>0</v>
      </c>
      <c r="P282" s="71">
        <f>SUM(P272:P281)</f>
        <v>0</v>
      </c>
      <c r="Q282" s="71"/>
      <c r="R282" s="71"/>
      <c r="S282" s="71"/>
      <c r="T282" s="71"/>
      <c r="U282" s="71"/>
      <c r="V282" s="71"/>
      <c r="W282" s="74"/>
      <c r="X282" s="74"/>
      <c r="Y282" s="74">
        <f t="shared" ref="Y282" si="56">SUM(Y272:Y281)</f>
        <v>0</v>
      </c>
      <c r="Z282" s="74"/>
      <c r="AA282" s="74">
        <f>SUM(AA272:AA281)</f>
        <v>0</v>
      </c>
      <c r="AB282" s="74"/>
      <c r="AC282" s="71"/>
      <c r="AD282" s="71" t="e">
        <f>SUM(AD272:AD281)</f>
        <v>#REF!</v>
      </c>
      <c r="AE282" s="71"/>
      <c r="AF282" s="71"/>
      <c r="AG282" s="71"/>
      <c r="AH282" s="71"/>
      <c r="AI282" s="71"/>
      <c r="AJ282" s="71"/>
      <c r="AK282" s="71"/>
      <c r="AL282" s="71"/>
      <c r="AM282" s="71"/>
      <c r="AN282" s="71"/>
      <c r="AO282" s="71"/>
      <c r="AP282" s="71"/>
      <c r="AQ282" s="71" t="e">
        <f t="shared" ref="AQ282" si="57">SUM(AQ272:AQ281)</f>
        <v>#REF!</v>
      </c>
      <c r="AR282" s="81"/>
      <c r="AS282" s="91"/>
    </row>
    <row r="283" spans="2:45" s="93" customFormat="1" ht="15" thickBot="1">
      <c r="B283" s="242"/>
      <c r="C283" s="82"/>
      <c r="D283" s="83"/>
      <c r="E283" s="951"/>
      <c r="F283" s="952"/>
      <c r="G283" s="84"/>
      <c r="H283" s="28" t="str">
        <f>IFERROR(IF(G283/#REF!=0," ",G283/#REF!),"")</f>
        <v/>
      </c>
      <c r="I283" s="28"/>
      <c r="J283" s="28"/>
      <c r="K283" s="28"/>
      <c r="L283" s="28"/>
      <c r="M283" s="28"/>
      <c r="N283" s="28"/>
      <c r="O283" s="72"/>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87"/>
      <c r="AS283" s="92"/>
    </row>
    <row r="284" spans="2:45">
      <c r="B284" s="823">
        <f>B272+1</f>
        <v>23</v>
      </c>
      <c r="C284" s="841"/>
      <c r="D284" s="170"/>
      <c r="E284" s="955"/>
      <c r="F284" s="955"/>
      <c r="G284" s="396"/>
      <c r="H284" s="391" t="e">
        <f>G284/#REF!</f>
        <v>#REF!</v>
      </c>
      <c r="I284" s="147"/>
      <c r="J284" s="147"/>
      <c r="K284" s="147"/>
      <c r="L284" s="147"/>
      <c r="M284" s="147"/>
      <c r="N284" s="147"/>
      <c r="O284" s="862" t="str">
        <f>IFERROR(ROUND(IF(G294/#REF!=0,"",G294/#REF!),0),"")</f>
        <v/>
      </c>
      <c r="P284" s="859" t="str">
        <f>IFERROR(O294/#REF!,"")</f>
        <v/>
      </c>
      <c r="Q284" s="330"/>
      <c r="R284" s="155" t="str">
        <f>IFERROR(P294*#REF!/2,"")</f>
        <v/>
      </c>
      <c r="S284" s="155"/>
      <c r="T284" s="155"/>
      <c r="U284" s="395"/>
      <c r="V284" s="395"/>
      <c r="W284" s="155" t="str">
        <f>IFERROR(U294*#REF!/2,"")</f>
        <v/>
      </c>
      <c r="X284" s="155"/>
      <c r="Y284" s="834" t="str">
        <f>IFERROR(ROUND(IF(OR(#REF!="Shazoor",#REF!="Shazoor",#REF!="Shazoor",#REF!="Shazoor"),$P294/#REF!,""),1),"NA")</f>
        <v>NA</v>
      </c>
      <c r="Z284" s="387"/>
      <c r="AA284" s="834" t="str">
        <f>IFERROR(ROUND(IF(OR(#REF!="Suzuki",#REF!="Suzuki",#REF!="Suzuki",#REF!="Suzuki"),$P294/#REF!,""),1),"NA")</f>
        <v>NA</v>
      </c>
      <c r="AB284" s="269"/>
      <c r="AC284" s="830"/>
      <c r="AD284" s="855" t="e">
        <f>I294</f>
        <v>#REF!</v>
      </c>
      <c r="AE284" s="319"/>
      <c r="AF284" s="319"/>
      <c r="AG284" s="319"/>
      <c r="AH284" s="319"/>
      <c r="AI284" s="319"/>
      <c r="AJ284" s="319"/>
      <c r="AK284" s="319"/>
      <c r="AL284" s="319"/>
      <c r="AM284" s="319"/>
      <c r="AN284" s="319"/>
      <c r="AO284" s="319"/>
      <c r="AP284" s="319"/>
      <c r="AQ284" s="857" t="e">
        <f>AD284/20</f>
        <v>#REF!</v>
      </c>
      <c r="AR284" s="44"/>
      <c r="AS284" s="19"/>
    </row>
    <row r="285" spans="2:45">
      <c r="B285" s="823"/>
      <c r="C285" s="841"/>
      <c r="D285" s="170"/>
      <c r="E285" s="955"/>
      <c r="F285" s="955"/>
      <c r="G285" s="396"/>
      <c r="H285" s="391" t="e">
        <f>G285/#REF!</f>
        <v>#REF!</v>
      </c>
      <c r="I285" s="147"/>
      <c r="J285" s="147"/>
      <c r="K285" s="147"/>
      <c r="L285" s="147"/>
      <c r="M285" s="147"/>
      <c r="N285" s="147"/>
      <c r="O285" s="863"/>
      <c r="P285" s="860"/>
      <c r="Q285" s="330"/>
      <c r="R285" s="155"/>
      <c r="S285" s="155"/>
      <c r="T285" s="155"/>
      <c r="U285" s="395"/>
      <c r="V285" s="395"/>
      <c r="W285" s="155"/>
      <c r="X285" s="155"/>
      <c r="Y285" s="835"/>
      <c r="Z285" s="388"/>
      <c r="AA285" s="835"/>
      <c r="AB285" s="270"/>
      <c r="AC285" s="831"/>
      <c r="AD285" s="855"/>
      <c r="AE285" s="319"/>
      <c r="AF285" s="319"/>
      <c r="AG285" s="319"/>
      <c r="AH285" s="319"/>
      <c r="AI285" s="319"/>
      <c r="AJ285" s="319"/>
      <c r="AK285" s="319"/>
      <c r="AL285" s="319"/>
      <c r="AM285" s="319"/>
      <c r="AN285" s="319"/>
      <c r="AO285" s="319"/>
      <c r="AP285" s="319"/>
      <c r="AQ285" s="857"/>
      <c r="AR285" s="46"/>
      <c r="AS285" s="19"/>
    </row>
    <row r="286" spans="2:45">
      <c r="B286" s="823"/>
      <c r="C286" s="841"/>
      <c r="D286" s="170"/>
      <c r="E286" s="955"/>
      <c r="F286" s="955"/>
      <c r="G286" s="396"/>
      <c r="H286" s="391" t="e">
        <f>G286/#REF!</f>
        <v>#REF!</v>
      </c>
      <c r="I286" s="147"/>
      <c r="J286" s="147"/>
      <c r="K286" s="147"/>
      <c r="L286" s="147"/>
      <c r="M286" s="147"/>
      <c r="N286" s="147"/>
      <c r="O286" s="863"/>
      <c r="P286" s="860"/>
      <c r="Q286" s="330"/>
      <c r="R286" s="155"/>
      <c r="S286" s="155"/>
      <c r="T286" s="155"/>
      <c r="U286" s="395"/>
      <c r="V286" s="395"/>
      <c r="W286" s="155"/>
      <c r="X286" s="155"/>
      <c r="Y286" s="835"/>
      <c r="Z286" s="388"/>
      <c r="AA286" s="835"/>
      <c r="AB286" s="270"/>
      <c r="AC286" s="831"/>
      <c r="AD286" s="855"/>
      <c r="AE286" s="319"/>
      <c r="AF286" s="319"/>
      <c r="AG286" s="319"/>
      <c r="AH286" s="319"/>
      <c r="AI286" s="319"/>
      <c r="AJ286" s="319"/>
      <c r="AK286" s="319"/>
      <c r="AL286" s="319"/>
      <c r="AM286" s="319"/>
      <c r="AN286" s="319"/>
      <c r="AO286" s="319"/>
      <c r="AP286" s="319"/>
      <c r="AQ286" s="857"/>
      <c r="AR286" s="46"/>
      <c r="AS286" s="19"/>
    </row>
    <row r="287" spans="2:45">
      <c r="B287" s="823"/>
      <c r="C287" s="841"/>
      <c r="D287" s="170"/>
      <c r="E287" s="955"/>
      <c r="F287" s="955"/>
      <c r="G287" s="396"/>
      <c r="H287" s="391" t="e">
        <f>G287/#REF!</f>
        <v>#REF!</v>
      </c>
      <c r="I287" s="147"/>
      <c r="J287" s="147"/>
      <c r="K287" s="147"/>
      <c r="L287" s="147"/>
      <c r="M287" s="147"/>
      <c r="N287" s="147"/>
      <c r="O287" s="863"/>
      <c r="P287" s="860"/>
      <c r="Q287" s="330"/>
      <c r="R287" s="155"/>
      <c r="S287" s="155"/>
      <c r="T287" s="155"/>
      <c r="U287" s="395"/>
      <c r="V287" s="395"/>
      <c r="W287" s="155"/>
      <c r="X287" s="155"/>
      <c r="Y287" s="835"/>
      <c r="Z287" s="388"/>
      <c r="AA287" s="835"/>
      <c r="AB287" s="270"/>
      <c r="AC287" s="831"/>
      <c r="AD287" s="855"/>
      <c r="AE287" s="319"/>
      <c r="AF287" s="319"/>
      <c r="AG287" s="319"/>
      <c r="AH287" s="319"/>
      <c r="AI287" s="319"/>
      <c r="AJ287" s="319"/>
      <c r="AK287" s="319"/>
      <c r="AL287" s="319"/>
      <c r="AM287" s="319"/>
      <c r="AN287" s="319"/>
      <c r="AO287" s="319"/>
      <c r="AP287" s="319"/>
      <c r="AQ287" s="857"/>
      <c r="AR287" s="46"/>
      <c r="AS287" s="19"/>
    </row>
    <row r="288" spans="2:45">
      <c r="B288" s="823"/>
      <c r="C288" s="841"/>
      <c r="D288" s="170"/>
      <c r="E288" s="955"/>
      <c r="F288" s="955"/>
      <c r="G288" s="22"/>
      <c r="H288" s="391" t="e">
        <f>G288/#REF!</f>
        <v>#REF!</v>
      </c>
      <c r="I288" s="147"/>
      <c r="J288" s="147"/>
      <c r="K288" s="147"/>
      <c r="L288" s="147"/>
      <c r="M288" s="147"/>
      <c r="N288" s="147"/>
      <c r="O288" s="863"/>
      <c r="P288" s="860"/>
      <c r="Q288" s="330"/>
      <c r="R288" s="155"/>
      <c r="S288" s="155"/>
      <c r="T288" s="155"/>
      <c r="U288" s="395"/>
      <c r="V288" s="395"/>
      <c r="W288" s="155"/>
      <c r="X288" s="155"/>
      <c r="Y288" s="835"/>
      <c r="Z288" s="388"/>
      <c r="AA288" s="835"/>
      <c r="AB288" s="270"/>
      <c r="AC288" s="831"/>
      <c r="AD288" s="855"/>
      <c r="AE288" s="319"/>
      <c r="AF288" s="319"/>
      <c r="AG288" s="319"/>
      <c r="AH288" s="319"/>
      <c r="AI288" s="319"/>
      <c r="AJ288" s="319"/>
      <c r="AK288" s="319"/>
      <c r="AL288" s="319"/>
      <c r="AM288" s="319"/>
      <c r="AN288" s="319"/>
      <c r="AO288" s="319"/>
      <c r="AP288" s="319"/>
      <c r="AQ288" s="857"/>
      <c r="AR288" s="46"/>
      <c r="AS288" s="19"/>
    </row>
    <row r="289" spans="2:45">
      <c r="B289" s="823"/>
      <c r="C289" s="841"/>
      <c r="D289" s="170"/>
      <c r="E289" s="955"/>
      <c r="F289" s="955"/>
      <c r="G289" s="22"/>
      <c r="H289" s="391" t="e">
        <f>G289/#REF!</f>
        <v>#REF!</v>
      </c>
      <c r="I289" s="147"/>
      <c r="J289" s="147"/>
      <c r="K289" s="147"/>
      <c r="L289" s="147"/>
      <c r="M289" s="147"/>
      <c r="N289" s="147"/>
      <c r="O289" s="863"/>
      <c r="P289" s="860"/>
      <c r="Q289" s="330"/>
      <c r="R289" s="155"/>
      <c r="S289" s="155"/>
      <c r="T289" s="155"/>
      <c r="U289" s="395"/>
      <c r="V289" s="395"/>
      <c r="W289" s="155"/>
      <c r="X289" s="155"/>
      <c r="Y289" s="835"/>
      <c r="Z289" s="388"/>
      <c r="AA289" s="835"/>
      <c r="AB289" s="270"/>
      <c r="AC289" s="831"/>
      <c r="AD289" s="855"/>
      <c r="AE289" s="319"/>
      <c r="AF289" s="319"/>
      <c r="AG289" s="319"/>
      <c r="AH289" s="319"/>
      <c r="AI289" s="319"/>
      <c r="AJ289" s="319"/>
      <c r="AK289" s="319"/>
      <c r="AL289" s="319"/>
      <c r="AM289" s="319"/>
      <c r="AN289" s="319"/>
      <c r="AO289" s="319"/>
      <c r="AP289" s="319"/>
      <c r="AQ289" s="857"/>
      <c r="AR289" s="46"/>
      <c r="AS289" s="19"/>
    </row>
    <row r="290" spans="2:45">
      <c r="B290" s="823"/>
      <c r="C290" s="841"/>
      <c r="D290" s="170"/>
      <c r="E290" s="955"/>
      <c r="F290" s="955"/>
      <c r="G290" s="22"/>
      <c r="H290" s="391" t="e">
        <f>G290/#REF!</f>
        <v>#REF!</v>
      </c>
      <c r="I290" s="147"/>
      <c r="J290" s="147"/>
      <c r="K290" s="147"/>
      <c r="L290" s="147"/>
      <c r="M290" s="147"/>
      <c r="N290" s="147"/>
      <c r="O290" s="863"/>
      <c r="P290" s="860"/>
      <c r="Q290" s="330"/>
      <c r="R290" s="155"/>
      <c r="S290" s="155"/>
      <c r="T290" s="155"/>
      <c r="U290" s="395"/>
      <c r="V290" s="395"/>
      <c r="W290" s="155"/>
      <c r="X290" s="155"/>
      <c r="Y290" s="835"/>
      <c r="Z290" s="388"/>
      <c r="AA290" s="835"/>
      <c r="AB290" s="270"/>
      <c r="AC290" s="831"/>
      <c r="AD290" s="855"/>
      <c r="AE290" s="319"/>
      <c r="AF290" s="319"/>
      <c r="AG290" s="319"/>
      <c r="AH290" s="319"/>
      <c r="AI290" s="319"/>
      <c r="AJ290" s="319"/>
      <c r="AK290" s="319"/>
      <c r="AL290" s="319"/>
      <c r="AM290" s="319"/>
      <c r="AN290" s="319"/>
      <c r="AO290" s="319"/>
      <c r="AP290" s="319"/>
      <c r="AQ290" s="857"/>
      <c r="AR290" s="46"/>
      <c r="AS290" s="19"/>
    </row>
    <row r="291" spans="2:45">
      <c r="B291" s="823"/>
      <c r="C291" s="841"/>
      <c r="D291" s="170"/>
      <c r="E291" s="955"/>
      <c r="F291" s="955"/>
      <c r="G291" s="22"/>
      <c r="H291" s="391" t="e">
        <f>G291/#REF!</f>
        <v>#REF!</v>
      </c>
      <c r="I291" s="147"/>
      <c r="J291" s="147"/>
      <c r="K291" s="147"/>
      <c r="L291" s="147"/>
      <c r="M291" s="147"/>
      <c r="N291" s="147"/>
      <c r="O291" s="863"/>
      <c r="P291" s="860"/>
      <c r="Q291" s="330"/>
      <c r="R291" s="155"/>
      <c r="S291" s="155"/>
      <c r="T291" s="155"/>
      <c r="U291" s="395"/>
      <c r="V291" s="395"/>
      <c r="W291" s="155"/>
      <c r="X291" s="155"/>
      <c r="Y291" s="835"/>
      <c r="Z291" s="388"/>
      <c r="AA291" s="835"/>
      <c r="AB291" s="270"/>
      <c r="AC291" s="831"/>
      <c r="AD291" s="855"/>
      <c r="AE291" s="319"/>
      <c r="AF291" s="319"/>
      <c r="AG291" s="319"/>
      <c r="AH291" s="319"/>
      <c r="AI291" s="319"/>
      <c r="AJ291" s="319"/>
      <c r="AK291" s="319"/>
      <c r="AL291" s="319"/>
      <c r="AM291" s="319"/>
      <c r="AN291" s="319"/>
      <c r="AO291" s="319"/>
      <c r="AP291" s="319"/>
      <c r="AQ291" s="857"/>
      <c r="AR291" s="46"/>
      <c r="AS291" s="19"/>
    </row>
    <row r="292" spans="2:45">
      <c r="B292" s="823"/>
      <c r="C292" s="841"/>
      <c r="D292" s="170"/>
      <c r="E292" s="955"/>
      <c r="F292" s="955"/>
      <c r="G292" s="22"/>
      <c r="H292" s="391" t="e">
        <f>G292/#REF!</f>
        <v>#REF!</v>
      </c>
      <c r="I292" s="147"/>
      <c r="J292" s="147"/>
      <c r="K292" s="147"/>
      <c r="L292" s="147"/>
      <c r="M292" s="147"/>
      <c r="N292" s="147"/>
      <c r="O292" s="863"/>
      <c r="P292" s="860"/>
      <c r="Q292" s="330"/>
      <c r="R292" s="155"/>
      <c r="S292" s="155"/>
      <c r="T292" s="155"/>
      <c r="U292" s="395"/>
      <c r="V292" s="395"/>
      <c r="W292" s="155"/>
      <c r="X292" s="155"/>
      <c r="Y292" s="835"/>
      <c r="Z292" s="388"/>
      <c r="AA292" s="835"/>
      <c r="AB292" s="270"/>
      <c r="AC292" s="831"/>
      <c r="AD292" s="855"/>
      <c r="AE292" s="319"/>
      <c r="AF292" s="319"/>
      <c r="AG292" s="319"/>
      <c r="AH292" s="319"/>
      <c r="AI292" s="319"/>
      <c r="AJ292" s="319"/>
      <c r="AK292" s="319"/>
      <c r="AL292" s="319"/>
      <c r="AM292" s="319"/>
      <c r="AN292" s="319"/>
      <c r="AO292" s="319"/>
      <c r="AP292" s="319"/>
      <c r="AQ292" s="857"/>
      <c r="AR292" s="46"/>
      <c r="AS292" s="19"/>
    </row>
    <row r="293" spans="2:45">
      <c r="B293" s="822"/>
      <c r="C293" s="842"/>
      <c r="D293" s="170"/>
      <c r="E293" s="955"/>
      <c r="F293" s="955"/>
      <c r="G293" s="22"/>
      <c r="H293" s="391" t="e">
        <f>G293/#REF!</f>
        <v>#REF!</v>
      </c>
      <c r="I293" s="7"/>
      <c r="J293" s="7"/>
      <c r="K293" s="7"/>
      <c r="L293" s="7"/>
      <c r="M293" s="7"/>
      <c r="N293" s="7"/>
      <c r="O293" s="864"/>
      <c r="P293" s="861"/>
      <c r="Q293" s="331"/>
      <c r="R293" s="155"/>
      <c r="S293" s="155"/>
      <c r="T293" s="155"/>
      <c r="U293" s="395"/>
      <c r="V293" s="395"/>
      <c r="W293" s="155"/>
      <c r="X293" s="155"/>
      <c r="Y293" s="836"/>
      <c r="Z293" s="389"/>
      <c r="AA293" s="836"/>
      <c r="AB293" s="271"/>
      <c r="AC293" s="832"/>
      <c r="AD293" s="856"/>
      <c r="AE293" s="320"/>
      <c r="AF293" s="320"/>
      <c r="AG293" s="320"/>
      <c r="AH293" s="320"/>
      <c r="AI293" s="320"/>
      <c r="AJ293" s="320"/>
      <c r="AK293" s="320"/>
      <c r="AL293" s="320"/>
      <c r="AM293" s="320"/>
      <c r="AN293" s="320"/>
      <c r="AO293" s="320"/>
      <c r="AP293" s="320"/>
      <c r="AQ293" s="858"/>
      <c r="AR293" s="46"/>
      <c r="AS293" s="19"/>
    </row>
    <row r="294" spans="2:45" s="90" customFormat="1" ht="16.5" customHeight="1">
      <c r="B294" s="241"/>
      <c r="C294" s="78" t="s">
        <v>348</v>
      </c>
      <c r="D294" s="78">
        <f>COUNTA(D284:D293)</f>
        <v>0</v>
      </c>
      <c r="E294" s="953"/>
      <c r="F294" s="954"/>
      <c r="G294" s="69">
        <f>SUM(G284:G293)</f>
        <v>0</v>
      </c>
      <c r="H294" s="69" t="e">
        <f>SUM(H284:H293)</f>
        <v>#REF!</v>
      </c>
      <c r="I294" s="69" t="e">
        <f>H294/200</f>
        <v>#REF!</v>
      </c>
      <c r="J294" s="69"/>
      <c r="K294" s="69"/>
      <c r="L294" s="69"/>
      <c r="M294" s="69"/>
      <c r="N294" s="69"/>
      <c r="O294" s="70">
        <f>SUM(O284:O293)</f>
        <v>0</v>
      </c>
      <c r="P294" s="71">
        <f>SUM(P284:P293)</f>
        <v>0</v>
      </c>
      <c r="Q294" s="71"/>
      <c r="R294" s="71"/>
      <c r="S294" s="71"/>
      <c r="T294" s="71"/>
      <c r="U294" s="71"/>
      <c r="V294" s="71"/>
      <c r="W294" s="74"/>
      <c r="X294" s="74"/>
      <c r="Y294" s="74">
        <f t="shared" ref="Y294" si="58">SUM(Y284:Y293)</f>
        <v>0</v>
      </c>
      <c r="Z294" s="74"/>
      <c r="AA294" s="74">
        <f>SUM(AA284:AA293)</f>
        <v>0</v>
      </c>
      <c r="AB294" s="74"/>
      <c r="AC294" s="71"/>
      <c r="AD294" s="71" t="e">
        <f>SUM(AD284:AD293)</f>
        <v>#REF!</v>
      </c>
      <c r="AE294" s="71"/>
      <c r="AF294" s="71"/>
      <c r="AG294" s="71"/>
      <c r="AH294" s="71"/>
      <c r="AI294" s="71"/>
      <c r="AJ294" s="71"/>
      <c r="AK294" s="71"/>
      <c r="AL294" s="71"/>
      <c r="AM294" s="71"/>
      <c r="AN294" s="71"/>
      <c r="AO294" s="71"/>
      <c r="AP294" s="71"/>
      <c r="AQ294" s="71" t="e">
        <f t="shared" ref="AQ294" si="59">SUM(AQ284:AQ293)</f>
        <v>#REF!</v>
      </c>
      <c r="AR294" s="81"/>
      <c r="AS294" s="91"/>
    </row>
    <row r="295" spans="2:45" s="93" customFormat="1" ht="15" thickBot="1">
      <c r="B295" s="242"/>
      <c r="C295" s="82"/>
      <c r="D295" s="83"/>
      <c r="E295" s="951"/>
      <c r="F295" s="952"/>
      <c r="G295" s="84"/>
      <c r="H295" s="28" t="str">
        <f>IFERROR(IF(G295/#REF!=0," ",G295/#REF!),"")</f>
        <v/>
      </c>
      <c r="I295" s="28"/>
      <c r="J295" s="28"/>
      <c r="K295" s="28"/>
      <c r="L295" s="28"/>
      <c r="M295" s="28"/>
      <c r="N295" s="28"/>
      <c r="O295" s="72"/>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87"/>
      <c r="AS295" s="92"/>
    </row>
    <row r="296" spans="2:45">
      <c r="B296" s="823">
        <f>B284+1</f>
        <v>24</v>
      </c>
      <c r="C296" s="841"/>
      <c r="D296" s="170"/>
      <c r="E296" s="955"/>
      <c r="F296" s="955"/>
      <c r="G296" s="396"/>
      <c r="H296" s="391" t="e">
        <f>G296/#REF!</f>
        <v>#REF!</v>
      </c>
      <c r="I296" s="147"/>
      <c r="J296" s="147"/>
      <c r="K296" s="147"/>
      <c r="L296" s="147"/>
      <c r="M296" s="147"/>
      <c r="N296" s="147"/>
      <c r="O296" s="862" t="str">
        <f>IFERROR(ROUND(IF(G306/#REF!=0,"",G306/#REF!),0),"")</f>
        <v/>
      </c>
      <c r="P296" s="859" t="str">
        <f>IFERROR(O306/#REF!,"")</f>
        <v/>
      </c>
      <c r="Q296" s="330"/>
      <c r="R296" s="155" t="str">
        <f>IFERROR(P306*#REF!/2,"")</f>
        <v/>
      </c>
      <c r="S296" s="155"/>
      <c r="T296" s="155"/>
      <c r="U296" s="395"/>
      <c r="V296" s="395"/>
      <c r="W296" s="155" t="str">
        <f>IFERROR(U306*#REF!/2,"")</f>
        <v/>
      </c>
      <c r="X296" s="155"/>
      <c r="Y296" s="834" t="str">
        <f>IFERROR(ROUND(IF(OR(#REF!="Shazoor",#REF!="Shazoor",#REF!="Shazoor",#REF!="Shazoor"),$P306/#REF!,""),1),"NA")</f>
        <v>NA</v>
      </c>
      <c r="Z296" s="387"/>
      <c r="AA296" s="834" t="str">
        <f>IFERROR(ROUND(IF(OR(#REF!="Suzuki",#REF!="Suzuki",#REF!="Suzuki",#REF!="Suzuki"),$P306/#REF!,""),1),"NA")</f>
        <v>NA</v>
      </c>
      <c r="AB296" s="269"/>
      <c r="AC296" s="830"/>
      <c r="AD296" s="855" t="e">
        <f>I306</f>
        <v>#REF!</v>
      </c>
      <c r="AE296" s="319"/>
      <c r="AF296" s="319"/>
      <c r="AG296" s="319"/>
      <c r="AH296" s="319"/>
      <c r="AI296" s="319"/>
      <c r="AJ296" s="319"/>
      <c r="AK296" s="319"/>
      <c r="AL296" s="319"/>
      <c r="AM296" s="319"/>
      <c r="AN296" s="319"/>
      <c r="AO296" s="319"/>
      <c r="AP296" s="319"/>
      <c r="AQ296" s="857" t="e">
        <f>AD296/20</f>
        <v>#REF!</v>
      </c>
      <c r="AR296" s="44"/>
      <c r="AS296" s="19"/>
    </row>
    <row r="297" spans="2:45">
      <c r="B297" s="823"/>
      <c r="C297" s="841"/>
      <c r="D297" s="170"/>
      <c r="E297" s="955"/>
      <c r="F297" s="955"/>
      <c r="G297" s="396"/>
      <c r="H297" s="391" t="e">
        <f>G297/#REF!</f>
        <v>#REF!</v>
      </c>
      <c r="I297" s="147"/>
      <c r="J297" s="147"/>
      <c r="K297" s="147"/>
      <c r="L297" s="147"/>
      <c r="M297" s="147"/>
      <c r="N297" s="147"/>
      <c r="O297" s="863"/>
      <c r="P297" s="860"/>
      <c r="Q297" s="330"/>
      <c r="R297" s="155"/>
      <c r="S297" s="155"/>
      <c r="T297" s="155"/>
      <c r="U297" s="395"/>
      <c r="V297" s="395"/>
      <c r="W297" s="155"/>
      <c r="X297" s="155"/>
      <c r="Y297" s="835"/>
      <c r="Z297" s="388"/>
      <c r="AA297" s="835"/>
      <c r="AB297" s="270"/>
      <c r="AC297" s="831"/>
      <c r="AD297" s="855"/>
      <c r="AE297" s="319"/>
      <c r="AF297" s="319"/>
      <c r="AG297" s="319"/>
      <c r="AH297" s="319"/>
      <c r="AI297" s="319"/>
      <c r="AJ297" s="319"/>
      <c r="AK297" s="319"/>
      <c r="AL297" s="319"/>
      <c r="AM297" s="319"/>
      <c r="AN297" s="319"/>
      <c r="AO297" s="319"/>
      <c r="AP297" s="319"/>
      <c r="AQ297" s="857"/>
      <c r="AR297" s="46"/>
      <c r="AS297" s="19"/>
    </row>
    <row r="298" spans="2:45">
      <c r="B298" s="823"/>
      <c r="C298" s="841"/>
      <c r="D298" s="170"/>
      <c r="E298" s="955"/>
      <c r="F298" s="955"/>
      <c r="G298" s="396"/>
      <c r="H298" s="391" t="e">
        <f>G298/#REF!</f>
        <v>#REF!</v>
      </c>
      <c r="I298" s="147"/>
      <c r="J298" s="147"/>
      <c r="K298" s="147"/>
      <c r="L298" s="147"/>
      <c r="M298" s="147"/>
      <c r="N298" s="147"/>
      <c r="O298" s="863"/>
      <c r="P298" s="860"/>
      <c r="Q298" s="330"/>
      <c r="R298" s="155"/>
      <c r="S298" s="155"/>
      <c r="T298" s="155"/>
      <c r="U298" s="395"/>
      <c r="V298" s="395"/>
      <c r="W298" s="155"/>
      <c r="X298" s="155"/>
      <c r="Y298" s="835"/>
      <c r="Z298" s="388"/>
      <c r="AA298" s="835"/>
      <c r="AB298" s="270"/>
      <c r="AC298" s="831"/>
      <c r="AD298" s="855"/>
      <c r="AE298" s="319"/>
      <c r="AF298" s="319"/>
      <c r="AG298" s="319"/>
      <c r="AH298" s="319"/>
      <c r="AI298" s="319"/>
      <c r="AJ298" s="319"/>
      <c r="AK298" s="319"/>
      <c r="AL298" s="319"/>
      <c r="AM298" s="319"/>
      <c r="AN298" s="319"/>
      <c r="AO298" s="319"/>
      <c r="AP298" s="319"/>
      <c r="AQ298" s="857"/>
      <c r="AR298" s="46"/>
      <c r="AS298" s="19"/>
    </row>
    <row r="299" spans="2:45">
      <c r="B299" s="823"/>
      <c r="C299" s="841"/>
      <c r="D299" s="170"/>
      <c r="E299" s="955"/>
      <c r="F299" s="955"/>
      <c r="G299" s="396"/>
      <c r="H299" s="391" t="e">
        <f>G299/#REF!</f>
        <v>#REF!</v>
      </c>
      <c r="I299" s="147"/>
      <c r="J299" s="147"/>
      <c r="K299" s="147"/>
      <c r="L299" s="147"/>
      <c r="M299" s="147"/>
      <c r="N299" s="147"/>
      <c r="O299" s="863"/>
      <c r="P299" s="860"/>
      <c r="Q299" s="330"/>
      <c r="R299" s="155"/>
      <c r="S299" s="155"/>
      <c r="T299" s="155"/>
      <c r="U299" s="395"/>
      <c r="V299" s="395"/>
      <c r="W299" s="155"/>
      <c r="X299" s="155"/>
      <c r="Y299" s="835"/>
      <c r="Z299" s="388"/>
      <c r="AA299" s="835"/>
      <c r="AB299" s="270"/>
      <c r="AC299" s="831"/>
      <c r="AD299" s="855"/>
      <c r="AE299" s="319"/>
      <c r="AF299" s="319"/>
      <c r="AG299" s="319"/>
      <c r="AH299" s="319"/>
      <c r="AI299" s="319"/>
      <c r="AJ299" s="319"/>
      <c r="AK299" s="319"/>
      <c r="AL299" s="319"/>
      <c r="AM299" s="319"/>
      <c r="AN299" s="319"/>
      <c r="AO299" s="319"/>
      <c r="AP299" s="319"/>
      <c r="AQ299" s="857"/>
      <c r="AR299" s="46"/>
      <c r="AS299" s="19"/>
    </row>
    <row r="300" spans="2:45">
      <c r="B300" s="823"/>
      <c r="C300" s="841"/>
      <c r="D300" s="170"/>
      <c r="E300" s="955"/>
      <c r="F300" s="955"/>
      <c r="G300" s="22"/>
      <c r="H300" s="391" t="e">
        <f>G300/#REF!</f>
        <v>#REF!</v>
      </c>
      <c r="I300" s="147"/>
      <c r="J300" s="147"/>
      <c r="K300" s="147"/>
      <c r="L300" s="147"/>
      <c r="M300" s="147"/>
      <c r="N300" s="147"/>
      <c r="O300" s="863"/>
      <c r="P300" s="860"/>
      <c r="Q300" s="330"/>
      <c r="R300" s="155"/>
      <c r="S300" s="155"/>
      <c r="T300" s="155"/>
      <c r="U300" s="395"/>
      <c r="V300" s="395"/>
      <c r="W300" s="155"/>
      <c r="X300" s="155"/>
      <c r="Y300" s="835"/>
      <c r="Z300" s="388"/>
      <c r="AA300" s="835"/>
      <c r="AB300" s="270"/>
      <c r="AC300" s="831"/>
      <c r="AD300" s="855"/>
      <c r="AE300" s="319"/>
      <c r="AF300" s="319"/>
      <c r="AG300" s="319"/>
      <c r="AH300" s="319"/>
      <c r="AI300" s="319"/>
      <c r="AJ300" s="319"/>
      <c r="AK300" s="319"/>
      <c r="AL300" s="319"/>
      <c r="AM300" s="319"/>
      <c r="AN300" s="319"/>
      <c r="AO300" s="319"/>
      <c r="AP300" s="319"/>
      <c r="AQ300" s="857"/>
      <c r="AR300" s="46"/>
      <c r="AS300" s="19"/>
    </row>
    <row r="301" spans="2:45">
      <c r="B301" s="823"/>
      <c r="C301" s="841"/>
      <c r="D301" s="170"/>
      <c r="E301" s="955"/>
      <c r="F301" s="955"/>
      <c r="G301" s="22"/>
      <c r="H301" s="391" t="e">
        <f>G301/#REF!</f>
        <v>#REF!</v>
      </c>
      <c r="I301" s="147"/>
      <c r="J301" s="147"/>
      <c r="K301" s="147"/>
      <c r="L301" s="147"/>
      <c r="M301" s="147"/>
      <c r="N301" s="147"/>
      <c r="O301" s="863"/>
      <c r="P301" s="860"/>
      <c r="Q301" s="330"/>
      <c r="R301" s="155"/>
      <c r="S301" s="155"/>
      <c r="T301" s="155"/>
      <c r="U301" s="395"/>
      <c r="V301" s="395"/>
      <c r="W301" s="155"/>
      <c r="X301" s="155"/>
      <c r="Y301" s="835"/>
      <c r="Z301" s="388"/>
      <c r="AA301" s="835"/>
      <c r="AB301" s="270"/>
      <c r="AC301" s="831"/>
      <c r="AD301" s="855"/>
      <c r="AE301" s="319"/>
      <c r="AF301" s="319"/>
      <c r="AG301" s="319"/>
      <c r="AH301" s="319"/>
      <c r="AI301" s="319"/>
      <c r="AJ301" s="319"/>
      <c r="AK301" s="319"/>
      <c r="AL301" s="319"/>
      <c r="AM301" s="319"/>
      <c r="AN301" s="319"/>
      <c r="AO301" s="319"/>
      <c r="AP301" s="319"/>
      <c r="AQ301" s="857"/>
      <c r="AR301" s="46"/>
      <c r="AS301" s="19"/>
    </row>
    <row r="302" spans="2:45">
      <c r="B302" s="823"/>
      <c r="C302" s="841"/>
      <c r="D302" s="170"/>
      <c r="E302" s="955"/>
      <c r="F302" s="955"/>
      <c r="G302" s="22"/>
      <c r="H302" s="391" t="e">
        <f>G302/#REF!</f>
        <v>#REF!</v>
      </c>
      <c r="I302" s="147"/>
      <c r="J302" s="147"/>
      <c r="K302" s="147"/>
      <c r="L302" s="147"/>
      <c r="M302" s="147"/>
      <c r="N302" s="147"/>
      <c r="O302" s="863"/>
      <c r="P302" s="860"/>
      <c r="Q302" s="330"/>
      <c r="R302" s="155"/>
      <c r="S302" s="155"/>
      <c r="T302" s="155"/>
      <c r="U302" s="395"/>
      <c r="V302" s="395"/>
      <c r="W302" s="155"/>
      <c r="X302" s="155"/>
      <c r="Y302" s="835"/>
      <c r="Z302" s="388"/>
      <c r="AA302" s="835"/>
      <c r="AB302" s="270"/>
      <c r="AC302" s="831"/>
      <c r="AD302" s="855"/>
      <c r="AE302" s="319"/>
      <c r="AF302" s="319"/>
      <c r="AG302" s="319"/>
      <c r="AH302" s="319"/>
      <c r="AI302" s="319"/>
      <c r="AJ302" s="319"/>
      <c r="AK302" s="319"/>
      <c r="AL302" s="319"/>
      <c r="AM302" s="319"/>
      <c r="AN302" s="319"/>
      <c r="AO302" s="319"/>
      <c r="AP302" s="319"/>
      <c r="AQ302" s="857"/>
      <c r="AR302" s="46"/>
      <c r="AS302" s="19"/>
    </row>
    <row r="303" spans="2:45">
      <c r="B303" s="823"/>
      <c r="C303" s="841"/>
      <c r="D303" s="170"/>
      <c r="E303" s="955"/>
      <c r="F303" s="955"/>
      <c r="G303" s="22"/>
      <c r="H303" s="391" t="e">
        <f>G303/#REF!</f>
        <v>#REF!</v>
      </c>
      <c r="I303" s="147"/>
      <c r="J303" s="147"/>
      <c r="K303" s="147"/>
      <c r="L303" s="147"/>
      <c r="M303" s="147"/>
      <c r="N303" s="147"/>
      <c r="O303" s="863"/>
      <c r="P303" s="860"/>
      <c r="Q303" s="330"/>
      <c r="R303" s="155"/>
      <c r="S303" s="155"/>
      <c r="T303" s="155"/>
      <c r="U303" s="395"/>
      <c r="V303" s="395"/>
      <c r="W303" s="155"/>
      <c r="X303" s="155"/>
      <c r="Y303" s="835"/>
      <c r="Z303" s="388"/>
      <c r="AA303" s="835"/>
      <c r="AB303" s="270"/>
      <c r="AC303" s="831"/>
      <c r="AD303" s="855"/>
      <c r="AE303" s="319"/>
      <c r="AF303" s="319"/>
      <c r="AG303" s="319"/>
      <c r="AH303" s="319"/>
      <c r="AI303" s="319"/>
      <c r="AJ303" s="319"/>
      <c r="AK303" s="319"/>
      <c r="AL303" s="319"/>
      <c r="AM303" s="319"/>
      <c r="AN303" s="319"/>
      <c r="AO303" s="319"/>
      <c r="AP303" s="319"/>
      <c r="AQ303" s="857"/>
      <c r="AR303" s="46"/>
      <c r="AS303" s="19"/>
    </row>
    <row r="304" spans="2:45">
      <c r="B304" s="823"/>
      <c r="C304" s="841"/>
      <c r="D304" s="170"/>
      <c r="E304" s="955"/>
      <c r="F304" s="955"/>
      <c r="G304" s="22"/>
      <c r="H304" s="391" t="e">
        <f>G304/#REF!</f>
        <v>#REF!</v>
      </c>
      <c r="I304" s="147"/>
      <c r="J304" s="147"/>
      <c r="K304" s="147"/>
      <c r="L304" s="147"/>
      <c r="M304" s="147"/>
      <c r="N304" s="147"/>
      <c r="O304" s="863"/>
      <c r="P304" s="860"/>
      <c r="Q304" s="330"/>
      <c r="R304" s="155"/>
      <c r="S304" s="155"/>
      <c r="T304" s="155"/>
      <c r="U304" s="395"/>
      <c r="V304" s="395"/>
      <c r="W304" s="155"/>
      <c r="X304" s="155"/>
      <c r="Y304" s="835"/>
      <c r="Z304" s="388"/>
      <c r="AA304" s="835"/>
      <c r="AB304" s="270"/>
      <c r="AC304" s="831"/>
      <c r="AD304" s="855"/>
      <c r="AE304" s="319"/>
      <c r="AF304" s="319"/>
      <c r="AG304" s="319"/>
      <c r="AH304" s="319"/>
      <c r="AI304" s="319"/>
      <c r="AJ304" s="319"/>
      <c r="AK304" s="319"/>
      <c r="AL304" s="319"/>
      <c r="AM304" s="319"/>
      <c r="AN304" s="319"/>
      <c r="AO304" s="319"/>
      <c r="AP304" s="319"/>
      <c r="AQ304" s="857"/>
      <c r="AR304" s="46"/>
      <c r="AS304" s="19"/>
    </row>
    <row r="305" spans="2:45">
      <c r="B305" s="822"/>
      <c r="C305" s="842"/>
      <c r="D305" s="170"/>
      <c r="E305" s="955"/>
      <c r="F305" s="955"/>
      <c r="G305" s="22"/>
      <c r="H305" s="391" t="e">
        <f>G305/#REF!</f>
        <v>#REF!</v>
      </c>
      <c r="I305" s="7"/>
      <c r="J305" s="7"/>
      <c r="K305" s="7"/>
      <c r="L305" s="7"/>
      <c r="M305" s="7"/>
      <c r="N305" s="7"/>
      <c r="O305" s="864"/>
      <c r="P305" s="861"/>
      <c r="Q305" s="331"/>
      <c r="R305" s="155"/>
      <c r="S305" s="155"/>
      <c r="T305" s="155"/>
      <c r="U305" s="395"/>
      <c r="V305" s="395"/>
      <c r="W305" s="155"/>
      <c r="X305" s="155"/>
      <c r="Y305" s="836"/>
      <c r="Z305" s="389"/>
      <c r="AA305" s="836"/>
      <c r="AB305" s="271"/>
      <c r="AC305" s="832"/>
      <c r="AD305" s="856"/>
      <c r="AE305" s="320"/>
      <c r="AF305" s="320"/>
      <c r="AG305" s="320"/>
      <c r="AH305" s="320"/>
      <c r="AI305" s="320"/>
      <c r="AJ305" s="320"/>
      <c r="AK305" s="320"/>
      <c r="AL305" s="320"/>
      <c r="AM305" s="320"/>
      <c r="AN305" s="320"/>
      <c r="AO305" s="320"/>
      <c r="AP305" s="320"/>
      <c r="AQ305" s="858"/>
      <c r="AR305" s="46"/>
      <c r="AS305" s="19"/>
    </row>
    <row r="306" spans="2:45" s="90" customFormat="1" ht="16.5" customHeight="1">
      <c r="B306" s="241"/>
      <c r="C306" s="78" t="s">
        <v>348</v>
      </c>
      <c r="D306" s="78">
        <f>COUNTA(D296:D305)</f>
        <v>0</v>
      </c>
      <c r="E306" s="953"/>
      <c r="F306" s="954"/>
      <c r="G306" s="69">
        <f>SUM(G296:G305)</f>
        <v>0</v>
      </c>
      <c r="H306" s="69" t="e">
        <f>SUM(H296:H305)</f>
        <v>#REF!</v>
      </c>
      <c r="I306" s="69" t="e">
        <f>H306/200</f>
        <v>#REF!</v>
      </c>
      <c r="J306" s="69"/>
      <c r="K306" s="69"/>
      <c r="L306" s="69"/>
      <c r="M306" s="69"/>
      <c r="N306" s="69"/>
      <c r="O306" s="70">
        <f>SUM(O296:O305)</f>
        <v>0</v>
      </c>
      <c r="P306" s="71">
        <f>SUM(P296:P305)</f>
        <v>0</v>
      </c>
      <c r="Q306" s="71"/>
      <c r="R306" s="71"/>
      <c r="S306" s="71"/>
      <c r="T306" s="71"/>
      <c r="U306" s="71"/>
      <c r="V306" s="71"/>
      <c r="W306" s="74"/>
      <c r="X306" s="74"/>
      <c r="Y306" s="74">
        <f t="shared" ref="Y306" si="60">SUM(Y296:Y305)</f>
        <v>0</v>
      </c>
      <c r="Z306" s="74"/>
      <c r="AA306" s="74">
        <f>SUM(AA296:AA305)</f>
        <v>0</v>
      </c>
      <c r="AB306" s="74"/>
      <c r="AC306" s="71"/>
      <c r="AD306" s="71" t="e">
        <f>SUM(AD296:AD305)</f>
        <v>#REF!</v>
      </c>
      <c r="AE306" s="71"/>
      <c r="AF306" s="71"/>
      <c r="AG306" s="71"/>
      <c r="AH306" s="71"/>
      <c r="AI306" s="71"/>
      <c r="AJ306" s="71"/>
      <c r="AK306" s="71"/>
      <c r="AL306" s="71"/>
      <c r="AM306" s="71"/>
      <c r="AN306" s="71"/>
      <c r="AO306" s="71"/>
      <c r="AP306" s="71"/>
      <c r="AQ306" s="71" t="e">
        <f t="shared" ref="AQ306" si="61">SUM(AQ296:AQ305)</f>
        <v>#REF!</v>
      </c>
      <c r="AR306" s="81"/>
      <c r="AS306" s="91"/>
    </row>
    <row r="307" spans="2:45" s="93" customFormat="1" ht="15" thickBot="1">
      <c r="B307" s="242"/>
      <c r="C307" s="82"/>
      <c r="D307" s="83"/>
      <c r="E307" s="951"/>
      <c r="F307" s="952"/>
      <c r="G307" s="84"/>
      <c r="H307" s="28" t="str">
        <f>IFERROR(IF(G307/#REF!=0," ",G307/#REF!),"")</f>
        <v/>
      </c>
      <c r="I307" s="28"/>
      <c r="J307" s="28"/>
      <c r="K307" s="28"/>
      <c r="L307" s="28"/>
      <c r="M307" s="28"/>
      <c r="N307" s="28"/>
      <c r="O307" s="72"/>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87"/>
      <c r="AS307" s="92"/>
    </row>
    <row r="308" spans="2:45">
      <c r="B308" s="823">
        <f>B296+1</f>
        <v>25</v>
      </c>
      <c r="C308" s="841"/>
      <c r="D308" s="170"/>
      <c r="E308" s="955"/>
      <c r="F308" s="955"/>
      <c r="G308" s="396"/>
      <c r="H308" s="391" t="e">
        <f>G308/#REF!</f>
        <v>#REF!</v>
      </c>
      <c r="I308" s="147"/>
      <c r="J308" s="147"/>
      <c r="K308" s="147"/>
      <c r="L308" s="147"/>
      <c r="M308" s="147"/>
      <c r="N308" s="147"/>
      <c r="O308" s="862" t="str">
        <f>IFERROR(ROUND(IF(G318/#REF!=0,"",G318/#REF!),0),"")</f>
        <v/>
      </c>
      <c r="P308" s="859" t="str">
        <f>IFERROR(O318/#REF!,"")</f>
        <v/>
      </c>
      <c r="Q308" s="330"/>
      <c r="R308" s="155" t="str">
        <f>IFERROR(P318*#REF!/2,"")</f>
        <v/>
      </c>
      <c r="S308" s="155"/>
      <c r="T308" s="155"/>
      <c r="U308" s="395"/>
      <c r="V308" s="395"/>
      <c r="W308" s="155" t="str">
        <f>IFERROR(U318*#REF!/2,"")</f>
        <v/>
      </c>
      <c r="X308" s="155"/>
      <c r="Y308" s="834" t="str">
        <f>IFERROR(ROUND(IF(OR(#REF!="Shazoor",#REF!="Shazoor",#REF!="Shazoor",#REF!="Shazoor"),$P318/#REF!,""),1),"NA")</f>
        <v>NA</v>
      </c>
      <c r="Z308" s="387"/>
      <c r="AA308" s="834" t="str">
        <f>IFERROR(ROUND(IF(OR(#REF!="Suzuki",#REF!="Suzuki",#REF!="Suzuki",#REF!="Suzuki"),$P318/#REF!,""),1),"NA")</f>
        <v>NA</v>
      </c>
      <c r="AB308" s="269"/>
      <c r="AC308" s="830"/>
      <c r="AD308" s="855" t="e">
        <f>I318</f>
        <v>#REF!</v>
      </c>
      <c r="AE308" s="319"/>
      <c r="AF308" s="319"/>
      <c r="AG308" s="319"/>
      <c r="AH308" s="319"/>
      <c r="AI308" s="319"/>
      <c r="AJ308" s="319"/>
      <c r="AK308" s="319"/>
      <c r="AL308" s="319"/>
      <c r="AM308" s="319"/>
      <c r="AN308" s="319"/>
      <c r="AO308" s="319"/>
      <c r="AP308" s="319"/>
      <c r="AQ308" s="857" t="e">
        <f>AD308/20</f>
        <v>#REF!</v>
      </c>
      <c r="AR308" s="44"/>
      <c r="AS308" s="19"/>
    </row>
    <row r="309" spans="2:45">
      <c r="B309" s="823"/>
      <c r="C309" s="841"/>
      <c r="D309" s="170"/>
      <c r="E309" s="955"/>
      <c r="F309" s="955"/>
      <c r="G309" s="396"/>
      <c r="H309" s="391" t="e">
        <f>G309/#REF!</f>
        <v>#REF!</v>
      </c>
      <c r="I309" s="147"/>
      <c r="J309" s="147"/>
      <c r="K309" s="147"/>
      <c r="L309" s="147"/>
      <c r="M309" s="147"/>
      <c r="N309" s="147"/>
      <c r="O309" s="863"/>
      <c r="P309" s="860"/>
      <c r="Q309" s="330"/>
      <c r="R309" s="155"/>
      <c r="S309" s="155"/>
      <c r="T309" s="155"/>
      <c r="U309" s="395"/>
      <c r="V309" s="395"/>
      <c r="W309" s="155"/>
      <c r="X309" s="155"/>
      <c r="Y309" s="835"/>
      <c r="Z309" s="388"/>
      <c r="AA309" s="835"/>
      <c r="AB309" s="270"/>
      <c r="AC309" s="831"/>
      <c r="AD309" s="855"/>
      <c r="AE309" s="319"/>
      <c r="AF309" s="319"/>
      <c r="AG309" s="319"/>
      <c r="AH309" s="319"/>
      <c r="AI309" s="319"/>
      <c r="AJ309" s="319"/>
      <c r="AK309" s="319"/>
      <c r="AL309" s="319"/>
      <c r="AM309" s="319"/>
      <c r="AN309" s="319"/>
      <c r="AO309" s="319"/>
      <c r="AP309" s="319"/>
      <c r="AQ309" s="857"/>
      <c r="AR309" s="46"/>
      <c r="AS309" s="19"/>
    </row>
    <row r="310" spans="2:45">
      <c r="B310" s="823"/>
      <c r="C310" s="841"/>
      <c r="D310" s="170"/>
      <c r="E310" s="955"/>
      <c r="F310" s="955"/>
      <c r="G310" s="396"/>
      <c r="H310" s="391" t="e">
        <f>G310/#REF!</f>
        <v>#REF!</v>
      </c>
      <c r="I310" s="147"/>
      <c r="J310" s="147"/>
      <c r="K310" s="147"/>
      <c r="L310" s="147"/>
      <c r="M310" s="147"/>
      <c r="N310" s="147"/>
      <c r="O310" s="863"/>
      <c r="P310" s="860"/>
      <c r="Q310" s="330"/>
      <c r="R310" s="155"/>
      <c r="S310" s="155"/>
      <c r="T310" s="155"/>
      <c r="U310" s="395"/>
      <c r="V310" s="395"/>
      <c r="W310" s="155"/>
      <c r="X310" s="155"/>
      <c r="Y310" s="835"/>
      <c r="Z310" s="388"/>
      <c r="AA310" s="835"/>
      <c r="AB310" s="270"/>
      <c r="AC310" s="831"/>
      <c r="AD310" s="855"/>
      <c r="AE310" s="319"/>
      <c r="AF310" s="319"/>
      <c r="AG310" s="319"/>
      <c r="AH310" s="319"/>
      <c r="AI310" s="319"/>
      <c r="AJ310" s="319"/>
      <c r="AK310" s="319"/>
      <c r="AL310" s="319"/>
      <c r="AM310" s="319"/>
      <c r="AN310" s="319"/>
      <c r="AO310" s="319"/>
      <c r="AP310" s="319"/>
      <c r="AQ310" s="857"/>
      <c r="AR310" s="46"/>
      <c r="AS310" s="19"/>
    </row>
    <row r="311" spans="2:45">
      <c r="B311" s="823"/>
      <c r="C311" s="841"/>
      <c r="D311" s="170"/>
      <c r="E311" s="955"/>
      <c r="F311" s="955"/>
      <c r="G311" s="396"/>
      <c r="H311" s="391" t="e">
        <f>G311/#REF!</f>
        <v>#REF!</v>
      </c>
      <c r="I311" s="147"/>
      <c r="J311" s="147"/>
      <c r="K311" s="147"/>
      <c r="L311" s="147"/>
      <c r="M311" s="147"/>
      <c r="N311" s="147"/>
      <c r="O311" s="863"/>
      <c r="P311" s="860"/>
      <c r="Q311" s="330"/>
      <c r="R311" s="155"/>
      <c r="S311" s="155"/>
      <c r="T311" s="155"/>
      <c r="U311" s="395"/>
      <c r="V311" s="395"/>
      <c r="W311" s="155"/>
      <c r="X311" s="155"/>
      <c r="Y311" s="835"/>
      <c r="Z311" s="388"/>
      <c r="AA311" s="835"/>
      <c r="AB311" s="270"/>
      <c r="AC311" s="831"/>
      <c r="AD311" s="855"/>
      <c r="AE311" s="319"/>
      <c r="AF311" s="319"/>
      <c r="AG311" s="319"/>
      <c r="AH311" s="319"/>
      <c r="AI311" s="319"/>
      <c r="AJ311" s="319"/>
      <c r="AK311" s="319"/>
      <c r="AL311" s="319"/>
      <c r="AM311" s="319"/>
      <c r="AN311" s="319"/>
      <c r="AO311" s="319"/>
      <c r="AP311" s="319"/>
      <c r="AQ311" s="857"/>
      <c r="AR311" s="46"/>
      <c r="AS311" s="19"/>
    </row>
    <row r="312" spans="2:45">
      <c r="B312" s="823"/>
      <c r="C312" s="841"/>
      <c r="D312" s="170"/>
      <c r="E312" s="955"/>
      <c r="F312" s="955"/>
      <c r="G312" s="22"/>
      <c r="H312" s="391" t="e">
        <f>G312/#REF!</f>
        <v>#REF!</v>
      </c>
      <c r="I312" s="147"/>
      <c r="J312" s="147"/>
      <c r="K312" s="147"/>
      <c r="L312" s="147"/>
      <c r="M312" s="147"/>
      <c r="N312" s="147"/>
      <c r="O312" s="863"/>
      <c r="P312" s="860"/>
      <c r="Q312" s="330"/>
      <c r="R312" s="155"/>
      <c r="S312" s="155"/>
      <c r="T312" s="155"/>
      <c r="U312" s="395"/>
      <c r="V312" s="395"/>
      <c r="W312" s="155"/>
      <c r="X312" s="155"/>
      <c r="Y312" s="835"/>
      <c r="Z312" s="388"/>
      <c r="AA312" s="835"/>
      <c r="AB312" s="270"/>
      <c r="AC312" s="831"/>
      <c r="AD312" s="855"/>
      <c r="AE312" s="319"/>
      <c r="AF312" s="319"/>
      <c r="AG312" s="319"/>
      <c r="AH312" s="319"/>
      <c r="AI312" s="319"/>
      <c r="AJ312" s="319"/>
      <c r="AK312" s="319"/>
      <c r="AL312" s="319"/>
      <c r="AM312" s="319"/>
      <c r="AN312" s="319"/>
      <c r="AO312" s="319"/>
      <c r="AP312" s="319"/>
      <c r="AQ312" s="857"/>
      <c r="AR312" s="46"/>
      <c r="AS312" s="19"/>
    </row>
    <row r="313" spans="2:45">
      <c r="B313" s="823"/>
      <c r="C313" s="841"/>
      <c r="D313" s="170"/>
      <c r="E313" s="955"/>
      <c r="F313" s="955"/>
      <c r="G313" s="22"/>
      <c r="H313" s="391" t="e">
        <f>G313/#REF!</f>
        <v>#REF!</v>
      </c>
      <c r="I313" s="147"/>
      <c r="J313" s="147"/>
      <c r="K313" s="147"/>
      <c r="L313" s="147"/>
      <c r="M313" s="147"/>
      <c r="N313" s="147"/>
      <c r="O313" s="863"/>
      <c r="P313" s="860"/>
      <c r="Q313" s="330"/>
      <c r="R313" s="155"/>
      <c r="S313" s="155"/>
      <c r="T313" s="155"/>
      <c r="U313" s="395"/>
      <c r="V313" s="395"/>
      <c r="W313" s="155"/>
      <c r="X313" s="155"/>
      <c r="Y313" s="835"/>
      <c r="Z313" s="388"/>
      <c r="AA313" s="835"/>
      <c r="AB313" s="270"/>
      <c r="AC313" s="831"/>
      <c r="AD313" s="855"/>
      <c r="AE313" s="319"/>
      <c r="AF313" s="319"/>
      <c r="AG313" s="319"/>
      <c r="AH313" s="319"/>
      <c r="AI313" s="319"/>
      <c r="AJ313" s="319"/>
      <c r="AK313" s="319"/>
      <c r="AL313" s="319"/>
      <c r="AM313" s="319"/>
      <c r="AN313" s="319"/>
      <c r="AO313" s="319"/>
      <c r="AP313" s="319"/>
      <c r="AQ313" s="857"/>
      <c r="AR313" s="46"/>
      <c r="AS313" s="19"/>
    </row>
    <row r="314" spans="2:45">
      <c r="B314" s="823"/>
      <c r="C314" s="841"/>
      <c r="D314" s="170"/>
      <c r="E314" s="955"/>
      <c r="F314" s="955"/>
      <c r="G314" s="22"/>
      <c r="H314" s="391" t="e">
        <f>G314/#REF!</f>
        <v>#REF!</v>
      </c>
      <c r="I314" s="147"/>
      <c r="J314" s="147"/>
      <c r="K314" s="147"/>
      <c r="L314" s="147"/>
      <c r="M314" s="147"/>
      <c r="N314" s="147"/>
      <c r="O314" s="863"/>
      <c r="P314" s="860"/>
      <c r="Q314" s="330"/>
      <c r="R314" s="155"/>
      <c r="S314" s="155"/>
      <c r="T314" s="155"/>
      <c r="U314" s="395"/>
      <c r="V314" s="395"/>
      <c r="W314" s="155"/>
      <c r="X314" s="155"/>
      <c r="Y314" s="835"/>
      <c r="Z314" s="388"/>
      <c r="AA314" s="835"/>
      <c r="AB314" s="270"/>
      <c r="AC314" s="831"/>
      <c r="AD314" s="855"/>
      <c r="AE314" s="319"/>
      <c r="AF314" s="319"/>
      <c r="AG314" s="319"/>
      <c r="AH314" s="319"/>
      <c r="AI314" s="319"/>
      <c r="AJ314" s="319"/>
      <c r="AK314" s="319"/>
      <c r="AL314" s="319"/>
      <c r="AM314" s="319"/>
      <c r="AN314" s="319"/>
      <c r="AO314" s="319"/>
      <c r="AP314" s="319"/>
      <c r="AQ314" s="857"/>
      <c r="AR314" s="46"/>
      <c r="AS314" s="19"/>
    </row>
    <row r="315" spans="2:45">
      <c r="B315" s="823"/>
      <c r="C315" s="841"/>
      <c r="D315" s="170"/>
      <c r="E315" s="955"/>
      <c r="F315" s="955"/>
      <c r="G315" s="22"/>
      <c r="H315" s="391" t="e">
        <f>G315/#REF!</f>
        <v>#REF!</v>
      </c>
      <c r="I315" s="147"/>
      <c r="J315" s="147"/>
      <c r="K315" s="147"/>
      <c r="L315" s="147"/>
      <c r="M315" s="147"/>
      <c r="N315" s="147"/>
      <c r="O315" s="863"/>
      <c r="P315" s="860"/>
      <c r="Q315" s="330"/>
      <c r="R315" s="155"/>
      <c r="S315" s="155"/>
      <c r="T315" s="155"/>
      <c r="U315" s="395"/>
      <c r="V315" s="395"/>
      <c r="W315" s="155"/>
      <c r="X315" s="155"/>
      <c r="Y315" s="835"/>
      <c r="Z315" s="388"/>
      <c r="AA315" s="835"/>
      <c r="AB315" s="270"/>
      <c r="AC315" s="831"/>
      <c r="AD315" s="855"/>
      <c r="AE315" s="319"/>
      <c r="AF315" s="319"/>
      <c r="AG315" s="319"/>
      <c r="AH315" s="319"/>
      <c r="AI315" s="319"/>
      <c r="AJ315" s="319"/>
      <c r="AK315" s="319"/>
      <c r="AL315" s="319"/>
      <c r="AM315" s="319"/>
      <c r="AN315" s="319"/>
      <c r="AO315" s="319"/>
      <c r="AP315" s="319"/>
      <c r="AQ315" s="857"/>
      <c r="AR315" s="46"/>
      <c r="AS315" s="19"/>
    </row>
    <row r="316" spans="2:45">
      <c r="B316" s="823"/>
      <c r="C316" s="841"/>
      <c r="D316" s="170"/>
      <c r="E316" s="955"/>
      <c r="F316" s="955"/>
      <c r="G316" s="22"/>
      <c r="H316" s="391" t="e">
        <f>G316/#REF!</f>
        <v>#REF!</v>
      </c>
      <c r="I316" s="147"/>
      <c r="J316" s="147"/>
      <c r="K316" s="147"/>
      <c r="L316" s="147"/>
      <c r="M316" s="147"/>
      <c r="N316" s="147"/>
      <c r="O316" s="863"/>
      <c r="P316" s="860"/>
      <c r="Q316" s="330"/>
      <c r="R316" s="155"/>
      <c r="S316" s="155"/>
      <c r="T316" s="155"/>
      <c r="U316" s="395"/>
      <c r="V316" s="395"/>
      <c r="W316" s="155"/>
      <c r="X316" s="155"/>
      <c r="Y316" s="835"/>
      <c r="Z316" s="388"/>
      <c r="AA316" s="835"/>
      <c r="AB316" s="270"/>
      <c r="AC316" s="831"/>
      <c r="AD316" s="855"/>
      <c r="AE316" s="319"/>
      <c r="AF316" s="319"/>
      <c r="AG316" s="319"/>
      <c r="AH316" s="319"/>
      <c r="AI316" s="319"/>
      <c r="AJ316" s="319"/>
      <c r="AK316" s="319"/>
      <c r="AL316" s="319"/>
      <c r="AM316" s="319"/>
      <c r="AN316" s="319"/>
      <c r="AO316" s="319"/>
      <c r="AP316" s="319"/>
      <c r="AQ316" s="857"/>
      <c r="AR316" s="46"/>
      <c r="AS316" s="19"/>
    </row>
    <row r="317" spans="2:45">
      <c r="B317" s="822"/>
      <c r="C317" s="842"/>
      <c r="D317" s="170"/>
      <c r="E317" s="955"/>
      <c r="F317" s="955"/>
      <c r="G317" s="22"/>
      <c r="H317" s="391" t="e">
        <f>G317/#REF!</f>
        <v>#REF!</v>
      </c>
      <c r="I317" s="7"/>
      <c r="J317" s="7"/>
      <c r="K317" s="7"/>
      <c r="L317" s="7"/>
      <c r="M317" s="7"/>
      <c r="N317" s="7"/>
      <c r="O317" s="864"/>
      <c r="P317" s="861"/>
      <c r="Q317" s="331"/>
      <c r="R317" s="155"/>
      <c r="S317" s="155"/>
      <c r="T317" s="155"/>
      <c r="U317" s="395"/>
      <c r="V317" s="395"/>
      <c r="W317" s="155"/>
      <c r="X317" s="155"/>
      <c r="Y317" s="836"/>
      <c r="Z317" s="389"/>
      <c r="AA317" s="836"/>
      <c r="AB317" s="271"/>
      <c r="AC317" s="832"/>
      <c r="AD317" s="856"/>
      <c r="AE317" s="320"/>
      <c r="AF317" s="320"/>
      <c r="AG317" s="320"/>
      <c r="AH317" s="320"/>
      <c r="AI317" s="320"/>
      <c r="AJ317" s="320"/>
      <c r="AK317" s="320"/>
      <c r="AL317" s="320"/>
      <c r="AM317" s="320"/>
      <c r="AN317" s="320"/>
      <c r="AO317" s="320"/>
      <c r="AP317" s="320"/>
      <c r="AQ317" s="858"/>
      <c r="AR317" s="46"/>
      <c r="AS317" s="19"/>
    </row>
    <row r="318" spans="2:45" s="90" customFormat="1" ht="16.5" customHeight="1">
      <c r="B318" s="241"/>
      <c r="C318" s="78" t="s">
        <v>348</v>
      </c>
      <c r="D318" s="78">
        <f>COUNTA(D308:D317)</f>
        <v>0</v>
      </c>
      <c r="E318" s="953"/>
      <c r="F318" s="954"/>
      <c r="G318" s="69">
        <f>SUM(G308:G317)</f>
        <v>0</v>
      </c>
      <c r="H318" s="69" t="e">
        <f>SUM(H308:H317)</f>
        <v>#REF!</v>
      </c>
      <c r="I318" s="69" t="e">
        <f>H318/200</f>
        <v>#REF!</v>
      </c>
      <c r="J318" s="69"/>
      <c r="K318" s="69"/>
      <c r="L318" s="69"/>
      <c r="M318" s="69"/>
      <c r="N318" s="69"/>
      <c r="O318" s="70">
        <f>SUM(O308:O317)</f>
        <v>0</v>
      </c>
      <c r="P318" s="71">
        <f>SUM(P308:P317)</f>
        <v>0</v>
      </c>
      <c r="Q318" s="71"/>
      <c r="R318" s="71"/>
      <c r="S318" s="71"/>
      <c r="T318" s="71"/>
      <c r="U318" s="71"/>
      <c r="V318" s="71"/>
      <c r="W318" s="74"/>
      <c r="X318" s="74"/>
      <c r="Y318" s="74">
        <f t="shared" ref="Y318" si="62">SUM(Y308:Y317)</f>
        <v>0</v>
      </c>
      <c r="Z318" s="74"/>
      <c r="AA318" s="74">
        <f>SUM(AA308:AA317)</f>
        <v>0</v>
      </c>
      <c r="AB318" s="74"/>
      <c r="AC318" s="71"/>
      <c r="AD318" s="71" t="e">
        <f>SUM(AD308:AD317)</f>
        <v>#REF!</v>
      </c>
      <c r="AE318" s="71"/>
      <c r="AF318" s="71"/>
      <c r="AG318" s="71"/>
      <c r="AH318" s="71"/>
      <c r="AI318" s="71"/>
      <c r="AJ318" s="71"/>
      <c r="AK318" s="71"/>
      <c r="AL318" s="71"/>
      <c r="AM318" s="71"/>
      <c r="AN318" s="71"/>
      <c r="AO318" s="71"/>
      <c r="AP318" s="71"/>
      <c r="AQ318" s="71" t="e">
        <f t="shared" ref="AQ318" si="63">SUM(AQ308:AQ317)</f>
        <v>#REF!</v>
      </c>
      <c r="AR318" s="81"/>
      <c r="AS318" s="91"/>
    </row>
    <row r="319" spans="2:45" s="93" customFormat="1" ht="15" thickBot="1">
      <c r="B319" s="242"/>
      <c r="C319" s="82"/>
      <c r="D319" s="83"/>
      <c r="E319" s="951"/>
      <c r="F319" s="952"/>
      <c r="G319" s="84"/>
      <c r="H319" s="28" t="str">
        <f>IFERROR(IF(G319/#REF!=0," ",G319/#REF!),"")</f>
        <v/>
      </c>
      <c r="I319" s="28"/>
      <c r="J319" s="28"/>
      <c r="K319" s="28"/>
      <c r="L319" s="28"/>
      <c r="M319" s="28"/>
      <c r="N319" s="28"/>
      <c r="O319" s="72"/>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87"/>
      <c r="AS319" s="92"/>
    </row>
    <row r="320" spans="2:45">
      <c r="B320" s="823">
        <f>B308+1</f>
        <v>26</v>
      </c>
      <c r="C320" s="841"/>
      <c r="D320" s="170"/>
      <c r="E320" s="955"/>
      <c r="F320" s="955"/>
      <c r="G320" s="396"/>
      <c r="H320" s="391" t="e">
        <f>G320/#REF!</f>
        <v>#REF!</v>
      </c>
      <c r="I320" s="147"/>
      <c r="J320" s="147"/>
      <c r="K320" s="147"/>
      <c r="L320" s="147"/>
      <c r="M320" s="147"/>
      <c r="N320" s="147"/>
      <c r="O320" s="862" t="str">
        <f>IFERROR(ROUND(IF(G330/#REF!=0,"",G330/#REF!),0),"")</f>
        <v/>
      </c>
      <c r="P320" s="859" t="str">
        <f>IFERROR(O330/#REF!,"")</f>
        <v/>
      </c>
      <c r="Q320" s="330"/>
      <c r="R320" s="155" t="str">
        <f>IFERROR(P330*#REF!/2,"")</f>
        <v/>
      </c>
      <c r="S320" s="155"/>
      <c r="T320" s="155"/>
      <c r="U320" s="395"/>
      <c r="V320" s="395"/>
      <c r="W320" s="155" t="str">
        <f>IFERROR(U330*#REF!/2,"")</f>
        <v/>
      </c>
      <c r="X320" s="155"/>
      <c r="Y320" s="834" t="str">
        <f>IFERROR(ROUND(IF(OR(#REF!="Shazoor",#REF!="Shazoor",#REF!="Shazoor",#REF!="Shazoor"),$P330/#REF!,""),1),"NA")</f>
        <v>NA</v>
      </c>
      <c r="Z320" s="387"/>
      <c r="AA320" s="834" t="str">
        <f>IFERROR(ROUND(IF(OR(#REF!="Suzuki",#REF!="Suzuki",#REF!="Suzuki",#REF!="Suzuki"),$P330/#REF!,""),1),"NA")</f>
        <v>NA</v>
      </c>
      <c r="AB320" s="269"/>
      <c r="AC320" s="830"/>
      <c r="AD320" s="855" t="e">
        <f>I330</f>
        <v>#REF!</v>
      </c>
      <c r="AE320" s="319"/>
      <c r="AF320" s="319"/>
      <c r="AG320" s="319"/>
      <c r="AH320" s="319"/>
      <c r="AI320" s="319"/>
      <c r="AJ320" s="319"/>
      <c r="AK320" s="319"/>
      <c r="AL320" s="319"/>
      <c r="AM320" s="319"/>
      <c r="AN320" s="319"/>
      <c r="AO320" s="319"/>
      <c r="AP320" s="319"/>
      <c r="AQ320" s="857" t="e">
        <f>AD320/20</f>
        <v>#REF!</v>
      </c>
      <c r="AR320" s="44"/>
      <c r="AS320" s="19"/>
    </row>
    <row r="321" spans="2:45">
      <c r="B321" s="823"/>
      <c r="C321" s="841"/>
      <c r="D321" s="170"/>
      <c r="E321" s="955"/>
      <c r="F321" s="955"/>
      <c r="G321" s="396"/>
      <c r="H321" s="391" t="e">
        <f>G321/#REF!</f>
        <v>#REF!</v>
      </c>
      <c r="I321" s="147"/>
      <c r="J321" s="147"/>
      <c r="K321" s="147"/>
      <c r="L321" s="147"/>
      <c r="M321" s="147"/>
      <c r="N321" s="147"/>
      <c r="O321" s="863"/>
      <c r="P321" s="860"/>
      <c r="Q321" s="330"/>
      <c r="R321" s="155"/>
      <c r="S321" s="155"/>
      <c r="T321" s="155"/>
      <c r="U321" s="395"/>
      <c r="V321" s="395"/>
      <c r="W321" s="155"/>
      <c r="X321" s="155"/>
      <c r="Y321" s="835"/>
      <c r="Z321" s="388"/>
      <c r="AA321" s="835"/>
      <c r="AB321" s="270"/>
      <c r="AC321" s="831"/>
      <c r="AD321" s="855"/>
      <c r="AE321" s="319"/>
      <c r="AF321" s="319"/>
      <c r="AG321" s="319"/>
      <c r="AH321" s="319"/>
      <c r="AI321" s="319"/>
      <c r="AJ321" s="319"/>
      <c r="AK321" s="319"/>
      <c r="AL321" s="319"/>
      <c r="AM321" s="319"/>
      <c r="AN321" s="319"/>
      <c r="AO321" s="319"/>
      <c r="AP321" s="319"/>
      <c r="AQ321" s="857"/>
      <c r="AR321" s="46"/>
      <c r="AS321" s="19"/>
    </row>
    <row r="322" spans="2:45">
      <c r="B322" s="823"/>
      <c r="C322" s="841"/>
      <c r="D322" s="170"/>
      <c r="E322" s="955"/>
      <c r="F322" s="955"/>
      <c r="G322" s="396"/>
      <c r="H322" s="391" t="e">
        <f>G322/#REF!</f>
        <v>#REF!</v>
      </c>
      <c r="I322" s="147"/>
      <c r="J322" s="147"/>
      <c r="K322" s="147"/>
      <c r="L322" s="147"/>
      <c r="M322" s="147"/>
      <c r="N322" s="147"/>
      <c r="O322" s="863"/>
      <c r="P322" s="860"/>
      <c r="Q322" s="330"/>
      <c r="R322" s="155"/>
      <c r="S322" s="155"/>
      <c r="T322" s="155"/>
      <c r="U322" s="395"/>
      <c r="V322" s="395"/>
      <c r="W322" s="155"/>
      <c r="X322" s="155"/>
      <c r="Y322" s="835"/>
      <c r="Z322" s="388"/>
      <c r="AA322" s="835"/>
      <c r="AB322" s="270"/>
      <c r="AC322" s="831"/>
      <c r="AD322" s="855"/>
      <c r="AE322" s="319"/>
      <c r="AF322" s="319"/>
      <c r="AG322" s="319"/>
      <c r="AH322" s="319"/>
      <c r="AI322" s="319"/>
      <c r="AJ322" s="319"/>
      <c r="AK322" s="319"/>
      <c r="AL322" s="319"/>
      <c r="AM322" s="319"/>
      <c r="AN322" s="319"/>
      <c r="AO322" s="319"/>
      <c r="AP322" s="319"/>
      <c r="AQ322" s="857"/>
      <c r="AR322" s="46"/>
      <c r="AS322" s="19"/>
    </row>
    <row r="323" spans="2:45">
      <c r="B323" s="823"/>
      <c r="C323" s="841"/>
      <c r="D323" s="170"/>
      <c r="E323" s="955"/>
      <c r="F323" s="955"/>
      <c r="G323" s="396"/>
      <c r="H323" s="391" t="e">
        <f>G323/#REF!</f>
        <v>#REF!</v>
      </c>
      <c r="I323" s="147"/>
      <c r="J323" s="147"/>
      <c r="K323" s="147"/>
      <c r="L323" s="147"/>
      <c r="M323" s="147"/>
      <c r="N323" s="147"/>
      <c r="O323" s="863"/>
      <c r="P323" s="860"/>
      <c r="Q323" s="330"/>
      <c r="R323" s="155"/>
      <c r="S323" s="155"/>
      <c r="T323" s="155"/>
      <c r="U323" s="395"/>
      <c r="V323" s="395"/>
      <c r="W323" s="155"/>
      <c r="X323" s="155"/>
      <c r="Y323" s="835"/>
      <c r="Z323" s="388"/>
      <c r="AA323" s="835"/>
      <c r="AB323" s="270"/>
      <c r="AC323" s="831"/>
      <c r="AD323" s="855"/>
      <c r="AE323" s="319"/>
      <c r="AF323" s="319"/>
      <c r="AG323" s="319"/>
      <c r="AH323" s="319"/>
      <c r="AI323" s="319"/>
      <c r="AJ323" s="319"/>
      <c r="AK323" s="319"/>
      <c r="AL323" s="319"/>
      <c r="AM323" s="319"/>
      <c r="AN323" s="319"/>
      <c r="AO323" s="319"/>
      <c r="AP323" s="319"/>
      <c r="AQ323" s="857"/>
      <c r="AR323" s="46"/>
      <c r="AS323" s="19"/>
    </row>
    <row r="324" spans="2:45">
      <c r="B324" s="823"/>
      <c r="C324" s="841"/>
      <c r="D324" s="170"/>
      <c r="E324" s="955"/>
      <c r="F324" s="955"/>
      <c r="G324" s="22"/>
      <c r="H324" s="391" t="e">
        <f>G324/#REF!</f>
        <v>#REF!</v>
      </c>
      <c r="I324" s="147"/>
      <c r="J324" s="147"/>
      <c r="K324" s="147"/>
      <c r="L324" s="147"/>
      <c r="M324" s="147"/>
      <c r="N324" s="147"/>
      <c r="O324" s="863"/>
      <c r="P324" s="860"/>
      <c r="Q324" s="330"/>
      <c r="R324" s="155"/>
      <c r="S324" s="155"/>
      <c r="T324" s="155"/>
      <c r="U324" s="395"/>
      <c r="V324" s="395"/>
      <c r="W324" s="155"/>
      <c r="X324" s="155"/>
      <c r="Y324" s="835"/>
      <c r="Z324" s="388"/>
      <c r="AA324" s="835"/>
      <c r="AB324" s="270"/>
      <c r="AC324" s="831"/>
      <c r="AD324" s="855"/>
      <c r="AE324" s="319"/>
      <c r="AF324" s="319"/>
      <c r="AG324" s="319"/>
      <c r="AH324" s="319"/>
      <c r="AI324" s="319"/>
      <c r="AJ324" s="319"/>
      <c r="AK324" s="319"/>
      <c r="AL324" s="319"/>
      <c r="AM324" s="319"/>
      <c r="AN324" s="319"/>
      <c r="AO324" s="319"/>
      <c r="AP324" s="319"/>
      <c r="AQ324" s="857"/>
      <c r="AR324" s="46"/>
      <c r="AS324" s="19"/>
    </row>
    <row r="325" spans="2:45">
      <c r="B325" s="823"/>
      <c r="C325" s="841"/>
      <c r="D325" s="170"/>
      <c r="E325" s="955"/>
      <c r="F325" s="955"/>
      <c r="G325" s="22"/>
      <c r="H325" s="391" t="e">
        <f>G325/#REF!</f>
        <v>#REF!</v>
      </c>
      <c r="I325" s="147"/>
      <c r="J325" s="147"/>
      <c r="K325" s="147"/>
      <c r="L325" s="147"/>
      <c r="M325" s="147"/>
      <c r="N325" s="147"/>
      <c r="O325" s="863"/>
      <c r="P325" s="860"/>
      <c r="Q325" s="330"/>
      <c r="R325" s="155"/>
      <c r="S325" s="155"/>
      <c r="T325" s="155"/>
      <c r="U325" s="395"/>
      <c r="V325" s="395"/>
      <c r="W325" s="155"/>
      <c r="X325" s="155"/>
      <c r="Y325" s="835"/>
      <c r="Z325" s="388"/>
      <c r="AA325" s="835"/>
      <c r="AB325" s="270"/>
      <c r="AC325" s="831"/>
      <c r="AD325" s="855"/>
      <c r="AE325" s="319"/>
      <c r="AF325" s="319"/>
      <c r="AG325" s="319"/>
      <c r="AH325" s="319"/>
      <c r="AI325" s="319"/>
      <c r="AJ325" s="319"/>
      <c r="AK325" s="319"/>
      <c r="AL325" s="319"/>
      <c r="AM325" s="319"/>
      <c r="AN325" s="319"/>
      <c r="AO325" s="319"/>
      <c r="AP325" s="319"/>
      <c r="AQ325" s="857"/>
      <c r="AR325" s="46"/>
      <c r="AS325" s="19"/>
    </row>
    <row r="326" spans="2:45">
      <c r="B326" s="823"/>
      <c r="C326" s="841"/>
      <c r="D326" s="170"/>
      <c r="E326" s="955"/>
      <c r="F326" s="955"/>
      <c r="G326" s="22"/>
      <c r="H326" s="391" t="e">
        <f>G326/#REF!</f>
        <v>#REF!</v>
      </c>
      <c r="I326" s="147"/>
      <c r="J326" s="147"/>
      <c r="K326" s="147"/>
      <c r="L326" s="147"/>
      <c r="M326" s="147"/>
      <c r="N326" s="147"/>
      <c r="O326" s="863"/>
      <c r="P326" s="860"/>
      <c r="Q326" s="330"/>
      <c r="R326" s="155"/>
      <c r="S326" s="155"/>
      <c r="T326" s="155"/>
      <c r="U326" s="395"/>
      <c r="V326" s="395"/>
      <c r="W326" s="155"/>
      <c r="X326" s="155"/>
      <c r="Y326" s="835"/>
      <c r="Z326" s="388"/>
      <c r="AA326" s="835"/>
      <c r="AB326" s="270"/>
      <c r="AC326" s="831"/>
      <c r="AD326" s="855"/>
      <c r="AE326" s="319"/>
      <c r="AF326" s="319"/>
      <c r="AG326" s="319"/>
      <c r="AH326" s="319"/>
      <c r="AI326" s="319"/>
      <c r="AJ326" s="319"/>
      <c r="AK326" s="319"/>
      <c r="AL326" s="319"/>
      <c r="AM326" s="319"/>
      <c r="AN326" s="319"/>
      <c r="AO326" s="319"/>
      <c r="AP326" s="319"/>
      <c r="AQ326" s="857"/>
      <c r="AR326" s="46"/>
      <c r="AS326" s="19"/>
    </row>
    <row r="327" spans="2:45">
      <c r="B327" s="823"/>
      <c r="C327" s="841"/>
      <c r="D327" s="170"/>
      <c r="E327" s="955"/>
      <c r="F327" s="955"/>
      <c r="G327" s="22"/>
      <c r="H327" s="391" t="e">
        <f>G327/#REF!</f>
        <v>#REF!</v>
      </c>
      <c r="I327" s="147"/>
      <c r="J327" s="147"/>
      <c r="K327" s="147"/>
      <c r="L327" s="147"/>
      <c r="M327" s="147"/>
      <c r="N327" s="147"/>
      <c r="O327" s="863"/>
      <c r="P327" s="860"/>
      <c r="Q327" s="330"/>
      <c r="R327" s="155"/>
      <c r="S327" s="155"/>
      <c r="T327" s="155"/>
      <c r="U327" s="395"/>
      <c r="V327" s="395"/>
      <c r="W327" s="155"/>
      <c r="X327" s="155"/>
      <c r="Y327" s="835"/>
      <c r="Z327" s="388"/>
      <c r="AA327" s="835"/>
      <c r="AB327" s="270"/>
      <c r="AC327" s="831"/>
      <c r="AD327" s="855"/>
      <c r="AE327" s="319"/>
      <c r="AF327" s="319"/>
      <c r="AG327" s="319"/>
      <c r="AH327" s="319"/>
      <c r="AI327" s="319"/>
      <c r="AJ327" s="319"/>
      <c r="AK327" s="319"/>
      <c r="AL327" s="319"/>
      <c r="AM327" s="319"/>
      <c r="AN327" s="319"/>
      <c r="AO327" s="319"/>
      <c r="AP327" s="319"/>
      <c r="AQ327" s="857"/>
      <c r="AR327" s="46"/>
      <c r="AS327" s="19"/>
    </row>
    <row r="328" spans="2:45">
      <c r="B328" s="823"/>
      <c r="C328" s="841"/>
      <c r="D328" s="170"/>
      <c r="E328" s="955"/>
      <c r="F328" s="955"/>
      <c r="G328" s="22"/>
      <c r="H328" s="391" t="e">
        <f>G328/#REF!</f>
        <v>#REF!</v>
      </c>
      <c r="I328" s="147"/>
      <c r="J328" s="147"/>
      <c r="K328" s="147"/>
      <c r="L328" s="147"/>
      <c r="M328" s="147"/>
      <c r="N328" s="147"/>
      <c r="O328" s="863"/>
      <c r="P328" s="860"/>
      <c r="Q328" s="330"/>
      <c r="R328" s="155"/>
      <c r="S328" s="155"/>
      <c r="T328" s="155"/>
      <c r="U328" s="395"/>
      <c r="V328" s="395"/>
      <c r="W328" s="155"/>
      <c r="X328" s="155"/>
      <c r="Y328" s="835"/>
      <c r="Z328" s="388"/>
      <c r="AA328" s="835"/>
      <c r="AB328" s="270"/>
      <c r="AC328" s="831"/>
      <c r="AD328" s="855"/>
      <c r="AE328" s="319"/>
      <c r="AF328" s="319"/>
      <c r="AG328" s="319"/>
      <c r="AH328" s="319"/>
      <c r="AI328" s="319"/>
      <c r="AJ328" s="319"/>
      <c r="AK328" s="319"/>
      <c r="AL328" s="319"/>
      <c r="AM328" s="319"/>
      <c r="AN328" s="319"/>
      <c r="AO328" s="319"/>
      <c r="AP328" s="319"/>
      <c r="AQ328" s="857"/>
      <c r="AR328" s="46"/>
      <c r="AS328" s="19"/>
    </row>
    <row r="329" spans="2:45">
      <c r="B329" s="822"/>
      <c r="C329" s="842"/>
      <c r="D329" s="170"/>
      <c r="E329" s="955"/>
      <c r="F329" s="955"/>
      <c r="G329" s="22"/>
      <c r="H329" s="391" t="e">
        <f>G329/#REF!</f>
        <v>#REF!</v>
      </c>
      <c r="I329" s="7"/>
      <c r="J329" s="7"/>
      <c r="K329" s="7"/>
      <c r="L329" s="7"/>
      <c r="M329" s="7"/>
      <c r="N329" s="7"/>
      <c r="O329" s="864"/>
      <c r="P329" s="861"/>
      <c r="Q329" s="331"/>
      <c r="R329" s="155"/>
      <c r="S329" s="155"/>
      <c r="T329" s="155"/>
      <c r="U329" s="395"/>
      <c r="V329" s="395"/>
      <c r="W329" s="155"/>
      <c r="X329" s="155"/>
      <c r="Y329" s="836"/>
      <c r="Z329" s="389"/>
      <c r="AA329" s="836"/>
      <c r="AB329" s="271"/>
      <c r="AC329" s="832"/>
      <c r="AD329" s="856"/>
      <c r="AE329" s="320"/>
      <c r="AF329" s="320"/>
      <c r="AG329" s="320"/>
      <c r="AH329" s="320"/>
      <c r="AI329" s="320"/>
      <c r="AJ329" s="320"/>
      <c r="AK329" s="320"/>
      <c r="AL329" s="320"/>
      <c r="AM329" s="320"/>
      <c r="AN329" s="320"/>
      <c r="AO329" s="320"/>
      <c r="AP329" s="320"/>
      <c r="AQ329" s="858"/>
      <c r="AR329" s="46"/>
      <c r="AS329" s="19"/>
    </row>
    <row r="330" spans="2:45" s="90" customFormat="1" ht="16.5" customHeight="1">
      <c r="B330" s="241"/>
      <c r="C330" s="78" t="s">
        <v>348</v>
      </c>
      <c r="D330" s="78">
        <f>COUNTA(D320:D329)</f>
        <v>0</v>
      </c>
      <c r="E330" s="953"/>
      <c r="F330" s="954"/>
      <c r="G330" s="69">
        <f>SUM(G320:G329)</f>
        <v>0</v>
      </c>
      <c r="H330" s="69" t="e">
        <f>SUM(H320:H329)</f>
        <v>#REF!</v>
      </c>
      <c r="I330" s="69" t="e">
        <f>H330/200</f>
        <v>#REF!</v>
      </c>
      <c r="J330" s="69"/>
      <c r="K330" s="69"/>
      <c r="L330" s="69"/>
      <c r="M330" s="69"/>
      <c r="N330" s="69"/>
      <c r="O330" s="70">
        <f>SUM(O320:O329)</f>
        <v>0</v>
      </c>
      <c r="P330" s="71">
        <f>SUM(P320:P329)</f>
        <v>0</v>
      </c>
      <c r="Q330" s="71"/>
      <c r="R330" s="71"/>
      <c r="S330" s="71"/>
      <c r="T330" s="71"/>
      <c r="U330" s="71"/>
      <c r="V330" s="71"/>
      <c r="W330" s="74"/>
      <c r="X330" s="74"/>
      <c r="Y330" s="74">
        <f t="shared" ref="Y330" si="64">SUM(Y320:Y329)</f>
        <v>0</v>
      </c>
      <c r="Z330" s="74"/>
      <c r="AA330" s="74">
        <f>SUM(AA320:AA329)</f>
        <v>0</v>
      </c>
      <c r="AB330" s="74"/>
      <c r="AC330" s="71"/>
      <c r="AD330" s="71" t="e">
        <f>SUM(AD320:AD329)</f>
        <v>#REF!</v>
      </c>
      <c r="AE330" s="71"/>
      <c r="AF330" s="71"/>
      <c r="AG330" s="71"/>
      <c r="AH330" s="71"/>
      <c r="AI330" s="71"/>
      <c r="AJ330" s="71"/>
      <c r="AK330" s="71"/>
      <c r="AL330" s="71"/>
      <c r="AM330" s="71"/>
      <c r="AN330" s="71"/>
      <c r="AO330" s="71"/>
      <c r="AP330" s="71"/>
      <c r="AQ330" s="71" t="e">
        <f t="shared" ref="AQ330" si="65">SUM(AQ320:AQ329)</f>
        <v>#REF!</v>
      </c>
      <c r="AR330" s="81"/>
      <c r="AS330" s="91"/>
    </row>
    <row r="331" spans="2:45" s="93" customFormat="1" ht="15" thickBot="1">
      <c r="B331" s="242"/>
      <c r="C331" s="82"/>
      <c r="D331" s="83"/>
      <c r="E331" s="951"/>
      <c r="F331" s="952"/>
      <c r="G331" s="84"/>
      <c r="H331" s="28" t="str">
        <f>IFERROR(IF(G331/#REF!=0," ",G331/#REF!),"")</f>
        <v/>
      </c>
      <c r="I331" s="28"/>
      <c r="J331" s="28"/>
      <c r="K331" s="28"/>
      <c r="L331" s="28"/>
      <c r="M331" s="28"/>
      <c r="N331" s="28"/>
      <c r="O331" s="72"/>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87"/>
      <c r="AS331" s="92"/>
    </row>
    <row r="332" spans="2:45">
      <c r="B332" s="823">
        <f>B320+1</f>
        <v>27</v>
      </c>
      <c r="C332" s="841"/>
      <c r="D332" s="170"/>
      <c r="E332" s="955"/>
      <c r="F332" s="955"/>
      <c r="G332" s="396"/>
      <c r="H332" s="391" t="e">
        <f>G332/#REF!</f>
        <v>#REF!</v>
      </c>
      <c r="I332" s="147"/>
      <c r="J332" s="147"/>
      <c r="K332" s="147"/>
      <c r="L332" s="147"/>
      <c r="M332" s="147"/>
      <c r="N332" s="147"/>
      <c r="O332" s="862" t="str">
        <f>IFERROR(ROUND(IF(G342/#REF!=0,"",G342/#REF!),0),"")</f>
        <v/>
      </c>
      <c r="P332" s="859" t="str">
        <f>IFERROR(O342/#REF!,"")</f>
        <v/>
      </c>
      <c r="Q332" s="330"/>
      <c r="R332" s="155" t="str">
        <f>IFERROR(P342*#REF!/2,"")</f>
        <v/>
      </c>
      <c r="S332" s="155"/>
      <c r="T332" s="155"/>
      <c r="U332" s="395"/>
      <c r="V332" s="395"/>
      <c r="W332" s="155" t="str">
        <f>IFERROR(U342*#REF!/2,"")</f>
        <v/>
      </c>
      <c r="X332" s="155"/>
      <c r="Y332" s="834" t="str">
        <f>IFERROR(ROUND(IF(OR(#REF!="Shazoor",#REF!="Shazoor",#REF!="Shazoor",#REF!="Shazoor"),$P342/#REF!,""),1),"NA")</f>
        <v>NA</v>
      </c>
      <c r="Z332" s="387"/>
      <c r="AA332" s="834" t="str">
        <f>IFERROR(ROUND(IF(OR(#REF!="Suzuki",#REF!="Suzuki",#REF!="Suzuki",#REF!="Suzuki"),$P342/#REF!,""),1),"NA")</f>
        <v>NA</v>
      </c>
      <c r="AB332" s="269"/>
      <c r="AC332" s="830"/>
      <c r="AD332" s="855" t="e">
        <f>I342</f>
        <v>#REF!</v>
      </c>
      <c r="AE332" s="319"/>
      <c r="AF332" s="319"/>
      <c r="AG332" s="319"/>
      <c r="AH332" s="319"/>
      <c r="AI332" s="319"/>
      <c r="AJ332" s="319"/>
      <c r="AK332" s="319"/>
      <c r="AL332" s="319"/>
      <c r="AM332" s="319"/>
      <c r="AN332" s="319"/>
      <c r="AO332" s="319"/>
      <c r="AP332" s="319"/>
      <c r="AQ332" s="857" t="e">
        <f>AD332/20</f>
        <v>#REF!</v>
      </c>
      <c r="AR332" s="44"/>
      <c r="AS332" s="19"/>
    </row>
    <row r="333" spans="2:45">
      <c r="B333" s="823"/>
      <c r="C333" s="841"/>
      <c r="D333" s="170"/>
      <c r="E333" s="955"/>
      <c r="F333" s="955"/>
      <c r="G333" s="396"/>
      <c r="H333" s="391" t="e">
        <f>G333/#REF!</f>
        <v>#REF!</v>
      </c>
      <c r="I333" s="147"/>
      <c r="J333" s="147"/>
      <c r="K333" s="147"/>
      <c r="L333" s="147"/>
      <c r="M333" s="147"/>
      <c r="N333" s="147"/>
      <c r="O333" s="863"/>
      <c r="P333" s="860"/>
      <c r="Q333" s="330"/>
      <c r="R333" s="155"/>
      <c r="S333" s="155"/>
      <c r="T333" s="155"/>
      <c r="U333" s="395"/>
      <c r="V333" s="395"/>
      <c r="W333" s="155"/>
      <c r="X333" s="155"/>
      <c r="Y333" s="835"/>
      <c r="Z333" s="388"/>
      <c r="AA333" s="835"/>
      <c r="AB333" s="270"/>
      <c r="AC333" s="831"/>
      <c r="AD333" s="855"/>
      <c r="AE333" s="319"/>
      <c r="AF333" s="319"/>
      <c r="AG333" s="319"/>
      <c r="AH333" s="319"/>
      <c r="AI333" s="319"/>
      <c r="AJ333" s="319"/>
      <c r="AK333" s="319"/>
      <c r="AL333" s="319"/>
      <c r="AM333" s="319"/>
      <c r="AN333" s="319"/>
      <c r="AO333" s="319"/>
      <c r="AP333" s="319"/>
      <c r="AQ333" s="857"/>
      <c r="AR333" s="46"/>
      <c r="AS333" s="19"/>
    </row>
    <row r="334" spans="2:45">
      <c r="B334" s="823"/>
      <c r="C334" s="841"/>
      <c r="D334" s="170"/>
      <c r="E334" s="955"/>
      <c r="F334" s="955"/>
      <c r="G334" s="396"/>
      <c r="H334" s="391" t="e">
        <f>G334/#REF!</f>
        <v>#REF!</v>
      </c>
      <c r="I334" s="147"/>
      <c r="J334" s="147"/>
      <c r="K334" s="147"/>
      <c r="L334" s="147"/>
      <c r="M334" s="147"/>
      <c r="N334" s="147"/>
      <c r="O334" s="863"/>
      <c r="P334" s="860"/>
      <c r="Q334" s="330"/>
      <c r="R334" s="155"/>
      <c r="S334" s="155"/>
      <c r="T334" s="155"/>
      <c r="U334" s="395"/>
      <c r="V334" s="395"/>
      <c r="W334" s="155"/>
      <c r="X334" s="155"/>
      <c r="Y334" s="835"/>
      <c r="Z334" s="388"/>
      <c r="AA334" s="835"/>
      <c r="AB334" s="270"/>
      <c r="AC334" s="831"/>
      <c r="AD334" s="855"/>
      <c r="AE334" s="319"/>
      <c r="AF334" s="319"/>
      <c r="AG334" s="319"/>
      <c r="AH334" s="319"/>
      <c r="AI334" s="319"/>
      <c r="AJ334" s="319"/>
      <c r="AK334" s="319"/>
      <c r="AL334" s="319"/>
      <c r="AM334" s="319"/>
      <c r="AN334" s="319"/>
      <c r="AO334" s="319"/>
      <c r="AP334" s="319"/>
      <c r="AQ334" s="857"/>
      <c r="AR334" s="46"/>
      <c r="AS334" s="19"/>
    </row>
    <row r="335" spans="2:45">
      <c r="B335" s="823"/>
      <c r="C335" s="841"/>
      <c r="D335" s="170"/>
      <c r="E335" s="955"/>
      <c r="F335" s="955"/>
      <c r="G335" s="396"/>
      <c r="H335" s="391" t="e">
        <f>G335/#REF!</f>
        <v>#REF!</v>
      </c>
      <c r="I335" s="147"/>
      <c r="J335" s="147"/>
      <c r="K335" s="147"/>
      <c r="L335" s="147"/>
      <c r="M335" s="147"/>
      <c r="N335" s="147"/>
      <c r="O335" s="863"/>
      <c r="P335" s="860"/>
      <c r="Q335" s="330"/>
      <c r="R335" s="155"/>
      <c r="S335" s="155"/>
      <c r="T335" s="155"/>
      <c r="U335" s="395"/>
      <c r="V335" s="395"/>
      <c r="W335" s="155"/>
      <c r="X335" s="155"/>
      <c r="Y335" s="835"/>
      <c r="Z335" s="388"/>
      <c r="AA335" s="835"/>
      <c r="AB335" s="270"/>
      <c r="AC335" s="831"/>
      <c r="AD335" s="855"/>
      <c r="AE335" s="319"/>
      <c r="AF335" s="319"/>
      <c r="AG335" s="319"/>
      <c r="AH335" s="319"/>
      <c r="AI335" s="319"/>
      <c r="AJ335" s="319"/>
      <c r="AK335" s="319"/>
      <c r="AL335" s="319"/>
      <c r="AM335" s="319"/>
      <c r="AN335" s="319"/>
      <c r="AO335" s="319"/>
      <c r="AP335" s="319"/>
      <c r="AQ335" s="857"/>
      <c r="AR335" s="46"/>
      <c r="AS335" s="19"/>
    </row>
    <row r="336" spans="2:45">
      <c r="B336" s="823"/>
      <c r="C336" s="841"/>
      <c r="D336" s="170"/>
      <c r="E336" s="955"/>
      <c r="F336" s="955"/>
      <c r="G336" s="22"/>
      <c r="H336" s="391" t="e">
        <f>G336/#REF!</f>
        <v>#REF!</v>
      </c>
      <c r="I336" s="147"/>
      <c r="J336" s="147"/>
      <c r="K336" s="147"/>
      <c r="L336" s="147"/>
      <c r="M336" s="147"/>
      <c r="N336" s="147"/>
      <c r="O336" s="863"/>
      <c r="P336" s="860"/>
      <c r="Q336" s="330"/>
      <c r="R336" s="155"/>
      <c r="S336" s="155"/>
      <c r="T336" s="155"/>
      <c r="U336" s="395"/>
      <c r="V336" s="395"/>
      <c r="W336" s="155"/>
      <c r="X336" s="155"/>
      <c r="Y336" s="835"/>
      <c r="Z336" s="388"/>
      <c r="AA336" s="835"/>
      <c r="AB336" s="270"/>
      <c r="AC336" s="831"/>
      <c r="AD336" s="855"/>
      <c r="AE336" s="319"/>
      <c r="AF336" s="319"/>
      <c r="AG336" s="319"/>
      <c r="AH336" s="319"/>
      <c r="AI336" s="319"/>
      <c r="AJ336" s="319"/>
      <c r="AK336" s="319"/>
      <c r="AL336" s="319"/>
      <c r="AM336" s="319"/>
      <c r="AN336" s="319"/>
      <c r="AO336" s="319"/>
      <c r="AP336" s="319"/>
      <c r="AQ336" s="857"/>
      <c r="AR336" s="46"/>
      <c r="AS336" s="19"/>
    </row>
    <row r="337" spans="2:45">
      <c r="B337" s="823"/>
      <c r="C337" s="841"/>
      <c r="D337" s="170"/>
      <c r="E337" s="955"/>
      <c r="F337" s="955"/>
      <c r="G337" s="22"/>
      <c r="H337" s="391" t="e">
        <f>G337/#REF!</f>
        <v>#REF!</v>
      </c>
      <c r="I337" s="147"/>
      <c r="J337" s="147"/>
      <c r="K337" s="147"/>
      <c r="L337" s="147"/>
      <c r="M337" s="147"/>
      <c r="N337" s="147"/>
      <c r="O337" s="863"/>
      <c r="P337" s="860"/>
      <c r="Q337" s="330"/>
      <c r="R337" s="155"/>
      <c r="S337" s="155"/>
      <c r="T337" s="155"/>
      <c r="U337" s="395"/>
      <c r="V337" s="395"/>
      <c r="W337" s="155"/>
      <c r="X337" s="155"/>
      <c r="Y337" s="835"/>
      <c r="Z337" s="388"/>
      <c r="AA337" s="835"/>
      <c r="AB337" s="270"/>
      <c r="AC337" s="831"/>
      <c r="AD337" s="855"/>
      <c r="AE337" s="319"/>
      <c r="AF337" s="319"/>
      <c r="AG337" s="319"/>
      <c r="AH337" s="319"/>
      <c r="AI337" s="319"/>
      <c r="AJ337" s="319"/>
      <c r="AK337" s="319"/>
      <c r="AL337" s="319"/>
      <c r="AM337" s="319"/>
      <c r="AN337" s="319"/>
      <c r="AO337" s="319"/>
      <c r="AP337" s="319"/>
      <c r="AQ337" s="857"/>
      <c r="AR337" s="46"/>
      <c r="AS337" s="19"/>
    </row>
    <row r="338" spans="2:45">
      <c r="B338" s="823"/>
      <c r="C338" s="841"/>
      <c r="D338" s="170"/>
      <c r="E338" s="955"/>
      <c r="F338" s="955"/>
      <c r="G338" s="22"/>
      <c r="H338" s="391" t="e">
        <f>G338/#REF!</f>
        <v>#REF!</v>
      </c>
      <c r="I338" s="147"/>
      <c r="J338" s="147"/>
      <c r="K338" s="147"/>
      <c r="L338" s="147"/>
      <c r="M338" s="147"/>
      <c r="N338" s="147"/>
      <c r="O338" s="863"/>
      <c r="P338" s="860"/>
      <c r="Q338" s="330"/>
      <c r="R338" s="155"/>
      <c r="S338" s="155"/>
      <c r="T338" s="155"/>
      <c r="U338" s="395"/>
      <c r="V338" s="395"/>
      <c r="W338" s="155"/>
      <c r="X338" s="155"/>
      <c r="Y338" s="835"/>
      <c r="Z338" s="388"/>
      <c r="AA338" s="835"/>
      <c r="AB338" s="270"/>
      <c r="AC338" s="831"/>
      <c r="AD338" s="855"/>
      <c r="AE338" s="319"/>
      <c r="AF338" s="319"/>
      <c r="AG338" s="319"/>
      <c r="AH338" s="319"/>
      <c r="AI338" s="319"/>
      <c r="AJ338" s="319"/>
      <c r="AK338" s="319"/>
      <c r="AL338" s="319"/>
      <c r="AM338" s="319"/>
      <c r="AN338" s="319"/>
      <c r="AO338" s="319"/>
      <c r="AP338" s="319"/>
      <c r="AQ338" s="857"/>
      <c r="AR338" s="46"/>
      <c r="AS338" s="19"/>
    </row>
    <row r="339" spans="2:45">
      <c r="B339" s="823"/>
      <c r="C339" s="841"/>
      <c r="D339" s="170"/>
      <c r="E339" s="955"/>
      <c r="F339" s="955"/>
      <c r="G339" s="22"/>
      <c r="H339" s="391" t="e">
        <f>G339/#REF!</f>
        <v>#REF!</v>
      </c>
      <c r="I339" s="147"/>
      <c r="J339" s="147"/>
      <c r="K339" s="147"/>
      <c r="L339" s="147"/>
      <c r="M339" s="147"/>
      <c r="N339" s="147"/>
      <c r="O339" s="863"/>
      <c r="P339" s="860"/>
      <c r="Q339" s="330"/>
      <c r="R339" s="155"/>
      <c r="S339" s="155"/>
      <c r="T339" s="155"/>
      <c r="U339" s="395"/>
      <c r="V339" s="395"/>
      <c r="W339" s="155"/>
      <c r="X339" s="155"/>
      <c r="Y339" s="835"/>
      <c r="Z339" s="388"/>
      <c r="AA339" s="835"/>
      <c r="AB339" s="270"/>
      <c r="AC339" s="831"/>
      <c r="AD339" s="855"/>
      <c r="AE339" s="319"/>
      <c r="AF339" s="319"/>
      <c r="AG339" s="319"/>
      <c r="AH339" s="319"/>
      <c r="AI339" s="319"/>
      <c r="AJ339" s="319"/>
      <c r="AK339" s="319"/>
      <c r="AL339" s="319"/>
      <c r="AM339" s="319"/>
      <c r="AN339" s="319"/>
      <c r="AO339" s="319"/>
      <c r="AP339" s="319"/>
      <c r="AQ339" s="857"/>
      <c r="AR339" s="46"/>
      <c r="AS339" s="19"/>
    </row>
    <row r="340" spans="2:45">
      <c r="B340" s="823"/>
      <c r="C340" s="841"/>
      <c r="D340" s="170"/>
      <c r="E340" s="955"/>
      <c r="F340" s="955"/>
      <c r="G340" s="22"/>
      <c r="H340" s="391" t="e">
        <f>G340/#REF!</f>
        <v>#REF!</v>
      </c>
      <c r="I340" s="147"/>
      <c r="J340" s="147"/>
      <c r="K340" s="147"/>
      <c r="L340" s="147"/>
      <c r="M340" s="147"/>
      <c r="N340" s="147"/>
      <c r="O340" s="863"/>
      <c r="P340" s="860"/>
      <c r="Q340" s="330"/>
      <c r="R340" s="155"/>
      <c r="S340" s="155"/>
      <c r="T340" s="155"/>
      <c r="U340" s="395"/>
      <c r="V340" s="395"/>
      <c r="W340" s="155"/>
      <c r="X340" s="155"/>
      <c r="Y340" s="835"/>
      <c r="Z340" s="388"/>
      <c r="AA340" s="835"/>
      <c r="AB340" s="270"/>
      <c r="AC340" s="831"/>
      <c r="AD340" s="855"/>
      <c r="AE340" s="319"/>
      <c r="AF340" s="319"/>
      <c r="AG340" s="319"/>
      <c r="AH340" s="319"/>
      <c r="AI340" s="319"/>
      <c r="AJ340" s="319"/>
      <c r="AK340" s="319"/>
      <c r="AL340" s="319"/>
      <c r="AM340" s="319"/>
      <c r="AN340" s="319"/>
      <c r="AO340" s="319"/>
      <c r="AP340" s="319"/>
      <c r="AQ340" s="857"/>
      <c r="AR340" s="46"/>
      <c r="AS340" s="19"/>
    </row>
    <row r="341" spans="2:45">
      <c r="B341" s="822"/>
      <c r="C341" s="842"/>
      <c r="D341" s="170"/>
      <c r="E341" s="955"/>
      <c r="F341" s="955"/>
      <c r="G341" s="22"/>
      <c r="H341" s="391" t="e">
        <f>G341/#REF!</f>
        <v>#REF!</v>
      </c>
      <c r="I341" s="7"/>
      <c r="J341" s="7"/>
      <c r="K341" s="7"/>
      <c r="L341" s="7"/>
      <c r="M341" s="7"/>
      <c r="N341" s="7"/>
      <c r="O341" s="864"/>
      <c r="P341" s="861"/>
      <c r="Q341" s="331"/>
      <c r="R341" s="155"/>
      <c r="S341" s="155"/>
      <c r="T341" s="155"/>
      <c r="U341" s="395"/>
      <c r="V341" s="395"/>
      <c r="W341" s="155"/>
      <c r="X341" s="155"/>
      <c r="Y341" s="836"/>
      <c r="Z341" s="389"/>
      <c r="AA341" s="836"/>
      <c r="AB341" s="271"/>
      <c r="AC341" s="832"/>
      <c r="AD341" s="856"/>
      <c r="AE341" s="320"/>
      <c r="AF341" s="320"/>
      <c r="AG341" s="320"/>
      <c r="AH341" s="320"/>
      <c r="AI341" s="320"/>
      <c r="AJ341" s="320"/>
      <c r="AK341" s="320"/>
      <c r="AL341" s="320"/>
      <c r="AM341" s="320"/>
      <c r="AN341" s="320"/>
      <c r="AO341" s="320"/>
      <c r="AP341" s="320"/>
      <c r="AQ341" s="858"/>
      <c r="AR341" s="46"/>
      <c r="AS341" s="19"/>
    </row>
    <row r="342" spans="2:45" s="90" customFormat="1" ht="16.5" customHeight="1">
      <c r="B342" s="241"/>
      <c r="C342" s="78" t="s">
        <v>348</v>
      </c>
      <c r="D342" s="78">
        <f>COUNTA(D332:D341)</f>
        <v>0</v>
      </c>
      <c r="E342" s="953"/>
      <c r="F342" s="954"/>
      <c r="G342" s="69">
        <f>SUM(G332:G341)</f>
        <v>0</v>
      </c>
      <c r="H342" s="69" t="e">
        <f>SUM(H332:H341)</f>
        <v>#REF!</v>
      </c>
      <c r="I342" s="69" t="e">
        <f>H342/200</f>
        <v>#REF!</v>
      </c>
      <c r="J342" s="69"/>
      <c r="K342" s="69"/>
      <c r="L342" s="69"/>
      <c r="M342" s="69"/>
      <c r="N342" s="69"/>
      <c r="O342" s="70">
        <f>SUM(O332:O341)</f>
        <v>0</v>
      </c>
      <c r="P342" s="71">
        <f>SUM(P332:P341)</f>
        <v>0</v>
      </c>
      <c r="Q342" s="71"/>
      <c r="R342" s="71"/>
      <c r="S342" s="71"/>
      <c r="T342" s="71"/>
      <c r="U342" s="71"/>
      <c r="V342" s="71"/>
      <c r="W342" s="74"/>
      <c r="X342" s="74"/>
      <c r="Y342" s="74">
        <f t="shared" ref="Y342" si="66">SUM(Y332:Y341)</f>
        <v>0</v>
      </c>
      <c r="Z342" s="74"/>
      <c r="AA342" s="74">
        <f>SUM(AA332:AA341)</f>
        <v>0</v>
      </c>
      <c r="AB342" s="74"/>
      <c r="AC342" s="71"/>
      <c r="AD342" s="71" t="e">
        <f>SUM(AD332:AD341)</f>
        <v>#REF!</v>
      </c>
      <c r="AE342" s="71"/>
      <c r="AF342" s="71"/>
      <c r="AG342" s="71"/>
      <c r="AH342" s="71"/>
      <c r="AI342" s="71"/>
      <c r="AJ342" s="71"/>
      <c r="AK342" s="71"/>
      <c r="AL342" s="71"/>
      <c r="AM342" s="71"/>
      <c r="AN342" s="71"/>
      <c r="AO342" s="71"/>
      <c r="AP342" s="71"/>
      <c r="AQ342" s="71" t="e">
        <f t="shared" ref="AQ342" si="67">SUM(AQ332:AQ341)</f>
        <v>#REF!</v>
      </c>
      <c r="AR342" s="81"/>
      <c r="AS342" s="91"/>
    </row>
    <row r="343" spans="2:45" s="93" customFormat="1" ht="15" thickBot="1">
      <c r="B343" s="242"/>
      <c r="C343" s="82"/>
      <c r="D343" s="83"/>
      <c r="E343" s="951"/>
      <c r="F343" s="952"/>
      <c r="G343" s="84"/>
      <c r="H343" s="28" t="str">
        <f>IFERROR(IF(G343/#REF!=0," ",G343/#REF!),"")</f>
        <v/>
      </c>
      <c r="I343" s="28"/>
      <c r="J343" s="28"/>
      <c r="K343" s="28"/>
      <c r="L343" s="28"/>
      <c r="M343" s="28"/>
      <c r="N343" s="28"/>
      <c r="O343" s="72"/>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87"/>
      <c r="AS343" s="92"/>
    </row>
    <row r="344" spans="2:45">
      <c r="B344" s="823">
        <f>B332+1</f>
        <v>28</v>
      </c>
      <c r="C344" s="841"/>
      <c r="D344" s="170"/>
      <c r="E344" s="955"/>
      <c r="F344" s="955"/>
      <c r="G344" s="396"/>
      <c r="H344" s="391" t="e">
        <f>G344/#REF!</f>
        <v>#REF!</v>
      </c>
      <c r="I344" s="147"/>
      <c r="J344" s="147"/>
      <c r="K344" s="147"/>
      <c r="L344" s="147"/>
      <c r="M344" s="147"/>
      <c r="N344" s="147"/>
      <c r="O344" s="862" t="str">
        <f>IFERROR(ROUND(IF(G354/#REF!=0,"",G354/#REF!),0),"")</f>
        <v/>
      </c>
      <c r="P344" s="859" t="str">
        <f>IFERROR(O354/#REF!,"")</f>
        <v/>
      </c>
      <c r="Q344" s="330"/>
      <c r="R344" s="155" t="str">
        <f>IFERROR(P354*#REF!/2,"")</f>
        <v/>
      </c>
      <c r="S344" s="155"/>
      <c r="T344" s="155"/>
      <c r="U344" s="395"/>
      <c r="V344" s="395"/>
      <c r="W344" s="155" t="str">
        <f>IFERROR(U354*#REF!/2,"")</f>
        <v/>
      </c>
      <c r="X344" s="155"/>
      <c r="Y344" s="834" t="str">
        <f>IFERROR(ROUND(IF(OR(#REF!="Shazoor",#REF!="Shazoor",#REF!="Shazoor",#REF!="Shazoor"),$P354/#REF!,""),1),"NA")</f>
        <v>NA</v>
      </c>
      <c r="Z344" s="387"/>
      <c r="AA344" s="834" t="str">
        <f>IFERROR(ROUND(IF(OR(#REF!="Suzuki",#REF!="Suzuki",#REF!="Suzuki",#REF!="Suzuki"),$P354/#REF!,""),1),"NA")</f>
        <v>NA</v>
      </c>
      <c r="AB344" s="269"/>
      <c r="AC344" s="830"/>
      <c r="AD344" s="855" t="e">
        <f>I354</f>
        <v>#REF!</v>
      </c>
      <c r="AE344" s="319"/>
      <c r="AF344" s="319"/>
      <c r="AG344" s="319"/>
      <c r="AH344" s="319"/>
      <c r="AI344" s="319"/>
      <c r="AJ344" s="319"/>
      <c r="AK344" s="319"/>
      <c r="AL344" s="319"/>
      <c r="AM344" s="319"/>
      <c r="AN344" s="319"/>
      <c r="AO344" s="319"/>
      <c r="AP344" s="319"/>
      <c r="AQ344" s="857" t="e">
        <f>AD344/20</f>
        <v>#REF!</v>
      </c>
      <c r="AR344" s="44"/>
      <c r="AS344" s="19"/>
    </row>
    <row r="345" spans="2:45">
      <c r="B345" s="823"/>
      <c r="C345" s="841"/>
      <c r="D345" s="170"/>
      <c r="E345" s="955"/>
      <c r="F345" s="955"/>
      <c r="G345" s="396"/>
      <c r="H345" s="391" t="e">
        <f>G345/#REF!</f>
        <v>#REF!</v>
      </c>
      <c r="I345" s="147"/>
      <c r="J345" s="147"/>
      <c r="K345" s="147"/>
      <c r="L345" s="147"/>
      <c r="M345" s="147"/>
      <c r="N345" s="147"/>
      <c r="O345" s="863"/>
      <c r="P345" s="860"/>
      <c r="Q345" s="330"/>
      <c r="R345" s="155"/>
      <c r="S345" s="155"/>
      <c r="T345" s="155"/>
      <c r="U345" s="395"/>
      <c r="V345" s="395"/>
      <c r="W345" s="155"/>
      <c r="X345" s="155"/>
      <c r="Y345" s="835"/>
      <c r="Z345" s="388"/>
      <c r="AA345" s="835"/>
      <c r="AB345" s="270"/>
      <c r="AC345" s="831"/>
      <c r="AD345" s="855"/>
      <c r="AE345" s="319"/>
      <c r="AF345" s="319"/>
      <c r="AG345" s="319"/>
      <c r="AH345" s="319"/>
      <c r="AI345" s="319"/>
      <c r="AJ345" s="319"/>
      <c r="AK345" s="319"/>
      <c r="AL345" s="319"/>
      <c r="AM345" s="319"/>
      <c r="AN345" s="319"/>
      <c r="AO345" s="319"/>
      <c r="AP345" s="319"/>
      <c r="AQ345" s="857"/>
      <c r="AR345" s="46"/>
      <c r="AS345" s="19"/>
    </row>
    <row r="346" spans="2:45">
      <c r="B346" s="823"/>
      <c r="C346" s="841"/>
      <c r="D346" s="170"/>
      <c r="E346" s="955"/>
      <c r="F346" s="955"/>
      <c r="G346" s="396"/>
      <c r="H346" s="391" t="e">
        <f>G346/#REF!</f>
        <v>#REF!</v>
      </c>
      <c r="I346" s="147"/>
      <c r="J346" s="147"/>
      <c r="K346" s="147"/>
      <c r="L346" s="147"/>
      <c r="M346" s="147"/>
      <c r="N346" s="147"/>
      <c r="O346" s="863"/>
      <c r="P346" s="860"/>
      <c r="Q346" s="330"/>
      <c r="R346" s="155"/>
      <c r="S346" s="155"/>
      <c r="T346" s="155"/>
      <c r="U346" s="395"/>
      <c r="V346" s="395"/>
      <c r="W346" s="155"/>
      <c r="X346" s="155"/>
      <c r="Y346" s="835"/>
      <c r="Z346" s="388"/>
      <c r="AA346" s="835"/>
      <c r="AB346" s="270"/>
      <c r="AC346" s="831"/>
      <c r="AD346" s="855"/>
      <c r="AE346" s="319"/>
      <c r="AF346" s="319"/>
      <c r="AG346" s="319"/>
      <c r="AH346" s="319"/>
      <c r="AI346" s="319"/>
      <c r="AJ346" s="319"/>
      <c r="AK346" s="319"/>
      <c r="AL346" s="319"/>
      <c r="AM346" s="319"/>
      <c r="AN346" s="319"/>
      <c r="AO346" s="319"/>
      <c r="AP346" s="319"/>
      <c r="AQ346" s="857"/>
      <c r="AR346" s="46"/>
      <c r="AS346" s="19"/>
    </row>
    <row r="347" spans="2:45">
      <c r="B347" s="823"/>
      <c r="C347" s="841"/>
      <c r="D347" s="170"/>
      <c r="E347" s="955"/>
      <c r="F347" s="955"/>
      <c r="G347" s="396"/>
      <c r="H347" s="391" t="e">
        <f>G347/#REF!</f>
        <v>#REF!</v>
      </c>
      <c r="I347" s="147"/>
      <c r="J347" s="147"/>
      <c r="K347" s="147"/>
      <c r="L347" s="147"/>
      <c r="M347" s="147"/>
      <c r="N347" s="147"/>
      <c r="O347" s="863"/>
      <c r="P347" s="860"/>
      <c r="Q347" s="330"/>
      <c r="R347" s="155"/>
      <c r="S347" s="155"/>
      <c r="T347" s="155"/>
      <c r="U347" s="395"/>
      <c r="V347" s="395"/>
      <c r="W347" s="155"/>
      <c r="X347" s="155"/>
      <c r="Y347" s="835"/>
      <c r="Z347" s="388"/>
      <c r="AA347" s="835"/>
      <c r="AB347" s="270"/>
      <c r="AC347" s="831"/>
      <c r="AD347" s="855"/>
      <c r="AE347" s="319"/>
      <c r="AF347" s="319"/>
      <c r="AG347" s="319"/>
      <c r="AH347" s="319"/>
      <c r="AI347" s="319"/>
      <c r="AJ347" s="319"/>
      <c r="AK347" s="319"/>
      <c r="AL347" s="319"/>
      <c r="AM347" s="319"/>
      <c r="AN347" s="319"/>
      <c r="AO347" s="319"/>
      <c r="AP347" s="319"/>
      <c r="AQ347" s="857"/>
      <c r="AR347" s="46"/>
      <c r="AS347" s="19"/>
    </row>
    <row r="348" spans="2:45">
      <c r="B348" s="823"/>
      <c r="C348" s="841"/>
      <c r="D348" s="170"/>
      <c r="E348" s="955"/>
      <c r="F348" s="955"/>
      <c r="G348" s="22"/>
      <c r="H348" s="391" t="e">
        <f>G348/#REF!</f>
        <v>#REF!</v>
      </c>
      <c r="I348" s="147"/>
      <c r="J348" s="147"/>
      <c r="K348" s="147"/>
      <c r="L348" s="147"/>
      <c r="M348" s="147"/>
      <c r="N348" s="147"/>
      <c r="O348" s="863"/>
      <c r="P348" s="860"/>
      <c r="Q348" s="330"/>
      <c r="R348" s="155"/>
      <c r="S348" s="155"/>
      <c r="T348" s="155"/>
      <c r="U348" s="395"/>
      <c r="V348" s="395"/>
      <c r="W348" s="155"/>
      <c r="X348" s="155"/>
      <c r="Y348" s="835"/>
      <c r="Z348" s="388"/>
      <c r="AA348" s="835"/>
      <c r="AB348" s="270"/>
      <c r="AC348" s="831"/>
      <c r="AD348" s="855"/>
      <c r="AE348" s="319"/>
      <c r="AF348" s="319"/>
      <c r="AG348" s="319"/>
      <c r="AH348" s="319"/>
      <c r="AI348" s="319"/>
      <c r="AJ348" s="319"/>
      <c r="AK348" s="319"/>
      <c r="AL348" s="319"/>
      <c r="AM348" s="319"/>
      <c r="AN348" s="319"/>
      <c r="AO348" s="319"/>
      <c r="AP348" s="319"/>
      <c r="AQ348" s="857"/>
      <c r="AR348" s="46"/>
      <c r="AS348" s="19"/>
    </row>
    <row r="349" spans="2:45">
      <c r="B349" s="823"/>
      <c r="C349" s="841"/>
      <c r="D349" s="170"/>
      <c r="E349" s="955"/>
      <c r="F349" s="955"/>
      <c r="G349" s="22"/>
      <c r="H349" s="391" t="e">
        <f>G349/#REF!</f>
        <v>#REF!</v>
      </c>
      <c r="I349" s="147"/>
      <c r="J349" s="147"/>
      <c r="K349" s="147"/>
      <c r="L349" s="147"/>
      <c r="M349" s="147"/>
      <c r="N349" s="147"/>
      <c r="O349" s="863"/>
      <c r="P349" s="860"/>
      <c r="Q349" s="330"/>
      <c r="R349" s="155"/>
      <c r="S349" s="155"/>
      <c r="T349" s="155"/>
      <c r="U349" s="395"/>
      <c r="V349" s="395"/>
      <c r="W349" s="155"/>
      <c r="X349" s="155"/>
      <c r="Y349" s="835"/>
      <c r="Z349" s="388"/>
      <c r="AA349" s="835"/>
      <c r="AB349" s="270"/>
      <c r="AC349" s="831"/>
      <c r="AD349" s="855"/>
      <c r="AE349" s="319"/>
      <c r="AF349" s="319"/>
      <c r="AG349" s="319"/>
      <c r="AH349" s="319"/>
      <c r="AI349" s="319"/>
      <c r="AJ349" s="319"/>
      <c r="AK349" s="319"/>
      <c r="AL349" s="319"/>
      <c r="AM349" s="319"/>
      <c r="AN349" s="319"/>
      <c r="AO349" s="319"/>
      <c r="AP349" s="319"/>
      <c r="AQ349" s="857"/>
      <c r="AR349" s="46"/>
      <c r="AS349" s="19"/>
    </row>
    <row r="350" spans="2:45">
      <c r="B350" s="823"/>
      <c r="C350" s="841"/>
      <c r="D350" s="170"/>
      <c r="E350" s="955"/>
      <c r="F350" s="955"/>
      <c r="G350" s="22"/>
      <c r="H350" s="391" t="e">
        <f>G350/#REF!</f>
        <v>#REF!</v>
      </c>
      <c r="I350" s="147"/>
      <c r="J350" s="147"/>
      <c r="K350" s="147"/>
      <c r="L350" s="147"/>
      <c r="M350" s="147"/>
      <c r="N350" s="147"/>
      <c r="O350" s="863"/>
      <c r="P350" s="860"/>
      <c r="Q350" s="330"/>
      <c r="R350" s="155"/>
      <c r="S350" s="155"/>
      <c r="T350" s="155"/>
      <c r="U350" s="395"/>
      <c r="V350" s="395"/>
      <c r="W350" s="155"/>
      <c r="X350" s="155"/>
      <c r="Y350" s="835"/>
      <c r="Z350" s="388"/>
      <c r="AA350" s="835"/>
      <c r="AB350" s="270"/>
      <c r="AC350" s="831"/>
      <c r="AD350" s="855"/>
      <c r="AE350" s="319"/>
      <c r="AF350" s="319"/>
      <c r="AG350" s="319"/>
      <c r="AH350" s="319"/>
      <c r="AI350" s="319"/>
      <c r="AJ350" s="319"/>
      <c r="AK350" s="319"/>
      <c r="AL350" s="319"/>
      <c r="AM350" s="319"/>
      <c r="AN350" s="319"/>
      <c r="AO350" s="319"/>
      <c r="AP350" s="319"/>
      <c r="AQ350" s="857"/>
      <c r="AR350" s="46"/>
      <c r="AS350" s="19"/>
    </row>
    <row r="351" spans="2:45">
      <c r="B351" s="823"/>
      <c r="C351" s="841"/>
      <c r="D351" s="170"/>
      <c r="E351" s="955"/>
      <c r="F351" s="955"/>
      <c r="G351" s="22"/>
      <c r="H351" s="391" t="e">
        <f>G351/#REF!</f>
        <v>#REF!</v>
      </c>
      <c r="I351" s="147"/>
      <c r="J351" s="147"/>
      <c r="K351" s="147"/>
      <c r="L351" s="147"/>
      <c r="M351" s="147"/>
      <c r="N351" s="147"/>
      <c r="O351" s="863"/>
      <c r="P351" s="860"/>
      <c r="Q351" s="330"/>
      <c r="R351" s="155"/>
      <c r="S351" s="155"/>
      <c r="T351" s="155"/>
      <c r="U351" s="395"/>
      <c r="V351" s="395"/>
      <c r="W351" s="155"/>
      <c r="X351" s="155"/>
      <c r="Y351" s="835"/>
      <c r="Z351" s="388"/>
      <c r="AA351" s="835"/>
      <c r="AB351" s="270"/>
      <c r="AC351" s="831"/>
      <c r="AD351" s="855"/>
      <c r="AE351" s="319"/>
      <c r="AF351" s="319"/>
      <c r="AG351" s="319"/>
      <c r="AH351" s="319"/>
      <c r="AI351" s="319"/>
      <c r="AJ351" s="319"/>
      <c r="AK351" s="319"/>
      <c r="AL351" s="319"/>
      <c r="AM351" s="319"/>
      <c r="AN351" s="319"/>
      <c r="AO351" s="319"/>
      <c r="AP351" s="319"/>
      <c r="AQ351" s="857"/>
      <c r="AR351" s="46"/>
      <c r="AS351" s="19"/>
    </row>
    <row r="352" spans="2:45">
      <c r="B352" s="823"/>
      <c r="C352" s="841"/>
      <c r="D352" s="170"/>
      <c r="E352" s="955"/>
      <c r="F352" s="955"/>
      <c r="G352" s="22"/>
      <c r="H352" s="391" t="e">
        <f>G352/#REF!</f>
        <v>#REF!</v>
      </c>
      <c r="I352" s="147"/>
      <c r="J352" s="147"/>
      <c r="K352" s="147"/>
      <c r="L352" s="147"/>
      <c r="M352" s="147"/>
      <c r="N352" s="147"/>
      <c r="O352" s="863"/>
      <c r="P352" s="860"/>
      <c r="Q352" s="330"/>
      <c r="R352" s="155"/>
      <c r="S352" s="155"/>
      <c r="T352" s="155"/>
      <c r="U352" s="395"/>
      <c r="V352" s="395"/>
      <c r="W352" s="155"/>
      <c r="X352" s="155"/>
      <c r="Y352" s="835"/>
      <c r="Z352" s="388"/>
      <c r="AA352" s="835"/>
      <c r="AB352" s="270"/>
      <c r="AC352" s="831"/>
      <c r="AD352" s="855"/>
      <c r="AE352" s="319"/>
      <c r="AF352" s="319"/>
      <c r="AG352" s="319"/>
      <c r="AH352" s="319"/>
      <c r="AI352" s="319"/>
      <c r="AJ352" s="319"/>
      <c r="AK352" s="319"/>
      <c r="AL352" s="319"/>
      <c r="AM352" s="319"/>
      <c r="AN352" s="319"/>
      <c r="AO352" s="319"/>
      <c r="AP352" s="319"/>
      <c r="AQ352" s="857"/>
      <c r="AR352" s="46"/>
      <c r="AS352" s="19"/>
    </row>
    <row r="353" spans="2:45">
      <c r="B353" s="822"/>
      <c r="C353" s="842"/>
      <c r="D353" s="170"/>
      <c r="E353" s="955"/>
      <c r="F353" s="955"/>
      <c r="G353" s="22"/>
      <c r="H353" s="391" t="e">
        <f>G353/#REF!</f>
        <v>#REF!</v>
      </c>
      <c r="I353" s="7"/>
      <c r="J353" s="7"/>
      <c r="K353" s="7"/>
      <c r="L353" s="7"/>
      <c r="M353" s="7"/>
      <c r="N353" s="7"/>
      <c r="O353" s="864"/>
      <c r="P353" s="861"/>
      <c r="Q353" s="331"/>
      <c r="R353" s="155"/>
      <c r="S353" s="155"/>
      <c r="T353" s="155"/>
      <c r="U353" s="395"/>
      <c r="V353" s="395"/>
      <c r="W353" s="155"/>
      <c r="X353" s="155"/>
      <c r="Y353" s="836"/>
      <c r="Z353" s="389"/>
      <c r="AA353" s="836"/>
      <c r="AB353" s="271"/>
      <c r="AC353" s="832"/>
      <c r="AD353" s="856"/>
      <c r="AE353" s="320"/>
      <c r="AF353" s="320"/>
      <c r="AG353" s="320"/>
      <c r="AH353" s="320"/>
      <c r="AI353" s="320"/>
      <c r="AJ353" s="320"/>
      <c r="AK353" s="320"/>
      <c r="AL353" s="320"/>
      <c r="AM353" s="320"/>
      <c r="AN353" s="320"/>
      <c r="AO353" s="320"/>
      <c r="AP353" s="320"/>
      <c r="AQ353" s="858"/>
      <c r="AR353" s="46"/>
      <c r="AS353" s="19"/>
    </row>
    <row r="354" spans="2:45" s="90" customFormat="1" ht="16.5" customHeight="1">
      <c r="B354" s="241"/>
      <c r="C354" s="78" t="s">
        <v>348</v>
      </c>
      <c r="D354" s="78">
        <f>COUNTA(D344:D353)</f>
        <v>0</v>
      </c>
      <c r="E354" s="953"/>
      <c r="F354" s="954"/>
      <c r="G354" s="69">
        <f>SUM(G344:G353)</f>
        <v>0</v>
      </c>
      <c r="H354" s="69" t="e">
        <f>SUM(H344:H353)</f>
        <v>#REF!</v>
      </c>
      <c r="I354" s="69" t="e">
        <f>H354/200</f>
        <v>#REF!</v>
      </c>
      <c r="J354" s="69"/>
      <c r="K354" s="69"/>
      <c r="L354" s="69"/>
      <c r="M354" s="69"/>
      <c r="N354" s="69"/>
      <c r="O354" s="70">
        <f>SUM(O344:O353)</f>
        <v>0</v>
      </c>
      <c r="P354" s="71">
        <f>SUM(P344:P353)</f>
        <v>0</v>
      </c>
      <c r="Q354" s="71"/>
      <c r="R354" s="71"/>
      <c r="S354" s="71"/>
      <c r="T354" s="71"/>
      <c r="U354" s="71"/>
      <c r="V354" s="71"/>
      <c r="W354" s="74"/>
      <c r="X354" s="74"/>
      <c r="Y354" s="74">
        <f t="shared" ref="Y354" si="68">SUM(Y344:Y353)</f>
        <v>0</v>
      </c>
      <c r="Z354" s="74"/>
      <c r="AA354" s="74">
        <f>SUM(AA344:AA353)</f>
        <v>0</v>
      </c>
      <c r="AB354" s="74"/>
      <c r="AC354" s="71"/>
      <c r="AD354" s="71" t="e">
        <f>SUM(AD344:AD353)</f>
        <v>#REF!</v>
      </c>
      <c r="AE354" s="71"/>
      <c r="AF354" s="71"/>
      <c r="AG354" s="71"/>
      <c r="AH354" s="71"/>
      <c r="AI354" s="71"/>
      <c r="AJ354" s="71"/>
      <c r="AK354" s="71"/>
      <c r="AL354" s="71"/>
      <c r="AM354" s="71"/>
      <c r="AN354" s="71"/>
      <c r="AO354" s="71"/>
      <c r="AP354" s="71"/>
      <c r="AQ354" s="71" t="e">
        <f t="shared" ref="AQ354" si="69">SUM(AQ344:AQ353)</f>
        <v>#REF!</v>
      </c>
      <c r="AR354" s="81"/>
      <c r="AS354" s="91"/>
    </row>
    <row r="355" spans="2:45" s="93" customFormat="1" ht="15" thickBot="1">
      <c r="B355" s="242"/>
      <c r="C355" s="82"/>
      <c r="D355" s="83"/>
      <c r="E355" s="951"/>
      <c r="F355" s="952"/>
      <c r="G355" s="84"/>
      <c r="H355" s="28" t="str">
        <f>IFERROR(IF(G355/#REF!=0," ",G355/#REF!),"")</f>
        <v/>
      </c>
      <c r="I355" s="28"/>
      <c r="J355" s="28"/>
      <c r="K355" s="28"/>
      <c r="L355" s="28"/>
      <c r="M355" s="28"/>
      <c r="N355" s="28"/>
      <c r="O355" s="72"/>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87"/>
      <c r="AS355" s="92"/>
    </row>
    <row r="356" spans="2:45">
      <c r="B356" s="823">
        <f>B344+1</f>
        <v>29</v>
      </c>
      <c r="C356" s="841"/>
      <c r="D356" s="170"/>
      <c r="E356" s="955"/>
      <c r="F356" s="955"/>
      <c r="G356" s="396"/>
      <c r="H356" s="391" t="e">
        <f>G356/#REF!</f>
        <v>#REF!</v>
      </c>
      <c r="I356" s="147"/>
      <c r="J356" s="147"/>
      <c r="K356" s="147"/>
      <c r="L356" s="147"/>
      <c r="M356" s="147"/>
      <c r="N356" s="147"/>
      <c r="O356" s="862" t="str">
        <f>IFERROR(ROUND(IF(G366/#REF!=0,"",G366/#REF!),0),"")</f>
        <v/>
      </c>
      <c r="P356" s="859" t="str">
        <f>IFERROR(O366/#REF!,"")</f>
        <v/>
      </c>
      <c r="Q356" s="330"/>
      <c r="R356" s="155" t="str">
        <f>IFERROR(P366*#REF!/2,"")</f>
        <v/>
      </c>
      <c r="S356" s="155"/>
      <c r="T356" s="155"/>
      <c r="U356" s="395"/>
      <c r="V356" s="395"/>
      <c r="W356" s="155" t="str">
        <f>IFERROR(U366*#REF!/2,"")</f>
        <v/>
      </c>
      <c r="X356" s="155"/>
      <c r="Y356" s="834" t="str">
        <f>IFERROR(ROUND(IF(OR(#REF!="Shazoor",#REF!="Shazoor",#REF!="Shazoor",#REF!="Shazoor"),$P366/#REF!,""),1),"NA")</f>
        <v>NA</v>
      </c>
      <c r="Z356" s="387"/>
      <c r="AA356" s="834" t="str">
        <f>IFERROR(ROUND(IF(OR(#REF!="Suzuki",#REF!="Suzuki",#REF!="Suzuki",#REF!="Suzuki"),$P366/#REF!,""),1),"NA")</f>
        <v>NA</v>
      </c>
      <c r="AB356" s="269"/>
      <c r="AC356" s="830"/>
      <c r="AD356" s="855" t="e">
        <f>I366</f>
        <v>#REF!</v>
      </c>
      <c r="AE356" s="319"/>
      <c r="AF356" s="319"/>
      <c r="AG356" s="319"/>
      <c r="AH356" s="319"/>
      <c r="AI356" s="319"/>
      <c r="AJ356" s="319"/>
      <c r="AK356" s="319"/>
      <c r="AL356" s="319"/>
      <c r="AM356" s="319"/>
      <c r="AN356" s="319"/>
      <c r="AO356" s="319"/>
      <c r="AP356" s="319"/>
      <c r="AQ356" s="857" t="e">
        <f>AD356/20</f>
        <v>#REF!</v>
      </c>
      <c r="AR356" s="44"/>
      <c r="AS356" s="19"/>
    </row>
    <row r="357" spans="2:45">
      <c r="B357" s="823"/>
      <c r="C357" s="841"/>
      <c r="D357" s="170"/>
      <c r="E357" s="955"/>
      <c r="F357" s="955"/>
      <c r="G357" s="396"/>
      <c r="H357" s="391" t="e">
        <f>G357/#REF!</f>
        <v>#REF!</v>
      </c>
      <c r="I357" s="147"/>
      <c r="J357" s="147"/>
      <c r="K357" s="147"/>
      <c r="L357" s="147"/>
      <c r="M357" s="147"/>
      <c r="N357" s="147"/>
      <c r="O357" s="863"/>
      <c r="P357" s="860"/>
      <c r="Q357" s="330"/>
      <c r="R357" s="155"/>
      <c r="S357" s="155"/>
      <c r="T357" s="155"/>
      <c r="U357" s="395"/>
      <c r="V357" s="395"/>
      <c r="W357" s="155"/>
      <c r="X357" s="155"/>
      <c r="Y357" s="835"/>
      <c r="Z357" s="388"/>
      <c r="AA357" s="835"/>
      <c r="AB357" s="270"/>
      <c r="AC357" s="831"/>
      <c r="AD357" s="855"/>
      <c r="AE357" s="319"/>
      <c r="AF357" s="319"/>
      <c r="AG357" s="319"/>
      <c r="AH357" s="319"/>
      <c r="AI357" s="319"/>
      <c r="AJ357" s="319"/>
      <c r="AK357" s="319"/>
      <c r="AL357" s="319"/>
      <c r="AM357" s="319"/>
      <c r="AN357" s="319"/>
      <c r="AO357" s="319"/>
      <c r="AP357" s="319"/>
      <c r="AQ357" s="857"/>
      <c r="AR357" s="46"/>
      <c r="AS357" s="19"/>
    </row>
    <row r="358" spans="2:45">
      <c r="B358" s="823"/>
      <c r="C358" s="841"/>
      <c r="D358" s="170"/>
      <c r="E358" s="955"/>
      <c r="F358" s="955"/>
      <c r="G358" s="396"/>
      <c r="H358" s="391" t="e">
        <f>G358/#REF!</f>
        <v>#REF!</v>
      </c>
      <c r="I358" s="147"/>
      <c r="J358" s="147"/>
      <c r="K358" s="147"/>
      <c r="L358" s="147"/>
      <c r="M358" s="147"/>
      <c r="N358" s="147"/>
      <c r="O358" s="863"/>
      <c r="P358" s="860"/>
      <c r="Q358" s="330"/>
      <c r="R358" s="155"/>
      <c r="S358" s="155"/>
      <c r="T358" s="155"/>
      <c r="U358" s="395"/>
      <c r="V358" s="395"/>
      <c r="W358" s="155"/>
      <c r="X358" s="155"/>
      <c r="Y358" s="835"/>
      <c r="Z358" s="388"/>
      <c r="AA358" s="835"/>
      <c r="AB358" s="270"/>
      <c r="AC358" s="831"/>
      <c r="AD358" s="855"/>
      <c r="AE358" s="319"/>
      <c r="AF358" s="319"/>
      <c r="AG358" s="319"/>
      <c r="AH358" s="319"/>
      <c r="AI358" s="319"/>
      <c r="AJ358" s="319"/>
      <c r="AK358" s="319"/>
      <c r="AL358" s="319"/>
      <c r="AM358" s="319"/>
      <c r="AN358" s="319"/>
      <c r="AO358" s="319"/>
      <c r="AP358" s="319"/>
      <c r="AQ358" s="857"/>
      <c r="AR358" s="46"/>
      <c r="AS358" s="19"/>
    </row>
    <row r="359" spans="2:45">
      <c r="B359" s="823"/>
      <c r="C359" s="841"/>
      <c r="D359" s="170"/>
      <c r="E359" s="955"/>
      <c r="F359" s="955"/>
      <c r="G359" s="396"/>
      <c r="H359" s="391" t="e">
        <f>G359/#REF!</f>
        <v>#REF!</v>
      </c>
      <c r="I359" s="147"/>
      <c r="J359" s="147"/>
      <c r="K359" s="147"/>
      <c r="L359" s="147"/>
      <c r="M359" s="147"/>
      <c r="N359" s="147"/>
      <c r="O359" s="863"/>
      <c r="P359" s="860"/>
      <c r="Q359" s="330"/>
      <c r="R359" s="155"/>
      <c r="S359" s="155"/>
      <c r="T359" s="155"/>
      <c r="U359" s="395"/>
      <c r="V359" s="395"/>
      <c r="W359" s="155"/>
      <c r="X359" s="155"/>
      <c r="Y359" s="835"/>
      <c r="Z359" s="388"/>
      <c r="AA359" s="835"/>
      <c r="AB359" s="270"/>
      <c r="AC359" s="831"/>
      <c r="AD359" s="855"/>
      <c r="AE359" s="319"/>
      <c r="AF359" s="319"/>
      <c r="AG359" s="319"/>
      <c r="AH359" s="319"/>
      <c r="AI359" s="319"/>
      <c r="AJ359" s="319"/>
      <c r="AK359" s="319"/>
      <c r="AL359" s="319"/>
      <c r="AM359" s="319"/>
      <c r="AN359" s="319"/>
      <c r="AO359" s="319"/>
      <c r="AP359" s="319"/>
      <c r="AQ359" s="857"/>
      <c r="AR359" s="46"/>
      <c r="AS359" s="19"/>
    </row>
    <row r="360" spans="2:45">
      <c r="B360" s="823"/>
      <c r="C360" s="841"/>
      <c r="D360" s="170"/>
      <c r="E360" s="955"/>
      <c r="F360" s="955"/>
      <c r="G360" s="22"/>
      <c r="H360" s="391" t="e">
        <f>G360/#REF!</f>
        <v>#REF!</v>
      </c>
      <c r="I360" s="147"/>
      <c r="J360" s="147"/>
      <c r="K360" s="147"/>
      <c r="L360" s="147"/>
      <c r="M360" s="147"/>
      <c r="N360" s="147"/>
      <c r="O360" s="863"/>
      <c r="P360" s="860"/>
      <c r="Q360" s="330"/>
      <c r="R360" s="155"/>
      <c r="S360" s="155"/>
      <c r="T360" s="155"/>
      <c r="U360" s="395"/>
      <c r="V360" s="395"/>
      <c r="W360" s="155"/>
      <c r="X360" s="155"/>
      <c r="Y360" s="835"/>
      <c r="Z360" s="388"/>
      <c r="AA360" s="835"/>
      <c r="AB360" s="270"/>
      <c r="AC360" s="831"/>
      <c r="AD360" s="855"/>
      <c r="AE360" s="319"/>
      <c r="AF360" s="319"/>
      <c r="AG360" s="319"/>
      <c r="AH360" s="319"/>
      <c r="AI360" s="319"/>
      <c r="AJ360" s="319"/>
      <c r="AK360" s="319"/>
      <c r="AL360" s="319"/>
      <c r="AM360" s="319"/>
      <c r="AN360" s="319"/>
      <c r="AO360" s="319"/>
      <c r="AP360" s="319"/>
      <c r="AQ360" s="857"/>
      <c r="AR360" s="46"/>
      <c r="AS360" s="19"/>
    </row>
    <row r="361" spans="2:45">
      <c r="B361" s="823"/>
      <c r="C361" s="841"/>
      <c r="D361" s="170"/>
      <c r="E361" s="955"/>
      <c r="F361" s="955"/>
      <c r="G361" s="22"/>
      <c r="H361" s="391" t="e">
        <f>G361/#REF!</f>
        <v>#REF!</v>
      </c>
      <c r="I361" s="147"/>
      <c r="J361" s="147"/>
      <c r="K361" s="147"/>
      <c r="L361" s="147"/>
      <c r="M361" s="147"/>
      <c r="N361" s="147"/>
      <c r="O361" s="863"/>
      <c r="P361" s="860"/>
      <c r="Q361" s="330"/>
      <c r="R361" s="155"/>
      <c r="S361" s="155"/>
      <c r="T361" s="155"/>
      <c r="U361" s="395"/>
      <c r="V361" s="395"/>
      <c r="W361" s="155"/>
      <c r="X361" s="155"/>
      <c r="Y361" s="835"/>
      <c r="Z361" s="388"/>
      <c r="AA361" s="835"/>
      <c r="AB361" s="270"/>
      <c r="AC361" s="831"/>
      <c r="AD361" s="855"/>
      <c r="AE361" s="319"/>
      <c r="AF361" s="319"/>
      <c r="AG361" s="319"/>
      <c r="AH361" s="319"/>
      <c r="AI361" s="319"/>
      <c r="AJ361" s="319"/>
      <c r="AK361" s="319"/>
      <c r="AL361" s="319"/>
      <c r="AM361" s="319"/>
      <c r="AN361" s="319"/>
      <c r="AO361" s="319"/>
      <c r="AP361" s="319"/>
      <c r="AQ361" s="857"/>
      <c r="AR361" s="46"/>
      <c r="AS361" s="19"/>
    </row>
    <row r="362" spans="2:45">
      <c r="B362" s="823"/>
      <c r="C362" s="841"/>
      <c r="D362" s="170"/>
      <c r="E362" s="955"/>
      <c r="F362" s="955"/>
      <c r="G362" s="22"/>
      <c r="H362" s="391" t="e">
        <f>G362/#REF!</f>
        <v>#REF!</v>
      </c>
      <c r="I362" s="147"/>
      <c r="J362" s="147"/>
      <c r="K362" s="147"/>
      <c r="L362" s="147"/>
      <c r="M362" s="147"/>
      <c r="N362" s="147"/>
      <c r="O362" s="863"/>
      <c r="P362" s="860"/>
      <c r="Q362" s="330"/>
      <c r="R362" s="155"/>
      <c r="S362" s="155"/>
      <c r="T362" s="155"/>
      <c r="U362" s="395"/>
      <c r="V362" s="395"/>
      <c r="W362" s="155"/>
      <c r="X362" s="155"/>
      <c r="Y362" s="835"/>
      <c r="Z362" s="388"/>
      <c r="AA362" s="835"/>
      <c r="AB362" s="270"/>
      <c r="AC362" s="831"/>
      <c r="AD362" s="855"/>
      <c r="AE362" s="319"/>
      <c r="AF362" s="319"/>
      <c r="AG362" s="319"/>
      <c r="AH362" s="319"/>
      <c r="AI362" s="319"/>
      <c r="AJ362" s="319"/>
      <c r="AK362" s="319"/>
      <c r="AL362" s="319"/>
      <c r="AM362" s="319"/>
      <c r="AN362" s="319"/>
      <c r="AO362" s="319"/>
      <c r="AP362" s="319"/>
      <c r="AQ362" s="857"/>
      <c r="AR362" s="46"/>
      <c r="AS362" s="19"/>
    </row>
    <row r="363" spans="2:45">
      <c r="B363" s="823"/>
      <c r="C363" s="841"/>
      <c r="D363" s="170"/>
      <c r="E363" s="955"/>
      <c r="F363" s="955"/>
      <c r="G363" s="22"/>
      <c r="H363" s="391" t="e">
        <f>G363/#REF!</f>
        <v>#REF!</v>
      </c>
      <c r="I363" s="147"/>
      <c r="J363" s="147"/>
      <c r="K363" s="147"/>
      <c r="L363" s="147"/>
      <c r="M363" s="147"/>
      <c r="N363" s="147"/>
      <c r="O363" s="863"/>
      <c r="P363" s="860"/>
      <c r="Q363" s="330"/>
      <c r="R363" s="155"/>
      <c r="S363" s="155"/>
      <c r="T363" s="155"/>
      <c r="U363" s="395"/>
      <c r="V363" s="395"/>
      <c r="W363" s="155"/>
      <c r="X363" s="155"/>
      <c r="Y363" s="835"/>
      <c r="Z363" s="388"/>
      <c r="AA363" s="835"/>
      <c r="AB363" s="270"/>
      <c r="AC363" s="831"/>
      <c r="AD363" s="855"/>
      <c r="AE363" s="319"/>
      <c r="AF363" s="319"/>
      <c r="AG363" s="319"/>
      <c r="AH363" s="319"/>
      <c r="AI363" s="319"/>
      <c r="AJ363" s="319"/>
      <c r="AK363" s="319"/>
      <c r="AL363" s="319"/>
      <c r="AM363" s="319"/>
      <c r="AN363" s="319"/>
      <c r="AO363" s="319"/>
      <c r="AP363" s="319"/>
      <c r="AQ363" s="857"/>
      <c r="AR363" s="46"/>
      <c r="AS363" s="19"/>
    </row>
    <row r="364" spans="2:45">
      <c r="B364" s="823"/>
      <c r="C364" s="841"/>
      <c r="D364" s="170"/>
      <c r="E364" s="955"/>
      <c r="F364" s="955"/>
      <c r="G364" s="22"/>
      <c r="H364" s="391" t="e">
        <f>G364/#REF!</f>
        <v>#REF!</v>
      </c>
      <c r="I364" s="147"/>
      <c r="J364" s="147"/>
      <c r="K364" s="147"/>
      <c r="L364" s="147"/>
      <c r="M364" s="147"/>
      <c r="N364" s="147"/>
      <c r="O364" s="863"/>
      <c r="P364" s="860"/>
      <c r="Q364" s="330"/>
      <c r="R364" s="155"/>
      <c r="S364" s="155"/>
      <c r="T364" s="155"/>
      <c r="U364" s="395"/>
      <c r="V364" s="395"/>
      <c r="W364" s="155"/>
      <c r="X364" s="155"/>
      <c r="Y364" s="835"/>
      <c r="Z364" s="388"/>
      <c r="AA364" s="835"/>
      <c r="AB364" s="270"/>
      <c r="AC364" s="831"/>
      <c r="AD364" s="855"/>
      <c r="AE364" s="319"/>
      <c r="AF364" s="319"/>
      <c r="AG364" s="319"/>
      <c r="AH364" s="319"/>
      <c r="AI364" s="319"/>
      <c r="AJ364" s="319"/>
      <c r="AK364" s="319"/>
      <c r="AL364" s="319"/>
      <c r="AM364" s="319"/>
      <c r="AN364" s="319"/>
      <c r="AO364" s="319"/>
      <c r="AP364" s="319"/>
      <c r="AQ364" s="857"/>
      <c r="AR364" s="46"/>
      <c r="AS364" s="19"/>
    </row>
    <row r="365" spans="2:45">
      <c r="B365" s="822"/>
      <c r="C365" s="842"/>
      <c r="D365" s="170"/>
      <c r="E365" s="955"/>
      <c r="F365" s="955"/>
      <c r="G365" s="22"/>
      <c r="H365" s="391" t="e">
        <f>G365/#REF!</f>
        <v>#REF!</v>
      </c>
      <c r="I365" s="7"/>
      <c r="J365" s="7"/>
      <c r="K365" s="7"/>
      <c r="L365" s="7"/>
      <c r="M365" s="7"/>
      <c r="N365" s="7"/>
      <c r="O365" s="864"/>
      <c r="P365" s="861"/>
      <c r="Q365" s="331"/>
      <c r="R365" s="155"/>
      <c r="S365" s="155"/>
      <c r="T365" s="155"/>
      <c r="U365" s="395"/>
      <c r="V365" s="395"/>
      <c r="W365" s="155"/>
      <c r="X365" s="155"/>
      <c r="Y365" s="836"/>
      <c r="Z365" s="389"/>
      <c r="AA365" s="836"/>
      <c r="AB365" s="271"/>
      <c r="AC365" s="832"/>
      <c r="AD365" s="856"/>
      <c r="AE365" s="320"/>
      <c r="AF365" s="320"/>
      <c r="AG365" s="320"/>
      <c r="AH365" s="320"/>
      <c r="AI365" s="320"/>
      <c r="AJ365" s="320"/>
      <c r="AK365" s="320"/>
      <c r="AL365" s="320"/>
      <c r="AM365" s="320"/>
      <c r="AN365" s="320"/>
      <c r="AO365" s="320"/>
      <c r="AP365" s="320"/>
      <c r="AQ365" s="858"/>
      <c r="AR365" s="46"/>
      <c r="AS365" s="19"/>
    </row>
    <row r="366" spans="2:45" s="90" customFormat="1" ht="16.5" customHeight="1">
      <c r="B366" s="241"/>
      <c r="C366" s="78" t="s">
        <v>348</v>
      </c>
      <c r="D366" s="78">
        <f>COUNTA(D356:D365)</f>
        <v>0</v>
      </c>
      <c r="E366" s="953"/>
      <c r="F366" s="954"/>
      <c r="G366" s="69">
        <f>SUM(G356:G365)</f>
        <v>0</v>
      </c>
      <c r="H366" s="69" t="e">
        <f>SUM(H356:H365)</f>
        <v>#REF!</v>
      </c>
      <c r="I366" s="69" t="e">
        <f>H366/200</f>
        <v>#REF!</v>
      </c>
      <c r="J366" s="69"/>
      <c r="K366" s="69"/>
      <c r="L366" s="69"/>
      <c r="M366" s="69"/>
      <c r="N366" s="69"/>
      <c r="O366" s="70">
        <f>SUM(O356:O365)</f>
        <v>0</v>
      </c>
      <c r="P366" s="71">
        <f>SUM(P356:P365)</f>
        <v>0</v>
      </c>
      <c r="Q366" s="71"/>
      <c r="R366" s="71"/>
      <c r="S366" s="71"/>
      <c r="T366" s="71"/>
      <c r="U366" s="71"/>
      <c r="V366" s="71"/>
      <c r="W366" s="74"/>
      <c r="X366" s="74"/>
      <c r="Y366" s="74">
        <f t="shared" ref="Y366" si="70">SUM(Y356:Y365)</f>
        <v>0</v>
      </c>
      <c r="Z366" s="74"/>
      <c r="AA366" s="74">
        <f>SUM(AA356:AA365)</f>
        <v>0</v>
      </c>
      <c r="AB366" s="74"/>
      <c r="AC366" s="71"/>
      <c r="AD366" s="71" t="e">
        <f>SUM(AD356:AD365)</f>
        <v>#REF!</v>
      </c>
      <c r="AE366" s="71"/>
      <c r="AF366" s="71"/>
      <c r="AG366" s="71"/>
      <c r="AH366" s="71"/>
      <c r="AI366" s="71"/>
      <c r="AJ366" s="71"/>
      <c r="AK366" s="71"/>
      <c r="AL366" s="71"/>
      <c r="AM366" s="71"/>
      <c r="AN366" s="71"/>
      <c r="AO366" s="71"/>
      <c r="AP366" s="71"/>
      <c r="AQ366" s="71" t="e">
        <f t="shared" ref="AQ366" si="71">SUM(AQ356:AQ365)</f>
        <v>#REF!</v>
      </c>
      <c r="AR366" s="81"/>
      <c r="AS366" s="91"/>
    </row>
    <row r="367" spans="2:45" s="93" customFormat="1" ht="15" thickBot="1">
      <c r="B367" s="242"/>
      <c r="C367" s="82"/>
      <c r="D367" s="83"/>
      <c r="E367" s="951"/>
      <c r="F367" s="952"/>
      <c r="G367" s="84"/>
      <c r="H367" s="28" t="str">
        <f>IFERROR(IF(G367/#REF!=0," ",G367/#REF!),"")</f>
        <v/>
      </c>
      <c r="I367" s="28"/>
      <c r="J367" s="28"/>
      <c r="K367" s="28"/>
      <c r="L367" s="28"/>
      <c r="M367" s="28"/>
      <c r="N367" s="28"/>
      <c r="O367" s="72"/>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87"/>
      <c r="AS367" s="92"/>
    </row>
    <row r="368" spans="2:45">
      <c r="B368" s="823">
        <f>B356+1</f>
        <v>30</v>
      </c>
      <c r="C368" s="841"/>
      <c r="D368" s="170"/>
      <c r="E368" s="955"/>
      <c r="F368" s="955"/>
      <c r="G368" s="396"/>
      <c r="H368" s="391" t="e">
        <f>G368/#REF!</f>
        <v>#REF!</v>
      </c>
      <c r="I368" s="147"/>
      <c r="J368" s="147"/>
      <c r="K368" s="147"/>
      <c r="L368" s="147"/>
      <c r="M368" s="147"/>
      <c r="N368" s="147"/>
      <c r="O368" s="862" t="str">
        <f>IFERROR(ROUND(IF(G378/#REF!=0,"",G378/#REF!),0),"")</f>
        <v/>
      </c>
      <c r="P368" s="859" t="str">
        <f>IFERROR(O378/#REF!,"")</f>
        <v/>
      </c>
      <c r="Q368" s="330"/>
      <c r="R368" s="155" t="str">
        <f>IFERROR(P378*#REF!/2,"")</f>
        <v/>
      </c>
      <c r="S368" s="155"/>
      <c r="T368" s="155"/>
      <c r="U368" s="395"/>
      <c r="V368" s="395"/>
      <c r="W368" s="155" t="str">
        <f>IFERROR(U378*#REF!/2,"")</f>
        <v/>
      </c>
      <c r="X368" s="155"/>
      <c r="Y368" s="834" t="str">
        <f>IFERROR(ROUND(IF(OR(#REF!="Shazoor",#REF!="Shazoor",#REF!="Shazoor",#REF!="Shazoor"),$P378/#REF!,""),1),"NA")</f>
        <v>NA</v>
      </c>
      <c r="Z368" s="387"/>
      <c r="AA368" s="834" t="str">
        <f>IFERROR(ROUND(IF(OR(#REF!="Suzuki",#REF!="Suzuki",#REF!="Suzuki",#REF!="Suzuki"),$P378/#REF!,""),1),"NA")</f>
        <v>NA</v>
      </c>
      <c r="AB368" s="269"/>
      <c r="AC368" s="830"/>
      <c r="AD368" s="855" t="e">
        <f>I378</f>
        <v>#REF!</v>
      </c>
      <c r="AE368" s="319"/>
      <c r="AF368" s="319"/>
      <c r="AG368" s="319"/>
      <c r="AH368" s="319"/>
      <c r="AI368" s="319"/>
      <c r="AJ368" s="319"/>
      <c r="AK368" s="319"/>
      <c r="AL368" s="319"/>
      <c r="AM368" s="319"/>
      <c r="AN368" s="319"/>
      <c r="AO368" s="319"/>
      <c r="AP368" s="319"/>
      <c r="AQ368" s="857" t="e">
        <f>AD368/20</f>
        <v>#REF!</v>
      </c>
      <c r="AR368" s="44"/>
      <c r="AS368" s="19"/>
    </row>
    <row r="369" spans="2:45">
      <c r="B369" s="823"/>
      <c r="C369" s="841"/>
      <c r="D369" s="170"/>
      <c r="E369" s="955"/>
      <c r="F369" s="955"/>
      <c r="G369" s="396"/>
      <c r="H369" s="391" t="e">
        <f>G369/#REF!</f>
        <v>#REF!</v>
      </c>
      <c r="I369" s="147"/>
      <c r="J369" s="147"/>
      <c r="K369" s="147"/>
      <c r="L369" s="147"/>
      <c r="M369" s="147"/>
      <c r="N369" s="147"/>
      <c r="O369" s="863"/>
      <c r="P369" s="860"/>
      <c r="Q369" s="330"/>
      <c r="R369" s="155"/>
      <c r="S369" s="155"/>
      <c r="T369" s="155"/>
      <c r="U369" s="395"/>
      <c r="V369" s="395"/>
      <c r="W369" s="155"/>
      <c r="X369" s="155"/>
      <c r="Y369" s="835"/>
      <c r="Z369" s="388"/>
      <c r="AA369" s="835"/>
      <c r="AB369" s="270"/>
      <c r="AC369" s="831"/>
      <c r="AD369" s="855"/>
      <c r="AE369" s="319"/>
      <c r="AF369" s="319"/>
      <c r="AG369" s="319"/>
      <c r="AH369" s="319"/>
      <c r="AI369" s="319"/>
      <c r="AJ369" s="319"/>
      <c r="AK369" s="319"/>
      <c r="AL369" s="319"/>
      <c r="AM369" s="319"/>
      <c r="AN369" s="319"/>
      <c r="AO369" s="319"/>
      <c r="AP369" s="319"/>
      <c r="AQ369" s="857"/>
      <c r="AR369" s="46"/>
      <c r="AS369" s="19"/>
    </row>
    <row r="370" spans="2:45">
      <c r="B370" s="823"/>
      <c r="C370" s="841"/>
      <c r="D370" s="170"/>
      <c r="E370" s="955"/>
      <c r="F370" s="955"/>
      <c r="G370" s="396"/>
      <c r="H370" s="391" t="e">
        <f>G370/#REF!</f>
        <v>#REF!</v>
      </c>
      <c r="I370" s="147"/>
      <c r="J370" s="147"/>
      <c r="K370" s="147"/>
      <c r="L370" s="147"/>
      <c r="M370" s="147"/>
      <c r="N370" s="147"/>
      <c r="O370" s="863"/>
      <c r="P370" s="860"/>
      <c r="Q370" s="330"/>
      <c r="R370" s="155"/>
      <c r="S370" s="155"/>
      <c r="T370" s="155"/>
      <c r="U370" s="395"/>
      <c r="V370" s="395"/>
      <c r="W370" s="155"/>
      <c r="X370" s="155"/>
      <c r="Y370" s="835"/>
      <c r="Z370" s="388"/>
      <c r="AA370" s="835"/>
      <c r="AB370" s="270"/>
      <c r="AC370" s="831"/>
      <c r="AD370" s="855"/>
      <c r="AE370" s="319"/>
      <c r="AF370" s="319"/>
      <c r="AG370" s="319"/>
      <c r="AH370" s="319"/>
      <c r="AI370" s="319"/>
      <c r="AJ370" s="319"/>
      <c r="AK370" s="319"/>
      <c r="AL370" s="319"/>
      <c r="AM370" s="319"/>
      <c r="AN370" s="319"/>
      <c r="AO370" s="319"/>
      <c r="AP370" s="319"/>
      <c r="AQ370" s="857"/>
      <c r="AR370" s="46"/>
      <c r="AS370" s="19"/>
    </row>
    <row r="371" spans="2:45">
      <c r="B371" s="823"/>
      <c r="C371" s="841"/>
      <c r="D371" s="170"/>
      <c r="E371" s="955"/>
      <c r="F371" s="955"/>
      <c r="G371" s="396"/>
      <c r="H371" s="391" t="e">
        <f>G371/#REF!</f>
        <v>#REF!</v>
      </c>
      <c r="I371" s="147"/>
      <c r="J371" s="147"/>
      <c r="K371" s="147"/>
      <c r="L371" s="147"/>
      <c r="M371" s="147"/>
      <c r="N371" s="147"/>
      <c r="O371" s="863"/>
      <c r="P371" s="860"/>
      <c r="Q371" s="330"/>
      <c r="R371" s="155"/>
      <c r="S371" s="155"/>
      <c r="T371" s="155"/>
      <c r="U371" s="395"/>
      <c r="V371" s="395"/>
      <c r="W371" s="155"/>
      <c r="X371" s="155"/>
      <c r="Y371" s="835"/>
      <c r="Z371" s="388"/>
      <c r="AA371" s="835"/>
      <c r="AB371" s="270"/>
      <c r="AC371" s="831"/>
      <c r="AD371" s="855"/>
      <c r="AE371" s="319"/>
      <c r="AF371" s="319"/>
      <c r="AG371" s="319"/>
      <c r="AH371" s="319"/>
      <c r="AI371" s="319"/>
      <c r="AJ371" s="319"/>
      <c r="AK371" s="319"/>
      <c r="AL371" s="319"/>
      <c r="AM371" s="319"/>
      <c r="AN371" s="319"/>
      <c r="AO371" s="319"/>
      <c r="AP371" s="319"/>
      <c r="AQ371" s="857"/>
      <c r="AR371" s="46"/>
      <c r="AS371" s="19"/>
    </row>
    <row r="372" spans="2:45">
      <c r="B372" s="823"/>
      <c r="C372" s="841"/>
      <c r="D372" s="170"/>
      <c r="E372" s="955"/>
      <c r="F372" s="955"/>
      <c r="G372" s="22"/>
      <c r="H372" s="391" t="e">
        <f>G372/#REF!</f>
        <v>#REF!</v>
      </c>
      <c r="I372" s="147"/>
      <c r="J372" s="147"/>
      <c r="K372" s="147"/>
      <c r="L372" s="147"/>
      <c r="M372" s="147"/>
      <c r="N372" s="147"/>
      <c r="O372" s="863"/>
      <c r="P372" s="860"/>
      <c r="Q372" s="330"/>
      <c r="R372" s="155"/>
      <c r="S372" s="155"/>
      <c r="T372" s="155"/>
      <c r="U372" s="395"/>
      <c r="V372" s="395"/>
      <c r="W372" s="155"/>
      <c r="X372" s="155"/>
      <c r="Y372" s="835"/>
      <c r="Z372" s="388"/>
      <c r="AA372" s="835"/>
      <c r="AB372" s="270"/>
      <c r="AC372" s="831"/>
      <c r="AD372" s="855"/>
      <c r="AE372" s="319"/>
      <c r="AF372" s="319"/>
      <c r="AG372" s="319"/>
      <c r="AH372" s="319"/>
      <c r="AI372" s="319"/>
      <c r="AJ372" s="319"/>
      <c r="AK372" s="319"/>
      <c r="AL372" s="319"/>
      <c r="AM372" s="319"/>
      <c r="AN372" s="319"/>
      <c r="AO372" s="319"/>
      <c r="AP372" s="319"/>
      <c r="AQ372" s="857"/>
      <c r="AR372" s="46"/>
      <c r="AS372" s="19"/>
    </row>
    <row r="373" spans="2:45">
      <c r="B373" s="823"/>
      <c r="C373" s="841"/>
      <c r="D373" s="170"/>
      <c r="E373" s="955"/>
      <c r="F373" s="955"/>
      <c r="G373" s="22"/>
      <c r="H373" s="391" t="e">
        <f>G373/#REF!</f>
        <v>#REF!</v>
      </c>
      <c r="I373" s="147"/>
      <c r="J373" s="147"/>
      <c r="K373" s="147"/>
      <c r="L373" s="147"/>
      <c r="M373" s="147"/>
      <c r="N373" s="147"/>
      <c r="O373" s="863"/>
      <c r="P373" s="860"/>
      <c r="Q373" s="330"/>
      <c r="R373" s="155"/>
      <c r="S373" s="155"/>
      <c r="T373" s="155"/>
      <c r="U373" s="395"/>
      <c r="V373" s="395"/>
      <c r="W373" s="155"/>
      <c r="X373" s="155"/>
      <c r="Y373" s="835"/>
      <c r="Z373" s="388"/>
      <c r="AA373" s="835"/>
      <c r="AB373" s="270"/>
      <c r="AC373" s="831"/>
      <c r="AD373" s="855"/>
      <c r="AE373" s="319"/>
      <c r="AF373" s="319"/>
      <c r="AG373" s="319"/>
      <c r="AH373" s="319"/>
      <c r="AI373" s="319"/>
      <c r="AJ373" s="319"/>
      <c r="AK373" s="319"/>
      <c r="AL373" s="319"/>
      <c r="AM373" s="319"/>
      <c r="AN373" s="319"/>
      <c r="AO373" s="319"/>
      <c r="AP373" s="319"/>
      <c r="AQ373" s="857"/>
      <c r="AR373" s="46"/>
      <c r="AS373" s="19"/>
    </row>
    <row r="374" spans="2:45">
      <c r="B374" s="823"/>
      <c r="C374" s="841"/>
      <c r="D374" s="170"/>
      <c r="E374" s="955"/>
      <c r="F374" s="955"/>
      <c r="G374" s="22"/>
      <c r="H374" s="391" t="e">
        <f>G374/#REF!</f>
        <v>#REF!</v>
      </c>
      <c r="I374" s="147"/>
      <c r="J374" s="147"/>
      <c r="K374" s="147"/>
      <c r="L374" s="147"/>
      <c r="M374" s="147"/>
      <c r="N374" s="147"/>
      <c r="O374" s="863"/>
      <c r="P374" s="860"/>
      <c r="Q374" s="330"/>
      <c r="R374" s="155"/>
      <c r="S374" s="155"/>
      <c r="T374" s="155"/>
      <c r="U374" s="395"/>
      <c r="V374" s="395"/>
      <c r="W374" s="155"/>
      <c r="X374" s="155"/>
      <c r="Y374" s="835"/>
      <c r="Z374" s="388"/>
      <c r="AA374" s="835"/>
      <c r="AB374" s="270"/>
      <c r="AC374" s="831"/>
      <c r="AD374" s="855"/>
      <c r="AE374" s="319"/>
      <c r="AF374" s="319"/>
      <c r="AG374" s="319"/>
      <c r="AH374" s="319"/>
      <c r="AI374" s="319"/>
      <c r="AJ374" s="319"/>
      <c r="AK374" s="319"/>
      <c r="AL374" s="319"/>
      <c r="AM374" s="319"/>
      <c r="AN374" s="319"/>
      <c r="AO374" s="319"/>
      <c r="AP374" s="319"/>
      <c r="AQ374" s="857"/>
      <c r="AR374" s="46"/>
      <c r="AS374" s="19"/>
    </row>
    <row r="375" spans="2:45">
      <c r="B375" s="823"/>
      <c r="C375" s="841"/>
      <c r="D375" s="170"/>
      <c r="E375" s="955"/>
      <c r="F375" s="955"/>
      <c r="G375" s="22"/>
      <c r="H375" s="391" t="e">
        <f>G375/#REF!</f>
        <v>#REF!</v>
      </c>
      <c r="I375" s="147"/>
      <c r="J375" s="147"/>
      <c r="K375" s="147"/>
      <c r="L375" s="147"/>
      <c r="M375" s="147"/>
      <c r="N375" s="147"/>
      <c r="O375" s="863"/>
      <c r="P375" s="860"/>
      <c r="Q375" s="330"/>
      <c r="R375" s="155"/>
      <c r="S375" s="155"/>
      <c r="T375" s="155"/>
      <c r="U375" s="395"/>
      <c r="V375" s="395"/>
      <c r="W375" s="155"/>
      <c r="X375" s="155"/>
      <c r="Y375" s="835"/>
      <c r="Z375" s="388"/>
      <c r="AA375" s="835"/>
      <c r="AB375" s="270"/>
      <c r="AC375" s="831"/>
      <c r="AD375" s="855"/>
      <c r="AE375" s="319"/>
      <c r="AF375" s="319"/>
      <c r="AG375" s="319"/>
      <c r="AH375" s="319"/>
      <c r="AI375" s="319"/>
      <c r="AJ375" s="319"/>
      <c r="AK375" s="319"/>
      <c r="AL375" s="319"/>
      <c r="AM375" s="319"/>
      <c r="AN375" s="319"/>
      <c r="AO375" s="319"/>
      <c r="AP375" s="319"/>
      <c r="AQ375" s="857"/>
      <c r="AR375" s="46"/>
      <c r="AS375" s="19"/>
    </row>
    <row r="376" spans="2:45">
      <c r="B376" s="823"/>
      <c r="C376" s="841"/>
      <c r="D376" s="170"/>
      <c r="E376" s="955"/>
      <c r="F376" s="955"/>
      <c r="G376" s="22"/>
      <c r="H376" s="391" t="e">
        <f>G376/#REF!</f>
        <v>#REF!</v>
      </c>
      <c r="I376" s="147"/>
      <c r="J376" s="147"/>
      <c r="K376" s="147"/>
      <c r="L376" s="147"/>
      <c r="M376" s="147"/>
      <c r="N376" s="147"/>
      <c r="O376" s="863"/>
      <c r="P376" s="860"/>
      <c r="Q376" s="330"/>
      <c r="R376" s="155"/>
      <c r="S376" s="155"/>
      <c r="T376" s="155"/>
      <c r="U376" s="395"/>
      <c r="V376" s="395"/>
      <c r="W376" s="155"/>
      <c r="X376" s="155"/>
      <c r="Y376" s="835"/>
      <c r="Z376" s="388"/>
      <c r="AA376" s="835"/>
      <c r="AB376" s="270"/>
      <c r="AC376" s="831"/>
      <c r="AD376" s="855"/>
      <c r="AE376" s="319"/>
      <c r="AF376" s="319"/>
      <c r="AG376" s="319"/>
      <c r="AH376" s="319"/>
      <c r="AI376" s="319"/>
      <c r="AJ376" s="319"/>
      <c r="AK376" s="319"/>
      <c r="AL376" s="319"/>
      <c r="AM376" s="319"/>
      <c r="AN376" s="319"/>
      <c r="AO376" s="319"/>
      <c r="AP376" s="319"/>
      <c r="AQ376" s="857"/>
      <c r="AR376" s="46"/>
      <c r="AS376" s="19"/>
    </row>
    <row r="377" spans="2:45">
      <c r="B377" s="822"/>
      <c r="C377" s="842"/>
      <c r="D377" s="170"/>
      <c r="E377" s="955"/>
      <c r="F377" s="955"/>
      <c r="G377" s="22"/>
      <c r="H377" s="391" t="e">
        <f>G377/#REF!</f>
        <v>#REF!</v>
      </c>
      <c r="I377" s="7"/>
      <c r="J377" s="7"/>
      <c r="K377" s="7"/>
      <c r="L377" s="7"/>
      <c r="M377" s="7"/>
      <c r="N377" s="7"/>
      <c r="O377" s="864"/>
      <c r="P377" s="861"/>
      <c r="Q377" s="331"/>
      <c r="R377" s="155"/>
      <c r="S377" s="155"/>
      <c r="T377" s="155"/>
      <c r="U377" s="395"/>
      <c r="V377" s="395"/>
      <c r="W377" s="155"/>
      <c r="X377" s="155"/>
      <c r="Y377" s="836"/>
      <c r="Z377" s="389"/>
      <c r="AA377" s="836"/>
      <c r="AB377" s="271"/>
      <c r="AC377" s="832"/>
      <c r="AD377" s="856"/>
      <c r="AE377" s="320"/>
      <c r="AF377" s="320"/>
      <c r="AG377" s="320"/>
      <c r="AH377" s="320"/>
      <c r="AI377" s="320"/>
      <c r="AJ377" s="320"/>
      <c r="AK377" s="320"/>
      <c r="AL377" s="320"/>
      <c r="AM377" s="320"/>
      <c r="AN377" s="320"/>
      <c r="AO377" s="320"/>
      <c r="AP377" s="320"/>
      <c r="AQ377" s="858"/>
      <c r="AR377" s="46"/>
      <c r="AS377" s="19"/>
    </row>
    <row r="378" spans="2:45" s="90" customFormat="1" ht="16.5" customHeight="1">
      <c r="B378" s="241"/>
      <c r="C378" s="78" t="s">
        <v>348</v>
      </c>
      <c r="D378" s="78">
        <f>COUNTA(D368:D377)</f>
        <v>0</v>
      </c>
      <c r="E378" s="953"/>
      <c r="F378" s="954"/>
      <c r="G378" s="69">
        <f>SUM(G368:G377)</f>
        <v>0</v>
      </c>
      <c r="H378" s="69" t="e">
        <f>SUM(H368:H377)</f>
        <v>#REF!</v>
      </c>
      <c r="I378" s="69" t="e">
        <f>H378/200</f>
        <v>#REF!</v>
      </c>
      <c r="J378" s="69"/>
      <c r="K378" s="69"/>
      <c r="L378" s="69"/>
      <c r="M378" s="69"/>
      <c r="N378" s="69"/>
      <c r="O378" s="70">
        <f>SUM(O368:O377)</f>
        <v>0</v>
      </c>
      <c r="P378" s="71">
        <f>SUM(P368:P377)</f>
        <v>0</v>
      </c>
      <c r="Q378" s="71"/>
      <c r="R378" s="71"/>
      <c r="S378" s="71"/>
      <c r="T378" s="71"/>
      <c r="U378" s="71"/>
      <c r="V378" s="71"/>
      <c r="W378" s="74"/>
      <c r="X378" s="74"/>
      <c r="Y378" s="74">
        <f t="shared" ref="Y378" si="72">SUM(Y368:Y377)</f>
        <v>0</v>
      </c>
      <c r="Z378" s="74"/>
      <c r="AA378" s="74">
        <f>SUM(AA368:AA377)</f>
        <v>0</v>
      </c>
      <c r="AB378" s="74"/>
      <c r="AC378" s="71"/>
      <c r="AD378" s="71" t="e">
        <f>SUM(AD368:AD377)</f>
        <v>#REF!</v>
      </c>
      <c r="AE378" s="71"/>
      <c r="AF378" s="71"/>
      <c r="AG378" s="71"/>
      <c r="AH378" s="71"/>
      <c r="AI378" s="71"/>
      <c r="AJ378" s="71"/>
      <c r="AK378" s="71"/>
      <c r="AL378" s="71"/>
      <c r="AM378" s="71"/>
      <c r="AN378" s="71"/>
      <c r="AO378" s="71"/>
      <c r="AP378" s="71"/>
      <c r="AQ378" s="71" t="e">
        <f t="shared" ref="AQ378" si="73">SUM(AQ368:AQ377)</f>
        <v>#REF!</v>
      </c>
      <c r="AR378" s="81"/>
      <c r="AS378" s="91"/>
    </row>
    <row r="379" spans="2:45" s="93" customFormat="1" ht="15" thickBot="1">
      <c r="B379" s="242"/>
      <c r="C379" s="82"/>
      <c r="D379" s="83"/>
      <c r="E379" s="951"/>
      <c r="F379" s="952"/>
      <c r="G379" s="84"/>
      <c r="H379" s="28" t="str">
        <f>IFERROR(IF(G379/#REF!=0," ",G379/#REF!),"")</f>
        <v/>
      </c>
      <c r="I379" s="28"/>
      <c r="J379" s="28"/>
      <c r="K379" s="28"/>
      <c r="L379" s="28"/>
      <c r="M379" s="28"/>
      <c r="N379" s="28"/>
      <c r="O379" s="72"/>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87"/>
      <c r="AS379" s="92"/>
    </row>
    <row r="380" spans="2:45">
      <c r="B380" s="823">
        <f>B368+1</f>
        <v>31</v>
      </c>
      <c r="C380" s="841"/>
      <c r="D380" s="170"/>
      <c r="E380" s="955"/>
      <c r="F380" s="955"/>
      <c r="G380" s="396"/>
      <c r="H380" s="391" t="e">
        <f>G380/#REF!</f>
        <v>#REF!</v>
      </c>
      <c r="I380" s="147"/>
      <c r="J380" s="147"/>
      <c r="K380" s="147"/>
      <c r="L380" s="147"/>
      <c r="M380" s="147"/>
      <c r="N380" s="147"/>
      <c r="O380" s="862" t="str">
        <f>IFERROR(ROUND(IF(G390/#REF!=0,"",G390/#REF!),0),"")</f>
        <v/>
      </c>
      <c r="P380" s="859" t="str">
        <f>IFERROR(O390/#REF!,"")</f>
        <v/>
      </c>
      <c r="Q380" s="330"/>
      <c r="R380" s="155" t="str">
        <f>IFERROR(P390*#REF!/2,"")</f>
        <v/>
      </c>
      <c r="S380" s="155"/>
      <c r="T380" s="155"/>
      <c r="U380" s="395"/>
      <c r="V380" s="395"/>
      <c r="W380" s="155" t="str">
        <f>IFERROR(U390*#REF!/2,"")</f>
        <v/>
      </c>
      <c r="X380" s="155"/>
      <c r="Y380" s="834" t="str">
        <f>IFERROR(ROUND(IF(OR(#REF!="Shazoor",#REF!="Shazoor",#REF!="Shazoor",#REF!="Shazoor"),$P390/#REF!,""),1),"NA")</f>
        <v>NA</v>
      </c>
      <c r="Z380" s="387"/>
      <c r="AA380" s="834" t="str">
        <f>IFERROR(ROUND(IF(OR(#REF!="Suzuki",#REF!="Suzuki",#REF!="Suzuki",#REF!="Suzuki"),$P390/#REF!,""),1),"NA")</f>
        <v>NA</v>
      </c>
      <c r="AB380" s="269"/>
      <c r="AC380" s="830"/>
      <c r="AD380" s="855" t="e">
        <f>I390</f>
        <v>#REF!</v>
      </c>
      <c r="AE380" s="319"/>
      <c r="AF380" s="319"/>
      <c r="AG380" s="319"/>
      <c r="AH380" s="319"/>
      <c r="AI380" s="319"/>
      <c r="AJ380" s="319"/>
      <c r="AK380" s="319"/>
      <c r="AL380" s="319"/>
      <c r="AM380" s="319"/>
      <c r="AN380" s="319"/>
      <c r="AO380" s="319"/>
      <c r="AP380" s="319"/>
      <c r="AQ380" s="857" t="e">
        <f>AD380/20</f>
        <v>#REF!</v>
      </c>
      <c r="AR380" s="44"/>
      <c r="AS380" s="19"/>
    </row>
    <row r="381" spans="2:45">
      <c r="B381" s="823"/>
      <c r="C381" s="841"/>
      <c r="D381" s="170"/>
      <c r="E381" s="955"/>
      <c r="F381" s="955"/>
      <c r="G381" s="396"/>
      <c r="H381" s="391" t="e">
        <f>G381/#REF!</f>
        <v>#REF!</v>
      </c>
      <c r="I381" s="147"/>
      <c r="J381" s="147"/>
      <c r="K381" s="147"/>
      <c r="L381" s="147"/>
      <c r="M381" s="147"/>
      <c r="N381" s="147"/>
      <c r="O381" s="863"/>
      <c r="P381" s="860"/>
      <c r="Q381" s="330"/>
      <c r="R381" s="155"/>
      <c r="S381" s="155"/>
      <c r="T381" s="155"/>
      <c r="U381" s="395"/>
      <c r="V381" s="395"/>
      <c r="W381" s="155"/>
      <c r="X381" s="155"/>
      <c r="Y381" s="835"/>
      <c r="Z381" s="388"/>
      <c r="AA381" s="835"/>
      <c r="AB381" s="270"/>
      <c r="AC381" s="831"/>
      <c r="AD381" s="855"/>
      <c r="AE381" s="319"/>
      <c r="AF381" s="319"/>
      <c r="AG381" s="319"/>
      <c r="AH381" s="319"/>
      <c r="AI381" s="319"/>
      <c r="AJ381" s="319"/>
      <c r="AK381" s="319"/>
      <c r="AL381" s="319"/>
      <c r="AM381" s="319"/>
      <c r="AN381" s="319"/>
      <c r="AO381" s="319"/>
      <c r="AP381" s="319"/>
      <c r="AQ381" s="857"/>
      <c r="AR381" s="46"/>
      <c r="AS381" s="19"/>
    </row>
    <row r="382" spans="2:45">
      <c r="B382" s="823"/>
      <c r="C382" s="841"/>
      <c r="D382" s="170"/>
      <c r="E382" s="955"/>
      <c r="F382" s="955"/>
      <c r="G382" s="396"/>
      <c r="H382" s="391" t="e">
        <f>G382/#REF!</f>
        <v>#REF!</v>
      </c>
      <c r="I382" s="147"/>
      <c r="J382" s="147"/>
      <c r="K382" s="147"/>
      <c r="L382" s="147"/>
      <c r="M382" s="147"/>
      <c r="N382" s="147"/>
      <c r="O382" s="863"/>
      <c r="P382" s="860"/>
      <c r="Q382" s="330"/>
      <c r="R382" s="155"/>
      <c r="S382" s="155"/>
      <c r="T382" s="155"/>
      <c r="U382" s="395"/>
      <c r="V382" s="395"/>
      <c r="W382" s="155"/>
      <c r="X382" s="155"/>
      <c r="Y382" s="835"/>
      <c r="Z382" s="388"/>
      <c r="AA382" s="835"/>
      <c r="AB382" s="270"/>
      <c r="AC382" s="831"/>
      <c r="AD382" s="855"/>
      <c r="AE382" s="319"/>
      <c r="AF382" s="319"/>
      <c r="AG382" s="319"/>
      <c r="AH382" s="319"/>
      <c r="AI382" s="319"/>
      <c r="AJ382" s="319"/>
      <c r="AK382" s="319"/>
      <c r="AL382" s="319"/>
      <c r="AM382" s="319"/>
      <c r="AN382" s="319"/>
      <c r="AO382" s="319"/>
      <c r="AP382" s="319"/>
      <c r="AQ382" s="857"/>
      <c r="AR382" s="46"/>
      <c r="AS382" s="19"/>
    </row>
    <row r="383" spans="2:45">
      <c r="B383" s="823"/>
      <c r="C383" s="841"/>
      <c r="D383" s="170"/>
      <c r="E383" s="955"/>
      <c r="F383" s="955"/>
      <c r="G383" s="396"/>
      <c r="H383" s="391" t="e">
        <f>G383/#REF!</f>
        <v>#REF!</v>
      </c>
      <c r="I383" s="147"/>
      <c r="J383" s="147"/>
      <c r="K383" s="147"/>
      <c r="L383" s="147"/>
      <c r="M383" s="147"/>
      <c r="N383" s="147"/>
      <c r="O383" s="863"/>
      <c r="P383" s="860"/>
      <c r="Q383" s="330"/>
      <c r="R383" s="155"/>
      <c r="S383" s="155"/>
      <c r="T383" s="155"/>
      <c r="U383" s="395"/>
      <c r="V383" s="395"/>
      <c r="W383" s="155"/>
      <c r="X383" s="155"/>
      <c r="Y383" s="835"/>
      <c r="Z383" s="388"/>
      <c r="AA383" s="835"/>
      <c r="AB383" s="270"/>
      <c r="AC383" s="831"/>
      <c r="AD383" s="855"/>
      <c r="AE383" s="319"/>
      <c r="AF383" s="319"/>
      <c r="AG383" s="319"/>
      <c r="AH383" s="319"/>
      <c r="AI383" s="319"/>
      <c r="AJ383" s="319"/>
      <c r="AK383" s="319"/>
      <c r="AL383" s="319"/>
      <c r="AM383" s="319"/>
      <c r="AN383" s="319"/>
      <c r="AO383" s="319"/>
      <c r="AP383" s="319"/>
      <c r="AQ383" s="857"/>
      <c r="AR383" s="46"/>
      <c r="AS383" s="19"/>
    </row>
    <row r="384" spans="2:45">
      <c r="B384" s="823"/>
      <c r="C384" s="841"/>
      <c r="D384" s="170"/>
      <c r="E384" s="955"/>
      <c r="F384" s="955"/>
      <c r="G384" s="22"/>
      <c r="H384" s="391" t="e">
        <f>G384/#REF!</f>
        <v>#REF!</v>
      </c>
      <c r="I384" s="147"/>
      <c r="J384" s="147"/>
      <c r="K384" s="147"/>
      <c r="L384" s="147"/>
      <c r="M384" s="147"/>
      <c r="N384" s="147"/>
      <c r="O384" s="863"/>
      <c r="P384" s="860"/>
      <c r="Q384" s="330"/>
      <c r="R384" s="155"/>
      <c r="S384" s="155"/>
      <c r="T384" s="155"/>
      <c r="U384" s="395"/>
      <c r="V384" s="395"/>
      <c r="W384" s="155"/>
      <c r="X384" s="155"/>
      <c r="Y384" s="835"/>
      <c r="Z384" s="388"/>
      <c r="AA384" s="835"/>
      <c r="AB384" s="270"/>
      <c r="AC384" s="831"/>
      <c r="AD384" s="855"/>
      <c r="AE384" s="319"/>
      <c r="AF384" s="319"/>
      <c r="AG384" s="319"/>
      <c r="AH384" s="319"/>
      <c r="AI384" s="319"/>
      <c r="AJ384" s="319"/>
      <c r="AK384" s="319"/>
      <c r="AL384" s="319"/>
      <c r="AM384" s="319"/>
      <c r="AN384" s="319"/>
      <c r="AO384" s="319"/>
      <c r="AP384" s="319"/>
      <c r="AQ384" s="857"/>
      <c r="AR384" s="46"/>
      <c r="AS384" s="19"/>
    </row>
    <row r="385" spans="2:45">
      <c r="B385" s="823"/>
      <c r="C385" s="841"/>
      <c r="D385" s="170"/>
      <c r="E385" s="955"/>
      <c r="F385" s="955"/>
      <c r="G385" s="22"/>
      <c r="H385" s="391" t="e">
        <f>G385/#REF!</f>
        <v>#REF!</v>
      </c>
      <c r="I385" s="147"/>
      <c r="J385" s="147"/>
      <c r="K385" s="147"/>
      <c r="L385" s="147"/>
      <c r="M385" s="147"/>
      <c r="N385" s="147"/>
      <c r="O385" s="863"/>
      <c r="P385" s="860"/>
      <c r="Q385" s="330"/>
      <c r="R385" s="155"/>
      <c r="S385" s="155"/>
      <c r="T385" s="155"/>
      <c r="U385" s="395"/>
      <c r="V385" s="395"/>
      <c r="W385" s="155"/>
      <c r="X385" s="155"/>
      <c r="Y385" s="835"/>
      <c r="Z385" s="388"/>
      <c r="AA385" s="835"/>
      <c r="AB385" s="270"/>
      <c r="AC385" s="831"/>
      <c r="AD385" s="855"/>
      <c r="AE385" s="319"/>
      <c r="AF385" s="319"/>
      <c r="AG385" s="319"/>
      <c r="AH385" s="319"/>
      <c r="AI385" s="319"/>
      <c r="AJ385" s="319"/>
      <c r="AK385" s="319"/>
      <c r="AL385" s="319"/>
      <c r="AM385" s="319"/>
      <c r="AN385" s="319"/>
      <c r="AO385" s="319"/>
      <c r="AP385" s="319"/>
      <c r="AQ385" s="857"/>
      <c r="AR385" s="46"/>
      <c r="AS385" s="19"/>
    </row>
    <row r="386" spans="2:45">
      <c r="B386" s="823"/>
      <c r="C386" s="841"/>
      <c r="D386" s="170"/>
      <c r="E386" s="955"/>
      <c r="F386" s="955"/>
      <c r="G386" s="22"/>
      <c r="H386" s="391" t="e">
        <f>G386/#REF!</f>
        <v>#REF!</v>
      </c>
      <c r="I386" s="147"/>
      <c r="J386" s="147"/>
      <c r="K386" s="147"/>
      <c r="L386" s="147"/>
      <c r="M386" s="147"/>
      <c r="N386" s="147"/>
      <c r="O386" s="863"/>
      <c r="P386" s="860"/>
      <c r="Q386" s="330"/>
      <c r="R386" s="155"/>
      <c r="S386" s="155"/>
      <c r="T386" s="155"/>
      <c r="U386" s="395"/>
      <c r="V386" s="395"/>
      <c r="W386" s="155"/>
      <c r="X386" s="155"/>
      <c r="Y386" s="835"/>
      <c r="Z386" s="388"/>
      <c r="AA386" s="835"/>
      <c r="AB386" s="270"/>
      <c r="AC386" s="831"/>
      <c r="AD386" s="855"/>
      <c r="AE386" s="319"/>
      <c r="AF386" s="319"/>
      <c r="AG386" s="319"/>
      <c r="AH386" s="319"/>
      <c r="AI386" s="319"/>
      <c r="AJ386" s="319"/>
      <c r="AK386" s="319"/>
      <c r="AL386" s="319"/>
      <c r="AM386" s="319"/>
      <c r="AN386" s="319"/>
      <c r="AO386" s="319"/>
      <c r="AP386" s="319"/>
      <c r="AQ386" s="857"/>
      <c r="AR386" s="46"/>
      <c r="AS386" s="19"/>
    </row>
    <row r="387" spans="2:45">
      <c r="B387" s="823"/>
      <c r="C387" s="841"/>
      <c r="D387" s="170"/>
      <c r="E387" s="955"/>
      <c r="F387" s="955"/>
      <c r="G387" s="22"/>
      <c r="H387" s="391" t="e">
        <f>G387/#REF!</f>
        <v>#REF!</v>
      </c>
      <c r="I387" s="147"/>
      <c r="J387" s="147"/>
      <c r="K387" s="147"/>
      <c r="L387" s="147"/>
      <c r="M387" s="147"/>
      <c r="N387" s="147"/>
      <c r="O387" s="863"/>
      <c r="P387" s="860"/>
      <c r="Q387" s="330"/>
      <c r="R387" s="155"/>
      <c r="S387" s="155"/>
      <c r="T387" s="155"/>
      <c r="U387" s="395"/>
      <c r="V387" s="395"/>
      <c r="W387" s="155"/>
      <c r="X387" s="155"/>
      <c r="Y387" s="835"/>
      <c r="Z387" s="388"/>
      <c r="AA387" s="835"/>
      <c r="AB387" s="270"/>
      <c r="AC387" s="831"/>
      <c r="AD387" s="855"/>
      <c r="AE387" s="319"/>
      <c r="AF387" s="319"/>
      <c r="AG387" s="319"/>
      <c r="AH387" s="319"/>
      <c r="AI387" s="319"/>
      <c r="AJ387" s="319"/>
      <c r="AK387" s="319"/>
      <c r="AL387" s="319"/>
      <c r="AM387" s="319"/>
      <c r="AN387" s="319"/>
      <c r="AO387" s="319"/>
      <c r="AP387" s="319"/>
      <c r="AQ387" s="857"/>
      <c r="AR387" s="46"/>
      <c r="AS387" s="19"/>
    </row>
    <row r="388" spans="2:45">
      <c r="B388" s="823"/>
      <c r="C388" s="841"/>
      <c r="D388" s="170"/>
      <c r="E388" s="955"/>
      <c r="F388" s="955"/>
      <c r="G388" s="22"/>
      <c r="H388" s="391" t="e">
        <f>G388/#REF!</f>
        <v>#REF!</v>
      </c>
      <c r="I388" s="147"/>
      <c r="J388" s="147"/>
      <c r="K388" s="147"/>
      <c r="L388" s="147"/>
      <c r="M388" s="147"/>
      <c r="N388" s="147"/>
      <c r="O388" s="863"/>
      <c r="P388" s="860"/>
      <c r="Q388" s="330"/>
      <c r="R388" s="155"/>
      <c r="S388" s="155"/>
      <c r="T388" s="155"/>
      <c r="U388" s="395"/>
      <c r="V388" s="395"/>
      <c r="W388" s="155"/>
      <c r="X388" s="155"/>
      <c r="Y388" s="835"/>
      <c r="Z388" s="388"/>
      <c r="AA388" s="835"/>
      <c r="AB388" s="270"/>
      <c r="AC388" s="831"/>
      <c r="AD388" s="855"/>
      <c r="AE388" s="319"/>
      <c r="AF388" s="319"/>
      <c r="AG388" s="319"/>
      <c r="AH388" s="319"/>
      <c r="AI388" s="319"/>
      <c r="AJ388" s="319"/>
      <c r="AK388" s="319"/>
      <c r="AL388" s="319"/>
      <c r="AM388" s="319"/>
      <c r="AN388" s="319"/>
      <c r="AO388" s="319"/>
      <c r="AP388" s="319"/>
      <c r="AQ388" s="857"/>
      <c r="AR388" s="46"/>
      <c r="AS388" s="19"/>
    </row>
    <row r="389" spans="2:45">
      <c r="B389" s="822"/>
      <c r="C389" s="842"/>
      <c r="D389" s="170"/>
      <c r="E389" s="955"/>
      <c r="F389" s="955"/>
      <c r="G389" s="22"/>
      <c r="H389" s="391" t="e">
        <f>G389/#REF!</f>
        <v>#REF!</v>
      </c>
      <c r="I389" s="7"/>
      <c r="J389" s="7"/>
      <c r="K389" s="7"/>
      <c r="L389" s="7"/>
      <c r="M389" s="7"/>
      <c r="N389" s="7"/>
      <c r="O389" s="864"/>
      <c r="P389" s="861"/>
      <c r="Q389" s="331"/>
      <c r="R389" s="155"/>
      <c r="S389" s="155"/>
      <c r="T389" s="155"/>
      <c r="U389" s="395"/>
      <c r="V389" s="395"/>
      <c r="W389" s="155"/>
      <c r="X389" s="155"/>
      <c r="Y389" s="836"/>
      <c r="Z389" s="389"/>
      <c r="AA389" s="836"/>
      <c r="AB389" s="271"/>
      <c r="AC389" s="832"/>
      <c r="AD389" s="856"/>
      <c r="AE389" s="320"/>
      <c r="AF389" s="320"/>
      <c r="AG389" s="320"/>
      <c r="AH389" s="320"/>
      <c r="AI389" s="320"/>
      <c r="AJ389" s="320"/>
      <c r="AK389" s="320"/>
      <c r="AL389" s="320"/>
      <c r="AM389" s="320"/>
      <c r="AN389" s="320"/>
      <c r="AO389" s="320"/>
      <c r="AP389" s="320"/>
      <c r="AQ389" s="858"/>
      <c r="AR389" s="46"/>
      <c r="AS389" s="19"/>
    </row>
    <row r="390" spans="2:45" s="90" customFormat="1" ht="16.5" customHeight="1">
      <c r="B390" s="241"/>
      <c r="C390" s="78" t="s">
        <v>348</v>
      </c>
      <c r="D390" s="78">
        <f>COUNTA(D380:D389)</f>
        <v>0</v>
      </c>
      <c r="E390" s="953"/>
      <c r="F390" s="954"/>
      <c r="G390" s="69">
        <f>SUM(G380:G389)</f>
        <v>0</v>
      </c>
      <c r="H390" s="69" t="e">
        <f>SUM(H380:H389)</f>
        <v>#REF!</v>
      </c>
      <c r="I390" s="69" t="e">
        <f>H390/200</f>
        <v>#REF!</v>
      </c>
      <c r="J390" s="69"/>
      <c r="K390" s="69"/>
      <c r="L390" s="69"/>
      <c r="M390" s="69"/>
      <c r="N390" s="69"/>
      <c r="O390" s="70">
        <f>SUM(O380:O389)</f>
        <v>0</v>
      </c>
      <c r="P390" s="71">
        <f>SUM(P380:P389)</f>
        <v>0</v>
      </c>
      <c r="Q390" s="71"/>
      <c r="R390" s="71"/>
      <c r="S390" s="71"/>
      <c r="T390" s="71"/>
      <c r="U390" s="71"/>
      <c r="V390" s="71"/>
      <c r="W390" s="74"/>
      <c r="X390" s="74"/>
      <c r="Y390" s="74">
        <f t="shared" ref="Y390" si="74">SUM(Y380:Y389)</f>
        <v>0</v>
      </c>
      <c r="Z390" s="74"/>
      <c r="AA390" s="74">
        <f>SUM(AA380:AA389)</f>
        <v>0</v>
      </c>
      <c r="AB390" s="74"/>
      <c r="AC390" s="71"/>
      <c r="AD390" s="71" t="e">
        <f>SUM(AD380:AD389)</f>
        <v>#REF!</v>
      </c>
      <c r="AE390" s="71"/>
      <c r="AF390" s="71"/>
      <c r="AG390" s="71"/>
      <c r="AH390" s="71"/>
      <c r="AI390" s="71"/>
      <c r="AJ390" s="71"/>
      <c r="AK390" s="71"/>
      <c r="AL390" s="71"/>
      <c r="AM390" s="71"/>
      <c r="AN390" s="71"/>
      <c r="AO390" s="71"/>
      <c r="AP390" s="71"/>
      <c r="AQ390" s="71" t="e">
        <f t="shared" ref="AQ390" si="75">SUM(AQ380:AQ389)</f>
        <v>#REF!</v>
      </c>
      <c r="AR390" s="81"/>
      <c r="AS390" s="91"/>
    </row>
    <row r="391" spans="2:45" s="93" customFormat="1" ht="15" thickBot="1">
      <c r="B391" s="242"/>
      <c r="C391" s="82"/>
      <c r="D391" s="83"/>
      <c r="E391" s="951"/>
      <c r="F391" s="952"/>
      <c r="G391" s="84"/>
      <c r="H391" s="28" t="str">
        <f>IFERROR(IF(G391/#REF!=0," ",G391/#REF!),"")</f>
        <v/>
      </c>
      <c r="I391" s="28"/>
      <c r="J391" s="28"/>
      <c r="K391" s="28"/>
      <c r="L391" s="28"/>
      <c r="M391" s="28"/>
      <c r="N391" s="28"/>
      <c r="O391" s="72"/>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87"/>
      <c r="AS391" s="92"/>
    </row>
    <row r="392" spans="2:45">
      <c r="B392" s="823">
        <f>B380+1</f>
        <v>32</v>
      </c>
      <c r="C392" s="841"/>
      <c r="D392" s="170"/>
      <c r="E392" s="955"/>
      <c r="F392" s="955"/>
      <c r="G392" s="396"/>
      <c r="H392" s="391" t="e">
        <f>G392/#REF!</f>
        <v>#REF!</v>
      </c>
      <c r="I392" s="147"/>
      <c r="J392" s="147"/>
      <c r="K392" s="147"/>
      <c r="L392" s="147"/>
      <c r="M392" s="147"/>
      <c r="N392" s="147"/>
      <c r="O392" s="862" t="str">
        <f>IFERROR(ROUND(IF(G402/#REF!=0,"",G402/#REF!),0),"")</f>
        <v/>
      </c>
      <c r="P392" s="859" t="str">
        <f>IFERROR(O402/#REF!,"")</f>
        <v/>
      </c>
      <c r="Q392" s="330"/>
      <c r="R392" s="155" t="str">
        <f>IFERROR(P402*#REF!/2,"")</f>
        <v/>
      </c>
      <c r="S392" s="155"/>
      <c r="T392" s="155"/>
      <c r="U392" s="395"/>
      <c r="V392" s="395"/>
      <c r="W392" s="155" t="str">
        <f>IFERROR(U402*#REF!/2,"")</f>
        <v/>
      </c>
      <c r="X392" s="155"/>
      <c r="Y392" s="834" t="str">
        <f>IFERROR(ROUND(IF(OR(#REF!="Shazoor",#REF!="Shazoor",#REF!="Shazoor",#REF!="Shazoor"),$P402/#REF!,""),1),"NA")</f>
        <v>NA</v>
      </c>
      <c r="Z392" s="387"/>
      <c r="AA392" s="834" t="str">
        <f>IFERROR(ROUND(IF(OR(#REF!="Suzuki",#REF!="Suzuki",#REF!="Suzuki",#REF!="Suzuki"),$P402/#REF!,""),1),"NA")</f>
        <v>NA</v>
      </c>
      <c r="AB392" s="269"/>
      <c r="AC392" s="830"/>
      <c r="AD392" s="855" t="e">
        <f>I402</f>
        <v>#REF!</v>
      </c>
      <c r="AE392" s="319"/>
      <c r="AF392" s="319"/>
      <c r="AG392" s="319"/>
      <c r="AH392" s="319"/>
      <c r="AI392" s="319"/>
      <c r="AJ392" s="319"/>
      <c r="AK392" s="319"/>
      <c r="AL392" s="319"/>
      <c r="AM392" s="319"/>
      <c r="AN392" s="319"/>
      <c r="AO392" s="319"/>
      <c r="AP392" s="319"/>
      <c r="AQ392" s="857" t="e">
        <f>AD392/20</f>
        <v>#REF!</v>
      </c>
      <c r="AR392" s="44"/>
      <c r="AS392" s="19"/>
    </row>
    <row r="393" spans="2:45">
      <c r="B393" s="823"/>
      <c r="C393" s="841"/>
      <c r="D393" s="170"/>
      <c r="E393" s="955"/>
      <c r="F393" s="955"/>
      <c r="G393" s="396"/>
      <c r="H393" s="391" t="e">
        <f>G393/#REF!</f>
        <v>#REF!</v>
      </c>
      <c r="I393" s="147"/>
      <c r="J393" s="147"/>
      <c r="K393" s="147"/>
      <c r="L393" s="147"/>
      <c r="M393" s="147"/>
      <c r="N393" s="147"/>
      <c r="O393" s="863"/>
      <c r="P393" s="860"/>
      <c r="Q393" s="330"/>
      <c r="R393" s="155"/>
      <c r="S393" s="155"/>
      <c r="T393" s="155"/>
      <c r="U393" s="395"/>
      <c r="V393" s="395"/>
      <c r="W393" s="155"/>
      <c r="X393" s="155"/>
      <c r="Y393" s="835"/>
      <c r="Z393" s="388"/>
      <c r="AA393" s="835"/>
      <c r="AB393" s="270"/>
      <c r="AC393" s="831"/>
      <c r="AD393" s="855"/>
      <c r="AE393" s="319"/>
      <c r="AF393" s="319"/>
      <c r="AG393" s="319"/>
      <c r="AH393" s="319"/>
      <c r="AI393" s="319"/>
      <c r="AJ393" s="319"/>
      <c r="AK393" s="319"/>
      <c r="AL393" s="319"/>
      <c r="AM393" s="319"/>
      <c r="AN393" s="319"/>
      <c r="AO393" s="319"/>
      <c r="AP393" s="319"/>
      <c r="AQ393" s="857"/>
      <c r="AR393" s="46"/>
      <c r="AS393" s="19"/>
    </row>
    <row r="394" spans="2:45">
      <c r="B394" s="823"/>
      <c r="C394" s="841"/>
      <c r="D394" s="170"/>
      <c r="E394" s="955"/>
      <c r="F394" s="955"/>
      <c r="G394" s="396"/>
      <c r="H394" s="391" t="e">
        <f>G394/#REF!</f>
        <v>#REF!</v>
      </c>
      <c r="I394" s="147"/>
      <c r="J394" s="147"/>
      <c r="K394" s="147"/>
      <c r="L394" s="147"/>
      <c r="M394" s="147"/>
      <c r="N394" s="147"/>
      <c r="O394" s="863"/>
      <c r="P394" s="860"/>
      <c r="Q394" s="330"/>
      <c r="R394" s="155"/>
      <c r="S394" s="155"/>
      <c r="T394" s="155"/>
      <c r="U394" s="395"/>
      <c r="V394" s="395"/>
      <c r="W394" s="155"/>
      <c r="X394" s="155"/>
      <c r="Y394" s="835"/>
      <c r="Z394" s="388"/>
      <c r="AA394" s="835"/>
      <c r="AB394" s="270"/>
      <c r="AC394" s="831"/>
      <c r="AD394" s="855"/>
      <c r="AE394" s="319"/>
      <c r="AF394" s="319"/>
      <c r="AG394" s="319"/>
      <c r="AH394" s="319"/>
      <c r="AI394" s="319"/>
      <c r="AJ394" s="319"/>
      <c r="AK394" s="319"/>
      <c r="AL394" s="319"/>
      <c r="AM394" s="319"/>
      <c r="AN394" s="319"/>
      <c r="AO394" s="319"/>
      <c r="AP394" s="319"/>
      <c r="AQ394" s="857"/>
      <c r="AR394" s="46"/>
      <c r="AS394" s="19"/>
    </row>
    <row r="395" spans="2:45">
      <c r="B395" s="823"/>
      <c r="C395" s="841"/>
      <c r="D395" s="170"/>
      <c r="E395" s="955"/>
      <c r="F395" s="955"/>
      <c r="G395" s="396"/>
      <c r="H395" s="391" t="e">
        <f>G395/#REF!</f>
        <v>#REF!</v>
      </c>
      <c r="I395" s="147"/>
      <c r="J395" s="147"/>
      <c r="K395" s="147"/>
      <c r="L395" s="147"/>
      <c r="M395" s="147"/>
      <c r="N395" s="147"/>
      <c r="O395" s="863"/>
      <c r="P395" s="860"/>
      <c r="Q395" s="330"/>
      <c r="R395" s="155"/>
      <c r="S395" s="155"/>
      <c r="T395" s="155"/>
      <c r="U395" s="395"/>
      <c r="V395" s="395"/>
      <c r="W395" s="155"/>
      <c r="X395" s="155"/>
      <c r="Y395" s="835"/>
      <c r="Z395" s="388"/>
      <c r="AA395" s="835"/>
      <c r="AB395" s="270"/>
      <c r="AC395" s="831"/>
      <c r="AD395" s="855"/>
      <c r="AE395" s="319"/>
      <c r="AF395" s="319"/>
      <c r="AG395" s="319"/>
      <c r="AH395" s="319"/>
      <c r="AI395" s="319"/>
      <c r="AJ395" s="319"/>
      <c r="AK395" s="319"/>
      <c r="AL395" s="319"/>
      <c r="AM395" s="319"/>
      <c r="AN395" s="319"/>
      <c r="AO395" s="319"/>
      <c r="AP395" s="319"/>
      <c r="AQ395" s="857"/>
      <c r="AR395" s="46"/>
      <c r="AS395" s="19"/>
    </row>
    <row r="396" spans="2:45">
      <c r="B396" s="823"/>
      <c r="C396" s="841"/>
      <c r="D396" s="170"/>
      <c r="E396" s="955"/>
      <c r="F396" s="955"/>
      <c r="G396" s="22"/>
      <c r="H396" s="391" t="e">
        <f>G396/#REF!</f>
        <v>#REF!</v>
      </c>
      <c r="I396" s="147"/>
      <c r="J396" s="147"/>
      <c r="K396" s="147"/>
      <c r="L396" s="147"/>
      <c r="M396" s="147"/>
      <c r="N396" s="147"/>
      <c r="O396" s="863"/>
      <c r="P396" s="860"/>
      <c r="Q396" s="330"/>
      <c r="R396" s="155"/>
      <c r="S396" s="155"/>
      <c r="T396" s="155"/>
      <c r="U396" s="395"/>
      <c r="V396" s="395"/>
      <c r="W396" s="155"/>
      <c r="X396" s="155"/>
      <c r="Y396" s="835"/>
      <c r="Z396" s="388"/>
      <c r="AA396" s="835"/>
      <c r="AB396" s="270"/>
      <c r="AC396" s="831"/>
      <c r="AD396" s="855"/>
      <c r="AE396" s="319"/>
      <c r="AF396" s="319"/>
      <c r="AG396" s="319"/>
      <c r="AH396" s="319"/>
      <c r="AI396" s="319"/>
      <c r="AJ396" s="319"/>
      <c r="AK396" s="319"/>
      <c r="AL396" s="319"/>
      <c r="AM396" s="319"/>
      <c r="AN396" s="319"/>
      <c r="AO396" s="319"/>
      <c r="AP396" s="319"/>
      <c r="AQ396" s="857"/>
      <c r="AR396" s="46"/>
      <c r="AS396" s="19"/>
    </row>
    <row r="397" spans="2:45">
      <c r="B397" s="823"/>
      <c r="C397" s="841"/>
      <c r="D397" s="170"/>
      <c r="E397" s="955"/>
      <c r="F397" s="955"/>
      <c r="G397" s="22"/>
      <c r="H397" s="391" t="e">
        <f>G397/#REF!</f>
        <v>#REF!</v>
      </c>
      <c r="I397" s="147"/>
      <c r="J397" s="147"/>
      <c r="K397" s="147"/>
      <c r="L397" s="147"/>
      <c r="M397" s="147"/>
      <c r="N397" s="147"/>
      <c r="O397" s="863"/>
      <c r="P397" s="860"/>
      <c r="Q397" s="330"/>
      <c r="R397" s="155"/>
      <c r="S397" s="155"/>
      <c r="T397" s="155"/>
      <c r="U397" s="395"/>
      <c r="V397" s="395"/>
      <c r="W397" s="155"/>
      <c r="X397" s="155"/>
      <c r="Y397" s="835"/>
      <c r="Z397" s="388"/>
      <c r="AA397" s="835"/>
      <c r="AB397" s="270"/>
      <c r="AC397" s="831"/>
      <c r="AD397" s="855"/>
      <c r="AE397" s="319"/>
      <c r="AF397" s="319"/>
      <c r="AG397" s="319"/>
      <c r="AH397" s="319"/>
      <c r="AI397" s="319"/>
      <c r="AJ397" s="319"/>
      <c r="AK397" s="319"/>
      <c r="AL397" s="319"/>
      <c r="AM397" s="319"/>
      <c r="AN397" s="319"/>
      <c r="AO397" s="319"/>
      <c r="AP397" s="319"/>
      <c r="AQ397" s="857"/>
      <c r="AR397" s="46"/>
      <c r="AS397" s="19"/>
    </row>
    <row r="398" spans="2:45">
      <c r="B398" s="823"/>
      <c r="C398" s="841"/>
      <c r="D398" s="170"/>
      <c r="E398" s="955"/>
      <c r="F398" s="955"/>
      <c r="G398" s="22"/>
      <c r="H398" s="391" t="e">
        <f>G398/#REF!</f>
        <v>#REF!</v>
      </c>
      <c r="I398" s="147"/>
      <c r="J398" s="147"/>
      <c r="K398" s="147"/>
      <c r="L398" s="147"/>
      <c r="M398" s="147"/>
      <c r="N398" s="147"/>
      <c r="O398" s="863"/>
      <c r="P398" s="860"/>
      <c r="Q398" s="330"/>
      <c r="R398" s="155"/>
      <c r="S398" s="155"/>
      <c r="T398" s="155"/>
      <c r="U398" s="395"/>
      <c r="V398" s="395"/>
      <c r="W398" s="155"/>
      <c r="X398" s="155"/>
      <c r="Y398" s="835"/>
      <c r="Z398" s="388"/>
      <c r="AA398" s="835"/>
      <c r="AB398" s="270"/>
      <c r="AC398" s="831"/>
      <c r="AD398" s="855"/>
      <c r="AE398" s="319"/>
      <c r="AF398" s="319"/>
      <c r="AG398" s="319"/>
      <c r="AH398" s="319"/>
      <c r="AI398" s="319"/>
      <c r="AJ398" s="319"/>
      <c r="AK398" s="319"/>
      <c r="AL398" s="319"/>
      <c r="AM398" s="319"/>
      <c r="AN398" s="319"/>
      <c r="AO398" s="319"/>
      <c r="AP398" s="319"/>
      <c r="AQ398" s="857"/>
      <c r="AR398" s="46"/>
      <c r="AS398" s="19"/>
    </row>
    <row r="399" spans="2:45">
      <c r="B399" s="823"/>
      <c r="C399" s="841"/>
      <c r="D399" s="170"/>
      <c r="E399" s="955"/>
      <c r="F399" s="955"/>
      <c r="G399" s="22"/>
      <c r="H399" s="391" t="e">
        <f>G399/#REF!</f>
        <v>#REF!</v>
      </c>
      <c r="I399" s="147"/>
      <c r="J399" s="147"/>
      <c r="K399" s="147"/>
      <c r="L399" s="147"/>
      <c r="M399" s="147"/>
      <c r="N399" s="147"/>
      <c r="O399" s="863"/>
      <c r="P399" s="860"/>
      <c r="Q399" s="330"/>
      <c r="R399" s="155"/>
      <c r="S399" s="155"/>
      <c r="T399" s="155"/>
      <c r="U399" s="395"/>
      <c r="V399" s="395"/>
      <c r="W399" s="155"/>
      <c r="X399" s="155"/>
      <c r="Y399" s="835"/>
      <c r="Z399" s="388"/>
      <c r="AA399" s="835"/>
      <c r="AB399" s="270"/>
      <c r="AC399" s="831"/>
      <c r="AD399" s="855"/>
      <c r="AE399" s="319"/>
      <c r="AF399" s="319"/>
      <c r="AG399" s="319"/>
      <c r="AH399" s="319"/>
      <c r="AI399" s="319"/>
      <c r="AJ399" s="319"/>
      <c r="AK399" s="319"/>
      <c r="AL399" s="319"/>
      <c r="AM399" s="319"/>
      <c r="AN399" s="319"/>
      <c r="AO399" s="319"/>
      <c r="AP399" s="319"/>
      <c r="AQ399" s="857"/>
      <c r="AR399" s="46"/>
      <c r="AS399" s="19"/>
    </row>
    <row r="400" spans="2:45">
      <c r="B400" s="823"/>
      <c r="C400" s="841"/>
      <c r="D400" s="170"/>
      <c r="E400" s="955"/>
      <c r="F400" s="955"/>
      <c r="G400" s="22"/>
      <c r="H400" s="391" t="e">
        <f>G400/#REF!</f>
        <v>#REF!</v>
      </c>
      <c r="I400" s="147"/>
      <c r="J400" s="147"/>
      <c r="K400" s="147"/>
      <c r="L400" s="147"/>
      <c r="M400" s="147"/>
      <c r="N400" s="147"/>
      <c r="O400" s="863"/>
      <c r="P400" s="860"/>
      <c r="Q400" s="330"/>
      <c r="R400" s="155"/>
      <c r="S400" s="155"/>
      <c r="T400" s="155"/>
      <c r="U400" s="395"/>
      <c r="V400" s="395"/>
      <c r="W400" s="155"/>
      <c r="X400" s="155"/>
      <c r="Y400" s="835"/>
      <c r="Z400" s="388"/>
      <c r="AA400" s="835"/>
      <c r="AB400" s="270"/>
      <c r="AC400" s="831"/>
      <c r="AD400" s="855"/>
      <c r="AE400" s="319"/>
      <c r="AF400" s="319"/>
      <c r="AG400" s="319"/>
      <c r="AH400" s="319"/>
      <c r="AI400" s="319"/>
      <c r="AJ400" s="319"/>
      <c r="AK400" s="319"/>
      <c r="AL400" s="319"/>
      <c r="AM400" s="319"/>
      <c r="AN400" s="319"/>
      <c r="AO400" s="319"/>
      <c r="AP400" s="319"/>
      <c r="AQ400" s="857"/>
      <c r="AR400" s="46"/>
      <c r="AS400" s="19"/>
    </row>
    <row r="401" spans="2:45">
      <c r="B401" s="822"/>
      <c r="C401" s="842"/>
      <c r="D401" s="170"/>
      <c r="E401" s="955"/>
      <c r="F401" s="955"/>
      <c r="G401" s="22"/>
      <c r="H401" s="391" t="e">
        <f>G401/#REF!</f>
        <v>#REF!</v>
      </c>
      <c r="I401" s="7"/>
      <c r="J401" s="7"/>
      <c r="K401" s="7"/>
      <c r="L401" s="7"/>
      <c r="M401" s="7"/>
      <c r="N401" s="7"/>
      <c r="O401" s="864"/>
      <c r="P401" s="861"/>
      <c r="Q401" s="331"/>
      <c r="R401" s="155"/>
      <c r="S401" s="155"/>
      <c r="T401" s="155"/>
      <c r="U401" s="395"/>
      <c r="V401" s="395"/>
      <c r="W401" s="155"/>
      <c r="X401" s="155"/>
      <c r="Y401" s="836"/>
      <c r="Z401" s="389"/>
      <c r="AA401" s="836"/>
      <c r="AB401" s="271"/>
      <c r="AC401" s="832"/>
      <c r="AD401" s="856"/>
      <c r="AE401" s="320"/>
      <c r="AF401" s="320"/>
      <c r="AG401" s="320"/>
      <c r="AH401" s="320"/>
      <c r="AI401" s="320"/>
      <c r="AJ401" s="320"/>
      <c r="AK401" s="320"/>
      <c r="AL401" s="320"/>
      <c r="AM401" s="320"/>
      <c r="AN401" s="320"/>
      <c r="AO401" s="320"/>
      <c r="AP401" s="320"/>
      <c r="AQ401" s="858"/>
      <c r="AR401" s="46"/>
      <c r="AS401" s="19"/>
    </row>
    <row r="402" spans="2:45" s="90" customFormat="1" ht="16.5" customHeight="1">
      <c r="B402" s="241"/>
      <c r="C402" s="78" t="s">
        <v>348</v>
      </c>
      <c r="D402" s="78">
        <f>COUNTA(D392:D401)</f>
        <v>0</v>
      </c>
      <c r="E402" s="953"/>
      <c r="F402" s="954"/>
      <c r="G402" s="69">
        <f>SUM(G392:G401)</f>
        <v>0</v>
      </c>
      <c r="H402" s="69" t="e">
        <f>SUM(H392:H401)</f>
        <v>#REF!</v>
      </c>
      <c r="I402" s="69" t="e">
        <f>H402/200</f>
        <v>#REF!</v>
      </c>
      <c r="J402" s="69"/>
      <c r="K402" s="69"/>
      <c r="L402" s="69"/>
      <c r="M402" s="69"/>
      <c r="N402" s="69"/>
      <c r="O402" s="70">
        <f>SUM(O392:O401)</f>
        <v>0</v>
      </c>
      <c r="P402" s="71">
        <f>SUM(P392:P401)</f>
        <v>0</v>
      </c>
      <c r="Q402" s="71"/>
      <c r="R402" s="71"/>
      <c r="S402" s="71"/>
      <c r="T402" s="71"/>
      <c r="U402" s="71"/>
      <c r="V402" s="71"/>
      <c r="W402" s="74"/>
      <c r="X402" s="74"/>
      <c r="Y402" s="74">
        <f t="shared" ref="Y402" si="76">SUM(Y392:Y401)</f>
        <v>0</v>
      </c>
      <c r="Z402" s="74"/>
      <c r="AA402" s="74">
        <f>SUM(AA392:AA401)</f>
        <v>0</v>
      </c>
      <c r="AB402" s="74"/>
      <c r="AC402" s="71"/>
      <c r="AD402" s="71" t="e">
        <f>SUM(AD392:AD401)</f>
        <v>#REF!</v>
      </c>
      <c r="AE402" s="71"/>
      <c r="AF402" s="71"/>
      <c r="AG402" s="71"/>
      <c r="AH402" s="71"/>
      <c r="AI402" s="71"/>
      <c r="AJ402" s="71"/>
      <c r="AK402" s="71"/>
      <c r="AL402" s="71"/>
      <c r="AM402" s="71"/>
      <c r="AN402" s="71"/>
      <c r="AO402" s="71"/>
      <c r="AP402" s="71"/>
      <c r="AQ402" s="71" t="e">
        <f t="shared" ref="AQ402" si="77">SUM(AQ392:AQ401)</f>
        <v>#REF!</v>
      </c>
      <c r="AR402" s="81"/>
      <c r="AS402" s="91"/>
    </row>
    <row r="403" spans="2:45" s="93" customFormat="1" ht="15" thickBot="1">
      <c r="B403" s="242"/>
      <c r="C403" s="82"/>
      <c r="D403" s="83"/>
      <c r="E403" s="951"/>
      <c r="F403" s="952"/>
      <c r="G403" s="84"/>
      <c r="H403" s="28" t="str">
        <f>IFERROR(IF(G403/#REF!=0," ",G403/#REF!),"")</f>
        <v/>
      </c>
      <c r="I403" s="28"/>
      <c r="J403" s="28"/>
      <c r="K403" s="28"/>
      <c r="L403" s="28"/>
      <c r="M403" s="28"/>
      <c r="N403" s="28"/>
      <c r="O403" s="72"/>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87"/>
      <c r="AS403" s="92"/>
    </row>
    <row r="404" spans="2:45">
      <c r="B404" s="823">
        <f>B392+1</f>
        <v>33</v>
      </c>
      <c r="C404" s="841"/>
      <c r="D404" s="170"/>
      <c r="E404" s="955"/>
      <c r="F404" s="955"/>
      <c r="G404" s="396"/>
      <c r="H404" s="391" t="e">
        <f>G404/#REF!</f>
        <v>#REF!</v>
      </c>
      <c r="I404" s="147"/>
      <c r="J404" s="147"/>
      <c r="K404" s="147"/>
      <c r="L404" s="147"/>
      <c r="M404" s="147"/>
      <c r="N404" s="147"/>
      <c r="O404" s="862" t="str">
        <f>IFERROR(ROUND(IF(G414/#REF!=0,"",G414/#REF!),0),"")</f>
        <v/>
      </c>
      <c r="P404" s="859" t="str">
        <f>IFERROR(O414/#REF!,"")</f>
        <v/>
      </c>
      <c r="Q404" s="330"/>
      <c r="R404" s="155" t="str">
        <f>IFERROR(P414*#REF!/2,"")</f>
        <v/>
      </c>
      <c r="S404" s="155"/>
      <c r="T404" s="155"/>
      <c r="U404" s="395"/>
      <c r="V404" s="395"/>
      <c r="W404" s="155" t="str">
        <f>IFERROR(U414*#REF!/2,"")</f>
        <v/>
      </c>
      <c r="X404" s="155"/>
      <c r="Y404" s="834" t="str">
        <f>IFERROR(ROUND(IF(OR(#REF!="Shazoor",#REF!="Shazoor",#REF!="Shazoor",#REF!="Shazoor"),$P414/#REF!,""),1),"NA")</f>
        <v>NA</v>
      </c>
      <c r="Z404" s="387"/>
      <c r="AA404" s="834" t="str">
        <f>IFERROR(ROUND(IF(OR(#REF!="Suzuki",#REF!="Suzuki",#REF!="Suzuki",#REF!="Suzuki"),$P414/#REF!,""),1),"NA")</f>
        <v>NA</v>
      </c>
      <c r="AB404" s="269"/>
      <c r="AC404" s="830"/>
      <c r="AD404" s="855" t="e">
        <f>I414</f>
        <v>#REF!</v>
      </c>
      <c r="AE404" s="319"/>
      <c r="AF404" s="319"/>
      <c r="AG404" s="319"/>
      <c r="AH404" s="319"/>
      <c r="AI404" s="319"/>
      <c r="AJ404" s="319"/>
      <c r="AK404" s="319"/>
      <c r="AL404" s="319"/>
      <c r="AM404" s="319"/>
      <c r="AN404" s="319"/>
      <c r="AO404" s="319"/>
      <c r="AP404" s="319"/>
      <c r="AQ404" s="857" t="e">
        <f>AD404/20</f>
        <v>#REF!</v>
      </c>
      <c r="AR404" s="44"/>
      <c r="AS404" s="19"/>
    </row>
    <row r="405" spans="2:45">
      <c r="B405" s="823"/>
      <c r="C405" s="841"/>
      <c r="D405" s="170"/>
      <c r="E405" s="955"/>
      <c r="F405" s="955"/>
      <c r="G405" s="396"/>
      <c r="H405" s="391" t="e">
        <f>G405/#REF!</f>
        <v>#REF!</v>
      </c>
      <c r="I405" s="147"/>
      <c r="J405" s="147"/>
      <c r="K405" s="147"/>
      <c r="L405" s="147"/>
      <c r="M405" s="147"/>
      <c r="N405" s="147"/>
      <c r="O405" s="863"/>
      <c r="P405" s="860"/>
      <c r="Q405" s="330"/>
      <c r="R405" s="155"/>
      <c r="S405" s="155"/>
      <c r="T405" s="155"/>
      <c r="U405" s="395"/>
      <c r="V405" s="395"/>
      <c r="W405" s="155"/>
      <c r="X405" s="155"/>
      <c r="Y405" s="835"/>
      <c r="Z405" s="388"/>
      <c r="AA405" s="835"/>
      <c r="AB405" s="270"/>
      <c r="AC405" s="831"/>
      <c r="AD405" s="855"/>
      <c r="AE405" s="319"/>
      <c r="AF405" s="319"/>
      <c r="AG405" s="319"/>
      <c r="AH405" s="319"/>
      <c r="AI405" s="319"/>
      <c r="AJ405" s="319"/>
      <c r="AK405" s="319"/>
      <c r="AL405" s="319"/>
      <c r="AM405" s="319"/>
      <c r="AN405" s="319"/>
      <c r="AO405" s="319"/>
      <c r="AP405" s="319"/>
      <c r="AQ405" s="857"/>
      <c r="AR405" s="46"/>
      <c r="AS405" s="19"/>
    </row>
    <row r="406" spans="2:45">
      <c r="B406" s="823"/>
      <c r="C406" s="841"/>
      <c r="D406" s="170"/>
      <c r="E406" s="955"/>
      <c r="F406" s="955"/>
      <c r="G406" s="396"/>
      <c r="H406" s="391" t="e">
        <f>G406/#REF!</f>
        <v>#REF!</v>
      </c>
      <c r="I406" s="147"/>
      <c r="J406" s="147"/>
      <c r="K406" s="147"/>
      <c r="L406" s="147"/>
      <c r="M406" s="147"/>
      <c r="N406" s="147"/>
      <c r="O406" s="863"/>
      <c r="P406" s="860"/>
      <c r="Q406" s="330"/>
      <c r="R406" s="155"/>
      <c r="S406" s="155"/>
      <c r="T406" s="155"/>
      <c r="U406" s="395"/>
      <c r="V406" s="395"/>
      <c r="W406" s="155"/>
      <c r="X406" s="155"/>
      <c r="Y406" s="835"/>
      <c r="Z406" s="388"/>
      <c r="AA406" s="835"/>
      <c r="AB406" s="270"/>
      <c r="AC406" s="831"/>
      <c r="AD406" s="855"/>
      <c r="AE406" s="319"/>
      <c r="AF406" s="319"/>
      <c r="AG406" s="319"/>
      <c r="AH406" s="319"/>
      <c r="AI406" s="319"/>
      <c r="AJ406" s="319"/>
      <c r="AK406" s="319"/>
      <c r="AL406" s="319"/>
      <c r="AM406" s="319"/>
      <c r="AN406" s="319"/>
      <c r="AO406" s="319"/>
      <c r="AP406" s="319"/>
      <c r="AQ406" s="857"/>
      <c r="AR406" s="46"/>
      <c r="AS406" s="19"/>
    </row>
    <row r="407" spans="2:45">
      <c r="B407" s="823"/>
      <c r="C407" s="841"/>
      <c r="D407" s="170"/>
      <c r="E407" s="955"/>
      <c r="F407" s="955"/>
      <c r="G407" s="396"/>
      <c r="H407" s="391" t="e">
        <f>G407/#REF!</f>
        <v>#REF!</v>
      </c>
      <c r="I407" s="147"/>
      <c r="J407" s="147"/>
      <c r="K407" s="147"/>
      <c r="L407" s="147"/>
      <c r="M407" s="147"/>
      <c r="N407" s="147"/>
      <c r="O407" s="863"/>
      <c r="P407" s="860"/>
      <c r="Q407" s="330"/>
      <c r="R407" s="155"/>
      <c r="S407" s="155"/>
      <c r="T407" s="155"/>
      <c r="U407" s="395"/>
      <c r="V407" s="395"/>
      <c r="W407" s="155"/>
      <c r="X407" s="155"/>
      <c r="Y407" s="835"/>
      <c r="Z407" s="388"/>
      <c r="AA407" s="835"/>
      <c r="AB407" s="270"/>
      <c r="AC407" s="831"/>
      <c r="AD407" s="855"/>
      <c r="AE407" s="319"/>
      <c r="AF407" s="319"/>
      <c r="AG407" s="319"/>
      <c r="AH407" s="319"/>
      <c r="AI407" s="319"/>
      <c r="AJ407" s="319"/>
      <c r="AK407" s="319"/>
      <c r="AL407" s="319"/>
      <c r="AM407" s="319"/>
      <c r="AN407" s="319"/>
      <c r="AO407" s="319"/>
      <c r="AP407" s="319"/>
      <c r="AQ407" s="857"/>
      <c r="AR407" s="46"/>
      <c r="AS407" s="19"/>
    </row>
    <row r="408" spans="2:45">
      <c r="B408" s="823"/>
      <c r="C408" s="841"/>
      <c r="D408" s="170"/>
      <c r="E408" s="955"/>
      <c r="F408" s="955"/>
      <c r="G408" s="22"/>
      <c r="H408" s="391" t="e">
        <f>G408/#REF!</f>
        <v>#REF!</v>
      </c>
      <c r="I408" s="147"/>
      <c r="J408" s="147"/>
      <c r="K408" s="147"/>
      <c r="L408" s="147"/>
      <c r="M408" s="147"/>
      <c r="N408" s="147"/>
      <c r="O408" s="863"/>
      <c r="P408" s="860"/>
      <c r="Q408" s="330"/>
      <c r="R408" s="155"/>
      <c r="S408" s="155"/>
      <c r="T408" s="155"/>
      <c r="U408" s="395"/>
      <c r="V408" s="395"/>
      <c r="W408" s="155"/>
      <c r="X408" s="155"/>
      <c r="Y408" s="835"/>
      <c r="Z408" s="388"/>
      <c r="AA408" s="835"/>
      <c r="AB408" s="270"/>
      <c r="AC408" s="831"/>
      <c r="AD408" s="855"/>
      <c r="AE408" s="319"/>
      <c r="AF408" s="319"/>
      <c r="AG408" s="319"/>
      <c r="AH408" s="319"/>
      <c r="AI408" s="319"/>
      <c r="AJ408" s="319"/>
      <c r="AK408" s="319"/>
      <c r="AL408" s="319"/>
      <c r="AM408" s="319"/>
      <c r="AN408" s="319"/>
      <c r="AO408" s="319"/>
      <c r="AP408" s="319"/>
      <c r="AQ408" s="857"/>
      <c r="AR408" s="46"/>
      <c r="AS408" s="19"/>
    </row>
    <row r="409" spans="2:45">
      <c r="B409" s="823"/>
      <c r="C409" s="841"/>
      <c r="D409" s="170"/>
      <c r="E409" s="955"/>
      <c r="F409" s="955"/>
      <c r="G409" s="22"/>
      <c r="H409" s="391" t="e">
        <f>G409/#REF!</f>
        <v>#REF!</v>
      </c>
      <c r="I409" s="147"/>
      <c r="J409" s="147"/>
      <c r="K409" s="147"/>
      <c r="L409" s="147"/>
      <c r="M409" s="147"/>
      <c r="N409" s="147"/>
      <c r="O409" s="863"/>
      <c r="P409" s="860"/>
      <c r="Q409" s="330"/>
      <c r="R409" s="155"/>
      <c r="S409" s="155"/>
      <c r="T409" s="155"/>
      <c r="U409" s="395"/>
      <c r="V409" s="395"/>
      <c r="W409" s="155"/>
      <c r="X409" s="155"/>
      <c r="Y409" s="835"/>
      <c r="Z409" s="388"/>
      <c r="AA409" s="835"/>
      <c r="AB409" s="270"/>
      <c r="AC409" s="831"/>
      <c r="AD409" s="855"/>
      <c r="AE409" s="319"/>
      <c r="AF409" s="319"/>
      <c r="AG409" s="319"/>
      <c r="AH409" s="319"/>
      <c r="AI409" s="319"/>
      <c r="AJ409" s="319"/>
      <c r="AK409" s="319"/>
      <c r="AL409" s="319"/>
      <c r="AM409" s="319"/>
      <c r="AN409" s="319"/>
      <c r="AO409" s="319"/>
      <c r="AP409" s="319"/>
      <c r="AQ409" s="857"/>
      <c r="AR409" s="46"/>
      <c r="AS409" s="19"/>
    </row>
    <row r="410" spans="2:45">
      <c r="B410" s="823"/>
      <c r="C410" s="841"/>
      <c r="D410" s="170"/>
      <c r="E410" s="955"/>
      <c r="F410" s="955"/>
      <c r="G410" s="22"/>
      <c r="H410" s="391" t="e">
        <f>G410/#REF!</f>
        <v>#REF!</v>
      </c>
      <c r="I410" s="147"/>
      <c r="J410" s="147"/>
      <c r="K410" s="147"/>
      <c r="L410" s="147"/>
      <c r="M410" s="147"/>
      <c r="N410" s="147"/>
      <c r="O410" s="863"/>
      <c r="P410" s="860"/>
      <c r="Q410" s="330"/>
      <c r="R410" s="155"/>
      <c r="S410" s="155"/>
      <c r="T410" s="155"/>
      <c r="U410" s="395"/>
      <c r="V410" s="395"/>
      <c r="W410" s="155"/>
      <c r="X410" s="155"/>
      <c r="Y410" s="835"/>
      <c r="Z410" s="388"/>
      <c r="AA410" s="835"/>
      <c r="AB410" s="270"/>
      <c r="AC410" s="831"/>
      <c r="AD410" s="855"/>
      <c r="AE410" s="319"/>
      <c r="AF410" s="319"/>
      <c r="AG410" s="319"/>
      <c r="AH410" s="319"/>
      <c r="AI410" s="319"/>
      <c r="AJ410" s="319"/>
      <c r="AK410" s="319"/>
      <c r="AL410" s="319"/>
      <c r="AM410" s="319"/>
      <c r="AN410" s="319"/>
      <c r="AO410" s="319"/>
      <c r="AP410" s="319"/>
      <c r="AQ410" s="857"/>
      <c r="AR410" s="46"/>
      <c r="AS410" s="19"/>
    </row>
    <row r="411" spans="2:45">
      <c r="B411" s="823"/>
      <c r="C411" s="841"/>
      <c r="D411" s="170"/>
      <c r="E411" s="955"/>
      <c r="F411" s="955"/>
      <c r="G411" s="22"/>
      <c r="H411" s="391" t="e">
        <f>G411/#REF!</f>
        <v>#REF!</v>
      </c>
      <c r="I411" s="147"/>
      <c r="J411" s="147"/>
      <c r="K411" s="147"/>
      <c r="L411" s="147"/>
      <c r="M411" s="147"/>
      <c r="N411" s="147"/>
      <c r="O411" s="863"/>
      <c r="P411" s="860"/>
      <c r="Q411" s="330"/>
      <c r="R411" s="155"/>
      <c r="S411" s="155"/>
      <c r="T411" s="155"/>
      <c r="U411" s="395"/>
      <c r="V411" s="395"/>
      <c r="W411" s="155"/>
      <c r="X411" s="155"/>
      <c r="Y411" s="835"/>
      <c r="Z411" s="388"/>
      <c r="AA411" s="835"/>
      <c r="AB411" s="270"/>
      <c r="AC411" s="831"/>
      <c r="AD411" s="855"/>
      <c r="AE411" s="319"/>
      <c r="AF411" s="319"/>
      <c r="AG411" s="319"/>
      <c r="AH411" s="319"/>
      <c r="AI411" s="319"/>
      <c r="AJ411" s="319"/>
      <c r="AK411" s="319"/>
      <c r="AL411" s="319"/>
      <c r="AM411" s="319"/>
      <c r="AN411" s="319"/>
      <c r="AO411" s="319"/>
      <c r="AP411" s="319"/>
      <c r="AQ411" s="857"/>
      <c r="AR411" s="46"/>
      <c r="AS411" s="19"/>
    </row>
    <row r="412" spans="2:45">
      <c r="B412" s="823"/>
      <c r="C412" s="841"/>
      <c r="D412" s="170"/>
      <c r="E412" s="955"/>
      <c r="F412" s="955"/>
      <c r="G412" s="22"/>
      <c r="H412" s="391" t="e">
        <f>G412/#REF!</f>
        <v>#REF!</v>
      </c>
      <c r="I412" s="147"/>
      <c r="J412" s="147"/>
      <c r="K412" s="147"/>
      <c r="L412" s="147"/>
      <c r="M412" s="147"/>
      <c r="N412" s="147"/>
      <c r="O412" s="863"/>
      <c r="P412" s="860"/>
      <c r="Q412" s="330"/>
      <c r="R412" s="155"/>
      <c r="S412" s="155"/>
      <c r="T412" s="155"/>
      <c r="U412" s="395"/>
      <c r="V412" s="395"/>
      <c r="W412" s="155"/>
      <c r="X412" s="155"/>
      <c r="Y412" s="835"/>
      <c r="Z412" s="388"/>
      <c r="AA412" s="835"/>
      <c r="AB412" s="270"/>
      <c r="AC412" s="831"/>
      <c r="AD412" s="855"/>
      <c r="AE412" s="319"/>
      <c r="AF412" s="319"/>
      <c r="AG412" s="319"/>
      <c r="AH412" s="319"/>
      <c r="AI412" s="319"/>
      <c r="AJ412" s="319"/>
      <c r="AK412" s="319"/>
      <c r="AL412" s="319"/>
      <c r="AM412" s="319"/>
      <c r="AN412" s="319"/>
      <c r="AO412" s="319"/>
      <c r="AP412" s="319"/>
      <c r="AQ412" s="857"/>
      <c r="AR412" s="46"/>
      <c r="AS412" s="19"/>
    </row>
    <row r="413" spans="2:45">
      <c r="B413" s="822"/>
      <c r="C413" s="842"/>
      <c r="D413" s="170"/>
      <c r="E413" s="955"/>
      <c r="F413" s="955"/>
      <c r="G413" s="22"/>
      <c r="H413" s="391" t="e">
        <f>G413/#REF!</f>
        <v>#REF!</v>
      </c>
      <c r="I413" s="7"/>
      <c r="J413" s="7"/>
      <c r="K413" s="7"/>
      <c r="L413" s="7"/>
      <c r="M413" s="7"/>
      <c r="N413" s="7"/>
      <c r="O413" s="864"/>
      <c r="P413" s="861"/>
      <c r="Q413" s="331"/>
      <c r="R413" s="155"/>
      <c r="S413" s="155"/>
      <c r="T413" s="155"/>
      <c r="U413" s="395"/>
      <c r="V413" s="395"/>
      <c r="W413" s="155"/>
      <c r="X413" s="155"/>
      <c r="Y413" s="836"/>
      <c r="Z413" s="389"/>
      <c r="AA413" s="836"/>
      <c r="AB413" s="271"/>
      <c r="AC413" s="832"/>
      <c r="AD413" s="856"/>
      <c r="AE413" s="320"/>
      <c r="AF413" s="320"/>
      <c r="AG413" s="320"/>
      <c r="AH413" s="320"/>
      <c r="AI413" s="320"/>
      <c r="AJ413" s="320"/>
      <c r="AK413" s="320"/>
      <c r="AL413" s="320"/>
      <c r="AM413" s="320"/>
      <c r="AN413" s="320"/>
      <c r="AO413" s="320"/>
      <c r="AP413" s="320"/>
      <c r="AQ413" s="858"/>
      <c r="AR413" s="46"/>
      <c r="AS413" s="19"/>
    </row>
    <row r="414" spans="2:45" s="90" customFormat="1" ht="16.5" customHeight="1">
      <c r="B414" s="241"/>
      <c r="C414" s="78" t="s">
        <v>348</v>
      </c>
      <c r="D414" s="78">
        <f>COUNTA(D404:D413)</f>
        <v>0</v>
      </c>
      <c r="E414" s="953"/>
      <c r="F414" s="954"/>
      <c r="G414" s="69">
        <f>SUM(G404:G413)</f>
        <v>0</v>
      </c>
      <c r="H414" s="69" t="e">
        <f>SUM(H404:H413)</f>
        <v>#REF!</v>
      </c>
      <c r="I414" s="69" t="e">
        <f>H414/200</f>
        <v>#REF!</v>
      </c>
      <c r="J414" s="69"/>
      <c r="K414" s="69"/>
      <c r="L414" s="69"/>
      <c r="M414" s="69"/>
      <c r="N414" s="69"/>
      <c r="O414" s="70">
        <f>SUM(O404:O413)</f>
        <v>0</v>
      </c>
      <c r="P414" s="71">
        <f>SUM(P404:P413)</f>
        <v>0</v>
      </c>
      <c r="Q414" s="71"/>
      <c r="R414" s="71"/>
      <c r="S414" s="71"/>
      <c r="T414" s="71"/>
      <c r="U414" s="71"/>
      <c r="V414" s="71"/>
      <c r="W414" s="74"/>
      <c r="X414" s="74"/>
      <c r="Y414" s="74">
        <f t="shared" ref="Y414" si="78">SUM(Y404:Y413)</f>
        <v>0</v>
      </c>
      <c r="Z414" s="74"/>
      <c r="AA414" s="74">
        <f>SUM(AA404:AA413)</f>
        <v>0</v>
      </c>
      <c r="AB414" s="74"/>
      <c r="AC414" s="71"/>
      <c r="AD414" s="71" t="e">
        <f>SUM(AD404:AD413)</f>
        <v>#REF!</v>
      </c>
      <c r="AE414" s="71"/>
      <c r="AF414" s="71"/>
      <c r="AG414" s="71"/>
      <c r="AH414" s="71"/>
      <c r="AI414" s="71"/>
      <c r="AJ414" s="71"/>
      <c r="AK414" s="71"/>
      <c r="AL414" s="71"/>
      <c r="AM414" s="71"/>
      <c r="AN414" s="71"/>
      <c r="AO414" s="71"/>
      <c r="AP414" s="71"/>
      <c r="AQ414" s="71" t="e">
        <f t="shared" ref="AQ414" si="79">SUM(AQ404:AQ413)</f>
        <v>#REF!</v>
      </c>
      <c r="AR414" s="81"/>
      <c r="AS414" s="91"/>
    </row>
    <row r="415" spans="2:45" s="93" customFormat="1" ht="15" thickBot="1">
      <c r="B415" s="242"/>
      <c r="C415" s="82"/>
      <c r="D415" s="83"/>
      <c r="E415" s="951"/>
      <c r="F415" s="952"/>
      <c r="G415" s="84"/>
      <c r="H415" s="28" t="str">
        <f>IFERROR(IF(G415/#REF!=0," ",G415/#REF!),"")</f>
        <v/>
      </c>
      <c r="I415" s="28"/>
      <c r="J415" s="28"/>
      <c r="K415" s="28"/>
      <c r="L415" s="28"/>
      <c r="M415" s="28"/>
      <c r="N415" s="28"/>
      <c r="O415" s="72"/>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87"/>
      <c r="AS415" s="92"/>
    </row>
    <row r="416" spans="2:45">
      <c r="B416" s="823">
        <f>B404+1</f>
        <v>34</v>
      </c>
      <c r="C416" s="841"/>
      <c r="D416" s="170"/>
      <c r="E416" s="955"/>
      <c r="F416" s="955"/>
      <c r="G416" s="396"/>
      <c r="H416" s="391" t="e">
        <f>G416/#REF!</f>
        <v>#REF!</v>
      </c>
      <c r="I416" s="147"/>
      <c r="J416" s="147"/>
      <c r="K416" s="147"/>
      <c r="L416" s="147"/>
      <c r="M416" s="147"/>
      <c r="N416" s="147"/>
      <c r="O416" s="862" t="str">
        <f>IFERROR(ROUND(IF(G426/#REF!=0,"",G426/#REF!),0),"")</f>
        <v/>
      </c>
      <c r="P416" s="859" t="str">
        <f>IFERROR(O426/#REF!,"")</f>
        <v/>
      </c>
      <c r="Q416" s="330"/>
      <c r="R416" s="155" t="str">
        <f>IFERROR(P426*#REF!/2,"")</f>
        <v/>
      </c>
      <c r="S416" s="155"/>
      <c r="T416" s="155"/>
      <c r="U416" s="395"/>
      <c r="V416" s="395"/>
      <c r="W416" s="155" t="str">
        <f>IFERROR(U426*#REF!/2,"")</f>
        <v/>
      </c>
      <c r="X416" s="155"/>
      <c r="Y416" s="834" t="str">
        <f>IFERROR(ROUND(IF(OR(#REF!="Shazoor",#REF!="Shazoor",#REF!="Shazoor",#REF!="Shazoor"),$P426/#REF!,""),1),"NA")</f>
        <v>NA</v>
      </c>
      <c r="Z416" s="387"/>
      <c r="AA416" s="834" t="str">
        <f>IFERROR(ROUND(IF(OR(#REF!="Suzuki",#REF!="Suzuki",#REF!="Suzuki",#REF!="Suzuki"),$P426/#REF!,""),1),"NA")</f>
        <v>NA</v>
      </c>
      <c r="AB416" s="269"/>
      <c r="AC416" s="830"/>
      <c r="AD416" s="855" t="e">
        <f>I426</f>
        <v>#REF!</v>
      </c>
      <c r="AE416" s="319"/>
      <c r="AF416" s="319"/>
      <c r="AG416" s="319"/>
      <c r="AH416" s="319"/>
      <c r="AI416" s="319"/>
      <c r="AJ416" s="319"/>
      <c r="AK416" s="319"/>
      <c r="AL416" s="319"/>
      <c r="AM416" s="319"/>
      <c r="AN416" s="319"/>
      <c r="AO416" s="319"/>
      <c r="AP416" s="319"/>
      <c r="AQ416" s="857" t="e">
        <f>AD416/20</f>
        <v>#REF!</v>
      </c>
      <c r="AR416" s="44"/>
      <c r="AS416" s="19"/>
    </row>
    <row r="417" spans="2:45">
      <c r="B417" s="823"/>
      <c r="C417" s="841"/>
      <c r="D417" s="170"/>
      <c r="E417" s="955"/>
      <c r="F417" s="955"/>
      <c r="G417" s="396"/>
      <c r="H417" s="391" t="e">
        <f>G417/#REF!</f>
        <v>#REF!</v>
      </c>
      <c r="I417" s="147"/>
      <c r="J417" s="147"/>
      <c r="K417" s="147"/>
      <c r="L417" s="147"/>
      <c r="M417" s="147"/>
      <c r="N417" s="147"/>
      <c r="O417" s="863"/>
      <c r="P417" s="860"/>
      <c r="Q417" s="330"/>
      <c r="R417" s="155"/>
      <c r="S417" s="155"/>
      <c r="T417" s="155"/>
      <c r="U417" s="395"/>
      <c r="V417" s="395"/>
      <c r="W417" s="155"/>
      <c r="X417" s="155"/>
      <c r="Y417" s="835"/>
      <c r="Z417" s="388"/>
      <c r="AA417" s="835"/>
      <c r="AB417" s="270"/>
      <c r="AC417" s="831"/>
      <c r="AD417" s="855"/>
      <c r="AE417" s="319"/>
      <c r="AF417" s="319"/>
      <c r="AG417" s="319"/>
      <c r="AH417" s="319"/>
      <c r="AI417" s="319"/>
      <c r="AJ417" s="319"/>
      <c r="AK417" s="319"/>
      <c r="AL417" s="319"/>
      <c r="AM417" s="319"/>
      <c r="AN417" s="319"/>
      <c r="AO417" s="319"/>
      <c r="AP417" s="319"/>
      <c r="AQ417" s="857"/>
      <c r="AR417" s="46"/>
      <c r="AS417" s="19"/>
    </row>
    <row r="418" spans="2:45">
      <c r="B418" s="823"/>
      <c r="C418" s="841"/>
      <c r="D418" s="170"/>
      <c r="E418" s="955"/>
      <c r="F418" s="955"/>
      <c r="G418" s="396"/>
      <c r="H418" s="391" t="e">
        <f>G418/#REF!</f>
        <v>#REF!</v>
      </c>
      <c r="I418" s="147"/>
      <c r="J418" s="147"/>
      <c r="K418" s="147"/>
      <c r="L418" s="147"/>
      <c r="M418" s="147"/>
      <c r="N418" s="147"/>
      <c r="O418" s="863"/>
      <c r="P418" s="860"/>
      <c r="Q418" s="330"/>
      <c r="R418" s="155"/>
      <c r="S418" s="155"/>
      <c r="T418" s="155"/>
      <c r="U418" s="395"/>
      <c r="V418" s="395"/>
      <c r="W418" s="155"/>
      <c r="X418" s="155"/>
      <c r="Y418" s="835"/>
      <c r="Z418" s="388"/>
      <c r="AA418" s="835"/>
      <c r="AB418" s="270"/>
      <c r="AC418" s="831"/>
      <c r="AD418" s="855"/>
      <c r="AE418" s="319"/>
      <c r="AF418" s="319"/>
      <c r="AG418" s="319"/>
      <c r="AH418" s="319"/>
      <c r="AI418" s="319"/>
      <c r="AJ418" s="319"/>
      <c r="AK418" s="319"/>
      <c r="AL418" s="319"/>
      <c r="AM418" s="319"/>
      <c r="AN418" s="319"/>
      <c r="AO418" s="319"/>
      <c r="AP418" s="319"/>
      <c r="AQ418" s="857"/>
      <c r="AR418" s="46"/>
      <c r="AS418" s="19"/>
    </row>
    <row r="419" spans="2:45">
      <c r="B419" s="823"/>
      <c r="C419" s="841"/>
      <c r="D419" s="170"/>
      <c r="E419" s="955"/>
      <c r="F419" s="955"/>
      <c r="G419" s="396"/>
      <c r="H419" s="391" t="e">
        <f>G419/#REF!</f>
        <v>#REF!</v>
      </c>
      <c r="I419" s="147"/>
      <c r="J419" s="147"/>
      <c r="K419" s="147"/>
      <c r="L419" s="147"/>
      <c r="M419" s="147"/>
      <c r="N419" s="147"/>
      <c r="O419" s="863"/>
      <c r="P419" s="860"/>
      <c r="Q419" s="330"/>
      <c r="R419" s="155"/>
      <c r="S419" s="155"/>
      <c r="T419" s="155"/>
      <c r="U419" s="395"/>
      <c r="V419" s="395"/>
      <c r="W419" s="155"/>
      <c r="X419" s="155"/>
      <c r="Y419" s="835"/>
      <c r="Z419" s="388"/>
      <c r="AA419" s="835"/>
      <c r="AB419" s="270"/>
      <c r="AC419" s="831"/>
      <c r="AD419" s="855"/>
      <c r="AE419" s="319"/>
      <c r="AF419" s="319"/>
      <c r="AG419" s="319"/>
      <c r="AH419" s="319"/>
      <c r="AI419" s="319"/>
      <c r="AJ419" s="319"/>
      <c r="AK419" s="319"/>
      <c r="AL419" s="319"/>
      <c r="AM419" s="319"/>
      <c r="AN419" s="319"/>
      <c r="AO419" s="319"/>
      <c r="AP419" s="319"/>
      <c r="AQ419" s="857"/>
      <c r="AR419" s="46"/>
      <c r="AS419" s="19"/>
    </row>
    <row r="420" spans="2:45">
      <c r="B420" s="823"/>
      <c r="C420" s="841"/>
      <c r="D420" s="170"/>
      <c r="E420" s="955"/>
      <c r="F420" s="955"/>
      <c r="G420" s="22"/>
      <c r="H420" s="391" t="e">
        <f>G420/#REF!</f>
        <v>#REF!</v>
      </c>
      <c r="I420" s="147"/>
      <c r="J420" s="147"/>
      <c r="K420" s="147"/>
      <c r="L420" s="147"/>
      <c r="M420" s="147"/>
      <c r="N420" s="147"/>
      <c r="O420" s="863"/>
      <c r="P420" s="860"/>
      <c r="Q420" s="330"/>
      <c r="R420" s="155"/>
      <c r="S420" s="155"/>
      <c r="T420" s="155"/>
      <c r="U420" s="395"/>
      <c r="V420" s="395"/>
      <c r="W420" s="155"/>
      <c r="X420" s="155"/>
      <c r="Y420" s="835"/>
      <c r="Z420" s="388"/>
      <c r="AA420" s="835"/>
      <c r="AB420" s="270"/>
      <c r="AC420" s="831"/>
      <c r="AD420" s="855"/>
      <c r="AE420" s="319"/>
      <c r="AF420" s="319"/>
      <c r="AG420" s="319"/>
      <c r="AH420" s="319"/>
      <c r="AI420" s="319"/>
      <c r="AJ420" s="319"/>
      <c r="AK420" s="319"/>
      <c r="AL420" s="319"/>
      <c r="AM420" s="319"/>
      <c r="AN420" s="319"/>
      <c r="AO420" s="319"/>
      <c r="AP420" s="319"/>
      <c r="AQ420" s="857"/>
      <c r="AR420" s="46"/>
      <c r="AS420" s="19"/>
    </row>
    <row r="421" spans="2:45">
      <c r="B421" s="823"/>
      <c r="C421" s="841"/>
      <c r="D421" s="170"/>
      <c r="E421" s="955"/>
      <c r="F421" s="955"/>
      <c r="G421" s="22"/>
      <c r="H421" s="391" t="e">
        <f>G421/#REF!</f>
        <v>#REF!</v>
      </c>
      <c r="I421" s="147"/>
      <c r="J421" s="147"/>
      <c r="K421" s="147"/>
      <c r="L421" s="147"/>
      <c r="M421" s="147"/>
      <c r="N421" s="147"/>
      <c r="O421" s="863"/>
      <c r="P421" s="860"/>
      <c r="Q421" s="330"/>
      <c r="R421" s="155"/>
      <c r="S421" s="155"/>
      <c r="T421" s="155"/>
      <c r="U421" s="395"/>
      <c r="V421" s="395"/>
      <c r="W421" s="155"/>
      <c r="X421" s="155"/>
      <c r="Y421" s="835"/>
      <c r="Z421" s="388"/>
      <c r="AA421" s="835"/>
      <c r="AB421" s="270"/>
      <c r="AC421" s="831"/>
      <c r="AD421" s="855"/>
      <c r="AE421" s="319"/>
      <c r="AF421" s="319"/>
      <c r="AG421" s="319"/>
      <c r="AH421" s="319"/>
      <c r="AI421" s="319"/>
      <c r="AJ421" s="319"/>
      <c r="AK421" s="319"/>
      <c r="AL421" s="319"/>
      <c r="AM421" s="319"/>
      <c r="AN421" s="319"/>
      <c r="AO421" s="319"/>
      <c r="AP421" s="319"/>
      <c r="AQ421" s="857"/>
      <c r="AR421" s="46"/>
      <c r="AS421" s="19"/>
    </row>
    <row r="422" spans="2:45">
      <c r="B422" s="823"/>
      <c r="C422" s="841"/>
      <c r="D422" s="170"/>
      <c r="E422" s="955"/>
      <c r="F422" s="955"/>
      <c r="G422" s="22"/>
      <c r="H422" s="391" t="e">
        <f>G422/#REF!</f>
        <v>#REF!</v>
      </c>
      <c r="I422" s="147"/>
      <c r="J422" s="147"/>
      <c r="K422" s="147"/>
      <c r="L422" s="147"/>
      <c r="M422" s="147"/>
      <c r="N422" s="147"/>
      <c r="O422" s="863"/>
      <c r="P422" s="860"/>
      <c r="Q422" s="330"/>
      <c r="R422" s="155"/>
      <c r="S422" s="155"/>
      <c r="T422" s="155"/>
      <c r="U422" s="395"/>
      <c r="V422" s="395"/>
      <c r="W422" s="155"/>
      <c r="X422" s="155"/>
      <c r="Y422" s="835"/>
      <c r="Z422" s="388"/>
      <c r="AA422" s="835"/>
      <c r="AB422" s="270"/>
      <c r="AC422" s="831"/>
      <c r="AD422" s="855"/>
      <c r="AE422" s="319"/>
      <c r="AF422" s="319"/>
      <c r="AG422" s="319"/>
      <c r="AH422" s="319"/>
      <c r="AI422" s="319"/>
      <c r="AJ422" s="319"/>
      <c r="AK422" s="319"/>
      <c r="AL422" s="319"/>
      <c r="AM422" s="319"/>
      <c r="AN422" s="319"/>
      <c r="AO422" s="319"/>
      <c r="AP422" s="319"/>
      <c r="AQ422" s="857"/>
      <c r="AR422" s="46"/>
      <c r="AS422" s="19"/>
    </row>
    <row r="423" spans="2:45">
      <c r="B423" s="823"/>
      <c r="C423" s="841"/>
      <c r="D423" s="170"/>
      <c r="E423" s="955"/>
      <c r="F423" s="955"/>
      <c r="G423" s="22"/>
      <c r="H423" s="391" t="e">
        <f>G423/#REF!</f>
        <v>#REF!</v>
      </c>
      <c r="I423" s="147"/>
      <c r="J423" s="147"/>
      <c r="K423" s="147"/>
      <c r="L423" s="147"/>
      <c r="M423" s="147"/>
      <c r="N423" s="147"/>
      <c r="O423" s="863"/>
      <c r="P423" s="860"/>
      <c r="Q423" s="330"/>
      <c r="R423" s="155"/>
      <c r="S423" s="155"/>
      <c r="T423" s="155"/>
      <c r="U423" s="395"/>
      <c r="V423" s="395"/>
      <c r="W423" s="155"/>
      <c r="X423" s="155"/>
      <c r="Y423" s="835"/>
      <c r="Z423" s="388"/>
      <c r="AA423" s="835"/>
      <c r="AB423" s="270"/>
      <c r="AC423" s="831"/>
      <c r="AD423" s="855"/>
      <c r="AE423" s="319"/>
      <c r="AF423" s="319"/>
      <c r="AG423" s="319"/>
      <c r="AH423" s="319"/>
      <c r="AI423" s="319"/>
      <c r="AJ423" s="319"/>
      <c r="AK423" s="319"/>
      <c r="AL423" s="319"/>
      <c r="AM423" s="319"/>
      <c r="AN423" s="319"/>
      <c r="AO423" s="319"/>
      <c r="AP423" s="319"/>
      <c r="AQ423" s="857"/>
      <c r="AR423" s="46"/>
      <c r="AS423" s="19"/>
    </row>
    <row r="424" spans="2:45">
      <c r="B424" s="823"/>
      <c r="C424" s="841"/>
      <c r="D424" s="170"/>
      <c r="E424" s="955"/>
      <c r="F424" s="955"/>
      <c r="G424" s="22"/>
      <c r="H424" s="391" t="e">
        <f>G424/#REF!</f>
        <v>#REF!</v>
      </c>
      <c r="I424" s="147"/>
      <c r="J424" s="147"/>
      <c r="K424" s="147"/>
      <c r="L424" s="147"/>
      <c r="M424" s="147"/>
      <c r="N424" s="147"/>
      <c r="O424" s="863"/>
      <c r="P424" s="860"/>
      <c r="Q424" s="330"/>
      <c r="R424" s="155"/>
      <c r="S424" s="155"/>
      <c r="T424" s="155"/>
      <c r="U424" s="395"/>
      <c r="V424" s="395"/>
      <c r="W424" s="155"/>
      <c r="X424" s="155"/>
      <c r="Y424" s="835"/>
      <c r="Z424" s="388"/>
      <c r="AA424" s="835"/>
      <c r="AB424" s="270"/>
      <c r="AC424" s="831"/>
      <c r="AD424" s="855"/>
      <c r="AE424" s="319"/>
      <c r="AF424" s="319"/>
      <c r="AG424" s="319"/>
      <c r="AH424" s="319"/>
      <c r="AI424" s="319"/>
      <c r="AJ424" s="319"/>
      <c r="AK424" s="319"/>
      <c r="AL424" s="319"/>
      <c r="AM424" s="319"/>
      <c r="AN424" s="319"/>
      <c r="AO424" s="319"/>
      <c r="AP424" s="319"/>
      <c r="AQ424" s="857"/>
      <c r="AR424" s="46"/>
      <c r="AS424" s="19"/>
    </row>
    <row r="425" spans="2:45">
      <c r="B425" s="822"/>
      <c r="C425" s="842"/>
      <c r="D425" s="170"/>
      <c r="E425" s="955"/>
      <c r="F425" s="955"/>
      <c r="G425" s="22"/>
      <c r="H425" s="391" t="e">
        <f>G425/#REF!</f>
        <v>#REF!</v>
      </c>
      <c r="I425" s="7"/>
      <c r="J425" s="7"/>
      <c r="K425" s="7"/>
      <c r="L425" s="7"/>
      <c r="M425" s="7"/>
      <c r="N425" s="7"/>
      <c r="O425" s="864"/>
      <c r="P425" s="861"/>
      <c r="Q425" s="331"/>
      <c r="R425" s="155"/>
      <c r="S425" s="155"/>
      <c r="T425" s="155"/>
      <c r="U425" s="395"/>
      <c r="V425" s="395"/>
      <c r="W425" s="155"/>
      <c r="X425" s="155"/>
      <c r="Y425" s="836"/>
      <c r="Z425" s="389"/>
      <c r="AA425" s="836"/>
      <c r="AB425" s="271"/>
      <c r="AC425" s="832"/>
      <c r="AD425" s="856"/>
      <c r="AE425" s="320"/>
      <c r="AF425" s="320"/>
      <c r="AG425" s="320"/>
      <c r="AH425" s="320"/>
      <c r="AI425" s="320"/>
      <c r="AJ425" s="320"/>
      <c r="AK425" s="320"/>
      <c r="AL425" s="320"/>
      <c r="AM425" s="320"/>
      <c r="AN425" s="320"/>
      <c r="AO425" s="320"/>
      <c r="AP425" s="320"/>
      <c r="AQ425" s="858"/>
      <c r="AR425" s="46"/>
      <c r="AS425" s="19"/>
    </row>
    <row r="426" spans="2:45" s="90" customFormat="1" ht="16.5" customHeight="1">
      <c r="B426" s="241"/>
      <c r="C426" s="78" t="s">
        <v>348</v>
      </c>
      <c r="D426" s="78">
        <f>COUNTA(D416:D425)</f>
        <v>0</v>
      </c>
      <c r="E426" s="953"/>
      <c r="F426" s="954"/>
      <c r="G426" s="69">
        <f>SUM(G416:G425)</f>
        <v>0</v>
      </c>
      <c r="H426" s="69" t="e">
        <f>SUM(H416:H425)</f>
        <v>#REF!</v>
      </c>
      <c r="I426" s="69" t="e">
        <f>H426/200</f>
        <v>#REF!</v>
      </c>
      <c r="J426" s="69"/>
      <c r="K426" s="69"/>
      <c r="L426" s="69"/>
      <c r="M426" s="69"/>
      <c r="N426" s="69"/>
      <c r="O426" s="70">
        <f>SUM(O416:O425)</f>
        <v>0</v>
      </c>
      <c r="P426" s="71">
        <f>SUM(P416:P425)</f>
        <v>0</v>
      </c>
      <c r="Q426" s="71"/>
      <c r="R426" s="71"/>
      <c r="S426" s="71"/>
      <c r="T426" s="71"/>
      <c r="U426" s="71"/>
      <c r="V426" s="71"/>
      <c r="W426" s="74"/>
      <c r="X426" s="74"/>
      <c r="Y426" s="74">
        <f t="shared" ref="Y426" si="80">SUM(Y416:Y425)</f>
        <v>0</v>
      </c>
      <c r="Z426" s="74"/>
      <c r="AA426" s="74">
        <f>SUM(AA416:AA425)</f>
        <v>0</v>
      </c>
      <c r="AB426" s="74"/>
      <c r="AC426" s="71"/>
      <c r="AD426" s="71" t="e">
        <f>SUM(AD416:AD425)</f>
        <v>#REF!</v>
      </c>
      <c r="AE426" s="71"/>
      <c r="AF426" s="71"/>
      <c r="AG426" s="71"/>
      <c r="AH426" s="71"/>
      <c r="AI426" s="71"/>
      <c r="AJ426" s="71"/>
      <c r="AK426" s="71"/>
      <c r="AL426" s="71"/>
      <c r="AM426" s="71"/>
      <c r="AN426" s="71"/>
      <c r="AO426" s="71"/>
      <c r="AP426" s="71"/>
      <c r="AQ426" s="71" t="e">
        <f t="shared" ref="AQ426" si="81">SUM(AQ416:AQ425)</f>
        <v>#REF!</v>
      </c>
      <c r="AR426" s="81"/>
      <c r="AS426" s="91"/>
    </row>
    <row r="427" spans="2:45" s="93" customFormat="1" ht="15" thickBot="1">
      <c r="B427" s="242"/>
      <c r="C427" s="82"/>
      <c r="D427" s="83"/>
      <c r="E427" s="951"/>
      <c r="F427" s="952"/>
      <c r="G427" s="84"/>
      <c r="H427" s="28" t="str">
        <f>IFERROR(IF(G427/#REF!=0," ",G427/#REF!),"")</f>
        <v/>
      </c>
      <c r="I427" s="28"/>
      <c r="J427" s="28"/>
      <c r="K427" s="28"/>
      <c r="L427" s="28"/>
      <c r="M427" s="28"/>
      <c r="N427" s="28"/>
      <c r="O427" s="72"/>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87"/>
      <c r="AS427" s="92"/>
    </row>
    <row r="428" spans="2:45">
      <c r="B428" s="823">
        <f>B416+1</f>
        <v>35</v>
      </c>
      <c r="C428" s="841"/>
      <c r="D428" s="170"/>
      <c r="E428" s="955"/>
      <c r="F428" s="955"/>
      <c r="G428" s="396"/>
      <c r="H428" s="391" t="e">
        <f>G428/#REF!</f>
        <v>#REF!</v>
      </c>
      <c r="I428" s="147"/>
      <c r="J428" s="147"/>
      <c r="K428" s="147"/>
      <c r="L428" s="147"/>
      <c r="M428" s="147"/>
      <c r="N428" s="147"/>
      <c r="O428" s="862" t="str">
        <f>IFERROR(ROUND(IF(G438/#REF!=0,"",G438/#REF!),0),"")</f>
        <v/>
      </c>
      <c r="P428" s="859" t="str">
        <f>IFERROR(O438/#REF!,"")</f>
        <v/>
      </c>
      <c r="Q428" s="330"/>
      <c r="R428" s="155" t="str">
        <f>IFERROR(P438*#REF!/2,"")</f>
        <v/>
      </c>
      <c r="S428" s="155"/>
      <c r="T428" s="155"/>
      <c r="U428" s="395"/>
      <c r="V428" s="395"/>
      <c r="W428" s="155" t="str">
        <f>IFERROR(U438*#REF!/2,"")</f>
        <v/>
      </c>
      <c r="X428" s="155"/>
      <c r="Y428" s="834" t="str">
        <f>IFERROR(ROUND(IF(OR(#REF!="Shazoor",#REF!="Shazoor",#REF!="Shazoor",#REF!="Shazoor"),$P438/#REF!,""),1),"NA")</f>
        <v>NA</v>
      </c>
      <c r="Z428" s="387"/>
      <c r="AA428" s="834" t="str">
        <f>IFERROR(ROUND(IF(OR(#REF!="Suzuki",#REF!="Suzuki",#REF!="Suzuki",#REF!="Suzuki"),$P438/#REF!,""),1),"NA")</f>
        <v>NA</v>
      </c>
      <c r="AB428" s="269"/>
      <c r="AC428" s="830"/>
      <c r="AD428" s="855" t="e">
        <f>I438</f>
        <v>#REF!</v>
      </c>
      <c r="AE428" s="319"/>
      <c r="AF428" s="319"/>
      <c r="AG428" s="319"/>
      <c r="AH428" s="319"/>
      <c r="AI428" s="319"/>
      <c r="AJ428" s="319"/>
      <c r="AK428" s="319"/>
      <c r="AL428" s="319"/>
      <c r="AM428" s="319"/>
      <c r="AN428" s="319"/>
      <c r="AO428" s="319"/>
      <c r="AP428" s="319"/>
      <c r="AQ428" s="857" t="e">
        <f>AD428/20</f>
        <v>#REF!</v>
      </c>
      <c r="AR428" s="44"/>
      <c r="AS428" s="19"/>
    </row>
    <row r="429" spans="2:45">
      <c r="B429" s="823"/>
      <c r="C429" s="841"/>
      <c r="D429" s="170"/>
      <c r="E429" s="955"/>
      <c r="F429" s="955"/>
      <c r="G429" s="396"/>
      <c r="H429" s="391" t="e">
        <f>G429/#REF!</f>
        <v>#REF!</v>
      </c>
      <c r="I429" s="147"/>
      <c r="J429" s="147"/>
      <c r="K429" s="147"/>
      <c r="L429" s="147"/>
      <c r="M429" s="147"/>
      <c r="N429" s="147"/>
      <c r="O429" s="863"/>
      <c r="P429" s="860"/>
      <c r="Q429" s="330"/>
      <c r="R429" s="155"/>
      <c r="S429" s="155"/>
      <c r="T429" s="155"/>
      <c r="U429" s="395"/>
      <c r="V429" s="395"/>
      <c r="W429" s="155"/>
      <c r="X429" s="155"/>
      <c r="Y429" s="835"/>
      <c r="Z429" s="388"/>
      <c r="AA429" s="835"/>
      <c r="AB429" s="270"/>
      <c r="AC429" s="831"/>
      <c r="AD429" s="855"/>
      <c r="AE429" s="319"/>
      <c r="AF429" s="319"/>
      <c r="AG429" s="319"/>
      <c r="AH429" s="319"/>
      <c r="AI429" s="319"/>
      <c r="AJ429" s="319"/>
      <c r="AK429" s="319"/>
      <c r="AL429" s="319"/>
      <c r="AM429" s="319"/>
      <c r="AN429" s="319"/>
      <c r="AO429" s="319"/>
      <c r="AP429" s="319"/>
      <c r="AQ429" s="857"/>
      <c r="AR429" s="46"/>
      <c r="AS429" s="19"/>
    </row>
    <row r="430" spans="2:45">
      <c r="B430" s="823"/>
      <c r="C430" s="841"/>
      <c r="D430" s="170"/>
      <c r="E430" s="955"/>
      <c r="F430" s="955"/>
      <c r="G430" s="396"/>
      <c r="H430" s="391" t="e">
        <f>G430/#REF!</f>
        <v>#REF!</v>
      </c>
      <c r="I430" s="147"/>
      <c r="J430" s="147"/>
      <c r="K430" s="147"/>
      <c r="L430" s="147"/>
      <c r="M430" s="147"/>
      <c r="N430" s="147"/>
      <c r="O430" s="863"/>
      <c r="P430" s="860"/>
      <c r="Q430" s="330"/>
      <c r="R430" s="155"/>
      <c r="S430" s="155"/>
      <c r="T430" s="155"/>
      <c r="U430" s="395"/>
      <c r="V430" s="395"/>
      <c r="W430" s="155"/>
      <c r="X430" s="155"/>
      <c r="Y430" s="835"/>
      <c r="Z430" s="388"/>
      <c r="AA430" s="835"/>
      <c r="AB430" s="270"/>
      <c r="AC430" s="831"/>
      <c r="AD430" s="855"/>
      <c r="AE430" s="319"/>
      <c r="AF430" s="319"/>
      <c r="AG430" s="319"/>
      <c r="AH430" s="319"/>
      <c r="AI430" s="319"/>
      <c r="AJ430" s="319"/>
      <c r="AK430" s="319"/>
      <c r="AL430" s="319"/>
      <c r="AM430" s="319"/>
      <c r="AN430" s="319"/>
      <c r="AO430" s="319"/>
      <c r="AP430" s="319"/>
      <c r="AQ430" s="857"/>
      <c r="AR430" s="46"/>
      <c r="AS430" s="19"/>
    </row>
    <row r="431" spans="2:45">
      <c r="B431" s="823"/>
      <c r="C431" s="841"/>
      <c r="D431" s="170"/>
      <c r="E431" s="955"/>
      <c r="F431" s="955"/>
      <c r="G431" s="396"/>
      <c r="H431" s="391" t="e">
        <f>G431/#REF!</f>
        <v>#REF!</v>
      </c>
      <c r="I431" s="147"/>
      <c r="J431" s="147"/>
      <c r="K431" s="147"/>
      <c r="L431" s="147"/>
      <c r="M431" s="147"/>
      <c r="N431" s="147"/>
      <c r="O431" s="863"/>
      <c r="P431" s="860"/>
      <c r="Q431" s="330"/>
      <c r="R431" s="155"/>
      <c r="S431" s="155"/>
      <c r="T431" s="155"/>
      <c r="U431" s="395"/>
      <c r="V431" s="395"/>
      <c r="W431" s="155"/>
      <c r="X431" s="155"/>
      <c r="Y431" s="835"/>
      <c r="Z431" s="388"/>
      <c r="AA431" s="835"/>
      <c r="AB431" s="270"/>
      <c r="AC431" s="831"/>
      <c r="AD431" s="855"/>
      <c r="AE431" s="319"/>
      <c r="AF431" s="319"/>
      <c r="AG431" s="319"/>
      <c r="AH431" s="319"/>
      <c r="AI431" s="319"/>
      <c r="AJ431" s="319"/>
      <c r="AK431" s="319"/>
      <c r="AL431" s="319"/>
      <c r="AM431" s="319"/>
      <c r="AN431" s="319"/>
      <c r="AO431" s="319"/>
      <c r="AP431" s="319"/>
      <c r="AQ431" s="857"/>
      <c r="AR431" s="46"/>
      <c r="AS431" s="19"/>
    </row>
    <row r="432" spans="2:45">
      <c r="B432" s="823"/>
      <c r="C432" s="841"/>
      <c r="D432" s="170"/>
      <c r="E432" s="955"/>
      <c r="F432" s="955"/>
      <c r="G432" s="22"/>
      <c r="H432" s="391" t="e">
        <f>G432/#REF!</f>
        <v>#REF!</v>
      </c>
      <c r="I432" s="147"/>
      <c r="J432" s="147"/>
      <c r="K432" s="147"/>
      <c r="L432" s="147"/>
      <c r="M432" s="147"/>
      <c r="N432" s="147"/>
      <c r="O432" s="863"/>
      <c r="P432" s="860"/>
      <c r="Q432" s="330"/>
      <c r="R432" s="155"/>
      <c r="S432" s="155"/>
      <c r="T432" s="155"/>
      <c r="U432" s="395"/>
      <c r="V432" s="395"/>
      <c r="W432" s="155"/>
      <c r="X432" s="155"/>
      <c r="Y432" s="835"/>
      <c r="Z432" s="388"/>
      <c r="AA432" s="835"/>
      <c r="AB432" s="270"/>
      <c r="AC432" s="831"/>
      <c r="AD432" s="855"/>
      <c r="AE432" s="319"/>
      <c r="AF432" s="319"/>
      <c r="AG432" s="319"/>
      <c r="AH432" s="319"/>
      <c r="AI432" s="319"/>
      <c r="AJ432" s="319"/>
      <c r="AK432" s="319"/>
      <c r="AL432" s="319"/>
      <c r="AM432" s="319"/>
      <c r="AN432" s="319"/>
      <c r="AO432" s="319"/>
      <c r="AP432" s="319"/>
      <c r="AQ432" s="857"/>
      <c r="AR432" s="46"/>
      <c r="AS432" s="19"/>
    </row>
    <row r="433" spans="2:45">
      <c r="B433" s="823"/>
      <c r="C433" s="841"/>
      <c r="D433" s="170"/>
      <c r="E433" s="955"/>
      <c r="F433" s="955"/>
      <c r="G433" s="22"/>
      <c r="H433" s="391" t="e">
        <f>G433/#REF!</f>
        <v>#REF!</v>
      </c>
      <c r="I433" s="147"/>
      <c r="J433" s="147"/>
      <c r="K433" s="147"/>
      <c r="L433" s="147"/>
      <c r="M433" s="147"/>
      <c r="N433" s="147"/>
      <c r="O433" s="863"/>
      <c r="P433" s="860"/>
      <c r="Q433" s="330"/>
      <c r="R433" s="155"/>
      <c r="S433" s="155"/>
      <c r="T433" s="155"/>
      <c r="U433" s="395"/>
      <c r="V433" s="395"/>
      <c r="W433" s="155"/>
      <c r="X433" s="155"/>
      <c r="Y433" s="835"/>
      <c r="Z433" s="388"/>
      <c r="AA433" s="835"/>
      <c r="AB433" s="270"/>
      <c r="AC433" s="831"/>
      <c r="AD433" s="855"/>
      <c r="AE433" s="319"/>
      <c r="AF433" s="319"/>
      <c r="AG433" s="319"/>
      <c r="AH433" s="319"/>
      <c r="AI433" s="319"/>
      <c r="AJ433" s="319"/>
      <c r="AK433" s="319"/>
      <c r="AL433" s="319"/>
      <c r="AM433" s="319"/>
      <c r="AN433" s="319"/>
      <c r="AO433" s="319"/>
      <c r="AP433" s="319"/>
      <c r="AQ433" s="857"/>
      <c r="AR433" s="46"/>
      <c r="AS433" s="19"/>
    </row>
    <row r="434" spans="2:45">
      <c r="B434" s="823"/>
      <c r="C434" s="841"/>
      <c r="D434" s="170"/>
      <c r="E434" s="955"/>
      <c r="F434" s="955"/>
      <c r="G434" s="22"/>
      <c r="H434" s="391" t="e">
        <f>G434/#REF!</f>
        <v>#REF!</v>
      </c>
      <c r="I434" s="147"/>
      <c r="J434" s="147"/>
      <c r="K434" s="147"/>
      <c r="L434" s="147"/>
      <c r="M434" s="147"/>
      <c r="N434" s="147"/>
      <c r="O434" s="863"/>
      <c r="P434" s="860"/>
      <c r="Q434" s="330"/>
      <c r="R434" s="155"/>
      <c r="S434" s="155"/>
      <c r="T434" s="155"/>
      <c r="U434" s="395"/>
      <c r="V434" s="395"/>
      <c r="W434" s="155"/>
      <c r="X434" s="155"/>
      <c r="Y434" s="835"/>
      <c r="Z434" s="388"/>
      <c r="AA434" s="835"/>
      <c r="AB434" s="270"/>
      <c r="AC434" s="831"/>
      <c r="AD434" s="855"/>
      <c r="AE434" s="319"/>
      <c r="AF434" s="319"/>
      <c r="AG434" s="319"/>
      <c r="AH434" s="319"/>
      <c r="AI434" s="319"/>
      <c r="AJ434" s="319"/>
      <c r="AK434" s="319"/>
      <c r="AL434" s="319"/>
      <c r="AM434" s="319"/>
      <c r="AN434" s="319"/>
      <c r="AO434" s="319"/>
      <c r="AP434" s="319"/>
      <c r="AQ434" s="857"/>
      <c r="AR434" s="46"/>
      <c r="AS434" s="19"/>
    </row>
    <row r="435" spans="2:45">
      <c r="B435" s="823"/>
      <c r="C435" s="841"/>
      <c r="D435" s="170"/>
      <c r="E435" s="955"/>
      <c r="F435" s="955"/>
      <c r="G435" s="22"/>
      <c r="H435" s="391" t="e">
        <f>G435/#REF!</f>
        <v>#REF!</v>
      </c>
      <c r="I435" s="147"/>
      <c r="J435" s="147"/>
      <c r="K435" s="147"/>
      <c r="L435" s="147"/>
      <c r="M435" s="147"/>
      <c r="N435" s="147"/>
      <c r="O435" s="863"/>
      <c r="P435" s="860"/>
      <c r="Q435" s="330"/>
      <c r="R435" s="155"/>
      <c r="S435" s="155"/>
      <c r="T435" s="155"/>
      <c r="U435" s="395"/>
      <c r="V435" s="395"/>
      <c r="W435" s="155"/>
      <c r="X435" s="155"/>
      <c r="Y435" s="835"/>
      <c r="Z435" s="388"/>
      <c r="AA435" s="835"/>
      <c r="AB435" s="270"/>
      <c r="AC435" s="831"/>
      <c r="AD435" s="855"/>
      <c r="AE435" s="319"/>
      <c r="AF435" s="319"/>
      <c r="AG435" s="319"/>
      <c r="AH435" s="319"/>
      <c r="AI435" s="319"/>
      <c r="AJ435" s="319"/>
      <c r="AK435" s="319"/>
      <c r="AL435" s="319"/>
      <c r="AM435" s="319"/>
      <c r="AN435" s="319"/>
      <c r="AO435" s="319"/>
      <c r="AP435" s="319"/>
      <c r="AQ435" s="857"/>
      <c r="AR435" s="46"/>
      <c r="AS435" s="19"/>
    </row>
    <row r="436" spans="2:45">
      <c r="B436" s="823"/>
      <c r="C436" s="841"/>
      <c r="D436" s="170"/>
      <c r="E436" s="955"/>
      <c r="F436" s="955"/>
      <c r="G436" s="22"/>
      <c r="H436" s="391" t="e">
        <f>G436/#REF!</f>
        <v>#REF!</v>
      </c>
      <c r="I436" s="147"/>
      <c r="J436" s="147"/>
      <c r="K436" s="147"/>
      <c r="L436" s="147"/>
      <c r="M436" s="147"/>
      <c r="N436" s="147"/>
      <c r="O436" s="863"/>
      <c r="P436" s="860"/>
      <c r="Q436" s="330"/>
      <c r="R436" s="155"/>
      <c r="S436" s="155"/>
      <c r="T436" s="155"/>
      <c r="U436" s="395"/>
      <c r="V436" s="395"/>
      <c r="W436" s="155"/>
      <c r="X436" s="155"/>
      <c r="Y436" s="835"/>
      <c r="Z436" s="388"/>
      <c r="AA436" s="835"/>
      <c r="AB436" s="270"/>
      <c r="AC436" s="831"/>
      <c r="AD436" s="855"/>
      <c r="AE436" s="319"/>
      <c r="AF436" s="319"/>
      <c r="AG436" s="319"/>
      <c r="AH436" s="319"/>
      <c r="AI436" s="319"/>
      <c r="AJ436" s="319"/>
      <c r="AK436" s="319"/>
      <c r="AL436" s="319"/>
      <c r="AM436" s="319"/>
      <c r="AN436" s="319"/>
      <c r="AO436" s="319"/>
      <c r="AP436" s="319"/>
      <c r="AQ436" s="857"/>
      <c r="AR436" s="46"/>
      <c r="AS436" s="19"/>
    </row>
    <row r="437" spans="2:45">
      <c r="B437" s="822"/>
      <c r="C437" s="842"/>
      <c r="D437" s="170"/>
      <c r="E437" s="955"/>
      <c r="F437" s="955"/>
      <c r="G437" s="22"/>
      <c r="H437" s="391" t="e">
        <f>G437/#REF!</f>
        <v>#REF!</v>
      </c>
      <c r="I437" s="7"/>
      <c r="J437" s="7"/>
      <c r="K437" s="7"/>
      <c r="L437" s="7"/>
      <c r="M437" s="7"/>
      <c r="N437" s="7"/>
      <c r="O437" s="864"/>
      <c r="P437" s="861"/>
      <c r="Q437" s="331"/>
      <c r="R437" s="155"/>
      <c r="S437" s="155"/>
      <c r="T437" s="155"/>
      <c r="U437" s="395"/>
      <c r="V437" s="395"/>
      <c r="W437" s="155"/>
      <c r="X437" s="155"/>
      <c r="Y437" s="836"/>
      <c r="Z437" s="389"/>
      <c r="AA437" s="836"/>
      <c r="AB437" s="271"/>
      <c r="AC437" s="832"/>
      <c r="AD437" s="856"/>
      <c r="AE437" s="320"/>
      <c r="AF437" s="320"/>
      <c r="AG437" s="320"/>
      <c r="AH437" s="320"/>
      <c r="AI437" s="320"/>
      <c r="AJ437" s="320"/>
      <c r="AK437" s="320"/>
      <c r="AL437" s="320"/>
      <c r="AM437" s="320"/>
      <c r="AN437" s="320"/>
      <c r="AO437" s="320"/>
      <c r="AP437" s="320"/>
      <c r="AQ437" s="858"/>
      <c r="AR437" s="46"/>
      <c r="AS437" s="19"/>
    </row>
    <row r="438" spans="2:45" s="90" customFormat="1" ht="16.5" customHeight="1">
      <c r="B438" s="241"/>
      <c r="C438" s="78" t="s">
        <v>348</v>
      </c>
      <c r="D438" s="78">
        <f>COUNTA(D428:D437)</f>
        <v>0</v>
      </c>
      <c r="E438" s="953"/>
      <c r="F438" s="954"/>
      <c r="G438" s="69">
        <f>SUM(G428:G437)</f>
        <v>0</v>
      </c>
      <c r="H438" s="69" t="e">
        <f>SUM(H428:H437)</f>
        <v>#REF!</v>
      </c>
      <c r="I438" s="69" t="e">
        <f>H438/200</f>
        <v>#REF!</v>
      </c>
      <c r="J438" s="69"/>
      <c r="K438" s="69"/>
      <c r="L438" s="69"/>
      <c r="M438" s="69"/>
      <c r="N438" s="69"/>
      <c r="O438" s="70">
        <f>SUM(O428:O437)</f>
        <v>0</v>
      </c>
      <c r="P438" s="71">
        <f>SUM(P428:P437)</f>
        <v>0</v>
      </c>
      <c r="Q438" s="71"/>
      <c r="R438" s="71"/>
      <c r="S438" s="71"/>
      <c r="T438" s="71"/>
      <c r="U438" s="71"/>
      <c r="V438" s="71"/>
      <c r="W438" s="74"/>
      <c r="X438" s="74"/>
      <c r="Y438" s="74">
        <f t="shared" ref="Y438" si="82">SUM(Y428:Y437)</f>
        <v>0</v>
      </c>
      <c r="Z438" s="74"/>
      <c r="AA438" s="74">
        <f>SUM(AA428:AA437)</f>
        <v>0</v>
      </c>
      <c r="AB438" s="74"/>
      <c r="AC438" s="71"/>
      <c r="AD438" s="71" t="e">
        <f>SUM(AD428:AD437)</f>
        <v>#REF!</v>
      </c>
      <c r="AE438" s="71"/>
      <c r="AF438" s="71"/>
      <c r="AG438" s="71"/>
      <c r="AH438" s="71"/>
      <c r="AI438" s="71"/>
      <c r="AJ438" s="71"/>
      <c r="AK438" s="71"/>
      <c r="AL438" s="71"/>
      <c r="AM438" s="71"/>
      <c r="AN438" s="71"/>
      <c r="AO438" s="71"/>
      <c r="AP438" s="71"/>
      <c r="AQ438" s="71" t="e">
        <f t="shared" ref="AQ438" si="83">SUM(AQ428:AQ437)</f>
        <v>#REF!</v>
      </c>
      <c r="AR438" s="81"/>
      <c r="AS438" s="91"/>
    </row>
    <row r="439" spans="2:45" s="93" customFormat="1" ht="15" thickBot="1">
      <c r="B439" s="242"/>
      <c r="C439" s="82"/>
      <c r="D439" s="83"/>
      <c r="E439" s="951"/>
      <c r="F439" s="952"/>
      <c r="G439" s="84"/>
      <c r="H439" s="28" t="str">
        <f>IFERROR(IF(G439/#REF!=0," ",G439/#REF!),"")</f>
        <v/>
      </c>
      <c r="I439" s="28"/>
      <c r="J439" s="28"/>
      <c r="K439" s="28"/>
      <c r="L439" s="28"/>
      <c r="M439" s="28"/>
      <c r="N439" s="28"/>
      <c r="O439" s="72"/>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87"/>
      <c r="AS439" s="92"/>
    </row>
    <row r="440" spans="2:45">
      <c r="B440" s="823">
        <f>B428+1</f>
        <v>36</v>
      </c>
      <c r="C440" s="841"/>
      <c r="D440" s="170"/>
      <c r="E440" s="955"/>
      <c r="F440" s="955"/>
      <c r="G440" s="396"/>
      <c r="H440" s="7" t="str">
        <f>IFERROR(IF(G440/#REF!=0," ",G440/#REF!),"")</f>
        <v/>
      </c>
      <c r="I440" s="147"/>
      <c r="J440" s="147"/>
      <c r="K440" s="147"/>
      <c r="L440" s="147"/>
      <c r="M440" s="147"/>
      <c r="N440" s="147"/>
      <c r="O440" s="862" t="str">
        <f>IFERROR(ROUND(IF(G450/#REF!=0,"",G450/#REF!),0),"")</f>
        <v/>
      </c>
      <c r="P440" s="859" t="str">
        <f>IFERROR(O450/#REF!,"")</f>
        <v/>
      </c>
      <c r="Q440" s="330"/>
      <c r="R440" s="155" t="str">
        <f>IFERROR(P450*#REF!/2,"")</f>
        <v/>
      </c>
      <c r="S440" s="155"/>
      <c r="T440" s="155"/>
      <c r="U440" s="395"/>
      <c r="V440" s="395"/>
      <c r="W440" s="155" t="str">
        <f>IFERROR(U450*#REF!/2,"")</f>
        <v/>
      </c>
      <c r="X440" s="155"/>
      <c r="Y440" s="834" t="str">
        <f>IFERROR(ROUND(IF(OR(#REF!="Shazoor",#REF!="Shazoor",#REF!="Shazoor",#REF!="Shazoor"),$P450/#REF!,""),1),"NA")</f>
        <v>NA</v>
      </c>
      <c r="Z440" s="387"/>
      <c r="AA440" s="834" t="str">
        <f>IFERROR(ROUND(IF(OR(#REF!="Suzuki",#REF!="Suzuki",#REF!="Suzuki",#REF!="Suzuki"),$P450/#REF!,""),1),"NA")</f>
        <v>NA</v>
      </c>
      <c r="AB440" s="269"/>
      <c r="AC440" s="830"/>
      <c r="AD440" s="855">
        <f>I450</f>
        <v>0</v>
      </c>
      <c r="AE440" s="319"/>
      <c r="AF440" s="319"/>
      <c r="AG440" s="319"/>
      <c r="AH440" s="319"/>
      <c r="AI440" s="319"/>
      <c r="AJ440" s="319"/>
      <c r="AK440" s="319"/>
      <c r="AL440" s="319"/>
      <c r="AM440" s="319"/>
      <c r="AN440" s="319"/>
      <c r="AO440" s="319"/>
      <c r="AP440" s="319"/>
      <c r="AQ440" s="857">
        <f>AD440/20</f>
        <v>0</v>
      </c>
      <c r="AR440" s="44"/>
      <c r="AS440" s="19"/>
    </row>
    <row r="441" spans="2:45">
      <c r="B441" s="823"/>
      <c r="C441" s="841"/>
      <c r="D441" s="170"/>
      <c r="E441" s="955"/>
      <c r="F441" s="955"/>
      <c r="G441" s="396"/>
      <c r="H441" s="7" t="str">
        <f>IFERROR(IF(G441/#REF!=0," ",G441/#REF!),"")</f>
        <v/>
      </c>
      <c r="I441" s="147"/>
      <c r="J441" s="147"/>
      <c r="K441" s="147"/>
      <c r="L441" s="147"/>
      <c r="M441" s="147"/>
      <c r="N441" s="147"/>
      <c r="O441" s="863"/>
      <c r="P441" s="860"/>
      <c r="Q441" s="330"/>
      <c r="R441" s="155"/>
      <c r="S441" s="155"/>
      <c r="T441" s="155"/>
      <c r="U441" s="395"/>
      <c r="V441" s="395"/>
      <c r="W441" s="155"/>
      <c r="X441" s="155"/>
      <c r="Y441" s="835"/>
      <c r="Z441" s="388"/>
      <c r="AA441" s="835"/>
      <c r="AB441" s="270"/>
      <c r="AC441" s="831"/>
      <c r="AD441" s="855"/>
      <c r="AE441" s="319"/>
      <c r="AF441" s="319"/>
      <c r="AG441" s="319"/>
      <c r="AH441" s="319"/>
      <c r="AI441" s="319"/>
      <c r="AJ441" s="319"/>
      <c r="AK441" s="319"/>
      <c r="AL441" s="319"/>
      <c r="AM441" s="319"/>
      <c r="AN441" s="319"/>
      <c r="AO441" s="319"/>
      <c r="AP441" s="319"/>
      <c r="AQ441" s="857"/>
      <c r="AR441" s="46"/>
      <c r="AS441" s="19"/>
    </row>
    <row r="442" spans="2:45">
      <c r="B442" s="823"/>
      <c r="C442" s="841"/>
      <c r="D442" s="170"/>
      <c r="E442" s="955"/>
      <c r="F442" s="955"/>
      <c r="G442" s="396"/>
      <c r="H442" s="7" t="str">
        <f>IFERROR(IF(G442/#REF!=0," ",G442/#REF!),"")</f>
        <v/>
      </c>
      <c r="I442" s="147"/>
      <c r="J442" s="147"/>
      <c r="K442" s="147"/>
      <c r="L442" s="147"/>
      <c r="M442" s="147"/>
      <c r="N442" s="147"/>
      <c r="O442" s="863"/>
      <c r="P442" s="860"/>
      <c r="Q442" s="330"/>
      <c r="R442" s="155"/>
      <c r="S442" s="155"/>
      <c r="T442" s="155"/>
      <c r="U442" s="395"/>
      <c r="V442" s="395"/>
      <c r="W442" s="155"/>
      <c r="X442" s="155"/>
      <c r="Y442" s="835"/>
      <c r="Z442" s="388"/>
      <c r="AA442" s="835"/>
      <c r="AB442" s="270"/>
      <c r="AC442" s="831"/>
      <c r="AD442" s="855"/>
      <c r="AE442" s="319"/>
      <c r="AF442" s="319"/>
      <c r="AG442" s="319"/>
      <c r="AH442" s="319"/>
      <c r="AI442" s="319"/>
      <c r="AJ442" s="319"/>
      <c r="AK442" s="319"/>
      <c r="AL442" s="319"/>
      <c r="AM442" s="319"/>
      <c r="AN442" s="319"/>
      <c r="AO442" s="319"/>
      <c r="AP442" s="319"/>
      <c r="AQ442" s="857"/>
      <c r="AR442" s="46"/>
      <c r="AS442" s="19"/>
    </row>
    <row r="443" spans="2:45">
      <c r="B443" s="823"/>
      <c r="C443" s="841"/>
      <c r="D443" s="170"/>
      <c r="E443" s="955"/>
      <c r="F443" s="955"/>
      <c r="G443" s="396"/>
      <c r="H443" s="7" t="str">
        <f>IFERROR(IF(G443/#REF!=0," ",G443/#REF!),"")</f>
        <v/>
      </c>
      <c r="I443" s="147"/>
      <c r="J443" s="147"/>
      <c r="K443" s="147"/>
      <c r="L443" s="147"/>
      <c r="M443" s="147"/>
      <c r="N443" s="147"/>
      <c r="O443" s="863"/>
      <c r="P443" s="860"/>
      <c r="Q443" s="330"/>
      <c r="R443" s="155"/>
      <c r="S443" s="155"/>
      <c r="T443" s="155"/>
      <c r="U443" s="395"/>
      <c r="V443" s="395"/>
      <c r="W443" s="155"/>
      <c r="X443" s="155"/>
      <c r="Y443" s="835"/>
      <c r="Z443" s="388"/>
      <c r="AA443" s="835"/>
      <c r="AB443" s="270"/>
      <c r="AC443" s="831"/>
      <c r="AD443" s="855"/>
      <c r="AE443" s="319"/>
      <c r="AF443" s="319"/>
      <c r="AG443" s="319"/>
      <c r="AH443" s="319"/>
      <c r="AI443" s="319"/>
      <c r="AJ443" s="319"/>
      <c r="AK443" s="319"/>
      <c r="AL443" s="319"/>
      <c r="AM443" s="319"/>
      <c r="AN443" s="319"/>
      <c r="AO443" s="319"/>
      <c r="AP443" s="319"/>
      <c r="AQ443" s="857"/>
      <c r="AR443" s="46"/>
      <c r="AS443" s="19"/>
    </row>
    <row r="444" spans="2:45">
      <c r="B444" s="823"/>
      <c r="C444" s="841"/>
      <c r="D444" s="170"/>
      <c r="E444" s="955"/>
      <c r="F444" s="955"/>
      <c r="G444" s="22"/>
      <c r="H444" s="7" t="str">
        <f>IFERROR(IF(G444/#REF!=0," ",G444/#REF!),"")</f>
        <v/>
      </c>
      <c r="I444" s="147"/>
      <c r="J444" s="147"/>
      <c r="K444" s="147"/>
      <c r="L444" s="147"/>
      <c r="M444" s="147"/>
      <c r="N444" s="147"/>
      <c r="O444" s="863"/>
      <c r="P444" s="860"/>
      <c r="Q444" s="330"/>
      <c r="R444" s="155"/>
      <c r="S444" s="155"/>
      <c r="T444" s="155"/>
      <c r="U444" s="395"/>
      <c r="V444" s="395"/>
      <c r="W444" s="155"/>
      <c r="X444" s="155"/>
      <c r="Y444" s="835"/>
      <c r="Z444" s="388"/>
      <c r="AA444" s="835"/>
      <c r="AB444" s="270"/>
      <c r="AC444" s="831"/>
      <c r="AD444" s="855"/>
      <c r="AE444" s="319"/>
      <c r="AF444" s="319"/>
      <c r="AG444" s="319"/>
      <c r="AH444" s="319"/>
      <c r="AI444" s="319"/>
      <c r="AJ444" s="319"/>
      <c r="AK444" s="319"/>
      <c r="AL444" s="319"/>
      <c r="AM444" s="319"/>
      <c r="AN444" s="319"/>
      <c r="AO444" s="319"/>
      <c r="AP444" s="319"/>
      <c r="AQ444" s="857"/>
      <c r="AR444" s="46"/>
      <c r="AS444" s="19"/>
    </row>
    <row r="445" spans="2:45">
      <c r="B445" s="823"/>
      <c r="C445" s="841"/>
      <c r="D445" s="170"/>
      <c r="E445" s="955"/>
      <c r="F445" s="955"/>
      <c r="G445" s="22"/>
      <c r="H445" s="7" t="str">
        <f>IFERROR(IF(G445/#REF!=0," ",G445/#REF!),"")</f>
        <v/>
      </c>
      <c r="I445" s="147"/>
      <c r="J445" s="147"/>
      <c r="K445" s="147"/>
      <c r="L445" s="147"/>
      <c r="M445" s="147"/>
      <c r="N445" s="147"/>
      <c r="O445" s="863"/>
      <c r="P445" s="860"/>
      <c r="Q445" s="330"/>
      <c r="R445" s="155"/>
      <c r="S445" s="155"/>
      <c r="T445" s="155"/>
      <c r="U445" s="395"/>
      <c r="V445" s="395"/>
      <c r="W445" s="155"/>
      <c r="X445" s="155"/>
      <c r="Y445" s="835"/>
      <c r="Z445" s="388"/>
      <c r="AA445" s="835"/>
      <c r="AB445" s="270"/>
      <c r="AC445" s="831"/>
      <c r="AD445" s="855"/>
      <c r="AE445" s="319"/>
      <c r="AF445" s="319"/>
      <c r="AG445" s="319"/>
      <c r="AH445" s="319"/>
      <c r="AI445" s="319"/>
      <c r="AJ445" s="319"/>
      <c r="AK445" s="319"/>
      <c r="AL445" s="319"/>
      <c r="AM445" s="319"/>
      <c r="AN445" s="319"/>
      <c r="AO445" s="319"/>
      <c r="AP445" s="319"/>
      <c r="AQ445" s="857"/>
      <c r="AR445" s="46"/>
      <c r="AS445" s="19"/>
    </row>
    <row r="446" spans="2:45">
      <c r="B446" s="823"/>
      <c r="C446" s="841"/>
      <c r="D446" s="170"/>
      <c r="E446" s="955"/>
      <c r="F446" s="955"/>
      <c r="G446" s="22"/>
      <c r="H446" s="7" t="str">
        <f>IFERROR(IF(G446/#REF!=0," ",G446/#REF!),"")</f>
        <v/>
      </c>
      <c r="I446" s="147"/>
      <c r="J446" s="147"/>
      <c r="K446" s="147"/>
      <c r="L446" s="147"/>
      <c r="M446" s="147"/>
      <c r="N446" s="147"/>
      <c r="O446" s="863"/>
      <c r="P446" s="860"/>
      <c r="Q446" s="330"/>
      <c r="R446" s="155"/>
      <c r="S446" s="155"/>
      <c r="T446" s="155"/>
      <c r="U446" s="395"/>
      <c r="V446" s="395"/>
      <c r="W446" s="155"/>
      <c r="X446" s="155"/>
      <c r="Y446" s="835"/>
      <c r="Z446" s="388"/>
      <c r="AA446" s="835"/>
      <c r="AB446" s="270"/>
      <c r="AC446" s="831"/>
      <c r="AD446" s="855"/>
      <c r="AE446" s="319"/>
      <c r="AF446" s="319"/>
      <c r="AG446" s="319"/>
      <c r="AH446" s="319"/>
      <c r="AI446" s="319"/>
      <c r="AJ446" s="319"/>
      <c r="AK446" s="319"/>
      <c r="AL446" s="319"/>
      <c r="AM446" s="319"/>
      <c r="AN446" s="319"/>
      <c r="AO446" s="319"/>
      <c r="AP446" s="319"/>
      <c r="AQ446" s="857"/>
      <c r="AR446" s="46"/>
      <c r="AS446" s="19"/>
    </row>
    <row r="447" spans="2:45">
      <c r="B447" s="823"/>
      <c r="C447" s="841"/>
      <c r="D447" s="170"/>
      <c r="E447" s="955"/>
      <c r="F447" s="955"/>
      <c r="G447" s="22"/>
      <c r="H447" s="7" t="str">
        <f>IFERROR(IF(G447/#REF!=0," ",G447/#REF!),"")</f>
        <v/>
      </c>
      <c r="I447" s="147"/>
      <c r="J447" s="147"/>
      <c r="K447" s="147"/>
      <c r="L447" s="147"/>
      <c r="M447" s="147"/>
      <c r="N447" s="147"/>
      <c r="O447" s="863"/>
      <c r="P447" s="860"/>
      <c r="Q447" s="330"/>
      <c r="R447" s="155"/>
      <c r="S447" s="155"/>
      <c r="T447" s="155"/>
      <c r="U447" s="395"/>
      <c r="V447" s="395"/>
      <c r="W447" s="155"/>
      <c r="X447" s="155"/>
      <c r="Y447" s="835"/>
      <c r="Z447" s="388"/>
      <c r="AA447" s="835"/>
      <c r="AB447" s="270"/>
      <c r="AC447" s="831"/>
      <c r="AD447" s="855"/>
      <c r="AE447" s="319"/>
      <c r="AF447" s="319"/>
      <c r="AG447" s="319"/>
      <c r="AH447" s="319"/>
      <c r="AI447" s="319"/>
      <c r="AJ447" s="319"/>
      <c r="AK447" s="319"/>
      <c r="AL447" s="319"/>
      <c r="AM447" s="319"/>
      <c r="AN447" s="319"/>
      <c r="AO447" s="319"/>
      <c r="AP447" s="319"/>
      <c r="AQ447" s="857"/>
      <c r="AR447" s="46"/>
      <c r="AS447" s="19"/>
    </row>
    <row r="448" spans="2:45">
      <c r="B448" s="823"/>
      <c r="C448" s="841"/>
      <c r="D448" s="170"/>
      <c r="E448" s="955"/>
      <c r="F448" s="955"/>
      <c r="G448" s="22"/>
      <c r="H448" s="7" t="str">
        <f>IFERROR(IF(G448/#REF!=0," ",G448/#REF!),"")</f>
        <v/>
      </c>
      <c r="I448" s="147"/>
      <c r="J448" s="147"/>
      <c r="K448" s="147"/>
      <c r="L448" s="147"/>
      <c r="M448" s="147"/>
      <c r="N448" s="147"/>
      <c r="O448" s="863"/>
      <c r="P448" s="860"/>
      <c r="Q448" s="330"/>
      <c r="R448" s="155"/>
      <c r="S448" s="155"/>
      <c r="T448" s="155"/>
      <c r="U448" s="395"/>
      <c r="V448" s="395"/>
      <c r="W448" s="155"/>
      <c r="X448" s="155"/>
      <c r="Y448" s="835"/>
      <c r="Z448" s="388"/>
      <c r="AA448" s="835"/>
      <c r="AB448" s="270"/>
      <c r="AC448" s="831"/>
      <c r="AD448" s="855"/>
      <c r="AE448" s="319"/>
      <c r="AF448" s="319"/>
      <c r="AG448" s="319"/>
      <c r="AH448" s="319"/>
      <c r="AI448" s="319"/>
      <c r="AJ448" s="319"/>
      <c r="AK448" s="319"/>
      <c r="AL448" s="319"/>
      <c r="AM448" s="319"/>
      <c r="AN448" s="319"/>
      <c r="AO448" s="319"/>
      <c r="AP448" s="319"/>
      <c r="AQ448" s="857"/>
      <c r="AR448" s="46"/>
      <c r="AS448" s="19"/>
    </row>
    <row r="449" spans="2:45">
      <c r="B449" s="822"/>
      <c r="C449" s="842"/>
      <c r="D449" s="170"/>
      <c r="E449" s="955"/>
      <c r="F449" s="955"/>
      <c r="G449" s="22"/>
      <c r="H449" s="7" t="str">
        <f>IFERROR(IF(G449/#REF!=0," ",G449/#REF!),"")</f>
        <v/>
      </c>
      <c r="I449" s="7"/>
      <c r="J449" s="7"/>
      <c r="K449" s="7"/>
      <c r="L449" s="7"/>
      <c r="M449" s="7"/>
      <c r="N449" s="7"/>
      <c r="O449" s="864"/>
      <c r="P449" s="861"/>
      <c r="Q449" s="331"/>
      <c r="R449" s="155"/>
      <c r="S449" s="155"/>
      <c r="T449" s="155"/>
      <c r="U449" s="395"/>
      <c r="V449" s="395"/>
      <c r="W449" s="155"/>
      <c r="X449" s="155"/>
      <c r="Y449" s="836"/>
      <c r="Z449" s="389"/>
      <c r="AA449" s="836"/>
      <c r="AB449" s="271"/>
      <c r="AC449" s="832"/>
      <c r="AD449" s="856"/>
      <c r="AE449" s="320"/>
      <c r="AF449" s="320"/>
      <c r="AG449" s="320"/>
      <c r="AH449" s="320"/>
      <c r="AI449" s="320"/>
      <c r="AJ449" s="320"/>
      <c r="AK449" s="320"/>
      <c r="AL449" s="320"/>
      <c r="AM449" s="320"/>
      <c r="AN449" s="320"/>
      <c r="AO449" s="320"/>
      <c r="AP449" s="320"/>
      <c r="AQ449" s="858"/>
      <c r="AR449" s="46"/>
      <c r="AS449" s="19"/>
    </row>
    <row r="450" spans="2:45" s="90" customFormat="1" ht="16.5" customHeight="1">
      <c r="B450" s="241"/>
      <c r="C450" s="78" t="s">
        <v>348</v>
      </c>
      <c r="D450" s="78">
        <f>COUNTA(D440:D449)</f>
        <v>0</v>
      </c>
      <c r="E450" s="953"/>
      <c r="F450" s="954"/>
      <c r="G450" s="69">
        <f>SUM(G440:G449)</f>
        <v>0</v>
      </c>
      <c r="H450" s="69">
        <f>SUM(H440:H449)</f>
        <v>0</v>
      </c>
      <c r="I450" s="69">
        <f>H450/200</f>
        <v>0</v>
      </c>
      <c r="J450" s="69"/>
      <c r="K450" s="69"/>
      <c r="L450" s="69"/>
      <c r="M450" s="69"/>
      <c r="N450" s="69"/>
      <c r="O450" s="70">
        <f>SUM(O440:O449)</f>
        <v>0</v>
      </c>
      <c r="P450" s="71">
        <f>SUM(P440:P449)</f>
        <v>0</v>
      </c>
      <c r="Q450" s="71"/>
      <c r="R450" s="71"/>
      <c r="S450" s="71"/>
      <c r="T450" s="71"/>
      <c r="U450" s="71"/>
      <c r="V450" s="71"/>
      <c r="W450" s="74"/>
      <c r="X450" s="74"/>
      <c r="Y450" s="74">
        <f t="shared" ref="Y450" si="84">SUM(Y440:Y449)</f>
        <v>0</v>
      </c>
      <c r="Z450" s="74"/>
      <c r="AA450" s="74">
        <f>SUM(AA440:AA449)</f>
        <v>0</v>
      </c>
      <c r="AB450" s="74"/>
      <c r="AC450" s="71"/>
      <c r="AD450" s="71">
        <f>SUM(AD440:AD449)</f>
        <v>0</v>
      </c>
      <c r="AE450" s="71"/>
      <c r="AF450" s="71"/>
      <c r="AG450" s="71"/>
      <c r="AH450" s="71"/>
      <c r="AI450" s="71"/>
      <c r="AJ450" s="71"/>
      <c r="AK450" s="71"/>
      <c r="AL450" s="71"/>
      <c r="AM450" s="71"/>
      <c r="AN450" s="71"/>
      <c r="AO450" s="71"/>
      <c r="AP450" s="71"/>
      <c r="AQ450" s="71">
        <f t="shared" ref="AQ450" si="85">SUM(AQ440:AQ449)</f>
        <v>0</v>
      </c>
      <c r="AR450" s="81"/>
      <c r="AS450" s="91"/>
    </row>
    <row r="451" spans="2:45" s="93" customFormat="1" ht="15" thickBot="1">
      <c r="B451" s="242"/>
      <c r="C451" s="82"/>
      <c r="D451" s="83"/>
      <c r="E451" s="951"/>
      <c r="F451" s="952"/>
      <c r="G451" s="84"/>
      <c r="H451" s="28" t="str">
        <f>IFERROR(IF(G451/#REF!=0," ",G451/#REF!),"")</f>
        <v/>
      </c>
      <c r="I451" s="28"/>
      <c r="J451" s="28"/>
      <c r="K451" s="28"/>
      <c r="L451" s="28"/>
      <c r="M451" s="28"/>
      <c r="N451" s="28"/>
      <c r="O451" s="72"/>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87"/>
      <c r="AS451" s="92"/>
    </row>
    <row r="452" spans="2:45">
      <c r="B452" s="823">
        <f>B440+1</f>
        <v>37</v>
      </c>
      <c r="C452" s="841"/>
      <c r="D452" s="170"/>
      <c r="E452" s="955"/>
      <c r="F452" s="955"/>
      <c r="G452" s="396"/>
      <c r="H452" s="391" t="e">
        <f>G452/#REF!</f>
        <v>#REF!</v>
      </c>
      <c r="I452" s="147"/>
      <c r="J452" s="147"/>
      <c r="K452" s="147"/>
      <c r="L452" s="147"/>
      <c r="M452" s="147"/>
      <c r="N452" s="147"/>
      <c r="O452" s="862" t="str">
        <f>IFERROR(ROUND(IF(G462/#REF!=0,"",G462/#REF!),0),"")</f>
        <v/>
      </c>
      <c r="P452" s="859" t="str">
        <f>IFERROR(O462/#REF!,"")</f>
        <v/>
      </c>
      <c r="Q452" s="330"/>
      <c r="R452" s="155" t="str">
        <f>IFERROR(P462*#REF!/2,"")</f>
        <v/>
      </c>
      <c r="S452" s="155"/>
      <c r="T452" s="155"/>
      <c r="U452" s="395"/>
      <c r="V452" s="395"/>
      <c r="W452" s="155" t="str">
        <f>IFERROR(U462*#REF!/2,"")</f>
        <v/>
      </c>
      <c r="X452" s="155"/>
      <c r="Y452" s="834" t="str">
        <f>IFERROR(ROUND(IF(OR(#REF!="Shazoor",#REF!="Shazoor",#REF!="Shazoor",#REF!="Shazoor"),$P462/#REF!,""),1),"NA")</f>
        <v>NA</v>
      </c>
      <c r="Z452" s="387"/>
      <c r="AA452" s="834" t="str">
        <f>IFERROR(ROUND(IF(OR(#REF!="Suzuki",#REF!="Suzuki",#REF!="Suzuki",#REF!="Suzuki"),$P462/#REF!,""),1),"NA")</f>
        <v>NA</v>
      </c>
      <c r="AB452" s="269"/>
      <c r="AC452" s="830"/>
      <c r="AD452" s="855" t="e">
        <f>I462</f>
        <v>#REF!</v>
      </c>
      <c r="AE452" s="319"/>
      <c r="AF452" s="319"/>
      <c r="AG452" s="319"/>
      <c r="AH452" s="319"/>
      <c r="AI452" s="319"/>
      <c r="AJ452" s="319"/>
      <c r="AK452" s="319"/>
      <c r="AL452" s="319"/>
      <c r="AM452" s="319"/>
      <c r="AN452" s="319"/>
      <c r="AO452" s="319"/>
      <c r="AP452" s="319"/>
      <c r="AQ452" s="857" t="e">
        <f>AD452/20</f>
        <v>#REF!</v>
      </c>
      <c r="AR452" s="44"/>
      <c r="AS452" s="19"/>
    </row>
    <row r="453" spans="2:45">
      <c r="B453" s="823"/>
      <c r="C453" s="841"/>
      <c r="D453" s="170"/>
      <c r="E453" s="955"/>
      <c r="F453" s="955"/>
      <c r="G453" s="396"/>
      <c r="H453" s="391" t="e">
        <f>G453/#REF!</f>
        <v>#REF!</v>
      </c>
      <c r="I453" s="147"/>
      <c r="J453" s="147"/>
      <c r="K453" s="147"/>
      <c r="L453" s="147"/>
      <c r="M453" s="147"/>
      <c r="N453" s="147"/>
      <c r="O453" s="863"/>
      <c r="P453" s="860"/>
      <c r="Q453" s="330"/>
      <c r="R453" s="155"/>
      <c r="S453" s="155"/>
      <c r="T453" s="155"/>
      <c r="U453" s="395"/>
      <c r="V453" s="395"/>
      <c r="W453" s="155"/>
      <c r="X453" s="155"/>
      <c r="Y453" s="835"/>
      <c r="Z453" s="388"/>
      <c r="AA453" s="835"/>
      <c r="AB453" s="270"/>
      <c r="AC453" s="831"/>
      <c r="AD453" s="855"/>
      <c r="AE453" s="319"/>
      <c r="AF453" s="319"/>
      <c r="AG453" s="319"/>
      <c r="AH453" s="319"/>
      <c r="AI453" s="319"/>
      <c r="AJ453" s="319"/>
      <c r="AK453" s="319"/>
      <c r="AL453" s="319"/>
      <c r="AM453" s="319"/>
      <c r="AN453" s="319"/>
      <c r="AO453" s="319"/>
      <c r="AP453" s="319"/>
      <c r="AQ453" s="857"/>
      <c r="AR453" s="46"/>
      <c r="AS453" s="19"/>
    </row>
    <row r="454" spans="2:45">
      <c r="B454" s="823"/>
      <c r="C454" s="841"/>
      <c r="D454" s="170"/>
      <c r="E454" s="955"/>
      <c r="F454" s="955"/>
      <c r="G454" s="396"/>
      <c r="H454" s="391" t="e">
        <f>G454/#REF!</f>
        <v>#REF!</v>
      </c>
      <c r="I454" s="147"/>
      <c r="J454" s="147"/>
      <c r="K454" s="147"/>
      <c r="L454" s="147"/>
      <c r="M454" s="147"/>
      <c r="N454" s="147"/>
      <c r="O454" s="863"/>
      <c r="P454" s="860"/>
      <c r="Q454" s="330"/>
      <c r="R454" s="155"/>
      <c r="S454" s="155"/>
      <c r="T454" s="155"/>
      <c r="U454" s="395"/>
      <c r="V454" s="395"/>
      <c r="W454" s="155"/>
      <c r="X454" s="155"/>
      <c r="Y454" s="835"/>
      <c r="Z454" s="388"/>
      <c r="AA454" s="835"/>
      <c r="AB454" s="270"/>
      <c r="AC454" s="831"/>
      <c r="AD454" s="855"/>
      <c r="AE454" s="319"/>
      <c r="AF454" s="319"/>
      <c r="AG454" s="319"/>
      <c r="AH454" s="319"/>
      <c r="AI454" s="319"/>
      <c r="AJ454" s="319"/>
      <c r="AK454" s="319"/>
      <c r="AL454" s="319"/>
      <c r="AM454" s="319"/>
      <c r="AN454" s="319"/>
      <c r="AO454" s="319"/>
      <c r="AP454" s="319"/>
      <c r="AQ454" s="857"/>
      <c r="AR454" s="46"/>
      <c r="AS454" s="19"/>
    </row>
    <row r="455" spans="2:45">
      <c r="B455" s="823"/>
      <c r="C455" s="841"/>
      <c r="D455" s="170"/>
      <c r="E455" s="955"/>
      <c r="F455" s="955"/>
      <c r="G455" s="396"/>
      <c r="H455" s="391" t="e">
        <f>G455/#REF!</f>
        <v>#REF!</v>
      </c>
      <c r="I455" s="147"/>
      <c r="J455" s="147"/>
      <c r="K455" s="147"/>
      <c r="L455" s="147"/>
      <c r="M455" s="147"/>
      <c r="N455" s="147"/>
      <c r="O455" s="863"/>
      <c r="P455" s="860"/>
      <c r="Q455" s="330"/>
      <c r="R455" s="155"/>
      <c r="S455" s="155"/>
      <c r="T455" s="155"/>
      <c r="U455" s="395"/>
      <c r="V455" s="395"/>
      <c r="W455" s="155"/>
      <c r="X455" s="155"/>
      <c r="Y455" s="835"/>
      <c r="Z455" s="388"/>
      <c r="AA455" s="835"/>
      <c r="AB455" s="270"/>
      <c r="AC455" s="831"/>
      <c r="AD455" s="855"/>
      <c r="AE455" s="319"/>
      <c r="AF455" s="319"/>
      <c r="AG455" s="319"/>
      <c r="AH455" s="319"/>
      <c r="AI455" s="319"/>
      <c r="AJ455" s="319"/>
      <c r="AK455" s="319"/>
      <c r="AL455" s="319"/>
      <c r="AM455" s="319"/>
      <c r="AN455" s="319"/>
      <c r="AO455" s="319"/>
      <c r="AP455" s="319"/>
      <c r="AQ455" s="857"/>
      <c r="AR455" s="46"/>
      <c r="AS455" s="19"/>
    </row>
    <row r="456" spans="2:45">
      <c r="B456" s="823"/>
      <c r="C456" s="841"/>
      <c r="D456" s="170"/>
      <c r="E456" s="955"/>
      <c r="F456" s="955"/>
      <c r="G456" s="22"/>
      <c r="H456" s="391" t="e">
        <f>G456/#REF!</f>
        <v>#REF!</v>
      </c>
      <c r="I456" s="147"/>
      <c r="J456" s="147"/>
      <c r="K456" s="147"/>
      <c r="L456" s="147"/>
      <c r="M456" s="147"/>
      <c r="N456" s="147"/>
      <c r="O456" s="863"/>
      <c r="P456" s="860"/>
      <c r="Q456" s="330"/>
      <c r="R456" s="155"/>
      <c r="S456" s="155"/>
      <c r="T456" s="155"/>
      <c r="U456" s="395"/>
      <c r="V456" s="395"/>
      <c r="W456" s="155"/>
      <c r="X456" s="155"/>
      <c r="Y456" s="835"/>
      <c r="Z456" s="388"/>
      <c r="AA456" s="835"/>
      <c r="AB456" s="270"/>
      <c r="AC456" s="831"/>
      <c r="AD456" s="855"/>
      <c r="AE456" s="319"/>
      <c r="AF456" s="319"/>
      <c r="AG456" s="319"/>
      <c r="AH456" s="319"/>
      <c r="AI456" s="319"/>
      <c r="AJ456" s="319"/>
      <c r="AK456" s="319"/>
      <c r="AL456" s="319"/>
      <c r="AM456" s="319"/>
      <c r="AN456" s="319"/>
      <c r="AO456" s="319"/>
      <c r="AP456" s="319"/>
      <c r="AQ456" s="857"/>
      <c r="AR456" s="46"/>
      <c r="AS456" s="19"/>
    </row>
    <row r="457" spans="2:45">
      <c r="B457" s="823"/>
      <c r="C457" s="841"/>
      <c r="D457" s="170"/>
      <c r="E457" s="955"/>
      <c r="F457" s="955"/>
      <c r="G457" s="22"/>
      <c r="H457" s="391" t="e">
        <f>G457/#REF!</f>
        <v>#REF!</v>
      </c>
      <c r="I457" s="147"/>
      <c r="J457" s="147"/>
      <c r="K457" s="147"/>
      <c r="L457" s="147"/>
      <c r="M457" s="147"/>
      <c r="N457" s="147"/>
      <c r="O457" s="863"/>
      <c r="P457" s="860"/>
      <c r="Q457" s="330"/>
      <c r="R457" s="155"/>
      <c r="S457" s="155"/>
      <c r="T457" s="155"/>
      <c r="U457" s="395"/>
      <c r="V457" s="395"/>
      <c r="W457" s="155"/>
      <c r="X457" s="155"/>
      <c r="Y457" s="835"/>
      <c r="Z457" s="388"/>
      <c r="AA457" s="835"/>
      <c r="AB457" s="270"/>
      <c r="AC457" s="831"/>
      <c r="AD457" s="855"/>
      <c r="AE457" s="319"/>
      <c r="AF457" s="319"/>
      <c r="AG457" s="319"/>
      <c r="AH457" s="319"/>
      <c r="AI457" s="319"/>
      <c r="AJ457" s="319"/>
      <c r="AK457" s="319"/>
      <c r="AL457" s="319"/>
      <c r="AM457" s="319"/>
      <c r="AN457" s="319"/>
      <c r="AO457" s="319"/>
      <c r="AP457" s="319"/>
      <c r="AQ457" s="857"/>
      <c r="AR457" s="46"/>
      <c r="AS457" s="19"/>
    </row>
    <row r="458" spans="2:45">
      <c r="B458" s="823"/>
      <c r="C458" s="841"/>
      <c r="D458" s="170"/>
      <c r="E458" s="955"/>
      <c r="F458" s="955"/>
      <c r="G458" s="22"/>
      <c r="H458" s="391" t="e">
        <f>G458/#REF!</f>
        <v>#REF!</v>
      </c>
      <c r="I458" s="147"/>
      <c r="J458" s="147"/>
      <c r="K458" s="147"/>
      <c r="L458" s="147"/>
      <c r="M458" s="147"/>
      <c r="N458" s="147"/>
      <c r="O458" s="863"/>
      <c r="P458" s="860"/>
      <c r="Q458" s="330"/>
      <c r="R458" s="155"/>
      <c r="S458" s="155"/>
      <c r="T458" s="155"/>
      <c r="U458" s="395"/>
      <c r="V458" s="395"/>
      <c r="W458" s="155"/>
      <c r="X458" s="155"/>
      <c r="Y458" s="835"/>
      <c r="Z458" s="388"/>
      <c r="AA458" s="835"/>
      <c r="AB458" s="270"/>
      <c r="AC458" s="831"/>
      <c r="AD458" s="855"/>
      <c r="AE458" s="319"/>
      <c r="AF458" s="319"/>
      <c r="AG458" s="319"/>
      <c r="AH458" s="319"/>
      <c r="AI458" s="319"/>
      <c r="AJ458" s="319"/>
      <c r="AK458" s="319"/>
      <c r="AL458" s="319"/>
      <c r="AM458" s="319"/>
      <c r="AN458" s="319"/>
      <c r="AO458" s="319"/>
      <c r="AP458" s="319"/>
      <c r="AQ458" s="857"/>
      <c r="AR458" s="46"/>
      <c r="AS458" s="19"/>
    </row>
    <row r="459" spans="2:45">
      <c r="B459" s="823"/>
      <c r="C459" s="841"/>
      <c r="D459" s="170"/>
      <c r="E459" s="955"/>
      <c r="F459" s="955"/>
      <c r="G459" s="22"/>
      <c r="H459" s="391" t="e">
        <f>G459/#REF!</f>
        <v>#REF!</v>
      </c>
      <c r="I459" s="147"/>
      <c r="J459" s="147"/>
      <c r="K459" s="147"/>
      <c r="L459" s="147"/>
      <c r="M459" s="147"/>
      <c r="N459" s="147"/>
      <c r="O459" s="863"/>
      <c r="P459" s="860"/>
      <c r="Q459" s="330"/>
      <c r="R459" s="155"/>
      <c r="S459" s="155"/>
      <c r="T459" s="155"/>
      <c r="U459" s="395"/>
      <c r="V459" s="395"/>
      <c r="W459" s="155"/>
      <c r="X459" s="155"/>
      <c r="Y459" s="835"/>
      <c r="Z459" s="388"/>
      <c r="AA459" s="835"/>
      <c r="AB459" s="270"/>
      <c r="AC459" s="831"/>
      <c r="AD459" s="855"/>
      <c r="AE459" s="319"/>
      <c r="AF459" s="319"/>
      <c r="AG459" s="319"/>
      <c r="AH459" s="319"/>
      <c r="AI459" s="319"/>
      <c r="AJ459" s="319"/>
      <c r="AK459" s="319"/>
      <c r="AL459" s="319"/>
      <c r="AM459" s="319"/>
      <c r="AN459" s="319"/>
      <c r="AO459" s="319"/>
      <c r="AP459" s="319"/>
      <c r="AQ459" s="857"/>
      <c r="AR459" s="46"/>
      <c r="AS459" s="19"/>
    </row>
    <row r="460" spans="2:45">
      <c r="B460" s="823"/>
      <c r="C460" s="841"/>
      <c r="D460" s="170"/>
      <c r="E460" s="955"/>
      <c r="F460" s="955"/>
      <c r="G460" s="22"/>
      <c r="H460" s="391" t="e">
        <f>G460/#REF!</f>
        <v>#REF!</v>
      </c>
      <c r="I460" s="147"/>
      <c r="J460" s="147"/>
      <c r="K460" s="147"/>
      <c r="L460" s="147"/>
      <c r="M460" s="147"/>
      <c r="N460" s="147"/>
      <c r="O460" s="863"/>
      <c r="P460" s="860"/>
      <c r="Q460" s="330"/>
      <c r="R460" s="155"/>
      <c r="S460" s="155"/>
      <c r="T460" s="155"/>
      <c r="U460" s="395"/>
      <c r="V460" s="395"/>
      <c r="W460" s="155"/>
      <c r="X460" s="155"/>
      <c r="Y460" s="835"/>
      <c r="Z460" s="388"/>
      <c r="AA460" s="835"/>
      <c r="AB460" s="270"/>
      <c r="AC460" s="831"/>
      <c r="AD460" s="855"/>
      <c r="AE460" s="319"/>
      <c r="AF460" s="319"/>
      <c r="AG460" s="319"/>
      <c r="AH460" s="319"/>
      <c r="AI460" s="319"/>
      <c r="AJ460" s="319"/>
      <c r="AK460" s="319"/>
      <c r="AL460" s="319"/>
      <c r="AM460" s="319"/>
      <c r="AN460" s="319"/>
      <c r="AO460" s="319"/>
      <c r="AP460" s="319"/>
      <c r="AQ460" s="857"/>
      <c r="AR460" s="46"/>
      <c r="AS460" s="19"/>
    </row>
    <row r="461" spans="2:45">
      <c r="B461" s="822"/>
      <c r="C461" s="842"/>
      <c r="D461" s="170"/>
      <c r="E461" s="955"/>
      <c r="F461" s="955"/>
      <c r="G461" s="22"/>
      <c r="H461" s="391" t="e">
        <f>G461/#REF!</f>
        <v>#REF!</v>
      </c>
      <c r="I461" s="7"/>
      <c r="J461" s="7"/>
      <c r="K461" s="7"/>
      <c r="L461" s="7"/>
      <c r="M461" s="7"/>
      <c r="N461" s="7"/>
      <c r="O461" s="864"/>
      <c r="P461" s="861"/>
      <c r="Q461" s="331"/>
      <c r="R461" s="155"/>
      <c r="S461" s="155"/>
      <c r="T461" s="155"/>
      <c r="U461" s="395"/>
      <c r="V461" s="395"/>
      <c r="W461" s="155"/>
      <c r="X461" s="155"/>
      <c r="Y461" s="836"/>
      <c r="Z461" s="389"/>
      <c r="AA461" s="836"/>
      <c r="AB461" s="271"/>
      <c r="AC461" s="832"/>
      <c r="AD461" s="856"/>
      <c r="AE461" s="320"/>
      <c r="AF461" s="320"/>
      <c r="AG461" s="320"/>
      <c r="AH461" s="320"/>
      <c r="AI461" s="320"/>
      <c r="AJ461" s="320"/>
      <c r="AK461" s="320"/>
      <c r="AL461" s="320"/>
      <c r="AM461" s="320"/>
      <c r="AN461" s="320"/>
      <c r="AO461" s="320"/>
      <c r="AP461" s="320"/>
      <c r="AQ461" s="858"/>
      <c r="AR461" s="46"/>
      <c r="AS461" s="19"/>
    </row>
    <row r="462" spans="2:45" s="90" customFormat="1" ht="16.5" customHeight="1">
      <c r="B462" s="241"/>
      <c r="C462" s="78" t="s">
        <v>348</v>
      </c>
      <c r="D462" s="78">
        <f>COUNTA(D452:D461)</f>
        <v>0</v>
      </c>
      <c r="E462" s="953"/>
      <c r="F462" s="954"/>
      <c r="G462" s="69">
        <f>SUM(G452:G461)</f>
        <v>0</v>
      </c>
      <c r="H462" s="69" t="e">
        <f>SUM(H452:H461)</f>
        <v>#REF!</v>
      </c>
      <c r="I462" s="69" t="e">
        <f>H462/200</f>
        <v>#REF!</v>
      </c>
      <c r="J462" s="69"/>
      <c r="K462" s="69"/>
      <c r="L462" s="69"/>
      <c r="M462" s="69"/>
      <c r="N462" s="69"/>
      <c r="O462" s="70">
        <f>SUM(O452:O461)</f>
        <v>0</v>
      </c>
      <c r="P462" s="71">
        <f>SUM(P452:P461)</f>
        <v>0</v>
      </c>
      <c r="Q462" s="71"/>
      <c r="R462" s="71"/>
      <c r="S462" s="71"/>
      <c r="T462" s="71"/>
      <c r="U462" s="71"/>
      <c r="V462" s="71"/>
      <c r="W462" s="74"/>
      <c r="X462" s="74"/>
      <c r="Y462" s="74">
        <f t="shared" ref="Y462" si="86">SUM(Y452:Y461)</f>
        <v>0</v>
      </c>
      <c r="Z462" s="74"/>
      <c r="AA462" s="74">
        <f>SUM(AA452:AA461)</f>
        <v>0</v>
      </c>
      <c r="AB462" s="74"/>
      <c r="AC462" s="71"/>
      <c r="AD462" s="71" t="e">
        <f>SUM(AD452:AD461)</f>
        <v>#REF!</v>
      </c>
      <c r="AE462" s="71"/>
      <c r="AF462" s="71"/>
      <c r="AG462" s="71"/>
      <c r="AH462" s="71"/>
      <c r="AI462" s="71"/>
      <c r="AJ462" s="71"/>
      <c r="AK462" s="71"/>
      <c r="AL462" s="71"/>
      <c r="AM462" s="71"/>
      <c r="AN462" s="71"/>
      <c r="AO462" s="71"/>
      <c r="AP462" s="71"/>
      <c r="AQ462" s="71" t="e">
        <f t="shared" ref="AQ462" si="87">SUM(AQ452:AQ461)</f>
        <v>#REF!</v>
      </c>
      <c r="AR462" s="81"/>
      <c r="AS462" s="91"/>
    </row>
    <row r="463" spans="2:45" s="93" customFormat="1" ht="15" thickBot="1">
      <c r="B463" s="242"/>
      <c r="C463" s="82"/>
      <c r="D463" s="83"/>
      <c r="E463" s="951"/>
      <c r="F463" s="952"/>
      <c r="G463" s="84"/>
      <c r="H463" s="28" t="str">
        <f>IFERROR(IF(G463/#REF!=0," ",G463/#REF!),"")</f>
        <v/>
      </c>
      <c r="I463" s="28"/>
      <c r="J463" s="28"/>
      <c r="K463" s="28"/>
      <c r="L463" s="28"/>
      <c r="M463" s="28"/>
      <c r="N463" s="28"/>
      <c r="O463" s="72"/>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87"/>
      <c r="AS463" s="92"/>
    </row>
    <row r="464" spans="2:45">
      <c r="B464" s="823">
        <f>B452+1</f>
        <v>38</v>
      </c>
      <c r="C464" s="841"/>
      <c r="D464" s="170"/>
      <c r="E464" s="955"/>
      <c r="F464" s="955"/>
      <c r="G464" s="396"/>
      <c r="H464" s="391" t="e">
        <f>G464/#REF!</f>
        <v>#REF!</v>
      </c>
      <c r="I464" s="147"/>
      <c r="J464" s="147"/>
      <c r="K464" s="147"/>
      <c r="L464" s="147"/>
      <c r="M464" s="147"/>
      <c r="N464" s="147"/>
      <c r="O464" s="862" t="str">
        <f>IFERROR(ROUND(IF(G474/#REF!=0,"",G474/#REF!),0),"")</f>
        <v/>
      </c>
      <c r="P464" s="859" t="str">
        <f>IFERROR(O474/#REF!,"")</f>
        <v/>
      </c>
      <c r="Q464" s="330"/>
      <c r="R464" s="155" t="str">
        <f>IFERROR(P474*#REF!/2,"")</f>
        <v/>
      </c>
      <c r="S464" s="155"/>
      <c r="T464" s="155"/>
      <c r="U464" s="395"/>
      <c r="V464" s="395"/>
      <c r="W464" s="155" t="str">
        <f>IFERROR(U474*#REF!/2,"")</f>
        <v/>
      </c>
      <c r="X464" s="155"/>
      <c r="Y464" s="834" t="str">
        <f>IFERROR(ROUND(IF(OR(#REF!="Shazoor",#REF!="Shazoor",#REF!="Shazoor",#REF!="Shazoor"),$P474/#REF!,""),1),"NA")</f>
        <v>NA</v>
      </c>
      <c r="Z464" s="387"/>
      <c r="AA464" s="834" t="str">
        <f>IFERROR(ROUND(IF(OR(#REF!="Suzuki",#REF!="Suzuki",#REF!="Suzuki",#REF!="Suzuki"),$P474/#REF!,""),1),"NA")</f>
        <v>NA</v>
      </c>
      <c r="AB464" s="269"/>
      <c r="AC464" s="830"/>
      <c r="AD464" s="855" t="e">
        <f>I474</f>
        <v>#REF!</v>
      </c>
      <c r="AE464" s="319"/>
      <c r="AF464" s="319"/>
      <c r="AG464" s="319"/>
      <c r="AH464" s="319"/>
      <c r="AI464" s="319"/>
      <c r="AJ464" s="319"/>
      <c r="AK464" s="319"/>
      <c r="AL464" s="319"/>
      <c r="AM464" s="319"/>
      <c r="AN464" s="319"/>
      <c r="AO464" s="319"/>
      <c r="AP464" s="319"/>
      <c r="AQ464" s="857" t="e">
        <f>AD464/20</f>
        <v>#REF!</v>
      </c>
      <c r="AR464" s="44"/>
      <c r="AS464" s="19"/>
    </row>
    <row r="465" spans="2:45">
      <c r="B465" s="823"/>
      <c r="C465" s="841"/>
      <c r="D465" s="170"/>
      <c r="E465" s="955"/>
      <c r="F465" s="955"/>
      <c r="G465" s="396"/>
      <c r="H465" s="391" t="e">
        <f>G465/#REF!</f>
        <v>#REF!</v>
      </c>
      <c r="I465" s="147"/>
      <c r="J465" s="147"/>
      <c r="K465" s="147"/>
      <c r="L465" s="147"/>
      <c r="M465" s="147"/>
      <c r="N465" s="147"/>
      <c r="O465" s="863"/>
      <c r="P465" s="860"/>
      <c r="Q465" s="330"/>
      <c r="R465" s="155"/>
      <c r="S465" s="155"/>
      <c r="T465" s="155"/>
      <c r="U465" s="395"/>
      <c r="V465" s="395"/>
      <c r="W465" s="155"/>
      <c r="X465" s="155"/>
      <c r="Y465" s="835"/>
      <c r="Z465" s="388"/>
      <c r="AA465" s="835"/>
      <c r="AB465" s="270"/>
      <c r="AC465" s="831"/>
      <c r="AD465" s="855"/>
      <c r="AE465" s="319"/>
      <c r="AF465" s="319"/>
      <c r="AG465" s="319"/>
      <c r="AH465" s="319"/>
      <c r="AI465" s="319"/>
      <c r="AJ465" s="319"/>
      <c r="AK465" s="319"/>
      <c r="AL465" s="319"/>
      <c r="AM465" s="319"/>
      <c r="AN465" s="319"/>
      <c r="AO465" s="319"/>
      <c r="AP465" s="319"/>
      <c r="AQ465" s="857"/>
      <c r="AR465" s="46"/>
      <c r="AS465" s="19"/>
    </row>
    <row r="466" spans="2:45">
      <c r="B466" s="823"/>
      <c r="C466" s="841"/>
      <c r="D466" s="170"/>
      <c r="E466" s="955"/>
      <c r="F466" s="955"/>
      <c r="G466" s="396"/>
      <c r="H466" s="391" t="e">
        <f>G466/#REF!</f>
        <v>#REF!</v>
      </c>
      <c r="I466" s="147"/>
      <c r="J466" s="147"/>
      <c r="K466" s="147"/>
      <c r="L466" s="147"/>
      <c r="M466" s="147"/>
      <c r="N466" s="147"/>
      <c r="O466" s="863"/>
      <c r="P466" s="860"/>
      <c r="Q466" s="330"/>
      <c r="R466" s="155"/>
      <c r="S466" s="155"/>
      <c r="T466" s="155"/>
      <c r="U466" s="395"/>
      <c r="V466" s="395"/>
      <c r="W466" s="155"/>
      <c r="X466" s="155"/>
      <c r="Y466" s="835"/>
      <c r="Z466" s="388"/>
      <c r="AA466" s="835"/>
      <c r="AB466" s="270"/>
      <c r="AC466" s="831"/>
      <c r="AD466" s="855"/>
      <c r="AE466" s="319"/>
      <c r="AF466" s="319"/>
      <c r="AG466" s="319"/>
      <c r="AH466" s="319"/>
      <c r="AI466" s="319"/>
      <c r="AJ466" s="319"/>
      <c r="AK466" s="319"/>
      <c r="AL466" s="319"/>
      <c r="AM466" s="319"/>
      <c r="AN466" s="319"/>
      <c r="AO466" s="319"/>
      <c r="AP466" s="319"/>
      <c r="AQ466" s="857"/>
      <c r="AR466" s="46"/>
      <c r="AS466" s="19"/>
    </row>
    <row r="467" spans="2:45">
      <c r="B467" s="823"/>
      <c r="C467" s="841"/>
      <c r="D467" s="170"/>
      <c r="E467" s="955"/>
      <c r="F467" s="955"/>
      <c r="G467" s="396"/>
      <c r="H467" s="391" t="e">
        <f>G467/#REF!</f>
        <v>#REF!</v>
      </c>
      <c r="I467" s="147"/>
      <c r="J467" s="147"/>
      <c r="K467" s="147"/>
      <c r="L467" s="147"/>
      <c r="M467" s="147"/>
      <c r="N467" s="147"/>
      <c r="O467" s="863"/>
      <c r="P467" s="860"/>
      <c r="Q467" s="330"/>
      <c r="R467" s="155"/>
      <c r="S467" s="155"/>
      <c r="T467" s="155"/>
      <c r="U467" s="395"/>
      <c r="V467" s="395"/>
      <c r="W467" s="155"/>
      <c r="X467" s="155"/>
      <c r="Y467" s="835"/>
      <c r="Z467" s="388"/>
      <c r="AA467" s="835"/>
      <c r="AB467" s="270"/>
      <c r="AC467" s="831"/>
      <c r="AD467" s="855"/>
      <c r="AE467" s="319"/>
      <c r="AF467" s="319"/>
      <c r="AG467" s="319"/>
      <c r="AH467" s="319"/>
      <c r="AI467" s="319"/>
      <c r="AJ467" s="319"/>
      <c r="AK467" s="319"/>
      <c r="AL467" s="319"/>
      <c r="AM467" s="319"/>
      <c r="AN467" s="319"/>
      <c r="AO467" s="319"/>
      <c r="AP467" s="319"/>
      <c r="AQ467" s="857"/>
      <c r="AR467" s="46"/>
      <c r="AS467" s="19"/>
    </row>
    <row r="468" spans="2:45">
      <c r="B468" s="823"/>
      <c r="C468" s="841"/>
      <c r="D468" s="170"/>
      <c r="E468" s="955"/>
      <c r="F468" s="955"/>
      <c r="G468" s="22"/>
      <c r="H468" s="391" t="e">
        <f>G468/#REF!</f>
        <v>#REF!</v>
      </c>
      <c r="I468" s="147"/>
      <c r="J468" s="147"/>
      <c r="K468" s="147"/>
      <c r="L468" s="147"/>
      <c r="M468" s="147"/>
      <c r="N468" s="147"/>
      <c r="O468" s="863"/>
      <c r="P468" s="860"/>
      <c r="Q468" s="330"/>
      <c r="R468" s="155"/>
      <c r="S468" s="155"/>
      <c r="T468" s="155"/>
      <c r="U468" s="395"/>
      <c r="V468" s="395"/>
      <c r="W468" s="155"/>
      <c r="X468" s="155"/>
      <c r="Y468" s="835"/>
      <c r="Z468" s="388"/>
      <c r="AA468" s="835"/>
      <c r="AB468" s="270"/>
      <c r="AC468" s="831"/>
      <c r="AD468" s="855"/>
      <c r="AE468" s="319"/>
      <c r="AF468" s="319"/>
      <c r="AG468" s="319"/>
      <c r="AH468" s="319"/>
      <c r="AI468" s="319"/>
      <c r="AJ468" s="319"/>
      <c r="AK468" s="319"/>
      <c r="AL468" s="319"/>
      <c r="AM468" s="319"/>
      <c r="AN468" s="319"/>
      <c r="AO468" s="319"/>
      <c r="AP468" s="319"/>
      <c r="AQ468" s="857"/>
      <c r="AR468" s="46"/>
      <c r="AS468" s="19"/>
    </row>
    <row r="469" spans="2:45">
      <c r="B469" s="823"/>
      <c r="C469" s="841"/>
      <c r="D469" s="170"/>
      <c r="E469" s="955"/>
      <c r="F469" s="955"/>
      <c r="G469" s="22"/>
      <c r="H469" s="391" t="e">
        <f>G469/#REF!</f>
        <v>#REF!</v>
      </c>
      <c r="I469" s="147"/>
      <c r="J469" s="147"/>
      <c r="K469" s="147"/>
      <c r="L469" s="147"/>
      <c r="M469" s="147"/>
      <c r="N469" s="147"/>
      <c r="O469" s="863"/>
      <c r="P469" s="860"/>
      <c r="Q469" s="330"/>
      <c r="R469" s="155"/>
      <c r="S469" s="155"/>
      <c r="T469" s="155"/>
      <c r="U469" s="395"/>
      <c r="V469" s="395"/>
      <c r="W469" s="155"/>
      <c r="X469" s="155"/>
      <c r="Y469" s="835"/>
      <c r="Z469" s="388"/>
      <c r="AA469" s="835"/>
      <c r="AB469" s="270"/>
      <c r="AC469" s="831"/>
      <c r="AD469" s="855"/>
      <c r="AE469" s="319"/>
      <c r="AF469" s="319"/>
      <c r="AG469" s="319"/>
      <c r="AH469" s="319"/>
      <c r="AI469" s="319"/>
      <c r="AJ469" s="319"/>
      <c r="AK469" s="319"/>
      <c r="AL469" s="319"/>
      <c r="AM469" s="319"/>
      <c r="AN469" s="319"/>
      <c r="AO469" s="319"/>
      <c r="AP469" s="319"/>
      <c r="AQ469" s="857"/>
      <c r="AR469" s="46"/>
      <c r="AS469" s="19"/>
    </row>
    <row r="470" spans="2:45">
      <c r="B470" s="823"/>
      <c r="C470" s="841"/>
      <c r="D470" s="170"/>
      <c r="E470" s="955"/>
      <c r="F470" s="955"/>
      <c r="G470" s="22"/>
      <c r="H470" s="391" t="e">
        <f>G470/#REF!</f>
        <v>#REF!</v>
      </c>
      <c r="I470" s="147"/>
      <c r="J470" s="147"/>
      <c r="K470" s="147"/>
      <c r="L470" s="147"/>
      <c r="M470" s="147"/>
      <c r="N470" s="147"/>
      <c r="O470" s="863"/>
      <c r="P470" s="860"/>
      <c r="Q470" s="330"/>
      <c r="R470" s="155"/>
      <c r="S470" s="155"/>
      <c r="T470" s="155"/>
      <c r="U470" s="395"/>
      <c r="V470" s="395"/>
      <c r="W470" s="155"/>
      <c r="X470" s="155"/>
      <c r="Y470" s="835"/>
      <c r="Z470" s="388"/>
      <c r="AA470" s="835"/>
      <c r="AB470" s="270"/>
      <c r="AC470" s="831"/>
      <c r="AD470" s="855"/>
      <c r="AE470" s="319"/>
      <c r="AF470" s="319"/>
      <c r="AG470" s="319"/>
      <c r="AH470" s="319"/>
      <c r="AI470" s="319"/>
      <c r="AJ470" s="319"/>
      <c r="AK470" s="319"/>
      <c r="AL470" s="319"/>
      <c r="AM470" s="319"/>
      <c r="AN470" s="319"/>
      <c r="AO470" s="319"/>
      <c r="AP470" s="319"/>
      <c r="AQ470" s="857"/>
      <c r="AR470" s="46"/>
      <c r="AS470" s="19"/>
    </row>
    <row r="471" spans="2:45">
      <c r="B471" s="823"/>
      <c r="C471" s="841"/>
      <c r="D471" s="170"/>
      <c r="E471" s="955"/>
      <c r="F471" s="955"/>
      <c r="G471" s="22"/>
      <c r="H471" s="391" t="e">
        <f>G471/#REF!</f>
        <v>#REF!</v>
      </c>
      <c r="I471" s="147"/>
      <c r="J471" s="147"/>
      <c r="K471" s="147"/>
      <c r="L471" s="147"/>
      <c r="M471" s="147"/>
      <c r="N471" s="147"/>
      <c r="O471" s="863"/>
      <c r="P471" s="860"/>
      <c r="Q471" s="330"/>
      <c r="R471" s="155"/>
      <c r="S471" s="155"/>
      <c r="T471" s="155"/>
      <c r="U471" s="395"/>
      <c r="V471" s="395"/>
      <c r="W471" s="155"/>
      <c r="X471" s="155"/>
      <c r="Y471" s="835"/>
      <c r="Z471" s="388"/>
      <c r="AA471" s="835"/>
      <c r="AB471" s="270"/>
      <c r="AC471" s="831"/>
      <c r="AD471" s="855"/>
      <c r="AE471" s="319"/>
      <c r="AF471" s="319"/>
      <c r="AG471" s="319"/>
      <c r="AH471" s="319"/>
      <c r="AI471" s="319"/>
      <c r="AJ471" s="319"/>
      <c r="AK471" s="319"/>
      <c r="AL471" s="319"/>
      <c r="AM471" s="319"/>
      <c r="AN471" s="319"/>
      <c r="AO471" s="319"/>
      <c r="AP471" s="319"/>
      <c r="AQ471" s="857"/>
      <c r="AR471" s="46"/>
      <c r="AS471" s="19"/>
    </row>
    <row r="472" spans="2:45">
      <c r="B472" s="823"/>
      <c r="C472" s="841"/>
      <c r="D472" s="170"/>
      <c r="E472" s="955"/>
      <c r="F472" s="955"/>
      <c r="G472" s="22"/>
      <c r="H472" s="391" t="e">
        <f>G472/#REF!</f>
        <v>#REF!</v>
      </c>
      <c r="I472" s="147"/>
      <c r="J472" s="147"/>
      <c r="K472" s="147"/>
      <c r="L472" s="147"/>
      <c r="M472" s="147"/>
      <c r="N472" s="147"/>
      <c r="O472" s="863"/>
      <c r="P472" s="860"/>
      <c r="Q472" s="330"/>
      <c r="R472" s="155"/>
      <c r="S472" s="155"/>
      <c r="T472" s="155"/>
      <c r="U472" s="395"/>
      <c r="V472" s="395"/>
      <c r="W472" s="155"/>
      <c r="X472" s="155"/>
      <c r="Y472" s="835"/>
      <c r="Z472" s="388"/>
      <c r="AA472" s="835"/>
      <c r="AB472" s="270"/>
      <c r="AC472" s="831"/>
      <c r="AD472" s="855"/>
      <c r="AE472" s="319"/>
      <c r="AF472" s="319"/>
      <c r="AG472" s="319"/>
      <c r="AH472" s="319"/>
      <c r="AI472" s="319"/>
      <c r="AJ472" s="319"/>
      <c r="AK472" s="319"/>
      <c r="AL472" s="319"/>
      <c r="AM472" s="319"/>
      <c r="AN472" s="319"/>
      <c r="AO472" s="319"/>
      <c r="AP472" s="319"/>
      <c r="AQ472" s="857"/>
      <c r="AR472" s="46"/>
      <c r="AS472" s="19"/>
    </row>
    <row r="473" spans="2:45">
      <c r="B473" s="822"/>
      <c r="C473" s="842"/>
      <c r="D473" s="170"/>
      <c r="E473" s="955"/>
      <c r="F473" s="955"/>
      <c r="G473" s="22"/>
      <c r="H473" s="391" t="e">
        <f>G473/#REF!</f>
        <v>#REF!</v>
      </c>
      <c r="I473" s="7"/>
      <c r="J473" s="7"/>
      <c r="K473" s="7"/>
      <c r="L473" s="7"/>
      <c r="M473" s="7"/>
      <c r="N473" s="7"/>
      <c r="O473" s="864"/>
      <c r="P473" s="861"/>
      <c r="Q473" s="331"/>
      <c r="R473" s="155"/>
      <c r="S473" s="155"/>
      <c r="T473" s="155"/>
      <c r="U473" s="395"/>
      <c r="V473" s="395"/>
      <c r="W473" s="155"/>
      <c r="X473" s="155"/>
      <c r="Y473" s="836"/>
      <c r="Z473" s="389"/>
      <c r="AA473" s="836"/>
      <c r="AB473" s="271"/>
      <c r="AC473" s="832"/>
      <c r="AD473" s="856"/>
      <c r="AE473" s="320"/>
      <c r="AF473" s="320"/>
      <c r="AG473" s="320"/>
      <c r="AH473" s="320"/>
      <c r="AI473" s="320"/>
      <c r="AJ473" s="320"/>
      <c r="AK473" s="320"/>
      <c r="AL473" s="320"/>
      <c r="AM473" s="320"/>
      <c r="AN473" s="320"/>
      <c r="AO473" s="320"/>
      <c r="AP473" s="320"/>
      <c r="AQ473" s="858"/>
      <c r="AR473" s="46"/>
      <c r="AS473" s="19"/>
    </row>
    <row r="474" spans="2:45" s="90" customFormat="1" ht="16.5" customHeight="1">
      <c r="B474" s="241"/>
      <c r="C474" s="78" t="s">
        <v>348</v>
      </c>
      <c r="D474" s="78">
        <f>COUNTA(D464:D473)</f>
        <v>0</v>
      </c>
      <c r="E474" s="953"/>
      <c r="F474" s="954"/>
      <c r="G474" s="69">
        <f>SUM(G464:G473)</f>
        <v>0</v>
      </c>
      <c r="H474" s="69" t="e">
        <f>SUM(H464:H473)</f>
        <v>#REF!</v>
      </c>
      <c r="I474" s="69" t="e">
        <f>H474/200</f>
        <v>#REF!</v>
      </c>
      <c r="J474" s="69"/>
      <c r="K474" s="69"/>
      <c r="L474" s="69"/>
      <c r="M474" s="69"/>
      <c r="N474" s="69"/>
      <c r="O474" s="70">
        <f>SUM(O464:O473)</f>
        <v>0</v>
      </c>
      <c r="P474" s="71">
        <f>SUM(P464:P473)</f>
        <v>0</v>
      </c>
      <c r="Q474" s="71"/>
      <c r="R474" s="71"/>
      <c r="S474" s="71"/>
      <c r="T474" s="71"/>
      <c r="U474" s="71"/>
      <c r="V474" s="71"/>
      <c r="W474" s="74"/>
      <c r="X474" s="74"/>
      <c r="Y474" s="74">
        <f t="shared" ref="Y474" si="88">SUM(Y464:Y473)</f>
        <v>0</v>
      </c>
      <c r="Z474" s="74"/>
      <c r="AA474" s="74">
        <f>SUM(AA464:AA473)</f>
        <v>0</v>
      </c>
      <c r="AB474" s="74"/>
      <c r="AC474" s="71"/>
      <c r="AD474" s="71" t="e">
        <f>SUM(AD464:AD473)</f>
        <v>#REF!</v>
      </c>
      <c r="AE474" s="71"/>
      <c r="AF474" s="71"/>
      <c r="AG474" s="71"/>
      <c r="AH474" s="71"/>
      <c r="AI474" s="71"/>
      <c r="AJ474" s="71"/>
      <c r="AK474" s="71"/>
      <c r="AL474" s="71"/>
      <c r="AM474" s="71"/>
      <c r="AN474" s="71"/>
      <c r="AO474" s="71"/>
      <c r="AP474" s="71"/>
      <c r="AQ474" s="71" t="e">
        <f t="shared" ref="AQ474" si="89">SUM(AQ464:AQ473)</f>
        <v>#REF!</v>
      </c>
      <c r="AR474" s="81"/>
      <c r="AS474" s="91"/>
    </row>
    <row r="475" spans="2:45" s="93" customFormat="1" ht="15" thickBot="1">
      <c r="B475" s="242"/>
      <c r="C475" s="82"/>
      <c r="D475" s="83"/>
      <c r="E475" s="951"/>
      <c r="F475" s="952"/>
      <c r="G475" s="84"/>
      <c r="H475" s="28" t="str">
        <f>IFERROR(IF(G475/#REF!=0," ",G475/#REF!),"")</f>
        <v/>
      </c>
      <c r="I475" s="28"/>
      <c r="J475" s="28"/>
      <c r="K475" s="28"/>
      <c r="L475" s="28"/>
      <c r="M475" s="28"/>
      <c r="N475" s="28"/>
      <c r="O475" s="72"/>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87"/>
      <c r="AS475" s="92"/>
    </row>
    <row r="476" spans="2:45">
      <c r="B476" s="823">
        <f>B464+1</f>
        <v>39</v>
      </c>
      <c r="C476" s="841"/>
      <c r="D476" s="170"/>
      <c r="E476" s="955"/>
      <c r="F476" s="955"/>
      <c r="G476" s="396"/>
      <c r="H476" s="391" t="e">
        <f>G476/#REF!</f>
        <v>#REF!</v>
      </c>
      <c r="I476" s="147"/>
      <c r="J476" s="147"/>
      <c r="K476" s="147"/>
      <c r="L476" s="147"/>
      <c r="M476" s="147"/>
      <c r="N476" s="147"/>
      <c r="O476" s="862" t="str">
        <f>IFERROR(ROUND(IF(G486/#REF!=0,"",G486/#REF!),0),"")</f>
        <v/>
      </c>
      <c r="P476" s="859" t="str">
        <f>IFERROR(O486/#REF!,"")</f>
        <v/>
      </c>
      <c r="Q476" s="330"/>
      <c r="R476" s="155" t="str">
        <f>IFERROR(P486*#REF!/2,"")</f>
        <v/>
      </c>
      <c r="S476" s="155"/>
      <c r="T476" s="155"/>
      <c r="U476" s="395"/>
      <c r="V476" s="395"/>
      <c r="W476" s="155" t="str">
        <f>IFERROR(U486*#REF!/2,"")</f>
        <v/>
      </c>
      <c r="X476" s="155"/>
      <c r="Y476" s="834" t="str">
        <f>IFERROR(ROUND(IF(OR(#REF!="Shazoor",#REF!="Shazoor",#REF!="Shazoor",#REF!="Shazoor"),$P486/#REF!,""),1),"NA")</f>
        <v>NA</v>
      </c>
      <c r="Z476" s="387"/>
      <c r="AA476" s="834" t="str">
        <f>IFERROR(ROUND(IF(OR(#REF!="Suzuki",#REF!="Suzuki",#REF!="Suzuki",#REF!="Suzuki"),$P486/#REF!,""),1),"NA")</f>
        <v>NA</v>
      </c>
      <c r="AB476" s="269"/>
      <c r="AC476" s="830"/>
      <c r="AD476" s="855">
        <f>I486</f>
        <v>0</v>
      </c>
      <c r="AE476" s="319"/>
      <c r="AF476" s="319"/>
      <c r="AG476" s="319"/>
      <c r="AH476" s="319"/>
      <c r="AI476" s="319"/>
      <c r="AJ476" s="319"/>
      <c r="AK476" s="319"/>
      <c r="AL476" s="319"/>
      <c r="AM476" s="319"/>
      <c r="AN476" s="319"/>
      <c r="AO476" s="319"/>
      <c r="AP476" s="319"/>
      <c r="AQ476" s="857">
        <f>AD476/20</f>
        <v>0</v>
      </c>
      <c r="AR476" s="44"/>
      <c r="AS476" s="19"/>
    </row>
    <row r="477" spans="2:45">
      <c r="B477" s="823"/>
      <c r="C477" s="841"/>
      <c r="D477" s="170"/>
      <c r="E477" s="955"/>
      <c r="F477" s="955"/>
      <c r="G477" s="396"/>
      <c r="H477" s="391" t="e">
        <f>G477/#REF!</f>
        <v>#REF!</v>
      </c>
      <c r="I477" s="147"/>
      <c r="J477" s="147"/>
      <c r="K477" s="147"/>
      <c r="L477" s="147"/>
      <c r="M477" s="147"/>
      <c r="N477" s="147"/>
      <c r="O477" s="863"/>
      <c r="P477" s="860"/>
      <c r="Q477" s="330"/>
      <c r="R477" s="155"/>
      <c r="S477" s="155"/>
      <c r="T477" s="155"/>
      <c r="U477" s="395"/>
      <c r="V477" s="395"/>
      <c r="W477" s="155"/>
      <c r="X477" s="155"/>
      <c r="Y477" s="835"/>
      <c r="Z477" s="388"/>
      <c r="AA477" s="835"/>
      <c r="AB477" s="270"/>
      <c r="AC477" s="831"/>
      <c r="AD477" s="855"/>
      <c r="AE477" s="319"/>
      <c r="AF477" s="319"/>
      <c r="AG477" s="319"/>
      <c r="AH477" s="319"/>
      <c r="AI477" s="319"/>
      <c r="AJ477" s="319"/>
      <c r="AK477" s="319"/>
      <c r="AL477" s="319"/>
      <c r="AM477" s="319"/>
      <c r="AN477" s="319"/>
      <c r="AO477" s="319"/>
      <c r="AP477" s="319"/>
      <c r="AQ477" s="857"/>
      <c r="AR477" s="46"/>
      <c r="AS477" s="19"/>
    </row>
    <row r="478" spans="2:45">
      <c r="B478" s="823"/>
      <c r="C478" s="841"/>
      <c r="D478" s="170"/>
      <c r="E478" s="955"/>
      <c r="F478" s="955"/>
      <c r="G478" s="396"/>
      <c r="H478" s="391" t="e">
        <f>G478/#REF!</f>
        <v>#REF!</v>
      </c>
      <c r="I478" s="147"/>
      <c r="J478" s="147"/>
      <c r="K478" s="147"/>
      <c r="L478" s="147"/>
      <c r="M478" s="147"/>
      <c r="N478" s="147"/>
      <c r="O478" s="863"/>
      <c r="P478" s="860"/>
      <c r="Q478" s="330"/>
      <c r="R478" s="155"/>
      <c r="S478" s="155"/>
      <c r="T478" s="155"/>
      <c r="U478" s="395"/>
      <c r="V478" s="395"/>
      <c r="W478" s="155"/>
      <c r="X478" s="155"/>
      <c r="Y478" s="835"/>
      <c r="Z478" s="388"/>
      <c r="AA478" s="835"/>
      <c r="AB478" s="270"/>
      <c r="AC478" s="831"/>
      <c r="AD478" s="855"/>
      <c r="AE478" s="319"/>
      <c r="AF478" s="319"/>
      <c r="AG478" s="319"/>
      <c r="AH478" s="319"/>
      <c r="AI478" s="319"/>
      <c r="AJ478" s="319"/>
      <c r="AK478" s="319"/>
      <c r="AL478" s="319"/>
      <c r="AM478" s="319"/>
      <c r="AN478" s="319"/>
      <c r="AO478" s="319"/>
      <c r="AP478" s="319"/>
      <c r="AQ478" s="857"/>
      <c r="AR478" s="46"/>
      <c r="AS478" s="19"/>
    </row>
    <row r="479" spans="2:45">
      <c r="B479" s="823"/>
      <c r="C479" s="841"/>
      <c r="D479" s="170"/>
      <c r="E479" s="955"/>
      <c r="F479" s="955"/>
      <c r="G479" s="396"/>
      <c r="H479" s="391" t="e">
        <f>G479/#REF!</f>
        <v>#REF!</v>
      </c>
      <c r="I479" s="147"/>
      <c r="J479" s="147"/>
      <c r="K479" s="147"/>
      <c r="L479" s="147"/>
      <c r="M479" s="147"/>
      <c r="N479" s="147"/>
      <c r="O479" s="863"/>
      <c r="P479" s="860"/>
      <c r="Q479" s="330"/>
      <c r="R479" s="155"/>
      <c r="S479" s="155"/>
      <c r="T479" s="155"/>
      <c r="U479" s="395"/>
      <c r="V479" s="395"/>
      <c r="W479" s="155"/>
      <c r="X479" s="155"/>
      <c r="Y479" s="835"/>
      <c r="Z479" s="388"/>
      <c r="AA479" s="835"/>
      <c r="AB479" s="270"/>
      <c r="AC479" s="831"/>
      <c r="AD479" s="855"/>
      <c r="AE479" s="319"/>
      <c r="AF479" s="319"/>
      <c r="AG479" s="319"/>
      <c r="AH479" s="319"/>
      <c r="AI479" s="319"/>
      <c r="AJ479" s="319"/>
      <c r="AK479" s="319"/>
      <c r="AL479" s="319"/>
      <c r="AM479" s="319"/>
      <c r="AN479" s="319"/>
      <c r="AO479" s="319"/>
      <c r="AP479" s="319"/>
      <c r="AQ479" s="857"/>
      <c r="AR479" s="46"/>
      <c r="AS479" s="19"/>
    </row>
    <row r="480" spans="2:45">
      <c r="B480" s="823"/>
      <c r="C480" s="841"/>
      <c r="D480" s="170"/>
      <c r="E480" s="955"/>
      <c r="F480" s="955"/>
      <c r="G480" s="22"/>
      <c r="H480" s="391" t="e">
        <f>G480/#REF!</f>
        <v>#REF!</v>
      </c>
      <c r="I480" s="147"/>
      <c r="J480" s="147"/>
      <c r="K480" s="147"/>
      <c r="L480" s="147"/>
      <c r="M480" s="147"/>
      <c r="N480" s="147"/>
      <c r="O480" s="863"/>
      <c r="P480" s="860"/>
      <c r="Q480" s="330"/>
      <c r="R480" s="155"/>
      <c r="S480" s="155"/>
      <c r="T480" s="155"/>
      <c r="U480" s="395"/>
      <c r="V480" s="395"/>
      <c r="W480" s="155"/>
      <c r="X480" s="155"/>
      <c r="Y480" s="835"/>
      <c r="Z480" s="388"/>
      <c r="AA480" s="835"/>
      <c r="AB480" s="270"/>
      <c r="AC480" s="831"/>
      <c r="AD480" s="855"/>
      <c r="AE480" s="319"/>
      <c r="AF480" s="319"/>
      <c r="AG480" s="319"/>
      <c r="AH480" s="319"/>
      <c r="AI480" s="319"/>
      <c r="AJ480" s="319"/>
      <c r="AK480" s="319"/>
      <c r="AL480" s="319"/>
      <c r="AM480" s="319"/>
      <c r="AN480" s="319"/>
      <c r="AO480" s="319"/>
      <c r="AP480" s="319"/>
      <c r="AQ480" s="857"/>
      <c r="AR480" s="46"/>
      <c r="AS480" s="19"/>
    </row>
    <row r="481" spans="2:45">
      <c r="B481" s="823"/>
      <c r="C481" s="841"/>
      <c r="D481" s="170"/>
      <c r="E481" s="955"/>
      <c r="F481" s="955"/>
      <c r="G481" s="22"/>
      <c r="H481" s="391" t="e">
        <f>G481/#REF!</f>
        <v>#REF!</v>
      </c>
      <c r="I481" s="147"/>
      <c r="J481" s="147"/>
      <c r="K481" s="147"/>
      <c r="L481" s="147"/>
      <c r="M481" s="147"/>
      <c r="N481" s="147"/>
      <c r="O481" s="863"/>
      <c r="P481" s="860"/>
      <c r="Q481" s="330"/>
      <c r="R481" s="155"/>
      <c r="S481" s="155"/>
      <c r="T481" s="155"/>
      <c r="U481" s="395"/>
      <c r="V481" s="395"/>
      <c r="W481" s="155"/>
      <c r="X481" s="155"/>
      <c r="Y481" s="835"/>
      <c r="Z481" s="388"/>
      <c r="AA481" s="835"/>
      <c r="AB481" s="270"/>
      <c r="AC481" s="831"/>
      <c r="AD481" s="855"/>
      <c r="AE481" s="319"/>
      <c r="AF481" s="319"/>
      <c r="AG481" s="319"/>
      <c r="AH481" s="319"/>
      <c r="AI481" s="319"/>
      <c r="AJ481" s="319"/>
      <c r="AK481" s="319"/>
      <c r="AL481" s="319"/>
      <c r="AM481" s="319"/>
      <c r="AN481" s="319"/>
      <c r="AO481" s="319"/>
      <c r="AP481" s="319"/>
      <c r="AQ481" s="857"/>
      <c r="AR481" s="46"/>
      <c r="AS481" s="19"/>
    </row>
    <row r="482" spans="2:45">
      <c r="B482" s="823"/>
      <c r="C482" s="841"/>
      <c r="D482" s="170"/>
      <c r="E482" s="955"/>
      <c r="F482" s="955"/>
      <c r="G482" s="22"/>
      <c r="H482" s="391" t="e">
        <f>G482/#REF!</f>
        <v>#REF!</v>
      </c>
      <c r="I482" s="147"/>
      <c r="J482" s="147"/>
      <c r="K482" s="147"/>
      <c r="L482" s="147"/>
      <c r="M482" s="147"/>
      <c r="N482" s="147"/>
      <c r="O482" s="863"/>
      <c r="P482" s="860"/>
      <c r="Q482" s="330"/>
      <c r="R482" s="155"/>
      <c r="S482" s="155"/>
      <c r="T482" s="155"/>
      <c r="U482" s="395"/>
      <c r="V482" s="395"/>
      <c r="W482" s="155"/>
      <c r="X482" s="155"/>
      <c r="Y482" s="835"/>
      <c r="Z482" s="388"/>
      <c r="AA482" s="835"/>
      <c r="AB482" s="270"/>
      <c r="AC482" s="831"/>
      <c r="AD482" s="855"/>
      <c r="AE482" s="319"/>
      <c r="AF482" s="319"/>
      <c r="AG482" s="319"/>
      <c r="AH482" s="319"/>
      <c r="AI482" s="319"/>
      <c r="AJ482" s="319"/>
      <c r="AK482" s="319"/>
      <c r="AL482" s="319"/>
      <c r="AM482" s="319"/>
      <c r="AN482" s="319"/>
      <c r="AO482" s="319"/>
      <c r="AP482" s="319"/>
      <c r="AQ482" s="857"/>
      <c r="AR482" s="46"/>
      <c r="AS482" s="19"/>
    </row>
    <row r="483" spans="2:45">
      <c r="B483" s="823"/>
      <c r="C483" s="841"/>
      <c r="D483" s="170"/>
      <c r="E483" s="955"/>
      <c r="F483" s="955"/>
      <c r="G483" s="22"/>
      <c r="H483" s="391" t="e">
        <f>G483/#REF!</f>
        <v>#REF!</v>
      </c>
      <c r="I483" s="147"/>
      <c r="J483" s="147"/>
      <c r="K483" s="147"/>
      <c r="L483" s="147"/>
      <c r="M483" s="147"/>
      <c r="N483" s="147"/>
      <c r="O483" s="863"/>
      <c r="P483" s="860"/>
      <c r="Q483" s="330"/>
      <c r="R483" s="155"/>
      <c r="S483" s="155"/>
      <c r="T483" s="155"/>
      <c r="U483" s="395"/>
      <c r="V483" s="395"/>
      <c r="W483" s="155"/>
      <c r="X483" s="155"/>
      <c r="Y483" s="835"/>
      <c r="Z483" s="388"/>
      <c r="AA483" s="835"/>
      <c r="AB483" s="270"/>
      <c r="AC483" s="831"/>
      <c r="AD483" s="855"/>
      <c r="AE483" s="319"/>
      <c r="AF483" s="319"/>
      <c r="AG483" s="319"/>
      <c r="AH483" s="319"/>
      <c r="AI483" s="319"/>
      <c r="AJ483" s="319"/>
      <c r="AK483" s="319"/>
      <c r="AL483" s="319"/>
      <c r="AM483" s="319"/>
      <c r="AN483" s="319"/>
      <c r="AO483" s="319"/>
      <c r="AP483" s="319"/>
      <c r="AQ483" s="857"/>
      <c r="AR483" s="46"/>
      <c r="AS483" s="19"/>
    </row>
    <row r="484" spans="2:45">
      <c r="B484" s="823"/>
      <c r="C484" s="841"/>
      <c r="D484" s="170"/>
      <c r="E484" s="955"/>
      <c r="F484" s="955"/>
      <c r="G484" s="22"/>
      <c r="H484" s="391" t="e">
        <f>G484/#REF!</f>
        <v>#REF!</v>
      </c>
      <c r="I484" s="147"/>
      <c r="J484" s="147"/>
      <c r="K484" s="147"/>
      <c r="L484" s="147"/>
      <c r="M484" s="147"/>
      <c r="N484" s="147"/>
      <c r="O484" s="863"/>
      <c r="P484" s="860"/>
      <c r="Q484" s="330"/>
      <c r="R484" s="155"/>
      <c r="S484" s="155"/>
      <c r="T484" s="155"/>
      <c r="U484" s="395"/>
      <c r="V484" s="395"/>
      <c r="W484" s="155"/>
      <c r="X484" s="155"/>
      <c r="Y484" s="835"/>
      <c r="Z484" s="388"/>
      <c r="AA484" s="835"/>
      <c r="AB484" s="270"/>
      <c r="AC484" s="831"/>
      <c r="AD484" s="855"/>
      <c r="AE484" s="319"/>
      <c r="AF484" s="319"/>
      <c r="AG484" s="319"/>
      <c r="AH484" s="319"/>
      <c r="AI484" s="319"/>
      <c r="AJ484" s="319"/>
      <c r="AK484" s="319"/>
      <c r="AL484" s="319"/>
      <c r="AM484" s="319"/>
      <c r="AN484" s="319"/>
      <c r="AO484" s="319"/>
      <c r="AP484" s="319"/>
      <c r="AQ484" s="857"/>
      <c r="AR484" s="46"/>
      <c r="AS484" s="19"/>
    </row>
    <row r="485" spans="2:45">
      <c r="B485" s="822"/>
      <c r="C485" s="842"/>
      <c r="D485" s="170"/>
      <c r="E485" s="955"/>
      <c r="F485" s="955"/>
      <c r="G485" s="22"/>
      <c r="H485" s="391" t="e">
        <f>G485/#REF!</f>
        <v>#REF!</v>
      </c>
      <c r="I485" s="7"/>
      <c r="J485" s="7"/>
      <c r="K485" s="7"/>
      <c r="L485" s="7"/>
      <c r="M485" s="7"/>
      <c r="N485" s="7"/>
      <c r="O485" s="864"/>
      <c r="P485" s="861"/>
      <c r="Q485" s="331"/>
      <c r="R485" s="155"/>
      <c r="S485" s="155"/>
      <c r="T485" s="155"/>
      <c r="U485" s="395"/>
      <c r="V485" s="395"/>
      <c r="W485" s="155"/>
      <c r="X485" s="155"/>
      <c r="Y485" s="836"/>
      <c r="Z485" s="389"/>
      <c r="AA485" s="836"/>
      <c r="AB485" s="271"/>
      <c r="AC485" s="832"/>
      <c r="AD485" s="856"/>
      <c r="AE485" s="320"/>
      <c r="AF485" s="320"/>
      <c r="AG485" s="320"/>
      <c r="AH485" s="320"/>
      <c r="AI485" s="320"/>
      <c r="AJ485" s="320"/>
      <c r="AK485" s="320"/>
      <c r="AL485" s="320"/>
      <c r="AM485" s="320"/>
      <c r="AN485" s="320"/>
      <c r="AO485" s="320"/>
      <c r="AP485" s="320"/>
      <c r="AQ485" s="858"/>
      <c r="AR485" s="46"/>
      <c r="AS485" s="19"/>
    </row>
    <row r="486" spans="2:45" s="90" customFormat="1" ht="16.5" customHeight="1">
      <c r="B486" s="241"/>
      <c r="C486" s="78" t="s">
        <v>348</v>
      </c>
      <c r="D486" s="78">
        <f>COUNTA(D476:D485)</f>
        <v>0</v>
      </c>
      <c r="E486" s="953"/>
      <c r="F486" s="954"/>
      <c r="G486" s="69">
        <f>SUM(G476:G485)</f>
        <v>0</v>
      </c>
      <c r="H486" s="69" t="e">
        <f>SUM(H476:H485)</f>
        <v>#REF!</v>
      </c>
      <c r="I486" s="69"/>
      <c r="J486" s="69"/>
      <c r="K486" s="69"/>
      <c r="L486" s="69"/>
      <c r="M486" s="69"/>
      <c r="N486" s="69"/>
      <c r="O486" s="70">
        <f>SUM(O476:O485)</f>
        <v>0</v>
      </c>
      <c r="P486" s="71">
        <f>SUM(P476:P485)</f>
        <v>0</v>
      </c>
      <c r="Q486" s="71"/>
      <c r="R486" s="71"/>
      <c r="S486" s="71"/>
      <c r="T486" s="71"/>
      <c r="U486" s="71"/>
      <c r="V486" s="71"/>
      <c r="W486" s="74"/>
      <c r="X486" s="74"/>
      <c r="Y486" s="74">
        <f t="shared" ref="Y486" si="90">SUM(Y476:Y485)</f>
        <v>0</v>
      </c>
      <c r="Z486" s="74"/>
      <c r="AA486" s="74">
        <f>SUM(AA476:AA485)</f>
        <v>0</v>
      </c>
      <c r="AB486" s="74"/>
      <c r="AC486" s="71"/>
      <c r="AD486" s="71">
        <f>SUM(AD476:AD485)</f>
        <v>0</v>
      </c>
      <c r="AE486" s="71"/>
      <c r="AF486" s="71"/>
      <c r="AG486" s="71"/>
      <c r="AH486" s="71"/>
      <c r="AI486" s="71"/>
      <c r="AJ486" s="71"/>
      <c r="AK486" s="71"/>
      <c r="AL486" s="71"/>
      <c r="AM486" s="71"/>
      <c r="AN486" s="71"/>
      <c r="AO486" s="71"/>
      <c r="AP486" s="71"/>
      <c r="AQ486" s="71">
        <f t="shared" ref="AQ486" si="91">SUM(AQ476:AQ485)</f>
        <v>0</v>
      </c>
      <c r="AR486" s="81"/>
      <c r="AS486" s="91"/>
    </row>
    <row r="487" spans="2:45" s="93" customFormat="1" ht="15" thickBot="1">
      <c r="B487" s="242"/>
      <c r="C487" s="82"/>
      <c r="D487" s="83"/>
      <c r="E487" s="951"/>
      <c r="F487" s="952"/>
      <c r="G487" s="84"/>
      <c r="H487" s="28" t="str">
        <f>IFERROR(IF(G487/#REF!=0," ",G487/#REF!),"")</f>
        <v/>
      </c>
      <c r="I487" s="28"/>
      <c r="J487" s="28"/>
      <c r="K487" s="28"/>
      <c r="L487" s="28"/>
      <c r="M487" s="28"/>
      <c r="N487" s="28"/>
      <c r="O487" s="72"/>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87"/>
      <c r="AS487" s="92"/>
    </row>
    <row r="488" spans="2:45">
      <c r="B488" s="823">
        <f>B476+1</f>
        <v>40</v>
      </c>
      <c r="C488" s="841"/>
      <c r="D488" s="170"/>
      <c r="E488" s="955"/>
      <c r="F488" s="955"/>
      <c r="G488" s="396"/>
      <c r="H488" s="391" t="e">
        <f>G488/#REF!</f>
        <v>#REF!</v>
      </c>
      <c r="I488" s="147"/>
      <c r="J488" s="147"/>
      <c r="K488" s="147"/>
      <c r="L488" s="147"/>
      <c r="M488" s="147"/>
      <c r="N488" s="147"/>
      <c r="O488" s="862" t="str">
        <f>IFERROR(ROUND(IF(G498/#REF!=0,"",G498/#REF!),0),"")</f>
        <v/>
      </c>
      <c r="P488" s="859" t="str">
        <f>IFERROR(O498/#REF!,"")</f>
        <v/>
      </c>
      <c r="Q488" s="330"/>
      <c r="R488" s="155" t="str">
        <f>IFERROR(P498*#REF!/2,"")</f>
        <v/>
      </c>
      <c r="S488" s="155"/>
      <c r="T488" s="155"/>
      <c r="U488" s="395"/>
      <c r="V488" s="395"/>
      <c r="W488" s="155" t="str">
        <f>IFERROR(U498*#REF!/2,"")</f>
        <v/>
      </c>
      <c r="X488" s="155"/>
      <c r="Y488" s="834" t="str">
        <f>IFERROR(ROUND(IF(OR(#REF!="Shazoor",#REF!="Shazoor",#REF!="Shazoor",#REF!="Shazoor"),$P498/#REF!,""),1),"NA")</f>
        <v>NA</v>
      </c>
      <c r="Z488" s="387"/>
      <c r="AA488" s="834" t="str">
        <f>IFERROR(ROUND(IF(OR(#REF!="Suzuki",#REF!="Suzuki",#REF!="Suzuki",#REF!="Suzuki"),$P498/#REF!,""),1),"NA")</f>
        <v>NA</v>
      </c>
      <c r="AB488" s="269"/>
      <c r="AC488" s="830"/>
      <c r="AD488" s="855" t="e">
        <f>I498</f>
        <v>#REF!</v>
      </c>
      <c r="AE488" s="319"/>
      <c r="AF488" s="319"/>
      <c r="AG488" s="319"/>
      <c r="AH488" s="319"/>
      <c r="AI488" s="319"/>
      <c r="AJ488" s="319"/>
      <c r="AK488" s="319"/>
      <c r="AL488" s="319"/>
      <c r="AM488" s="319"/>
      <c r="AN488" s="319"/>
      <c r="AO488" s="319"/>
      <c r="AP488" s="319"/>
      <c r="AQ488" s="857" t="e">
        <f>AD488/20</f>
        <v>#REF!</v>
      </c>
      <c r="AR488" s="44"/>
      <c r="AS488" s="19"/>
    </row>
    <row r="489" spans="2:45">
      <c r="B489" s="823"/>
      <c r="C489" s="841"/>
      <c r="D489" s="170"/>
      <c r="E489" s="955"/>
      <c r="F489" s="955"/>
      <c r="G489" s="396"/>
      <c r="H489" s="391" t="e">
        <f>G489/#REF!</f>
        <v>#REF!</v>
      </c>
      <c r="I489" s="147"/>
      <c r="J489" s="147"/>
      <c r="K489" s="147"/>
      <c r="L489" s="147"/>
      <c r="M489" s="147"/>
      <c r="N489" s="147"/>
      <c r="O489" s="863"/>
      <c r="P489" s="860"/>
      <c r="Q489" s="330"/>
      <c r="R489" s="155"/>
      <c r="S489" s="155"/>
      <c r="T489" s="155"/>
      <c r="U489" s="395"/>
      <c r="V489" s="395"/>
      <c r="W489" s="155"/>
      <c r="X489" s="155"/>
      <c r="Y489" s="835"/>
      <c r="Z489" s="388"/>
      <c r="AA489" s="835"/>
      <c r="AB489" s="270"/>
      <c r="AC489" s="831"/>
      <c r="AD489" s="855"/>
      <c r="AE489" s="319"/>
      <c r="AF489" s="319"/>
      <c r="AG489" s="319"/>
      <c r="AH489" s="319"/>
      <c r="AI489" s="319"/>
      <c r="AJ489" s="319"/>
      <c r="AK489" s="319"/>
      <c r="AL489" s="319"/>
      <c r="AM489" s="319"/>
      <c r="AN489" s="319"/>
      <c r="AO489" s="319"/>
      <c r="AP489" s="319"/>
      <c r="AQ489" s="857"/>
      <c r="AR489" s="46"/>
      <c r="AS489" s="19"/>
    </row>
    <row r="490" spans="2:45">
      <c r="B490" s="823"/>
      <c r="C490" s="841"/>
      <c r="D490" s="170"/>
      <c r="E490" s="955"/>
      <c r="F490" s="955"/>
      <c r="G490" s="396"/>
      <c r="H490" s="391" t="e">
        <f>G490/#REF!</f>
        <v>#REF!</v>
      </c>
      <c r="I490" s="147"/>
      <c r="J490" s="147"/>
      <c r="K490" s="147"/>
      <c r="L490" s="147"/>
      <c r="M490" s="147"/>
      <c r="N490" s="147"/>
      <c r="O490" s="863"/>
      <c r="P490" s="860"/>
      <c r="Q490" s="330"/>
      <c r="R490" s="155"/>
      <c r="S490" s="155"/>
      <c r="T490" s="155"/>
      <c r="U490" s="395"/>
      <c r="V490" s="395"/>
      <c r="W490" s="155"/>
      <c r="X490" s="155"/>
      <c r="Y490" s="835"/>
      <c r="Z490" s="388"/>
      <c r="AA490" s="835"/>
      <c r="AB490" s="270"/>
      <c r="AC490" s="831"/>
      <c r="AD490" s="855"/>
      <c r="AE490" s="319"/>
      <c r="AF490" s="319"/>
      <c r="AG490" s="319"/>
      <c r="AH490" s="319"/>
      <c r="AI490" s="319"/>
      <c r="AJ490" s="319"/>
      <c r="AK490" s="319"/>
      <c r="AL490" s="319"/>
      <c r="AM490" s="319"/>
      <c r="AN490" s="319"/>
      <c r="AO490" s="319"/>
      <c r="AP490" s="319"/>
      <c r="AQ490" s="857"/>
      <c r="AR490" s="46"/>
      <c r="AS490" s="19"/>
    </row>
    <row r="491" spans="2:45">
      <c r="B491" s="823"/>
      <c r="C491" s="841"/>
      <c r="D491" s="170"/>
      <c r="E491" s="955"/>
      <c r="F491" s="955"/>
      <c r="G491" s="396"/>
      <c r="H491" s="391" t="e">
        <f>G491/#REF!</f>
        <v>#REF!</v>
      </c>
      <c r="I491" s="147"/>
      <c r="J491" s="147"/>
      <c r="K491" s="147"/>
      <c r="L491" s="147"/>
      <c r="M491" s="147"/>
      <c r="N491" s="147"/>
      <c r="O491" s="863"/>
      <c r="P491" s="860"/>
      <c r="Q491" s="330"/>
      <c r="R491" s="155"/>
      <c r="S491" s="155"/>
      <c r="T491" s="155"/>
      <c r="U491" s="395"/>
      <c r="V491" s="395"/>
      <c r="W491" s="155"/>
      <c r="X491" s="155"/>
      <c r="Y491" s="835"/>
      <c r="Z491" s="388"/>
      <c r="AA491" s="835"/>
      <c r="AB491" s="270"/>
      <c r="AC491" s="831"/>
      <c r="AD491" s="855"/>
      <c r="AE491" s="319"/>
      <c r="AF491" s="319"/>
      <c r="AG491" s="319"/>
      <c r="AH491" s="319"/>
      <c r="AI491" s="319"/>
      <c r="AJ491" s="319"/>
      <c r="AK491" s="319"/>
      <c r="AL491" s="319"/>
      <c r="AM491" s="319"/>
      <c r="AN491" s="319"/>
      <c r="AO491" s="319"/>
      <c r="AP491" s="319"/>
      <c r="AQ491" s="857"/>
      <c r="AR491" s="46"/>
      <c r="AS491" s="19"/>
    </row>
    <row r="492" spans="2:45">
      <c r="B492" s="823"/>
      <c r="C492" s="841"/>
      <c r="D492" s="170"/>
      <c r="E492" s="955"/>
      <c r="F492" s="955"/>
      <c r="G492" s="22"/>
      <c r="H492" s="391" t="e">
        <f>G492/#REF!</f>
        <v>#REF!</v>
      </c>
      <c r="I492" s="147"/>
      <c r="J492" s="147"/>
      <c r="K492" s="147"/>
      <c r="L492" s="147"/>
      <c r="M492" s="147"/>
      <c r="N492" s="147"/>
      <c r="O492" s="863"/>
      <c r="P492" s="860"/>
      <c r="Q492" s="330"/>
      <c r="R492" s="155"/>
      <c r="S492" s="155"/>
      <c r="T492" s="155"/>
      <c r="U492" s="395"/>
      <c r="V492" s="395"/>
      <c r="W492" s="155"/>
      <c r="X492" s="155"/>
      <c r="Y492" s="835"/>
      <c r="Z492" s="388"/>
      <c r="AA492" s="835"/>
      <c r="AB492" s="270"/>
      <c r="AC492" s="831"/>
      <c r="AD492" s="855"/>
      <c r="AE492" s="319"/>
      <c r="AF492" s="319"/>
      <c r="AG492" s="319"/>
      <c r="AH492" s="319"/>
      <c r="AI492" s="319"/>
      <c r="AJ492" s="319"/>
      <c r="AK492" s="319"/>
      <c r="AL492" s="319"/>
      <c r="AM492" s="319"/>
      <c r="AN492" s="319"/>
      <c r="AO492" s="319"/>
      <c r="AP492" s="319"/>
      <c r="AQ492" s="857"/>
      <c r="AR492" s="46"/>
      <c r="AS492" s="19"/>
    </row>
    <row r="493" spans="2:45">
      <c r="B493" s="823"/>
      <c r="C493" s="841"/>
      <c r="D493" s="170"/>
      <c r="E493" s="955"/>
      <c r="F493" s="955"/>
      <c r="G493" s="22"/>
      <c r="H493" s="391" t="e">
        <f>G493/#REF!</f>
        <v>#REF!</v>
      </c>
      <c r="I493" s="147"/>
      <c r="J493" s="147"/>
      <c r="K493" s="147"/>
      <c r="L493" s="147"/>
      <c r="M493" s="147"/>
      <c r="N493" s="147"/>
      <c r="O493" s="863"/>
      <c r="P493" s="860"/>
      <c r="Q493" s="330"/>
      <c r="R493" s="155"/>
      <c r="S493" s="155"/>
      <c r="T493" s="155"/>
      <c r="U493" s="395"/>
      <c r="V493" s="395"/>
      <c r="W493" s="155"/>
      <c r="X493" s="155"/>
      <c r="Y493" s="835"/>
      <c r="Z493" s="388"/>
      <c r="AA493" s="835"/>
      <c r="AB493" s="270"/>
      <c r="AC493" s="831"/>
      <c r="AD493" s="855"/>
      <c r="AE493" s="319"/>
      <c r="AF493" s="319"/>
      <c r="AG493" s="319"/>
      <c r="AH493" s="319"/>
      <c r="AI493" s="319"/>
      <c r="AJ493" s="319"/>
      <c r="AK493" s="319"/>
      <c r="AL493" s="319"/>
      <c r="AM493" s="319"/>
      <c r="AN493" s="319"/>
      <c r="AO493" s="319"/>
      <c r="AP493" s="319"/>
      <c r="AQ493" s="857"/>
      <c r="AR493" s="46"/>
      <c r="AS493" s="19"/>
    </row>
    <row r="494" spans="2:45">
      <c r="B494" s="823"/>
      <c r="C494" s="841"/>
      <c r="D494" s="170"/>
      <c r="E494" s="955"/>
      <c r="F494" s="955"/>
      <c r="G494" s="22"/>
      <c r="H494" s="391" t="e">
        <f>G494/#REF!</f>
        <v>#REF!</v>
      </c>
      <c r="I494" s="147"/>
      <c r="J494" s="147"/>
      <c r="K494" s="147"/>
      <c r="L494" s="147"/>
      <c r="M494" s="147"/>
      <c r="N494" s="147"/>
      <c r="O494" s="863"/>
      <c r="P494" s="860"/>
      <c r="Q494" s="330"/>
      <c r="R494" s="155"/>
      <c r="S494" s="155"/>
      <c r="T494" s="155"/>
      <c r="U494" s="395"/>
      <c r="V494" s="395"/>
      <c r="W494" s="155"/>
      <c r="X494" s="155"/>
      <c r="Y494" s="835"/>
      <c r="Z494" s="388"/>
      <c r="AA494" s="835"/>
      <c r="AB494" s="270"/>
      <c r="AC494" s="831"/>
      <c r="AD494" s="855"/>
      <c r="AE494" s="319"/>
      <c r="AF494" s="319"/>
      <c r="AG494" s="319"/>
      <c r="AH494" s="319"/>
      <c r="AI494" s="319"/>
      <c r="AJ494" s="319"/>
      <c r="AK494" s="319"/>
      <c r="AL494" s="319"/>
      <c r="AM494" s="319"/>
      <c r="AN494" s="319"/>
      <c r="AO494" s="319"/>
      <c r="AP494" s="319"/>
      <c r="AQ494" s="857"/>
      <c r="AR494" s="46"/>
      <c r="AS494" s="19"/>
    </row>
    <row r="495" spans="2:45">
      <c r="B495" s="823"/>
      <c r="C495" s="841"/>
      <c r="D495" s="170"/>
      <c r="E495" s="955"/>
      <c r="F495" s="955"/>
      <c r="G495" s="22"/>
      <c r="H495" s="391" t="e">
        <f>G495/#REF!</f>
        <v>#REF!</v>
      </c>
      <c r="I495" s="147"/>
      <c r="J495" s="147"/>
      <c r="K495" s="147"/>
      <c r="L495" s="147"/>
      <c r="M495" s="147"/>
      <c r="N495" s="147"/>
      <c r="O495" s="863"/>
      <c r="P495" s="860"/>
      <c r="Q495" s="330"/>
      <c r="R495" s="155"/>
      <c r="S495" s="155"/>
      <c r="T495" s="155"/>
      <c r="U495" s="395"/>
      <c r="V495" s="395"/>
      <c r="W495" s="155"/>
      <c r="X495" s="155"/>
      <c r="Y495" s="835"/>
      <c r="Z495" s="388"/>
      <c r="AA495" s="835"/>
      <c r="AB495" s="270"/>
      <c r="AC495" s="831"/>
      <c r="AD495" s="855"/>
      <c r="AE495" s="319"/>
      <c r="AF495" s="319"/>
      <c r="AG495" s="319"/>
      <c r="AH495" s="319"/>
      <c r="AI495" s="319"/>
      <c r="AJ495" s="319"/>
      <c r="AK495" s="319"/>
      <c r="AL495" s="319"/>
      <c r="AM495" s="319"/>
      <c r="AN495" s="319"/>
      <c r="AO495" s="319"/>
      <c r="AP495" s="319"/>
      <c r="AQ495" s="857"/>
      <c r="AR495" s="46"/>
      <c r="AS495" s="19"/>
    </row>
    <row r="496" spans="2:45">
      <c r="B496" s="823"/>
      <c r="C496" s="841"/>
      <c r="D496" s="170"/>
      <c r="E496" s="955"/>
      <c r="F496" s="955"/>
      <c r="G496" s="22"/>
      <c r="H496" s="391" t="e">
        <f>G496/#REF!</f>
        <v>#REF!</v>
      </c>
      <c r="I496" s="147"/>
      <c r="J496" s="147"/>
      <c r="K496" s="147"/>
      <c r="L496" s="147"/>
      <c r="M496" s="147"/>
      <c r="N496" s="147"/>
      <c r="O496" s="863"/>
      <c r="P496" s="860"/>
      <c r="Q496" s="330"/>
      <c r="R496" s="155"/>
      <c r="S496" s="155"/>
      <c r="T496" s="155"/>
      <c r="U496" s="395"/>
      <c r="V496" s="395"/>
      <c r="W496" s="155"/>
      <c r="X496" s="155"/>
      <c r="Y496" s="835"/>
      <c r="Z496" s="388"/>
      <c r="AA496" s="835"/>
      <c r="AB496" s="270"/>
      <c r="AC496" s="831"/>
      <c r="AD496" s="855"/>
      <c r="AE496" s="319"/>
      <c r="AF496" s="319"/>
      <c r="AG496" s="319"/>
      <c r="AH496" s="319"/>
      <c r="AI496" s="319"/>
      <c r="AJ496" s="319"/>
      <c r="AK496" s="319"/>
      <c r="AL496" s="319"/>
      <c r="AM496" s="319"/>
      <c r="AN496" s="319"/>
      <c r="AO496" s="319"/>
      <c r="AP496" s="319"/>
      <c r="AQ496" s="857"/>
      <c r="AR496" s="46"/>
      <c r="AS496" s="19"/>
    </row>
    <row r="497" spans="2:45">
      <c r="B497" s="822"/>
      <c r="C497" s="842"/>
      <c r="D497" s="170"/>
      <c r="E497" s="955"/>
      <c r="F497" s="955"/>
      <c r="G497" s="22"/>
      <c r="H497" s="391" t="e">
        <f>G497/#REF!</f>
        <v>#REF!</v>
      </c>
      <c r="I497" s="7"/>
      <c r="J497" s="7"/>
      <c r="K497" s="7"/>
      <c r="L497" s="7"/>
      <c r="M497" s="7"/>
      <c r="N497" s="7"/>
      <c r="O497" s="864"/>
      <c r="P497" s="861"/>
      <c r="Q497" s="331"/>
      <c r="R497" s="155"/>
      <c r="S497" s="155"/>
      <c r="T497" s="155"/>
      <c r="U497" s="395"/>
      <c r="V497" s="395"/>
      <c r="W497" s="155"/>
      <c r="X497" s="155"/>
      <c r="Y497" s="836"/>
      <c r="Z497" s="389"/>
      <c r="AA497" s="836"/>
      <c r="AB497" s="271"/>
      <c r="AC497" s="832"/>
      <c r="AD497" s="856"/>
      <c r="AE497" s="320"/>
      <c r="AF497" s="320"/>
      <c r="AG497" s="320"/>
      <c r="AH497" s="320"/>
      <c r="AI497" s="320"/>
      <c r="AJ497" s="320"/>
      <c r="AK497" s="320"/>
      <c r="AL497" s="320"/>
      <c r="AM497" s="320"/>
      <c r="AN497" s="320"/>
      <c r="AO497" s="320"/>
      <c r="AP497" s="320"/>
      <c r="AQ497" s="858"/>
      <c r="AR497" s="46"/>
      <c r="AS497" s="19"/>
    </row>
    <row r="498" spans="2:45" s="90" customFormat="1" ht="16.5" customHeight="1">
      <c r="B498" s="241"/>
      <c r="C498" s="78" t="s">
        <v>348</v>
      </c>
      <c r="D498" s="78">
        <f>COUNTA(D488:D497)</f>
        <v>0</v>
      </c>
      <c r="E498" s="953"/>
      <c r="F498" s="954"/>
      <c r="G498" s="69">
        <f>SUM(G488:G497)</f>
        <v>0</v>
      </c>
      <c r="H498" s="69" t="e">
        <f>SUM(H488:H497)</f>
        <v>#REF!</v>
      </c>
      <c r="I498" s="69" t="e">
        <f>H498/200</f>
        <v>#REF!</v>
      </c>
      <c r="J498" s="69"/>
      <c r="K498" s="69"/>
      <c r="L498" s="69"/>
      <c r="M498" s="69"/>
      <c r="N498" s="69"/>
      <c r="O498" s="70">
        <f>SUM(O488:O497)</f>
        <v>0</v>
      </c>
      <c r="P498" s="71">
        <f>SUM(P488:P497)</f>
        <v>0</v>
      </c>
      <c r="Q498" s="71"/>
      <c r="R498" s="71"/>
      <c r="S498" s="71"/>
      <c r="T498" s="71"/>
      <c r="U498" s="71"/>
      <c r="V498" s="71"/>
      <c r="W498" s="74"/>
      <c r="X498" s="74"/>
      <c r="Y498" s="74">
        <f t="shared" ref="Y498" si="92">SUM(Y488:Y497)</f>
        <v>0</v>
      </c>
      <c r="Z498" s="74"/>
      <c r="AA498" s="74">
        <f>SUM(AA488:AA497)</f>
        <v>0</v>
      </c>
      <c r="AB498" s="74"/>
      <c r="AC498" s="71"/>
      <c r="AD498" s="71" t="e">
        <f>SUM(AD488:AD497)</f>
        <v>#REF!</v>
      </c>
      <c r="AE498" s="71"/>
      <c r="AF498" s="71"/>
      <c r="AG498" s="71"/>
      <c r="AH498" s="71"/>
      <c r="AI498" s="71"/>
      <c r="AJ498" s="71"/>
      <c r="AK498" s="71"/>
      <c r="AL498" s="71"/>
      <c r="AM498" s="71"/>
      <c r="AN498" s="71"/>
      <c r="AO498" s="71"/>
      <c r="AP498" s="71"/>
      <c r="AQ498" s="71" t="e">
        <f t="shared" ref="AQ498" si="93">SUM(AQ488:AQ497)</f>
        <v>#REF!</v>
      </c>
      <c r="AR498" s="81"/>
      <c r="AS498" s="91"/>
    </row>
    <row r="499" spans="2:45" s="93" customFormat="1" ht="14.55" hidden="1" customHeight="1">
      <c r="B499" s="242"/>
      <c r="C499" s="82"/>
      <c r="D499" s="83"/>
      <c r="E499" s="951"/>
      <c r="F499" s="952"/>
      <c r="G499" s="84"/>
      <c r="H499" s="28" t="str">
        <f>IFERROR(IF(G499/#REF!=0," ",G499/#REF!),"")</f>
        <v/>
      </c>
      <c r="I499" s="28"/>
      <c r="J499" s="28"/>
      <c r="K499" s="28"/>
      <c r="L499" s="28"/>
      <c r="M499" s="28"/>
      <c r="N499" s="28"/>
      <c r="O499" s="72"/>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87"/>
      <c r="AS499" s="92"/>
    </row>
    <row r="500" spans="2:45" hidden="1">
      <c r="B500" s="823">
        <f>B488+1</f>
        <v>41</v>
      </c>
      <c r="C500" s="828"/>
      <c r="D500" s="25"/>
      <c r="E500" s="25"/>
      <c r="F500" s="24"/>
      <c r="G500" s="396"/>
      <c r="H500" s="7" t="str">
        <f>IFERROR(IF(G500/#REF!=0," ",G500/#REF!),"")</f>
        <v/>
      </c>
      <c r="I500" s="147"/>
      <c r="J500" s="147"/>
      <c r="K500" s="147"/>
      <c r="L500" s="147"/>
      <c r="M500" s="147"/>
      <c r="N500" s="147"/>
      <c r="O500" s="862" t="str">
        <f>IFERROR(ROUND(IF(G510/#REF!=0,"",G510/#REF!),0),"")</f>
        <v/>
      </c>
      <c r="P500" s="859" t="str">
        <f>IFERROR(O510/#REF!,"")</f>
        <v/>
      </c>
      <c r="Q500" s="332"/>
      <c r="R500" s="865" t="str">
        <f>IFERROR(P510*#REF!/2,"")</f>
        <v/>
      </c>
      <c r="S500" s="392"/>
      <c r="T500" s="392"/>
      <c r="U500" s="152"/>
      <c r="V500" s="152"/>
      <c r="W500" s="834" t="str">
        <f>IFERROR(ROUND(IF(OR(#REF!="Hino Truck",#REF!="Hino Truck",#REF!="Hino Truck",#REF!="Hino Truck"),$P510/#REF!,""),1),"NA")</f>
        <v>NA</v>
      </c>
      <c r="X500" s="387"/>
      <c r="Y500" s="834" t="str">
        <f>IFERROR(ROUND(IF(OR(#REF!="Shazoor",#REF!="Shazoor",#REF!="Shazoor",#REF!="Shazoor"),$P510/#REF!,""),1),"NA")</f>
        <v>NA</v>
      </c>
      <c r="Z500" s="387"/>
      <c r="AA500" s="834" t="str">
        <f>IFERROR(ROUND(IF(OR(#REF!="Suzuki",#REF!="Suzuki",#REF!="Suzuki",#REF!="Suzuki"),$P510/#REF!,""),1),"NA")</f>
        <v>NA</v>
      </c>
      <c r="AB500" s="269"/>
      <c r="AC500" s="830"/>
      <c r="AD500" s="855" t="e">
        <f>H510/#REF!/#REF!</f>
        <v>#REF!</v>
      </c>
      <c r="AE500" s="319"/>
      <c r="AF500" s="319"/>
      <c r="AG500" s="319"/>
      <c r="AH500" s="319"/>
      <c r="AI500" s="319"/>
      <c r="AJ500" s="319"/>
      <c r="AK500" s="319"/>
      <c r="AL500" s="319"/>
      <c r="AM500" s="319"/>
      <c r="AN500" s="319"/>
      <c r="AO500" s="319"/>
      <c r="AP500" s="319"/>
      <c r="AQ500" s="857" t="e">
        <f>ROUND(AD510/#REF!,0)</f>
        <v>#REF!</v>
      </c>
      <c r="AR500" s="44"/>
      <c r="AS500" s="19"/>
    </row>
    <row r="501" spans="2:45" hidden="1">
      <c r="B501" s="823"/>
      <c r="C501" s="828"/>
      <c r="D501" s="25"/>
      <c r="E501" s="25"/>
      <c r="F501" s="396"/>
      <c r="G501" s="396"/>
      <c r="H501" s="7" t="str">
        <f>IFERROR(IF(G501/#REF!=0," ",G501/#REF!),"")</f>
        <v/>
      </c>
      <c r="I501" s="147"/>
      <c r="J501" s="147"/>
      <c r="K501" s="147"/>
      <c r="L501" s="147"/>
      <c r="M501" s="147"/>
      <c r="N501" s="147"/>
      <c r="O501" s="863"/>
      <c r="P501" s="860"/>
      <c r="Q501" s="330"/>
      <c r="R501" s="866"/>
      <c r="S501" s="392"/>
      <c r="T501" s="392"/>
      <c r="U501" s="152"/>
      <c r="V501" s="152"/>
      <c r="W501" s="835"/>
      <c r="X501" s="388"/>
      <c r="Y501" s="835"/>
      <c r="Z501" s="388"/>
      <c r="AA501" s="835"/>
      <c r="AB501" s="270"/>
      <c r="AC501" s="831"/>
      <c r="AD501" s="855"/>
      <c r="AE501" s="319"/>
      <c r="AF501" s="319"/>
      <c r="AG501" s="319"/>
      <c r="AH501" s="319"/>
      <c r="AI501" s="319"/>
      <c r="AJ501" s="319"/>
      <c r="AK501" s="319"/>
      <c r="AL501" s="319"/>
      <c r="AM501" s="319"/>
      <c r="AN501" s="319"/>
      <c r="AO501" s="319"/>
      <c r="AP501" s="319"/>
      <c r="AQ501" s="857"/>
      <c r="AR501" s="46"/>
      <c r="AS501" s="19"/>
    </row>
    <row r="502" spans="2:45" hidden="1">
      <c r="B502" s="823"/>
      <c r="C502" s="828"/>
      <c r="D502" s="25"/>
      <c r="E502" s="25"/>
      <c r="F502" s="396"/>
      <c r="G502" s="396"/>
      <c r="H502" s="7" t="str">
        <f>IFERROR(IF(G502/#REF!=0," ",G502/#REF!),"")</f>
        <v/>
      </c>
      <c r="I502" s="147"/>
      <c r="J502" s="147"/>
      <c r="K502" s="147"/>
      <c r="L502" s="147"/>
      <c r="M502" s="147"/>
      <c r="N502" s="147"/>
      <c r="O502" s="863"/>
      <c r="P502" s="860"/>
      <c r="Q502" s="330"/>
      <c r="R502" s="866"/>
      <c r="S502" s="392"/>
      <c r="T502" s="392"/>
      <c r="U502" s="152"/>
      <c r="V502" s="152"/>
      <c r="W502" s="835"/>
      <c r="X502" s="388"/>
      <c r="Y502" s="835"/>
      <c r="Z502" s="388"/>
      <c r="AA502" s="835"/>
      <c r="AB502" s="270"/>
      <c r="AC502" s="831"/>
      <c r="AD502" s="855"/>
      <c r="AE502" s="319"/>
      <c r="AF502" s="319"/>
      <c r="AG502" s="319"/>
      <c r="AH502" s="319"/>
      <c r="AI502" s="319"/>
      <c r="AJ502" s="319"/>
      <c r="AK502" s="319"/>
      <c r="AL502" s="319"/>
      <c r="AM502" s="319"/>
      <c r="AN502" s="319"/>
      <c r="AO502" s="319"/>
      <c r="AP502" s="319"/>
      <c r="AQ502" s="857"/>
      <c r="AR502" s="46"/>
      <c r="AS502" s="19"/>
    </row>
    <row r="503" spans="2:45" hidden="1">
      <c r="B503" s="823"/>
      <c r="C503" s="828"/>
      <c r="D503" s="25"/>
      <c r="E503" s="25"/>
      <c r="F503" s="396"/>
      <c r="G503" s="396"/>
      <c r="H503" s="7" t="str">
        <f>IFERROR(IF(G503/#REF!=0," ",G503/#REF!),"")</f>
        <v/>
      </c>
      <c r="I503" s="147"/>
      <c r="J503" s="147"/>
      <c r="K503" s="147"/>
      <c r="L503" s="147"/>
      <c r="M503" s="147"/>
      <c r="N503" s="147"/>
      <c r="O503" s="863"/>
      <c r="P503" s="860"/>
      <c r="Q503" s="330"/>
      <c r="R503" s="866"/>
      <c r="S503" s="392"/>
      <c r="T503" s="392"/>
      <c r="U503" s="152"/>
      <c r="V503" s="152"/>
      <c r="W503" s="835"/>
      <c r="X503" s="388"/>
      <c r="Y503" s="835"/>
      <c r="Z503" s="388"/>
      <c r="AA503" s="835"/>
      <c r="AB503" s="270"/>
      <c r="AC503" s="831"/>
      <c r="AD503" s="855"/>
      <c r="AE503" s="319"/>
      <c r="AF503" s="319"/>
      <c r="AG503" s="319"/>
      <c r="AH503" s="319"/>
      <c r="AI503" s="319"/>
      <c r="AJ503" s="319"/>
      <c r="AK503" s="319"/>
      <c r="AL503" s="319"/>
      <c r="AM503" s="319"/>
      <c r="AN503" s="319"/>
      <c r="AO503" s="319"/>
      <c r="AP503" s="319"/>
      <c r="AQ503" s="857"/>
      <c r="AR503" s="46"/>
      <c r="AS503" s="19"/>
    </row>
    <row r="504" spans="2:45" hidden="1">
      <c r="B504" s="823"/>
      <c r="C504" s="828"/>
      <c r="D504" s="25"/>
      <c r="E504" s="25"/>
      <c r="F504" s="396"/>
      <c r="G504" s="22"/>
      <c r="H504" s="7" t="str">
        <f>IFERROR(IF(G504/#REF!=0," ",G504/#REF!),"")</f>
        <v/>
      </c>
      <c r="I504" s="147"/>
      <c r="J504" s="147"/>
      <c r="K504" s="147"/>
      <c r="L504" s="147"/>
      <c r="M504" s="147"/>
      <c r="N504" s="147"/>
      <c r="O504" s="863"/>
      <c r="P504" s="860"/>
      <c r="Q504" s="330"/>
      <c r="R504" s="866"/>
      <c r="S504" s="392"/>
      <c r="T504" s="392"/>
      <c r="U504" s="152"/>
      <c r="V504" s="152"/>
      <c r="W504" s="835"/>
      <c r="X504" s="388"/>
      <c r="Y504" s="835"/>
      <c r="Z504" s="388"/>
      <c r="AA504" s="835"/>
      <c r="AB504" s="270"/>
      <c r="AC504" s="831"/>
      <c r="AD504" s="855"/>
      <c r="AE504" s="319"/>
      <c r="AF504" s="319"/>
      <c r="AG504" s="319"/>
      <c r="AH504" s="319"/>
      <c r="AI504" s="319"/>
      <c r="AJ504" s="319"/>
      <c r="AK504" s="319"/>
      <c r="AL504" s="319"/>
      <c r="AM504" s="319"/>
      <c r="AN504" s="319"/>
      <c r="AO504" s="319"/>
      <c r="AP504" s="319"/>
      <c r="AQ504" s="857"/>
      <c r="AR504" s="46"/>
      <c r="AS504" s="19"/>
    </row>
    <row r="505" spans="2:45" hidden="1">
      <c r="B505" s="823"/>
      <c r="C505" s="828"/>
      <c r="D505" s="25"/>
      <c r="E505" s="25"/>
      <c r="F505" s="396"/>
      <c r="G505" s="22"/>
      <c r="H505" s="7" t="str">
        <f>IFERROR(IF(G505/#REF!=0," ",G505/#REF!),"")</f>
        <v/>
      </c>
      <c r="I505" s="147"/>
      <c r="J505" s="147"/>
      <c r="K505" s="147"/>
      <c r="L505" s="147"/>
      <c r="M505" s="147"/>
      <c r="N505" s="147"/>
      <c r="O505" s="863"/>
      <c r="P505" s="860"/>
      <c r="Q505" s="330"/>
      <c r="R505" s="866"/>
      <c r="S505" s="392"/>
      <c r="T505" s="392"/>
      <c r="U505" s="152"/>
      <c r="V505" s="152"/>
      <c r="W505" s="835"/>
      <c r="X505" s="388"/>
      <c r="Y505" s="835"/>
      <c r="Z505" s="388"/>
      <c r="AA505" s="835"/>
      <c r="AB505" s="270"/>
      <c r="AC505" s="831"/>
      <c r="AD505" s="855"/>
      <c r="AE505" s="319"/>
      <c r="AF505" s="319"/>
      <c r="AG505" s="319"/>
      <c r="AH505" s="319"/>
      <c r="AI505" s="319"/>
      <c r="AJ505" s="319"/>
      <c r="AK505" s="319"/>
      <c r="AL505" s="319"/>
      <c r="AM505" s="319"/>
      <c r="AN505" s="319"/>
      <c r="AO505" s="319"/>
      <c r="AP505" s="319"/>
      <c r="AQ505" s="857"/>
      <c r="AR505" s="46"/>
      <c r="AS505" s="19"/>
    </row>
    <row r="506" spans="2:45" hidden="1">
      <c r="B506" s="823"/>
      <c r="C506" s="828"/>
      <c r="D506" s="25"/>
      <c r="E506" s="25"/>
      <c r="F506" s="396"/>
      <c r="G506" s="22"/>
      <c r="H506" s="7" t="str">
        <f>IFERROR(IF(G506/#REF!=0," ",G506/#REF!),"")</f>
        <v/>
      </c>
      <c r="I506" s="147"/>
      <c r="J506" s="147"/>
      <c r="K506" s="147"/>
      <c r="L506" s="147"/>
      <c r="M506" s="147"/>
      <c r="N506" s="147"/>
      <c r="O506" s="863"/>
      <c r="P506" s="860"/>
      <c r="Q506" s="330"/>
      <c r="R506" s="866"/>
      <c r="S506" s="392"/>
      <c r="T506" s="392"/>
      <c r="U506" s="152"/>
      <c r="V506" s="152"/>
      <c r="W506" s="835"/>
      <c r="X506" s="388"/>
      <c r="Y506" s="835"/>
      <c r="Z506" s="388"/>
      <c r="AA506" s="835"/>
      <c r="AB506" s="270"/>
      <c r="AC506" s="831"/>
      <c r="AD506" s="855"/>
      <c r="AE506" s="319"/>
      <c r="AF506" s="319"/>
      <c r="AG506" s="319"/>
      <c r="AH506" s="319"/>
      <c r="AI506" s="319"/>
      <c r="AJ506" s="319"/>
      <c r="AK506" s="319"/>
      <c r="AL506" s="319"/>
      <c r="AM506" s="319"/>
      <c r="AN506" s="319"/>
      <c r="AO506" s="319"/>
      <c r="AP506" s="319"/>
      <c r="AQ506" s="857"/>
      <c r="AR506" s="46"/>
      <c r="AS506" s="19"/>
    </row>
    <row r="507" spans="2:45" hidden="1">
      <c r="B507" s="823"/>
      <c r="C507" s="828"/>
      <c r="D507" s="25"/>
      <c r="E507" s="25"/>
      <c r="F507" s="396"/>
      <c r="G507" s="22"/>
      <c r="H507" s="7" t="str">
        <f>IFERROR(IF(G507/#REF!=0," ",G507/#REF!),"")</f>
        <v/>
      </c>
      <c r="I507" s="147"/>
      <c r="J507" s="147"/>
      <c r="K507" s="147"/>
      <c r="L507" s="147"/>
      <c r="M507" s="147"/>
      <c r="N507" s="147"/>
      <c r="O507" s="863"/>
      <c r="P507" s="860"/>
      <c r="Q507" s="330"/>
      <c r="R507" s="866"/>
      <c r="S507" s="392"/>
      <c r="T507" s="392"/>
      <c r="U507" s="152"/>
      <c r="V507" s="152"/>
      <c r="W507" s="835"/>
      <c r="X507" s="388"/>
      <c r="Y507" s="835"/>
      <c r="Z507" s="388"/>
      <c r="AA507" s="835"/>
      <c r="AB507" s="270"/>
      <c r="AC507" s="831"/>
      <c r="AD507" s="855"/>
      <c r="AE507" s="319"/>
      <c r="AF507" s="319"/>
      <c r="AG507" s="319"/>
      <c r="AH507" s="319"/>
      <c r="AI507" s="319"/>
      <c r="AJ507" s="319"/>
      <c r="AK507" s="319"/>
      <c r="AL507" s="319"/>
      <c r="AM507" s="319"/>
      <c r="AN507" s="319"/>
      <c r="AO507" s="319"/>
      <c r="AP507" s="319"/>
      <c r="AQ507" s="857"/>
      <c r="AR507" s="46"/>
      <c r="AS507" s="19"/>
    </row>
    <row r="508" spans="2:45" hidden="1">
      <c r="B508" s="823"/>
      <c r="C508" s="828"/>
      <c r="D508" s="25"/>
      <c r="E508" s="25"/>
      <c r="F508" s="396"/>
      <c r="G508" s="22"/>
      <c r="H508" s="7" t="str">
        <f>IFERROR(IF(G508/#REF!=0," ",G508/#REF!),"")</f>
        <v/>
      </c>
      <c r="I508" s="147"/>
      <c r="J508" s="147"/>
      <c r="K508" s="147"/>
      <c r="L508" s="147"/>
      <c r="M508" s="147"/>
      <c r="N508" s="147"/>
      <c r="O508" s="863"/>
      <c r="P508" s="860"/>
      <c r="Q508" s="330"/>
      <c r="R508" s="866"/>
      <c r="S508" s="392"/>
      <c r="T508" s="392"/>
      <c r="U508" s="152"/>
      <c r="V508" s="152"/>
      <c r="W508" s="835"/>
      <c r="X508" s="388"/>
      <c r="Y508" s="835"/>
      <c r="Z508" s="388"/>
      <c r="AA508" s="835"/>
      <c r="AB508" s="270"/>
      <c r="AC508" s="831"/>
      <c r="AD508" s="855"/>
      <c r="AE508" s="319"/>
      <c r="AF508" s="319"/>
      <c r="AG508" s="319"/>
      <c r="AH508" s="319"/>
      <c r="AI508" s="319"/>
      <c r="AJ508" s="319"/>
      <c r="AK508" s="319"/>
      <c r="AL508" s="319"/>
      <c r="AM508" s="319"/>
      <c r="AN508" s="319"/>
      <c r="AO508" s="319"/>
      <c r="AP508" s="319"/>
      <c r="AQ508" s="857"/>
      <c r="AR508" s="46"/>
      <c r="AS508" s="19"/>
    </row>
    <row r="509" spans="2:45" hidden="1">
      <c r="B509" s="822"/>
      <c r="C509" s="829"/>
      <c r="D509" s="25"/>
      <c r="E509" s="25"/>
      <c r="F509" s="396"/>
      <c r="G509" s="22"/>
      <c r="H509" s="7" t="str">
        <f>IFERROR(IF(G509/#REF!=0," ",G509/#REF!),"")</f>
        <v/>
      </c>
      <c r="I509" s="7"/>
      <c r="J509" s="7"/>
      <c r="K509" s="7"/>
      <c r="L509" s="7"/>
      <c r="M509" s="7"/>
      <c r="N509" s="7"/>
      <c r="O509" s="864"/>
      <c r="P509" s="861"/>
      <c r="Q509" s="331"/>
      <c r="R509" s="867"/>
      <c r="S509" s="393"/>
      <c r="T509" s="393"/>
      <c r="U509" s="153"/>
      <c r="V509" s="153"/>
      <c r="W509" s="836"/>
      <c r="X509" s="389"/>
      <c r="Y509" s="836"/>
      <c r="Z509" s="389"/>
      <c r="AA509" s="836"/>
      <c r="AB509" s="271"/>
      <c r="AC509" s="832"/>
      <c r="AD509" s="856"/>
      <c r="AE509" s="320"/>
      <c r="AF509" s="320"/>
      <c r="AG509" s="320"/>
      <c r="AH509" s="320"/>
      <c r="AI509" s="320"/>
      <c r="AJ509" s="320"/>
      <c r="AK509" s="320"/>
      <c r="AL509" s="320"/>
      <c r="AM509" s="320"/>
      <c r="AN509" s="320"/>
      <c r="AO509" s="320"/>
      <c r="AP509" s="320"/>
      <c r="AQ509" s="858"/>
      <c r="AR509" s="46"/>
      <c r="AS509" s="19"/>
    </row>
    <row r="510" spans="2:45" s="90" customFormat="1" ht="16.5" hidden="1" customHeight="1">
      <c r="B510" s="821"/>
      <c r="C510" s="78" t="s">
        <v>348</v>
      </c>
      <c r="D510" s="78">
        <f>COUNTA(D500:D509)</f>
        <v>0</v>
      </c>
      <c r="E510" s="78"/>
      <c r="F510" s="78"/>
      <c r="G510" s="69">
        <f>SUM(G500:G509)</f>
        <v>0</v>
      </c>
      <c r="H510" s="69">
        <f>SUM(H500:H509)</f>
        <v>0</v>
      </c>
      <c r="I510" s="69"/>
      <c r="J510" s="69"/>
      <c r="K510" s="69"/>
      <c r="L510" s="69"/>
      <c r="M510" s="69"/>
      <c r="N510" s="69"/>
      <c r="O510" s="70">
        <f>SUM(O500:O509)</f>
        <v>0</v>
      </c>
      <c r="P510" s="71">
        <f>SUM(P500:P509)</f>
        <v>0</v>
      </c>
      <c r="Q510" s="71"/>
      <c r="R510" s="71">
        <f>SUM(R500:R509)</f>
        <v>0</v>
      </c>
      <c r="S510" s="71"/>
      <c r="T510" s="71"/>
      <c r="U510" s="71"/>
      <c r="V510" s="71"/>
      <c r="W510" s="74">
        <f>SUM(W500:W509)</f>
        <v>0</v>
      </c>
      <c r="X510" s="74"/>
      <c r="Y510" s="74">
        <f t="shared" ref="Y510" si="94">SUM(Y500:Y509)</f>
        <v>0</v>
      </c>
      <c r="Z510" s="74"/>
      <c r="AA510" s="74">
        <f>SUM(AA500:AA509)</f>
        <v>0</v>
      </c>
      <c r="AB510" s="74"/>
      <c r="AC510" s="71"/>
      <c r="AD510" s="71" t="e">
        <f>SUM(AD500:AD509)</f>
        <v>#REF!</v>
      </c>
      <c r="AE510" s="71"/>
      <c r="AF510" s="71"/>
      <c r="AG510" s="71"/>
      <c r="AH510" s="71"/>
      <c r="AI510" s="71"/>
      <c r="AJ510" s="71"/>
      <c r="AK510" s="71"/>
      <c r="AL510" s="71"/>
      <c r="AM510" s="71"/>
      <c r="AN510" s="71"/>
      <c r="AO510" s="71"/>
      <c r="AP510" s="71"/>
      <c r="AQ510" s="71" t="e">
        <f t="shared" ref="AQ510" si="95">SUM(AQ500:AQ509)</f>
        <v>#REF!</v>
      </c>
      <c r="AR510" s="81"/>
      <c r="AS510" s="91"/>
    </row>
    <row r="511" spans="2:45" s="93" customFormat="1" hidden="1">
      <c r="B511" s="822"/>
      <c r="C511" s="82"/>
      <c r="D511" s="83"/>
      <c r="E511" s="83"/>
      <c r="F511" s="84"/>
      <c r="G511" s="84"/>
      <c r="H511" s="28" t="str">
        <f>IFERROR(IF(G511/#REF!=0," ",G511/#REF!),"")</f>
        <v/>
      </c>
      <c r="I511" s="28"/>
      <c r="J511" s="28"/>
      <c r="K511" s="28"/>
      <c r="L511" s="28"/>
      <c r="M511" s="28"/>
      <c r="N511" s="28"/>
      <c r="O511" s="72"/>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87"/>
      <c r="AS511" s="92"/>
    </row>
    <row r="512" spans="2:45" hidden="1">
      <c r="B512" s="823">
        <f>B500+1</f>
        <v>42</v>
      </c>
      <c r="C512" s="828"/>
      <c r="D512" s="25"/>
      <c r="E512" s="25"/>
      <c r="F512" s="24"/>
      <c r="G512" s="396"/>
      <c r="H512" s="7" t="str">
        <f>IFERROR(IF(G512/#REF!=0," ",G512/#REF!),"")</f>
        <v/>
      </c>
      <c r="I512" s="147"/>
      <c r="J512" s="147"/>
      <c r="K512" s="147"/>
      <c r="L512" s="147"/>
      <c r="M512" s="147"/>
      <c r="N512" s="147"/>
      <c r="O512" s="862" t="str">
        <f>IFERROR(ROUND(IF(G522/#REF!=0,"",G522/#REF!),0),"")</f>
        <v/>
      </c>
      <c r="P512" s="859" t="str">
        <f>IFERROR(O522/#REF!,"")</f>
        <v/>
      </c>
      <c r="Q512" s="332"/>
      <c r="R512" s="865" t="str">
        <f>IFERROR(P522*#REF!/2,"")</f>
        <v/>
      </c>
      <c r="S512" s="392"/>
      <c r="T512" s="392"/>
      <c r="U512" s="152"/>
      <c r="V512" s="152"/>
      <c r="W512" s="834" t="str">
        <f>IFERROR(ROUND(IF(OR(#REF!="Hino Truck",#REF!="Hino Truck",#REF!="Hino Truck",#REF!="Hino Truck"),$P522/#REF!,""),1),"NA")</f>
        <v>NA</v>
      </c>
      <c r="X512" s="387"/>
      <c r="Y512" s="834" t="str">
        <f>IFERROR(ROUND(IF(OR(#REF!="Shazoor",#REF!="Shazoor",#REF!="Shazoor",#REF!="Shazoor"),$P522/#REF!,""),1),"NA")</f>
        <v>NA</v>
      </c>
      <c r="Z512" s="387"/>
      <c r="AA512" s="834" t="str">
        <f>IFERROR(ROUND(IF(OR(#REF!="Suzuki",#REF!="Suzuki",#REF!="Suzuki",#REF!="Suzuki"),$P522/#REF!,""),1),"NA")</f>
        <v>NA</v>
      </c>
      <c r="AB512" s="269"/>
      <c r="AC512" s="830"/>
      <c r="AD512" s="855" t="e">
        <f>H522/#REF!/#REF!</f>
        <v>#REF!</v>
      </c>
      <c r="AE512" s="319"/>
      <c r="AF512" s="319"/>
      <c r="AG512" s="319"/>
      <c r="AH512" s="319"/>
      <c r="AI512" s="319"/>
      <c r="AJ512" s="319"/>
      <c r="AK512" s="319"/>
      <c r="AL512" s="319"/>
      <c r="AM512" s="319"/>
      <c r="AN512" s="319"/>
      <c r="AO512" s="319"/>
      <c r="AP512" s="319"/>
      <c r="AQ512" s="857" t="e">
        <f>ROUND(AD522/#REF!,0)</f>
        <v>#REF!</v>
      </c>
      <c r="AR512" s="44"/>
      <c r="AS512" s="19"/>
    </row>
    <row r="513" spans="2:45" hidden="1">
      <c r="B513" s="823"/>
      <c r="C513" s="828"/>
      <c r="D513" s="25"/>
      <c r="E513" s="25"/>
      <c r="F513" s="396"/>
      <c r="G513" s="396"/>
      <c r="H513" s="7" t="str">
        <f>IFERROR(IF(G513/#REF!=0," ",G513/#REF!),"")</f>
        <v/>
      </c>
      <c r="I513" s="147"/>
      <c r="J513" s="147"/>
      <c r="K513" s="147"/>
      <c r="L513" s="147"/>
      <c r="M513" s="147"/>
      <c r="N513" s="147"/>
      <c r="O513" s="863"/>
      <c r="P513" s="860"/>
      <c r="Q513" s="330"/>
      <c r="R513" s="866"/>
      <c r="S513" s="392"/>
      <c r="T513" s="392"/>
      <c r="U513" s="152"/>
      <c r="V513" s="152"/>
      <c r="W513" s="835"/>
      <c r="X513" s="388"/>
      <c r="Y513" s="835"/>
      <c r="Z513" s="388"/>
      <c r="AA513" s="835"/>
      <c r="AB513" s="270"/>
      <c r="AC513" s="831"/>
      <c r="AD513" s="855"/>
      <c r="AE513" s="319"/>
      <c r="AF513" s="319"/>
      <c r="AG513" s="319"/>
      <c r="AH513" s="319"/>
      <c r="AI513" s="319"/>
      <c r="AJ513" s="319"/>
      <c r="AK513" s="319"/>
      <c r="AL513" s="319"/>
      <c r="AM513" s="319"/>
      <c r="AN513" s="319"/>
      <c r="AO513" s="319"/>
      <c r="AP513" s="319"/>
      <c r="AQ513" s="857"/>
      <c r="AR513" s="46"/>
      <c r="AS513" s="19"/>
    </row>
    <row r="514" spans="2:45" hidden="1">
      <c r="B514" s="823"/>
      <c r="C514" s="828"/>
      <c r="D514" s="25"/>
      <c r="E514" s="25"/>
      <c r="F514" s="396"/>
      <c r="G514" s="396"/>
      <c r="H514" s="7" t="str">
        <f>IFERROR(IF(G514/#REF!=0," ",G514/#REF!),"")</f>
        <v/>
      </c>
      <c r="I514" s="147"/>
      <c r="J514" s="147"/>
      <c r="K514" s="147"/>
      <c r="L514" s="147"/>
      <c r="M514" s="147"/>
      <c r="N514" s="147"/>
      <c r="O514" s="863"/>
      <c r="P514" s="860"/>
      <c r="Q514" s="330"/>
      <c r="R514" s="866"/>
      <c r="S514" s="392"/>
      <c r="T514" s="392"/>
      <c r="U514" s="152"/>
      <c r="V514" s="152"/>
      <c r="W514" s="835"/>
      <c r="X514" s="388"/>
      <c r="Y514" s="835"/>
      <c r="Z514" s="388"/>
      <c r="AA514" s="835"/>
      <c r="AB514" s="270"/>
      <c r="AC514" s="831"/>
      <c r="AD514" s="855"/>
      <c r="AE514" s="319"/>
      <c r="AF514" s="319"/>
      <c r="AG514" s="319"/>
      <c r="AH514" s="319"/>
      <c r="AI514" s="319"/>
      <c r="AJ514" s="319"/>
      <c r="AK514" s="319"/>
      <c r="AL514" s="319"/>
      <c r="AM514" s="319"/>
      <c r="AN514" s="319"/>
      <c r="AO514" s="319"/>
      <c r="AP514" s="319"/>
      <c r="AQ514" s="857"/>
      <c r="AR514" s="46"/>
      <c r="AS514" s="19"/>
    </row>
    <row r="515" spans="2:45" hidden="1">
      <c r="B515" s="823"/>
      <c r="C515" s="828"/>
      <c r="D515" s="25"/>
      <c r="E515" s="25"/>
      <c r="F515" s="396"/>
      <c r="G515" s="396"/>
      <c r="H515" s="7" t="str">
        <f>IFERROR(IF(G515/#REF!=0," ",G515/#REF!),"")</f>
        <v/>
      </c>
      <c r="I515" s="147"/>
      <c r="J515" s="147"/>
      <c r="K515" s="147"/>
      <c r="L515" s="147"/>
      <c r="M515" s="147"/>
      <c r="N515" s="147"/>
      <c r="O515" s="863"/>
      <c r="P515" s="860"/>
      <c r="Q515" s="330"/>
      <c r="R515" s="866"/>
      <c r="S515" s="392"/>
      <c r="T515" s="392"/>
      <c r="U515" s="152"/>
      <c r="V515" s="152"/>
      <c r="W515" s="835"/>
      <c r="X515" s="388"/>
      <c r="Y515" s="835"/>
      <c r="Z515" s="388"/>
      <c r="AA515" s="835"/>
      <c r="AB515" s="270"/>
      <c r="AC515" s="831"/>
      <c r="AD515" s="855"/>
      <c r="AE515" s="319"/>
      <c r="AF515" s="319"/>
      <c r="AG515" s="319"/>
      <c r="AH515" s="319"/>
      <c r="AI515" s="319"/>
      <c r="AJ515" s="319"/>
      <c r="AK515" s="319"/>
      <c r="AL515" s="319"/>
      <c r="AM515" s="319"/>
      <c r="AN515" s="319"/>
      <c r="AO515" s="319"/>
      <c r="AP515" s="319"/>
      <c r="AQ515" s="857"/>
      <c r="AR515" s="46"/>
      <c r="AS515" s="19"/>
    </row>
    <row r="516" spans="2:45" hidden="1">
      <c r="B516" s="823"/>
      <c r="C516" s="828"/>
      <c r="D516" s="25"/>
      <c r="E516" s="25"/>
      <c r="F516" s="396"/>
      <c r="G516" s="22"/>
      <c r="H516" s="7" t="str">
        <f>IFERROR(IF(G516/#REF!=0," ",G516/#REF!),"")</f>
        <v/>
      </c>
      <c r="I516" s="147"/>
      <c r="J516" s="147"/>
      <c r="K516" s="147"/>
      <c r="L516" s="147"/>
      <c r="M516" s="147"/>
      <c r="N516" s="147"/>
      <c r="O516" s="863"/>
      <c r="P516" s="860"/>
      <c r="Q516" s="330"/>
      <c r="R516" s="866"/>
      <c r="S516" s="392"/>
      <c r="T516" s="392"/>
      <c r="U516" s="152"/>
      <c r="V516" s="152"/>
      <c r="W516" s="835"/>
      <c r="X516" s="388"/>
      <c r="Y516" s="835"/>
      <c r="Z516" s="388"/>
      <c r="AA516" s="835"/>
      <c r="AB516" s="270"/>
      <c r="AC516" s="831"/>
      <c r="AD516" s="855"/>
      <c r="AE516" s="319"/>
      <c r="AF516" s="319"/>
      <c r="AG516" s="319"/>
      <c r="AH516" s="319"/>
      <c r="AI516" s="319"/>
      <c r="AJ516" s="319"/>
      <c r="AK516" s="319"/>
      <c r="AL516" s="319"/>
      <c r="AM516" s="319"/>
      <c r="AN516" s="319"/>
      <c r="AO516" s="319"/>
      <c r="AP516" s="319"/>
      <c r="AQ516" s="857"/>
      <c r="AR516" s="46"/>
      <c r="AS516" s="19"/>
    </row>
    <row r="517" spans="2:45" hidden="1">
      <c r="B517" s="823"/>
      <c r="C517" s="828"/>
      <c r="D517" s="25"/>
      <c r="E517" s="25"/>
      <c r="F517" s="396"/>
      <c r="G517" s="22"/>
      <c r="H517" s="7" t="str">
        <f>IFERROR(IF(G517/#REF!=0," ",G517/#REF!),"")</f>
        <v/>
      </c>
      <c r="I517" s="147"/>
      <c r="J517" s="147"/>
      <c r="K517" s="147"/>
      <c r="L517" s="147"/>
      <c r="M517" s="147"/>
      <c r="N517" s="147"/>
      <c r="O517" s="863"/>
      <c r="P517" s="860"/>
      <c r="Q517" s="330"/>
      <c r="R517" s="866"/>
      <c r="S517" s="392"/>
      <c r="T517" s="392"/>
      <c r="U517" s="152"/>
      <c r="V517" s="152"/>
      <c r="W517" s="835"/>
      <c r="X517" s="388"/>
      <c r="Y517" s="835"/>
      <c r="Z517" s="388"/>
      <c r="AA517" s="835"/>
      <c r="AB517" s="270"/>
      <c r="AC517" s="831"/>
      <c r="AD517" s="855"/>
      <c r="AE517" s="319"/>
      <c r="AF517" s="319"/>
      <c r="AG517" s="319"/>
      <c r="AH517" s="319"/>
      <c r="AI517" s="319"/>
      <c r="AJ517" s="319"/>
      <c r="AK517" s="319"/>
      <c r="AL517" s="319"/>
      <c r="AM517" s="319"/>
      <c r="AN517" s="319"/>
      <c r="AO517" s="319"/>
      <c r="AP517" s="319"/>
      <c r="AQ517" s="857"/>
      <c r="AR517" s="46"/>
      <c r="AS517" s="19"/>
    </row>
    <row r="518" spans="2:45" hidden="1">
      <c r="B518" s="823"/>
      <c r="C518" s="828"/>
      <c r="D518" s="25"/>
      <c r="E518" s="25"/>
      <c r="F518" s="396"/>
      <c r="G518" s="22"/>
      <c r="H518" s="7" t="str">
        <f>IFERROR(IF(G518/#REF!=0," ",G518/#REF!),"")</f>
        <v/>
      </c>
      <c r="I518" s="147"/>
      <c r="J518" s="147"/>
      <c r="K518" s="147"/>
      <c r="L518" s="147"/>
      <c r="M518" s="147"/>
      <c r="N518" s="147"/>
      <c r="O518" s="863"/>
      <c r="P518" s="860"/>
      <c r="Q518" s="330"/>
      <c r="R518" s="866"/>
      <c r="S518" s="392"/>
      <c r="T518" s="392"/>
      <c r="U518" s="152"/>
      <c r="V518" s="152"/>
      <c r="W518" s="835"/>
      <c r="X518" s="388"/>
      <c r="Y518" s="835"/>
      <c r="Z518" s="388"/>
      <c r="AA518" s="835"/>
      <c r="AB518" s="270"/>
      <c r="AC518" s="831"/>
      <c r="AD518" s="855"/>
      <c r="AE518" s="319"/>
      <c r="AF518" s="319"/>
      <c r="AG518" s="319"/>
      <c r="AH518" s="319"/>
      <c r="AI518" s="319"/>
      <c r="AJ518" s="319"/>
      <c r="AK518" s="319"/>
      <c r="AL518" s="319"/>
      <c r="AM518" s="319"/>
      <c r="AN518" s="319"/>
      <c r="AO518" s="319"/>
      <c r="AP518" s="319"/>
      <c r="AQ518" s="857"/>
      <c r="AR518" s="46"/>
      <c r="AS518" s="19"/>
    </row>
    <row r="519" spans="2:45" hidden="1">
      <c r="B519" s="823"/>
      <c r="C519" s="828"/>
      <c r="D519" s="25"/>
      <c r="E519" s="25"/>
      <c r="F519" s="396"/>
      <c r="G519" s="22"/>
      <c r="H519" s="7" t="str">
        <f>IFERROR(IF(G519/#REF!=0," ",G519/#REF!),"")</f>
        <v/>
      </c>
      <c r="I519" s="147"/>
      <c r="J519" s="147"/>
      <c r="K519" s="147"/>
      <c r="L519" s="147"/>
      <c r="M519" s="147"/>
      <c r="N519" s="147"/>
      <c r="O519" s="863"/>
      <c r="P519" s="860"/>
      <c r="Q519" s="330"/>
      <c r="R519" s="866"/>
      <c r="S519" s="392"/>
      <c r="T519" s="392"/>
      <c r="U519" s="152"/>
      <c r="V519" s="152"/>
      <c r="W519" s="835"/>
      <c r="X519" s="388"/>
      <c r="Y519" s="835"/>
      <c r="Z519" s="388"/>
      <c r="AA519" s="835"/>
      <c r="AB519" s="270"/>
      <c r="AC519" s="831"/>
      <c r="AD519" s="855"/>
      <c r="AE519" s="319"/>
      <c r="AF519" s="319"/>
      <c r="AG519" s="319"/>
      <c r="AH519" s="319"/>
      <c r="AI519" s="319"/>
      <c r="AJ519" s="319"/>
      <c r="AK519" s="319"/>
      <c r="AL519" s="319"/>
      <c r="AM519" s="319"/>
      <c r="AN519" s="319"/>
      <c r="AO519" s="319"/>
      <c r="AP519" s="319"/>
      <c r="AQ519" s="857"/>
      <c r="AR519" s="46"/>
      <c r="AS519" s="19"/>
    </row>
    <row r="520" spans="2:45" hidden="1">
      <c r="B520" s="823"/>
      <c r="C520" s="828"/>
      <c r="D520" s="25"/>
      <c r="E520" s="25"/>
      <c r="F520" s="396"/>
      <c r="G520" s="22"/>
      <c r="H520" s="7" t="str">
        <f>IFERROR(IF(G520/#REF!=0," ",G520/#REF!),"")</f>
        <v/>
      </c>
      <c r="I520" s="147"/>
      <c r="J520" s="147"/>
      <c r="K520" s="147"/>
      <c r="L520" s="147"/>
      <c r="M520" s="147"/>
      <c r="N520" s="147"/>
      <c r="O520" s="863"/>
      <c r="P520" s="860"/>
      <c r="Q520" s="330"/>
      <c r="R520" s="866"/>
      <c r="S520" s="392"/>
      <c r="T520" s="392"/>
      <c r="U520" s="152"/>
      <c r="V520" s="152"/>
      <c r="W520" s="835"/>
      <c r="X520" s="388"/>
      <c r="Y520" s="835"/>
      <c r="Z520" s="388"/>
      <c r="AA520" s="835"/>
      <c r="AB520" s="270"/>
      <c r="AC520" s="831"/>
      <c r="AD520" s="855"/>
      <c r="AE520" s="319"/>
      <c r="AF520" s="319"/>
      <c r="AG520" s="319"/>
      <c r="AH520" s="319"/>
      <c r="AI520" s="319"/>
      <c r="AJ520" s="319"/>
      <c r="AK520" s="319"/>
      <c r="AL520" s="319"/>
      <c r="AM520" s="319"/>
      <c r="AN520" s="319"/>
      <c r="AO520" s="319"/>
      <c r="AP520" s="319"/>
      <c r="AQ520" s="857"/>
      <c r="AR520" s="46"/>
      <c r="AS520" s="19"/>
    </row>
    <row r="521" spans="2:45" hidden="1">
      <c r="B521" s="822"/>
      <c r="C521" s="829"/>
      <c r="D521" s="25"/>
      <c r="E521" s="25"/>
      <c r="F521" s="396"/>
      <c r="G521" s="22"/>
      <c r="H521" s="7" t="str">
        <f>IFERROR(IF(G521/#REF!=0," ",G521/#REF!),"")</f>
        <v/>
      </c>
      <c r="I521" s="7"/>
      <c r="J521" s="7"/>
      <c r="K521" s="7"/>
      <c r="L521" s="7"/>
      <c r="M521" s="7"/>
      <c r="N521" s="7"/>
      <c r="O521" s="864"/>
      <c r="P521" s="861"/>
      <c r="Q521" s="331"/>
      <c r="R521" s="867"/>
      <c r="S521" s="393"/>
      <c r="T521" s="393"/>
      <c r="U521" s="153"/>
      <c r="V521" s="153"/>
      <c r="W521" s="836"/>
      <c r="X521" s="389"/>
      <c r="Y521" s="836"/>
      <c r="Z521" s="389"/>
      <c r="AA521" s="836"/>
      <c r="AB521" s="271"/>
      <c r="AC521" s="832"/>
      <c r="AD521" s="856"/>
      <c r="AE521" s="320"/>
      <c r="AF521" s="320"/>
      <c r="AG521" s="320"/>
      <c r="AH521" s="320"/>
      <c r="AI521" s="320"/>
      <c r="AJ521" s="320"/>
      <c r="AK521" s="320"/>
      <c r="AL521" s="320"/>
      <c r="AM521" s="320"/>
      <c r="AN521" s="320"/>
      <c r="AO521" s="320"/>
      <c r="AP521" s="320"/>
      <c r="AQ521" s="858"/>
      <c r="AR521" s="46"/>
      <c r="AS521" s="19"/>
    </row>
    <row r="522" spans="2:45" s="90" customFormat="1" ht="16.5" hidden="1" customHeight="1">
      <c r="B522" s="821"/>
      <c r="C522" s="78" t="s">
        <v>348</v>
      </c>
      <c r="D522" s="78">
        <f>COUNTA(D512:D521)</f>
        <v>0</v>
      </c>
      <c r="E522" s="78"/>
      <c r="F522" s="78"/>
      <c r="G522" s="69">
        <f>SUM(G512:G521)</f>
        <v>0</v>
      </c>
      <c r="H522" s="69">
        <f>SUM(H512:H521)</f>
        <v>0</v>
      </c>
      <c r="I522" s="69"/>
      <c r="J522" s="69"/>
      <c r="K522" s="69"/>
      <c r="L522" s="69"/>
      <c r="M522" s="69"/>
      <c r="N522" s="69"/>
      <c r="O522" s="70">
        <f>SUM(O512:O521)</f>
        <v>0</v>
      </c>
      <c r="P522" s="71">
        <f>SUM(P512:P521)</f>
        <v>0</v>
      </c>
      <c r="Q522" s="71"/>
      <c r="R522" s="71">
        <f>SUM(R512:R521)</f>
        <v>0</v>
      </c>
      <c r="S522" s="71"/>
      <c r="T522" s="71"/>
      <c r="U522" s="71"/>
      <c r="V522" s="71"/>
      <c r="W522" s="74">
        <f>SUM(W512:W521)</f>
        <v>0</v>
      </c>
      <c r="X522" s="74"/>
      <c r="Y522" s="74">
        <f t="shared" ref="Y522" si="96">SUM(Y512:Y521)</f>
        <v>0</v>
      </c>
      <c r="Z522" s="74"/>
      <c r="AA522" s="74">
        <f>SUM(AA512:AA521)</f>
        <v>0</v>
      </c>
      <c r="AB522" s="74"/>
      <c r="AC522" s="71"/>
      <c r="AD522" s="71" t="e">
        <f>SUM(AD512:AD521)</f>
        <v>#REF!</v>
      </c>
      <c r="AE522" s="71"/>
      <c r="AF522" s="71"/>
      <c r="AG522" s="71"/>
      <c r="AH522" s="71"/>
      <c r="AI522" s="71"/>
      <c r="AJ522" s="71"/>
      <c r="AK522" s="71"/>
      <c r="AL522" s="71"/>
      <c r="AM522" s="71"/>
      <c r="AN522" s="71"/>
      <c r="AO522" s="71"/>
      <c r="AP522" s="71"/>
      <c r="AQ522" s="71" t="e">
        <f t="shared" ref="AQ522" si="97">SUM(AQ512:AQ521)</f>
        <v>#REF!</v>
      </c>
      <c r="AR522" s="81"/>
      <c r="AS522" s="91"/>
    </row>
    <row r="523" spans="2:45" s="93" customFormat="1" hidden="1">
      <c r="B523" s="822"/>
      <c r="C523" s="82"/>
      <c r="D523" s="83"/>
      <c r="E523" s="83"/>
      <c r="F523" s="84"/>
      <c r="G523" s="84"/>
      <c r="H523" s="28" t="str">
        <f>IFERROR(IF(G523/#REF!=0," ",G523/#REF!),"")</f>
        <v/>
      </c>
      <c r="I523" s="28"/>
      <c r="J523" s="28"/>
      <c r="K523" s="28"/>
      <c r="L523" s="28"/>
      <c r="M523" s="28"/>
      <c r="N523" s="28"/>
      <c r="O523" s="72"/>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87"/>
      <c r="AS523" s="92"/>
    </row>
    <row r="524" spans="2:45" hidden="1">
      <c r="B524" s="823">
        <f>B512+1</f>
        <v>43</v>
      </c>
      <c r="C524" s="828"/>
      <c r="D524" s="25"/>
      <c r="E524" s="25"/>
      <c r="F524" s="24"/>
      <c r="G524" s="396"/>
      <c r="H524" s="7" t="str">
        <f>IFERROR(IF(G524/#REF!=0," ",G524/#REF!),"")</f>
        <v/>
      </c>
      <c r="I524" s="147"/>
      <c r="J524" s="147"/>
      <c r="K524" s="147"/>
      <c r="L524" s="147"/>
      <c r="M524" s="147"/>
      <c r="N524" s="147"/>
      <c r="O524" s="862" t="str">
        <f>IFERROR(ROUND(IF(G534/#REF!=0,"",G534/#REF!),0),"")</f>
        <v/>
      </c>
      <c r="P524" s="859" t="str">
        <f>IFERROR(O534/#REF!,"")</f>
        <v/>
      </c>
      <c r="Q524" s="332"/>
      <c r="R524" s="865" t="str">
        <f>IFERROR(P534*#REF!/2,"")</f>
        <v/>
      </c>
      <c r="S524" s="392"/>
      <c r="T524" s="392"/>
      <c r="U524" s="152"/>
      <c r="V524" s="152"/>
      <c r="W524" s="834" t="str">
        <f>IFERROR(ROUND(IF(OR(#REF!="Hino Truck",#REF!="Hino Truck",#REF!="Hino Truck",#REF!="Hino Truck"),$P534/#REF!,""),1),"NA")</f>
        <v>NA</v>
      </c>
      <c r="X524" s="387"/>
      <c r="Y524" s="834" t="str">
        <f>IFERROR(ROUND(IF(OR(#REF!="Shazoor",#REF!="Shazoor",#REF!="Shazoor",#REF!="Shazoor"),$P534/#REF!,""),1),"NA")</f>
        <v>NA</v>
      </c>
      <c r="Z524" s="387"/>
      <c r="AA524" s="834" t="str">
        <f>IFERROR(ROUND(IF(OR(#REF!="Suzuki",#REF!="Suzuki",#REF!="Suzuki",#REF!="Suzuki"),$P534/#REF!,""),1),"NA")</f>
        <v>NA</v>
      </c>
      <c r="AB524" s="269"/>
      <c r="AC524" s="830"/>
      <c r="AD524" s="855" t="e">
        <f>H534/#REF!/#REF!</f>
        <v>#REF!</v>
      </c>
      <c r="AE524" s="319"/>
      <c r="AF524" s="319"/>
      <c r="AG524" s="319"/>
      <c r="AH524" s="319"/>
      <c r="AI524" s="319"/>
      <c r="AJ524" s="319"/>
      <c r="AK524" s="319"/>
      <c r="AL524" s="319"/>
      <c r="AM524" s="319"/>
      <c r="AN524" s="319"/>
      <c r="AO524" s="319"/>
      <c r="AP524" s="319"/>
      <c r="AQ524" s="857" t="e">
        <f>ROUND(AD534/#REF!,0)</f>
        <v>#REF!</v>
      </c>
      <c r="AR524" s="44"/>
      <c r="AS524" s="19"/>
    </row>
    <row r="525" spans="2:45" hidden="1">
      <c r="B525" s="823"/>
      <c r="C525" s="828"/>
      <c r="D525" s="25"/>
      <c r="E525" s="25"/>
      <c r="F525" s="396"/>
      <c r="G525" s="396"/>
      <c r="H525" s="7" t="str">
        <f>IFERROR(IF(G525/#REF!=0," ",G525/#REF!),"")</f>
        <v/>
      </c>
      <c r="I525" s="147"/>
      <c r="J525" s="147"/>
      <c r="K525" s="147"/>
      <c r="L525" s="147"/>
      <c r="M525" s="147"/>
      <c r="N525" s="147"/>
      <c r="O525" s="863"/>
      <c r="P525" s="860"/>
      <c r="Q525" s="330"/>
      <c r="R525" s="866"/>
      <c r="S525" s="392"/>
      <c r="T525" s="392"/>
      <c r="U525" s="152"/>
      <c r="V525" s="152"/>
      <c r="W525" s="835"/>
      <c r="X525" s="388"/>
      <c r="Y525" s="835"/>
      <c r="Z525" s="388"/>
      <c r="AA525" s="835"/>
      <c r="AB525" s="270"/>
      <c r="AC525" s="831"/>
      <c r="AD525" s="855"/>
      <c r="AE525" s="319"/>
      <c r="AF525" s="319"/>
      <c r="AG525" s="319"/>
      <c r="AH525" s="319"/>
      <c r="AI525" s="319"/>
      <c r="AJ525" s="319"/>
      <c r="AK525" s="319"/>
      <c r="AL525" s="319"/>
      <c r="AM525" s="319"/>
      <c r="AN525" s="319"/>
      <c r="AO525" s="319"/>
      <c r="AP525" s="319"/>
      <c r="AQ525" s="857"/>
      <c r="AR525" s="46"/>
      <c r="AS525" s="19"/>
    </row>
    <row r="526" spans="2:45" hidden="1">
      <c r="B526" s="823"/>
      <c r="C526" s="828"/>
      <c r="D526" s="25"/>
      <c r="E526" s="25"/>
      <c r="F526" s="396"/>
      <c r="G526" s="396"/>
      <c r="H526" s="7" t="str">
        <f>IFERROR(IF(G526/#REF!=0," ",G526/#REF!),"")</f>
        <v/>
      </c>
      <c r="I526" s="147"/>
      <c r="J526" s="147"/>
      <c r="K526" s="147"/>
      <c r="L526" s="147"/>
      <c r="M526" s="147"/>
      <c r="N526" s="147"/>
      <c r="O526" s="863"/>
      <c r="P526" s="860"/>
      <c r="Q526" s="330"/>
      <c r="R526" s="866"/>
      <c r="S526" s="392"/>
      <c r="T526" s="392"/>
      <c r="U526" s="152"/>
      <c r="V526" s="152"/>
      <c r="W526" s="835"/>
      <c r="X526" s="388"/>
      <c r="Y526" s="835"/>
      <c r="Z526" s="388"/>
      <c r="AA526" s="835"/>
      <c r="AB526" s="270"/>
      <c r="AC526" s="831"/>
      <c r="AD526" s="855"/>
      <c r="AE526" s="319"/>
      <c r="AF526" s="319"/>
      <c r="AG526" s="319"/>
      <c r="AH526" s="319"/>
      <c r="AI526" s="319"/>
      <c r="AJ526" s="319"/>
      <c r="AK526" s="319"/>
      <c r="AL526" s="319"/>
      <c r="AM526" s="319"/>
      <c r="AN526" s="319"/>
      <c r="AO526" s="319"/>
      <c r="AP526" s="319"/>
      <c r="AQ526" s="857"/>
      <c r="AR526" s="46"/>
      <c r="AS526" s="19"/>
    </row>
    <row r="527" spans="2:45" hidden="1">
      <c r="B527" s="823"/>
      <c r="C527" s="828"/>
      <c r="D527" s="25"/>
      <c r="E527" s="25"/>
      <c r="F527" s="396"/>
      <c r="G527" s="396"/>
      <c r="H527" s="7" t="str">
        <f>IFERROR(IF(G527/#REF!=0," ",G527/#REF!),"")</f>
        <v/>
      </c>
      <c r="I527" s="147"/>
      <c r="J527" s="147"/>
      <c r="K527" s="147"/>
      <c r="L527" s="147"/>
      <c r="M527" s="147"/>
      <c r="N527" s="147"/>
      <c r="O527" s="863"/>
      <c r="P527" s="860"/>
      <c r="Q527" s="330"/>
      <c r="R527" s="866"/>
      <c r="S527" s="392"/>
      <c r="T527" s="392"/>
      <c r="U527" s="152"/>
      <c r="V527" s="152"/>
      <c r="W527" s="835"/>
      <c r="X527" s="388"/>
      <c r="Y527" s="835"/>
      <c r="Z527" s="388"/>
      <c r="AA527" s="835"/>
      <c r="AB527" s="270"/>
      <c r="AC527" s="831"/>
      <c r="AD527" s="855"/>
      <c r="AE527" s="319"/>
      <c r="AF527" s="319"/>
      <c r="AG527" s="319"/>
      <c r="AH527" s="319"/>
      <c r="AI527" s="319"/>
      <c r="AJ527" s="319"/>
      <c r="AK527" s="319"/>
      <c r="AL527" s="319"/>
      <c r="AM527" s="319"/>
      <c r="AN527" s="319"/>
      <c r="AO527" s="319"/>
      <c r="AP527" s="319"/>
      <c r="AQ527" s="857"/>
      <c r="AR527" s="46"/>
      <c r="AS527" s="19"/>
    </row>
    <row r="528" spans="2:45" hidden="1">
      <c r="B528" s="823"/>
      <c r="C528" s="828"/>
      <c r="D528" s="25"/>
      <c r="E528" s="25"/>
      <c r="F528" s="396"/>
      <c r="G528" s="22"/>
      <c r="H528" s="7" t="str">
        <f>IFERROR(IF(G528/#REF!=0," ",G528/#REF!),"")</f>
        <v/>
      </c>
      <c r="I528" s="147"/>
      <c r="J528" s="147"/>
      <c r="K528" s="147"/>
      <c r="L528" s="147"/>
      <c r="M528" s="147"/>
      <c r="N528" s="147"/>
      <c r="O528" s="863"/>
      <c r="P528" s="860"/>
      <c r="Q528" s="330"/>
      <c r="R528" s="866"/>
      <c r="S528" s="392"/>
      <c r="T528" s="392"/>
      <c r="U528" s="152"/>
      <c r="V528" s="152"/>
      <c r="W528" s="835"/>
      <c r="X528" s="388"/>
      <c r="Y528" s="835"/>
      <c r="Z528" s="388"/>
      <c r="AA528" s="835"/>
      <c r="AB528" s="270"/>
      <c r="AC528" s="831"/>
      <c r="AD528" s="855"/>
      <c r="AE528" s="319"/>
      <c r="AF528" s="319"/>
      <c r="AG528" s="319"/>
      <c r="AH528" s="319"/>
      <c r="AI528" s="319"/>
      <c r="AJ528" s="319"/>
      <c r="AK528" s="319"/>
      <c r="AL528" s="319"/>
      <c r="AM528" s="319"/>
      <c r="AN528" s="319"/>
      <c r="AO528" s="319"/>
      <c r="AP528" s="319"/>
      <c r="AQ528" s="857"/>
      <c r="AR528" s="46"/>
      <c r="AS528" s="19"/>
    </row>
    <row r="529" spans="2:45" hidden="1">
      <c r="B529" s="823"/>
      <c r="C529" s="828"/>
      <c r="D529" s="25"/>
      <c r="E529" s="25"/>
      <c r="F529" s="396"/>
      <c r="G529" s="22"/>
      <c r="H529" s="7" t="str">
        <f>IFERROR(IF(G529/#REF!=0," ",G529/#REF!),"")</f>
        <v/>
      </c>
      <c r="I529" s="147"/>
      <c r="J529" s="147"/>
      <c r="K529" s="147"/>
      <c r="L529" s="147"/>
      <c r="M529" s="147"/>
      <c r="N529" s="147"/>
      <c r="O529" s="863"/>
      <c r="P529" s="860"/>
      <c r="Q529" s="330"/>
      <c r="R529" s="866"/>
      <c r="S529" s="392"/>
      <c r="T529" s="392"/>
      <c r="U529" s="152"/>
      <c r="V529" s="152"/>
      <c r="W529" s="835"/>
      <c r="X529" s="388"/>
      <c r="Y529" s="835"/>
      <c r="Z529" s="388"/>
      <c r="AA529" s="835"/>
      <c r="AB529" s="270"/>
      <c r="AC529" s="831"/>
      <c r="AD529" s="855"/>
      <c r="AE529" s="319"/>
      <c r="AF529" s="319"/>
      <c r="AG529" s="319"/>
      <c r="AH529" s="319"/>
      <c r="AI529" s="319"/>
      <c r="AJ529" s="319"/>
      <c r="AK529" s="319"/>
      <c r="AL529" s="319"/>
      <c r="AM529" s="319"/>
      <c r="AN529" s="319"/>
      <c r="AO529" s="319"/>
      <c r="AP529" s="319"/>
      <c r="AQ529" s="857"/>
      <c r="AR529" s="46"/>
      <c r="AS529" s="19"/>
    </row>
    <row r="530" spans="2:45" hidden="1">
      <c r="B530" s="823"/>
      <c r="C530" s="828"/>
      <c r="D530" s="25"/>
      <c r="E530" s="25"/>
      <c r="F530" s="396"/>
      <c r="G530" s="22"/>
      <c r="H530" s="7" t="str">
        <f>IFERROR(IF(G530/#REF!=0," ",G530/#REF!),"")</f>
        <v/>
      </c>
      <c r="I530" s="147"/>
      <c r="J530" s="147"/>
      <c r="K530" s="147"/>
      <c r="L530" s="147"/>
      <c r="M530" s="147"/>
      <c r="N530" s="147"/>
      <c r="O530" s="863"/>
      <c r="P530" s="860"/>
      <c r="Q530" s="330"/>
      <c r="R530" s="866"/>
      <c r="S530" s="392"/>
      <c r="T530" s="392"/>
      <c r="U530" s="152"/>
      <c r="V530" s="152"/>
      <c r="W530" s="835"/>
      <c r="X530" s="388"/>
      <c r="Y530" s="835"/>
      <c r="Z530" s="388"/>
      <c r="AA530" s="835"/>
      <c r="AB530" s="270"/>
      <c r="AC530" s="831"/>
      <c r="AD530" s="855"/>
      <c r="AE530" s="319"/>
      <c r="AF530" s="319"/>
      <c r="AG530" s="319"/>
      <c r="AH530" s="319"/>
      <c r="AI530" s="319"/>
      <c r="AJ530" s="319"/>
      <c r="AK530" s="319"/>
      <c r="AL530" s="319"/>
      <c r="AM530" s="319"/>
      <c r="AN530" s="319"/>
      <c r="AO530" s="319"/>
      <c r="AP530" s="319"/>
      <c r="AQ530" s="857"/>
      <c r="AR530" s="46"/>
      <c r="AS530" s="19"/>
    </row>
    <row r="531" spans="2:45" hidden="1">
      <c r="B531" s="823"/>
      <c r="C531" s="828"/>
      <c r="D531" s="25"/>
      <c r="E531" s="25"/>
      <c r="F531" s="396"/>
      <c r="G531" s="22"/>
      <c r="H531" s="7" t="str">
        <f>IFERROR(IF(G531/#REF!=0," ",G531/#REF!),"")</f>
        <v/>
      </c>
      <c r="I531" s="147"/>
      <c r="J531" s="147"/>
      <c r="K531" s="147"/>
      <c r="L531" s="147"/>
      <c r="M531" s="147"/>
      <c r="N531" s="147"/>
      <c r="O531" s="863"/>
      <c r="P531" s="860"/>
      <c r="Q531" s="330"/>
      <c r="R531" s="866"/>
      <c r="S531" s="392"/>
      <c r="T531" s="392"/>
      <c r="U531" s="152"/>
      <c r="V531" s="152"/>
      <c r="W531" s="835"/>
      <c r="X531" s="388"/>
      <c r="Y531" s="835"/>
      <c r="Z531" s="388"/>
      <c r="AA531" s="835"/>
      <c r="AB531" s="270"/>
      <c r="AC531" s="831"/>
      <c r="AD531" s="855"/>
      <c r="AE531" s="319"/>
      <c r="AF531" s="319"/>
      <c r="AG531" s="319"/>
      <c r="AH531" s="319"/>
      <c r="AI531" s="319"/>
      <c r="AJ531" s="319"/>
      <c r="AK531" s="319"/>
      <c r="AL531" s="319"/>
      <c r="AM531" s="319"/>
      <c r="AN531" s="319"/>
      <c r="AO531" s="319"/>
      <c r="AP531" s="319"/>
      <c r="AQ531" s="857"/>
      <c r="AR531" s="46"/>
      <c r="AS531" s="19"/>
    </row>
    <row r="532" spans="2:45" hidden="1">
      <c r="B532" s="823"/>
      <c r="C532" s="828"/>
      <c r="D532" s="25"/>
      <c r="E532" s="25"/>
      <c r="F532" s="396"/>
      <c r="G532" s="22"/>
      <c r="H532" s="7" t="str">
        <f>IFERROR(IF(G532/#REF!=0," ",G532/#REF!),"")</f>
        <v/>
      </c>
      <c r="I532" s="147"/>
      <c r="J532" s="147"/>
      <c r="K532" s="147"/>
      <c r="L532" s="147"/>
      <c r="M532" s="147"/>
      <c r="N532" s="147"/>
      <c r="O532" s="863"/>
      <c r="P532" s="860"/>
      <c r="Q532" s="330"/>
      <c r="R532" s="866"/>
      <c r="S532" s="392"/>
      <c r="T532" s="392"/>
      <c r="U532" s="152"/>
      <c r="V532" s="152"/>
      <c r="W532" s="835"/>
      <c r="X532" s="388"/>
      <c r="Y532" s="835"/>
      <c r="Z532" s="388"/>
      <c r="AA532" s="835"/>
      <c r="AB532" s="270"/>
      <c r="AC532" s="831"/>
      <c r="AD532" s="855"/>
      <c r="AE532" s="319"/>
      <c r="AF532" s="319"/>
      <c r="AG532" s="319"/>
      <c r="AH532" s="319"/>
      <c r="AI532" s="319"/>
      <c r="AJ532" s="319"/>
      <c r="AK532" s="319"/>
      <c r="AL532" s="319"/>
      <c r="AM532" s="319"/>
      <c r="AN532" s="319"/>
      <c r="AO532" s="319"/>
      <c r="AP532" s="319"/>
      <c r="AQ532" s="857"/>
      <c r="AR532" s="46"/>
      <c r="AS532" s="19"/>
    </row>
    <row r="533" spans="2:45" hidden="1">
      <c r="B533" s="822"/>
      <c r="C533" s="829"/>
      <c r="D533" s="25"/>
      <c r="E533" s="25"/>
      <c r="F533" s="396"/>
      <c r="G533" s="22"/>
      <c r="H533" s="7" t="str">
        <f>IFERROR(IF(G533/#REF!=0," ",G533/#REF!),"")</f>
        <v/>
      </c>
      <c r="I533" s="7"/>
      <c r="J533" s="7"/>
      <c r="K533" s="7"/>
      <c r="L533" s="7"/>
      <c r="M533" s="7"/>
      <c r="N533" s="7"/>
      <c r="O533" s="864"/>
      <c r="P533" s="861"/>
      <c r="Q533" s="331"/>
      <c r="R533" s="867"/>
      <c r="S533" s="393"/>
      <c r="T533" s="393"/>
      <c r="U533" s="153"/>
      <c r="V533" s="153"/>
      <c r="W533" s="836"/>
      <c r="X533" s="389"/>
      <c r="Y533" s="836"/>
      <c r="Z533" s="389"/>
      <c r="AA533" s="836"/>
      <c r="AB533" s="271"/>
      <c r="AC533" s="832"/>
      <c r="AD533" s="856"/>
      <c r="AE533" s="320"/>
      <c r="AF533" s="320"/>
      <c r="AG533" s="320"/>
      <c r="AH533" s="320"/>
      <c r="AI533" s="320"/>
      <c r="AJ533" s="320"/>
      <c r="AK533" s="320"/>
      <c r="AL533" s="320"/>
      <c r="AM533" s="320"/>
      <c r="AN533" s="320"/>
      <c r="AO533" s="320"/>
      <c r="AP533" s="320"/>
      <c r="AQ533" s="858"/>
      <c r="AR533" s="46"/>
      <c r="AS533" s="19"/>
    </row>
    <row r="534" spans="2:45" s="90" customFormat="1" ht="16.5" hidden="1" customHeight="1">
      <c r="B534" s="821"/>
      <c r="C534" s="78" t="s">
        <v>348</v>
      </c>
      <c r="D534" s="78">
        <f>COUNTA(D524:D533)</f>
        <v>0</v>
      </c>
      <c r="E534" s="78"/>
      <c r="F534" s="78"/>
      <c r="G534" s="69">
        <f>SUM(G524:G533)</f>
        <v>0</v>
      </c>
      <c r="H534" s="69">
        <f>SUM(H524:H533)</f>
        <v>0</v>
      </c>
      <c r="I534" s="69"/>
      <c r="J534" s="69"/>
      <c r="K534" s="69"/>
      <c r="L534" s="69"/>
      <c r="M534" s="69"/>
      <c r="N534" s="69"/>
      <c r="O534" s="70">
        <f>SUM(O524:O533)</f>
        <v>0</v>
      </c>
      <c r="P534" s="71">
        <f>SUM(P524:P533)</f>
        <v>0</v>
      </c>
      <c r="Q534" s="71"/>
      <c r="R534" s="71">
        <f>SUM(R524:R533)</f>
        <v>0</v>
      </c>
      <c r="S534" s="71"/>
      <c r="T534" s="71"/>
      <c r="U534" s="71"/>
      <c r="V534" s="71"/>
      <c r="W534" s="74">
        <f>SUM(W524:W533)</f>
        <v>0</v>
      </c>
      <c r="X534" s="74"/>
      <c r="Y534" s="74">
        <f t="shared" ref="Y534" si="98">SUM(Y524:Y533)</f>
        <v>0</v>
      </c>
      <c r="Z534" s="74"/>
      <c r="AA534" s="74">
        <f>SUM(AA524:AA533)</f>
        <v>0</v>
      </c>
      <c r="AB534" s="74"/>
      <c r="AC534" s="71"/>
      <c r="AD534" s="71" t="e">
        <f>SUM(AD524:AD533)</f>
        <v>#REF!</v>
      </c>
      <c r="AE534" s="71"/>
      <c r="AF534" s="71"/>
      <c r="AG534" s="71"/>
      <c r="AH534" s="71"/>
      <c r="AI534" s="71"/>
      <c r="AJ534" s="71"/>
      <c r="AK534" s="71"/>
      <c r="AL534" s="71"/>
      <c r="AM534" s="71"/>
      <c r="AN534" s="71"/>
      <c r="AO534" s="71"/>
      <c r="AP534" s="71"/>
      <c r="AQ534" s="71" t="e">
        <f t="shared" ref="AQ534" si="99">SUM(AQ524:AQ533)</f>
        <v>#REF!</v>
      </c>
      <c r="AR534" s="81"/>
      <c r="AS534" s="91"/>
    </row>
    <row r="535" spans="2:45" s="93" customFormat="1" hidden="1">
      <c r="B535" s="822"/>
      <c r="C535" s="82"/>
      <c r="D535" s="83"/>
      <c r="E535" s="83"/>
      <c r="F535" s="84"/>
      <c r="G535" s="84"/>
      <c r="H535" s="28" t="str">
        <f>IFERROR(IF(G535/#REF!=0," ",G535/#REF!),"")</f>
        <v/>
      </c>
      <c r="I535" s="28"/>
      <c r="J535" s="28"/>
      <c r="K535" s="28"/>
      <c r="L535" s="28"/>
      <c r="M535" s="28"/>
      <c r="N535" s="28"/>
      <c r="O535" s="72"/>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87"/>
      <c r="AS535" s="92"/>
    </row>
    <row r="536" spans="2:45" hidden="1">
      <c r="B536" s="823">
        <f>B524+1</f>
        <v>44</v>
      </c>
      <c r="C536" s="828"/>
      <c r="D536" s="25"/>
      <c r="E536" s="25"/>
      <c r="F536" s="24"/>
      <c r="G536" s="396"/>
      <c r="H536" s="7" t="str">
        <f>IFERROR(IF(G536/#REF!=0," ",G536/#REF!),"")</f>
        <v/>
      </c>
      <c r="I536" s="147"/>
      <c r="J536" s="147"/>
      <c r="K536" s="147"/>
      <c r="L536" s="147"/>
      <c r="M536" s="147"/>
      <c r="N536" s="147"/>
      <c r="O536" s="862" t="str">
        <f>IFERROR(ROUND(IF(G546/#REF!=0,"",G546/#REF!),0),"")</f>
        <v/>
      </c>
      <c r="P536" s="859" t="str">
        <f>IFERROR(O546/#REF!,"")</f>
        <v/>
      </c>
      <c r="Q536" s="332"/>
      <c r="R536" s="865" t="str">
        <f>IFERROR(P546*#REF!/2,"")</f>
        <v/>
      </c>
      <c r="S536" s="392"/>
      <c r="T536" s="392"/>
      <c r="U536" s="152"/>
      <c r="V536" s="152"/>
      <c r="W536" s="834" t="str">
        <f>IFERROR(ROUND(IF(OR(#REF!="Hino Truck",#REF!="Hino Truck",#REF!="Hino Truck",#REF!="Hino Truck"),$P546/#REF!,""),1),"NA")</f>
        <v>NA</v>
      </c>
      <c r="X536" s="387"/>
      <c r="Y536" s="834" t="str">
        <f>IFERROR(ROUND(IF(OR(#REF!="Shazoor",#REF!="Shazoor",#REF!="Shazoor",#REF!="Shazoor"),$P546/#REF!,""),1),"NA")</f>
        <v>NA</v>
      </c>
      <c r="Z536" s="387"/>
      <c r="AA536" s="834" t="str">
        <f>IFERROR(ROUND(IF(OR(#REF!="Suzuki",#REF!="Suzuki",#REF!="Suzuki",#REF!="Suzuki"),$P546/#REF!,""),1),"NA")</f>
        <v>NA</v>
      </c>
      <c r="AB536" s="269"/>
      <c r="AC536" s="830"/>
      <c r="AD536" s="855" t="e">
        <f>H546/#REF!/#REF!</f>
        <v>#REF!</v>
      </c>
      <c r="AE536" s="319"/>
      <c r="AF536" s="319"/>
      <c r="AG536" s="319"/>
      <c r="AH536" s="319"/>
      <c r="AI536" s="319"/>
      <c r="AJ536" s="319"/>
      <c r="AK536" s="319"/>
      <c r="AL536" s="319"/>
      <c r="AM536" s="319"/>
      <c r="AN536" s="319"/>
      <c r="AO536" s="319"/>
      <c r="AP536" s="319"/>
      <c r="AQ536" s="857" t="e">
        <f>ROUND(AD546/#REF!,0)</f>
        <v>#REF!</v>
      </c>
      <c r="AR536" s="44"/>
      <c r="AS536" s="19"/>
    </row>
    <row r="537" spans="2:45" hidden="1">
      <c r="B537" s="823"/>
      <c r="C537" s="828"/>
      <c r="D537" s="25"/>
      <c r="E537" s="25"/>
      <c r="F537" s="396"/>
      <c r="G537" s="396"/>
      <c r="H537" s="7" t="str">
        <f>IFERROR(IF(G537/#REF!=0," ",G537/#REF!),"")</f>
        <v/>
      </c>
      <c r="I537" s="147"/>
      <c r="J537" s="147"/>
      <c r="K537" s="147"/>
      <c r="L537" s="147"/>
      <c r="M537" s="147"/>
      <c r="N537" s="147"/>
      <c r="O537" s="863"/>
      <c r="P537" s="860"/>
      <c r="Q537" s="330"/>
      <c r="R537" s="866"/>
      <c r="S537" s="392"/>
      <c r="T537" s="392"/>
      <c r="U537" s="152"/>
      <c r="V537" s="152"/>
      <c r="W537" s="835"/>
      <c r="X537" s="388"/>
      <c r="Y537" s="835"/>
      <c r="Z537" s="388"/>
      <c r="AA537" s="835"/>
      <c r="AB537" s="270"/>
      <c r="AC537" s="831"/>
      <c r="AD537" s="855"/>
      <c r="AE537" s="319"/>
      <c r="AF537" s="319"/>
      <c r="AG537" s="319"/>
      <c r="AH537" s="319"/>
      <c r="AI537" s="319"/>
      <c r="AJ537" s="319"/>
      <c r="AK537" s="319"/>
      <c r="AL537" s="319"/>
      <c r="AM537" s="319"/>
      <c r="AN537" s="319"/>
      <c r="AO537" s="319"/>
      <c r="AP537" s="319"/>
      <c r="AQ537" s="857"/>
      <c r="AR537" s="46"/>
      <c r="AS537" s="19"/>
    </row>
    <row r="538" spans="2:45" hidden="1">
      <c r="B538" s="823"/>
      <c r="C538" s="828"/>
      <c r="D538" s="25"/>
      <c r="E538" s="25"/>
      <c r="F538" s="396"/>
      <c r="G538" s="396"/>
      <c r="H538" s="7" t="str">
        <f>IFERROR(IF(G538/#REF!=0," ",G538/#REF!),"")</f>
        <v/>
      </c>
      <c r="I538" s="147"/>
      <c r="J538" s="147"/>
      <c r="K538" s="147"/>
      <c r="L538" s="147"/>
      <c r="M538" s="147"/>
      <c r="N538" s="147"/>
      <c r="O538" s="863"/>
      <c r="P538" s="860"/>
      <c r="Q538" s="330"/>
      <c r="R538" s="866"/>
      <c r="S538" s="392"/>
      <c r="T538" s="392"/>
      <c r="U538" s="152"/>
      <c r="V538" s="152"/>
      <c r="W538" s="835"/>
      <c r="X538" s="388"/>
      <c r="Y538" s="835"/>
      <c r="Z538" s="388"/>
      <c r="AA538" s="835"/>
      <c r="AB538" s="270"/>
      <c r="AC538" s="831"/>
      <c r="AD538" s="855"/>
      <c r="AE538" s="319"/>
      <c r="AF538" s="319"/>
      <c r="AG538" s="319"/>
      <c r="AH538" s="319"/>
      <c r="AI538" s="319"/>
      <c r="AJ538" s="319"/>
      <c r="AK538" s="319"/>
      <c r="AL538" s="319"/>
      <c r="AM538" s="319"/>
      <c r="AN538" s="319"/>
      <c r="AO538" s="319"/>
      <c r="AP538" s="319"/>
      <c r="AQ538" s="857"/>
      <c r="AR538" s="46"/>
      <c r="AS538" s="19"/>
    </row>
    <row r="539" spans="2:45" hidden="1">
      <c r="B539" s="823"/>
      <c r="C539" s="828"/>
      <c r="D539" s="25"/>
      <c r="E539" s="25"/>
      <c r="F539" s="396"/>
      <c r="G539" s="396"/>
      <c r="H539" s="7" t="str">
        <f>IFERROR(IF(G539/#REF!=0," ",G539/#REF!),"")</f>
        <v/>
      </c>
      <c r="I539" s="147"/>
      <c r="J539" s="147"/>
      <c r="K539" s="147"/>
      <c r="L539" s="147"/>
      <c r="M539" s="147"/>
      <c r="N539" s="147"/>
      <c r="O539" s="863"/>
      <c r="P539" s="860"/>
      <c r="Q539" s="330"/>
      <c r="R539" s="866"/>
      <c r="S539" s="392"/>
      <c r="T539" s="392"/>
      <c r="U539" s="152"/>
      <c r="V539" s="152"/>
      <c r="W539" s="835"/>
      <c r="X539" s="388"/>
      <c r="Y539" s="835"/>
      <c r="Z539" s="388"/>
      <c r="AA539" s="835"/>
      <c r="AB539" s="270"/>
      <c r="AC539" s="831"/>
      <c r="AD539" s="855"/>
      <c r="AE539" s="319"/>
      <c r="AF539" s="319"/>
      <c r="AG539" s="319"/>
      <c r="AH539" s="319"/>
      <c r="AI539" s="319"/>
      <c r="AJ539" s="319"/>
      <c r="AK539" s="319"/>
      <c r="AL539" s="319"/>
      <c r="AM539" s="319"/>
      <c r="AN539" s="319"/>
      <c r="AO539" s="319"/>
      <c r="AP539" s="319"/>
      <c r="AQ539" s="857"/>
      <c r="AR539" s="46"/>
      <c r="AS539" s="19"/>
    </row>
    <row r="540" spans="2:45" hidden="1">
      <c r="B540" s="823"/>
      <c r="C540" s="828"/>
      <c r="D540" s="25"/>
      <c r="E540" s="25"/>
      <c r="F540" s="396"/>
      <c r="G540" s="22"/>
      <c r="H540" s="7" t="str">
        <f>IFERROR(IF(G540/#REF!=0," ",G540/#REF!),"")</f>
        <v/>
      </c>
      <c r="I540" s="147"/>
      <c r="J540" s="147"/>
      <c r="K540" s="147"/>
      <c r="L540" s="147"/>
      <c r="M540" s="147"/>
      <c r="N540" s="147"/>
      <c r="O540" s="863"/>
      <c r="P540" s="860"/>
      <c r="Q540" s="330"/>
      <c r="R540" s="866"/>
      <c r="S540" s="392"/>
      <c r="T540" s="392"/>
      <c r="U540" s="152"/>
      <c r="V540" s="152"/>
      <c r="W540" s="835"/>
      <c r="X540" s="388"/>
      <c r="Y540" s="835"/>
      <c r="Z540" s="388"/>
      <c r="AA540" s="835"/>
      <c r="AB540" s="270"/>
      <c r="AC540" s="831"/>
      <c r="AD540" s="855"/>
      <c r="AE540" s="319"/>
      <c r="AF540" s="319"/>
      <c r="AG540" s="319"/>
      <c r="AH540" s="319"/>
      <c r="AI540" s="319"/>
      <c r="AJ540" s="319"/>
      <c r="AK540" s="319"/>
      <c r="AL540" s="319"/>
      <c r="AM540" s="319"/>
      <c r="AN540" s="319"/>
      <c r="AO540" s="319"/>
      <c r="AP540" s="319"/>
      <c r="AQ540" s="857"/>
      <c r="AR540" s="46"/>
      <c r="AS540" s="19"/>
    </row>
    <row r="541" spans="2:45" hidden="1">
      <c r="B541" s="823"/>
      <c r="C541" s="828"/>
      <c r="D541" s="25"/>
      <c r="E541" s="25"/>
      <c r="F541" s="396"/>
      <c r="G541" s="22"/>
      <c r="H541" s="7" t="str">
        <f>IFERROR(IF(G541/#REF!=0," ",G541/#REF!),"")</f>
        <v/>
      </c>
      <c r="I541" s="147"/>
      <c r="J541" s="147"/>
      <c r="K541" s="147"/>
      <c r="L541" s="147"/>
      <c r="M541" s="147"/>
      <c r="N541" s="147"/>
      <c r="O541" s="863"/>
      <c r="P541" s="860"/>
      <c r="Q541" s="330"/>
      <c r="R541" s="866"/>
      <c r="S541" s="392"/>
      <c r="T541" s="392"/>
      <c r="U541" s="152"/>
      <c r="V541" s="152"/>
      <c r="W541" s="835"/>
      <c r="X541" s="388"/>
      <c r="Y541" s="835"/>
      <c r="Z541" s="388"/>
      <c r="AA541" s="835"/>
      <c r="AB541" s="270"/>
      <c r="AC541" s="831"/>
      <c r="AD541" s="855"/>
      <c r="AE541" s="319"/>
      <c r="AF541" s="319"/>
      <c r="AG541" s="319"/>
      <c r="AH541" s="319"/>
      <c r="AI541" s="319"/>
      <c r="AJ541" s="319"/>
      <c r="AK541" s="319"/>
      <c r="AL541" s="319"/>
      <c r="AM541" s="319"/>
      <c r="AN541" s="319"/>
      <c r="AO541" s="319"/>
      <c r="AP541" s="319"/>
      <c r="AQ541" s="857"/>
      <c r="AR541" s="46"/>
      <c r="AS541" s="19"/>
    </row>
    <row r="542" spans="2:45" hidden="1">
      <c r="B542" s="823"/>
      <c r="C542" s="828"/>
      <c r="D542" s="25"/>
      <c r="E542" s="25"/>
      <c r="F542" s="396"/>
      <c r="G542" s="22"/>
      <c r="H542" s="7" t="str">
        <f>IFERROR(IF(G542/#REF!=0," ",G542/#REF!),"")</f>
        <v/>
      </c>
      <c r="I542" s="147"/>
      <c r="J542" s="147"/>
      <c r="K542" s="147"/>
      <c r="L542" s="147"/>
      <c r="M542" s="147"/>
      <c r="N542" s="147"/>
      <c r="O542" s="863"/>
      <c r="P542" s="860"/>
      <c r="Q542" s="330"/>
      <c r="R542" s="866"/>
      <c r="S542" s="392"/>
      <c r="T542" s="392"/>
      <c r="U542" s="152"/>
      <c r="V542" s="152"/>
      <c r="W542" s="835"/>
      <c r="X542" s="388"/>
      <c r="Y542" s="835"/>
      <c r="Z542" s="388"/>
      <c r="AA542" s="835"/>
      <c r="AB542" s="270"/>
      <c r="AC542" s="831"/>
      <c r="AD542" s="855"/>
      <c r="AE542" s="319"/>
      <c r="AF542" s="319"/>
      <c r="AG542" s="319"/>
      <c r="AH542" s="319"/>
      <c r="AI542" s="319"/>
      <c r="AJ542" s="319"/>
      <c r="AK542" s="319"/>
      <c r="AL542" s="319"/>
      <c r="AM542" s="319"/>
      <c r="AN542" s="319"/>
      <c r="AO542" s="319"/>
      <c r="AP542" s="319"/>
      <c r="AQ542" s="857"/>
      <c r="AR542" s="46"/>
      <c r="AS542" s="19"/>
    </row>
    <row r="543" spans="2:45" hidden="1">
      <c r="B543" s="823"/>
      <c r="C543" s="828"/>
      <c r="D543" s="25"/>
      <c r="E543" s="25"/>
      <c r="F543" s="396"/>
      <c r="G543" s="22"/>
      <c r="H543" s="7" t="str">
        <f>IFERROR(IF(G543/#REF!=0," ",G543/#REF!),"")</f>
        <v/>
      </c>
      <c r="I543" s="147"/>
      <c r="J543" s="147"/>
      <c r="K543" s="147"/>
      <c r="L543" s="147"/>
      <c r="M543" s="147"/>
      <c r="N543" s="147"/>
      <c r="O543" s="863"/>
      <c r="P543" s="860"/>
      <c r="Q543" s="330"/>
      <c r="R543" s="866"/>
      <c r="S543" s="392"/>
      <c r="T543" s="392"/>
      <c r="U543" s="152"/>
      <c r="V543" s="152"/>
      <c r="W543" s="835"/>
      <c r="X543" s="388"/>
      <c r="Y543" s="835"/>
      <c r="Z543" s="388"/>
      <c r="AA543" s="835"/>
      <c r="AB543" s="270"/>
      <c r="AC543" s="831"/>
      <c r="AD543" s="855"/>
      <c r="AE543" s="319"/>
      <c r="AF543" s="319"/>
      <c r="AG543" s="319"/>
      <c r="AH543" s="319"/>
      <c r="AI543" s="319"/>
      <c r="AJ543" s="319"/>
      <c r="AK543" s="319"/>
      <c r="AL543" s="319"/>
      <c r="AM543" s="319"/>
      <c r="AN543" s="319"/>
      <c r="AO543" s="319"/>
      <c r="AP543" s="319"/>
      <c r="AQ543" s="857"/>
      <c r="AR543" s="46"/>
      <c r="AS543" s="19"/>
    </row>
    <row r="544" spans="2:45" hidden="1">
      <c r="B544" s="823"/>
      <c r="C544" s="828"/>
      <c r="D544" s="25"/>
      <c r="E544" s="25"/>
      <c r="F544" s="396"/>
      <c r="G544" s="22"/>
      <c r="H544" s="7" t="str">
        <f>IFERROR(IF(G544/#REF!=0," ",G544/#REF!),"")</f>
        <v/>
      </c>
      <c r="I544" s="147"/>
      <c r="J544" s="147"/>
      <c r="K544" s="147"/>
      <c r="L544" s="147"/>
      <c r="M544" s="147"/>
      <c r="N544" s="147"/>
      <c r="O544" s="863"/>
      <c r="P544" s="860"/>
      <c r="Q544" s="330"/>
      <c r="R544" s="866"/>
      <c r="S544" s="392"/>
      <c r="T544" s="392"/>
      <c r="U544" s="152"/>
      <c r="V544" s="152"/>
      <c r="W544" s="835"/>
      <c r="X544" s="388"/>
      <c r="Y544" s="835"/>
      <c r="Z544" s="388"/>
      <c r="AA544" s="835"/>
      <c r="AB544" s="270"/>
      <c r="AC544" s="831"/>
      <c r="AD544" s="855"/>
      <c r="AE544" s="319"/>
      <c r="AF544" s="319"/>
      <c r="AG544" s="319"/>
      <c r="AH544" s="319"/>
      <c r="AI544" s="319"/>
      <c r="AJ544" s="319"/>
      <c r="AK544" s="319"/>
      <c r="AL544" s="319"/>
      <c r="AM544" s="319"/>
      <c r="AN544" s="319"/>
      <c r="AO544" s="319"/>
      <c r="AP544" s="319"/>
      <c r="AQ544" s="857"/>
      <c r="AR544" s="46"/>
      <c r="AS544" s="19"/>
    </row>
    <row r="545" spans="2:45" hidden="1">
      <c r="B545" s="822"/>
      <c r="C545" s="829"/>
      <c r="D545" s="25"/>
      <c r="E545" s="25"/>
      <c r="F545" s="396"/>
      <c r="G545" s="22"/>
      <c r="H545" s="7" t="str">
        <f>IFERROR(IF(G545/#REF!=0," ",G545/#REF!),"")</f>
        <v/>
      </c>
      <c r="I545" s="7"/>
      <c r="J545" s="7"/>
      <c r="K545" s="7"/>
      <c r="L545" s="7"/>
      <c r="M545" s="7"/>
      <c r="N545" s="7"/>
      <c r="O545" s="864"/>
      <c r="P545" s="861"/>
      <c r="Q545" s="331"/>
      <c r="R545" s="867"/>
      <c r="S545" s="393"/>
      <c r="T545" s="393"/>
      <c r="U545" s="153"/>
      <c r="V545" s="153"/>
      <c r="W545" s="836"/>
      <c r="X545" s="389"/>
      <c r="Y545" s="836"/>
      <c r="Z545" s="389"/>
      <c r="AA545" s="836"/>
      <c r="AB545" s="271"/>
      <c r="AC545" s="832"/>
      <c r="AD545" s="856"/>
      <c r="AE545" s="320"/>
      <c r="AF545" s="320"/>
      <c r="AG545" s="320"/>
      <c r="AH545" s="320"/>
      <c r="AI545" s="320"/>
      <c r="AJ545" s="320"/>
      <c r="AK545" s="320"/>
      <c r="AL545" s="320"/>
      <c r="AM545" s="320"/>
      <c r="AN545" s="320"/>
      <c r="AO545" s="320"/>
      <c r="AP545" s="320"/>
      <c r="AQ545" s="858"/>
      <c r="AR545" s="46"/>
      <c r="AS545" s="19"/>
    </row>
    <row r="546" spans="2:45" s="90" customFormat="1" ht="16.5" hidden="1" customHeight="1">
      <c r="B546" s="821"/>
      <c r="C546" s="78" t="s">
        <v>348</v>
      </c>
      <c r="D546" s="78">
        <f>COUNTA(D536:D545)</f>
        <v>0</v>
      </c>
      <c r="E546" s="78"/>
      <c r="F546" s="78"/>
      <c r="G546" s="69">
        <f>SUM(G536:G545)</f>
        <v>0</v>
      </c>
      <c r="H546" s="69">
        <f>SUM(H536:H545)</f>
        <v>0</v>
      </c>
      <c r="I546" s="69"/>
      <c r="J546" s="69"/>
      <c r="K546" s="69"/>
      <c r="L546" s="69"/>
      <c r="M546" s="69"/>
      <c r="N546" s="69"/>
      <c r="O546" s="70">
        <f>SUM(O536:O545)</f>
        <v>0</v>
      </c>
      <c r="P546" s="71">
        <f>SUM(P536:P545)</f>
        <v>0</v>
      </c>
      <c r="Q546" s="71"/>
      <c r="R546" s="71">
        <f>SUM(R536:R545)</f>
        <v>0</v>
      </c>
      <c r="S546" s="71"/>
      <c r="T546" s="71"/>
      <c r="U546" s="71"/>
      <c r="V546" s="71"/>
      <c r="W546" s="74">
        <f>SUM(W536:W545)</f>
        <v>0</v>
      </c>
      <c r="X546" s="74"/>
      <c r="Y546" s="74">
        <f t="shared" ref="Y546" si="100">SUM(Y536:Y545)</f>
        <v>0</v>
      </c>
      <c r="Z546" s="74"/>
      <c r="AA546" s="74">
        <f>SUM(AA536:AA545)</f>
        <v>0</v>
      </c>
      <c r="AB546" s="74"/>
      <c r="AC546" s="71"/>
      <c r="AD546" s="71" t="e">
        <f>SUM(AD536:AD545)</f>
        <v>#REF!</v>
      </c>
      <c r="AE546" s="71"/>
      <c r="AF546" s="71"/>
      <c r="AG546" s="71"/>
      <c r="AH546" s="71"/>
      <c r="AI546" s="71"/>
      <c r="AJ546" s="71"/>
      <c r="AK546" s="71"/>
      <c r="AL546" s="71"/>
      <c r="AM546" s="71"/>
      <c r="AN546" s="71"/>
      <c r="AO546" s="71"/>
      <c r="AP546" s="71"/>
      <c r="AQ546" s="71" t="e">
        <f t="shared" ref="AQ546" si="101">SUM(AQ536:AQ545)</f>
        <v>#REF!</v>
      </c>
      <c r="AR546" s="81"/>
      <c r="AS546" s="91"/>
    </row>
    <row r="547" spans="2:45" s="93" customFormat="1" hidden="1">
      <c r="B547" s="822"/>
      <c r="C547" s="82"/>
      <c r="D547" s="83"/>
      <c r="E547" s="83"/>
      <c r="F547" s="84"/>
      <c r="G547" s="84"/>
      <c r="H547" s="28" t="str">
        <f>IFERROR(IF(G547/#REF!=0," ",G547/#REF!),"")</f>
        <v/>
      </c>
      <c r="I547" s="28"/>
      <c r="J547" s="28"/>
      <c r="K547" s="28"/>
      <c r="L547" s="28"/>
      <c r="M547" s="28"/>
      <c r="N547" s="28"/>
      <c r="O547" s="72"/>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87"/>
      <c r="AS547" s="92"/>
    </row>
    <row r="548" spans="2:45" hidden="1">
      <c r="B548" s="823">
        <f>B536+1</f>
        <v>45</v>
      </c>
      <c r="C548" s="828"/>
      <c r="D548" s="25"/>
      <c r="E548" s="25"/>
      <c r="F548" s="24"/>
      <c r="G548" s="396"/>
      <c r="H548" s="7" t="str">
        <f>IFERROR(IF(G548/#REF!=0," ",G548/#REF!),"")</f>
        <v/>
      </c>
      <c r="I548" s="147"/>
      <c r="J548" s="147"/>
      <c r="K548" s="147"/>
      <c r="L548" s="147"/>
      <c r="M548" s="147"/>
      <c r="N548" s="147"/>
      <c r="O548" s="862" t="str">
        <f>IFERROR(ROUND(IF(G558/#REF!=0,"",G558/#REF!),0),"")</f>
        <v/>
      </c>
      <c r="P548" s="859" t="str">
        <f>IFERROR(O558/#REF!,"")</f>
        <v/>
      </c>
      <c r="Q548" s="332"/>
      <c r="R548" s="865" t="str">
        <f>IFERROR(P558*#REF!/2,"")</f>
        <v/>
      </c>
      <c r="S548" s="392"/>
      <c r="T548" s="392"/>
      <c r="U548" s="152"/>
      <c r="V548" s="152"/>
      <c r="W548" s="834" t="str">
        <f>IFERROR(ROUND(IF(OR(#REF!="Hino Truck",#REF!="Hino Truck",#REF!="Hino Truck",#REF!="Hino Truck"),$P558/#REF!,""),1),"NA")</f>
        <v>NA</v>
      </c>
      <c r="X548" s="387"/>
      <c r="Y548" s="834" t="str">
        <f>IFERROR(ROUND(IF(OR(#REF!="Shazoor",#REF!="Shazoor",#REF!="Shazoor",#REF!="Shazoor"),$P558/#REF!,""),1),"NA")</f>
        <v>NA</v>
      </c>
      <c r="Z548" s="387"/>
      <c r="AA548" s="834" t="str">
        <f>IFERROR(ROUND(IF(OR(#REF!="Suzuki",#REF!="Suzuki",#REF!="Suzuki",#REF!="Suzuki"),$P558/#REF!,""),1),"NA")</f>
        <v>NA</v>
      </c>
      <c r="AB548" s="269"/>
      <c r="AC548" s="830"/>
      <c r="AD548" s="855" t="e">
        <f>H558/#REF!/#REF!</f>
        <v>#REF!</v>
      </c>
      <c r="AE548" s="319"/>
      <c r="AF548" s="319"/>
      <c r="AG548" s="319"/>
      <c r="AH548" s="319"/>
      <c r="AI548" s="319"/>
      <c r="AJ548" s="319"/>
      <c r="AK548" s="319"/>
      <c r="AL548" s="319"/>
      <c r="AM548" s="319"/>
      <c r="AN548" s="319"/>
      <c r="AO548" s="319"/>
      <c r="AP548" s="319"/>
      <c r="AQ548" s="857" t="e">
        <f>ROUND(AD558/#REF!,0)</f>
        <v>#REF!</v>
      </c>
      <c r="AR548" s="44"/>
      <c r="AS548" s="19"/>
    </row>
    <row r="549" spans="2:45" hidden="1">
      <c r="B549" s="823"/>
      <c r="C549" s="828"/>
      <c r="D549" s="25"/>
      <c r="E549" s="25"/>
      <c r="F549" s="396"/>
      <c r="G549" s="396"/>
      <c r="H549" s="7" t="str">
        <f>IFERROR(IF(G549/#REF!=0," ",G549/#REF!),"")</f>
        <v/>
      </c>
      <c r="I549" s="147"/>
      <c r="J549" s="147"/>
      <c r="K549" s="147"/>
      <c r="L549" s="147"/>
      <c r="M549" s="147"/>
      <c r="N549" s="147"/>
      <c r="O549" s="863"/>
      <c r="P549" s="860"/>
      <c r="Q549" s="330"/>
      <c r="R549" s="866"/>
      <c r="S549" s="392"/>
      <c r="T549" s="392"/>
      <c r="U549" s="152"/>
      <c r="V549" s="152"/>
      <c r="W549" s="835"/>
      <c r="X549" s="388"/>
      <c r="Y549" s="835"/>
      <c r="Z549" s="388"/>
      <c r="AA549" s="835"/>
      <c r="AB549" s="270"/>
      <c r="AC549" s="831"/>
      <c r="AD549" s="855"/>
      <c r="AE549" s="319"/>
      <c r="AF549" s="319"/>
      <c r="AG549" s="319"/>
      <c r="AH549" s="319"/>
      <c r="AI549" s="319"/>
      <c r="AJ549" s="319"/>
      <c r="AK549" s="319"/>
      <c r="AL549" s="319"/>
      <c r="AM549" s="319"/>
      <c r="AN549" s="319"/>
      <c r="AO549" s="319"/>
      <c r="AP549" s="319"/>
      <c r="AQ549" s="857"/>
      <c r="AR549" s="46"/>
      <c r="AS549" s="19"/>
    </row>
    <row r="550" spans="2:45" hidden="1">
      <c r="B550" s="823"/>
      <c r="C550" s="828"/>
      <c r="D550" s="25"/>
      <c r="E550" s="25"/>
      <c r="F550" s="396"/>
      <c r="G550" s="396"/>
      <c r="H550" s="7" t="str">
        <f>IFERROR(IF(G550/#REF!=0," ",G550/#REF!),"")</f>
        <v/>
      </c>
      <c r="I550" s="147"/>
      <c r="J550" s="147"/>
      <c r="K550" s="147"/>
      <c r="L550" s="147"/>
      <c r="M550" s="147"/>
      <c r="N550" s="147"/>
      <c r="O550" s="863"/>
      <c r="P550" s="860"/>
      <c r="Q550" s="330"/>
      <c r="R550" s="866"/>
      <c r="S550" s="392"/>
      <c r="T550" s="392"/>
      <c r="U550" s="152"/>
      <c r="V550" s="152"/>
      <c r="W550" s="835"/>
      <c r="X550" s="388"/>
      <c r="Y550" s="835"/>
      <c r="Z550" s="388"/>
      <c r="AA550" s="835"/>
      <c r="AB550" s="270"/>
      <c r="AC550" s="831"/>
      <c r="AD550" s="855"/>
      <c r="AE550" s="319"/>
      <c r="AF550" s="319"/>
      <c r="AG550" s="319"/>
      <c r="AH550" s="319"/>
      <c r="AI550" s="319"/>
      <c r="AJ550" s="319"/>
      <c r="AK550" s="319"/>
      <c r="AL550" s="319"/>
      <c r="AM550" s="319"/>
      <c r="AN550" s="319"/>
      <c r="AO550" s="319"/>
      <c r="AP550" s="319"/>
      <c r="AQ550" s="857"/>
      <c r="AR550" s="46"/>
      <c r="AS550" s="19"/>
    </row>
    <row r="551" spans="2:45" hidden="1">
      <c r="B551" s="823"/>
      <c r="C551" s="828"/>
      <c r="D551" s="25"/>
      <c r="E551" s="25"/>
      <c r="F551" s="396"/>
      <c r="G551" s="396"/>
      <c r="H551" s="7" t="str">
        <f>IFERROR(IF(G551/#REF!=0," ",G551/#REF!),"")</f>
        <v/>
      </c>
      <c r="I551" s="147"/>
      <c r="J551" s="147"/>
      <c r="K551" s="147"/>
      <c r="L551" s="147"/>
      <c r="M551" s="147"/>
      <c r="N551" s="147"/>
      <c r="O551" s="863"/>
      <c r="P551" s="860"/>
      <c r="Q551" s="330"/>
      <c r="R551" s="866"/>
      <c r="S551" s="392"/>
      <c r="T551" s="392"/>
      <c r="U551" s="152"/>
      <c r="V551" s="152"/>
      <c r="W551" s="835"/>
      <c r="X551" s="388"/>
      <c r="Y551" s="835"/>
      <c r="Z551" s="388"/>
      <c r="AA551" s="835"/>
      <c r="AB551" s="270"/>
      <c r="AC551" s="831"/>
      <c r="AD551" s="855"/>
      <c r="AE551" s="319"/>
      <c r="AF551" s="319"/>
      <c r="AG551" s="319"/>
      <c r="AH551" s="319"/>
      <c r="AI551" s="319"/>
      <c r="AJ551" s="319"/>
      <c r="AK551" s="319"/>
      <c r="AL551" s="319"/>
      <c r="AM551" s="319"/>
      <c r="AN551" s="319"/>
      <c r="AO551" s="319"/>
      <c r="AP551" s="319"/>
      <c r="AQ551" s="857"/>
      <c r="AR551" s="46"/>
      <c r="AS551" s="19"/>
    </row>
    <row r="552" spans="2:45" hidden="1">
      <c r="B552" s="823"/>
      <c r="C552" s="828"/>
      <c r="D552" s="25"/>
      <c r="E552" s="25"/>
      <c r="F552" s="396"/>
      <c r="G552" s="22"/>
      <c r="H552" s="7" t="str">
        <f>IFERROR(IF(G552/#REF!=0," ",G552/#REF!),"")</f>
        <v/>
      </c>
      <c r="I552" s="147"/>
      <c r="J552" s="147"/>
      <c r="K552" s="147"/>
      <c r="L552" s="147"/>
      <c r="M552" s="147"/>
      <c r="N552" s="147"/>
      <c r="O552" s="863"/>
      <c r="P552" s="860"/>
      <c r="Q552" s="330"/>
      <c r="R552" s="866"/>
      <c r="S552" s="392"/>
      <c r="T552" s="392"/>
      <c r="U552" s="152"/>
      <c r="V552" s="152"/>
      <c r="W552" s="835"/>
      <c r="X552" s="388"/>
      <c r="Y552" s="835"/>
      <c r="Z552" s="388"/>
      <c r="AA552" s="835"/>
      <c r="AB552" s="270"/>
      <c r="AC552" s="831"/>
      <c r="AD552" s="855"/>
      <c r="AE552" s="319"/>
      <c r="AF552" s="319"/>
      <c r="AG552" s="319"/>
      <c r="AH552" s="319"/>
      <c r="AI552" s="319"/>
      <c r="AJ552" s="319"/>
      <c r="AK552" s="319"/>
      <c r="AL552" s="319"/>
      <c r="AM552" s="319"/>
      <c r="AN552" s="319"/>
      <c r="AO552" s="319"/>
      <c r="AP552" s="319"/>
      <c r="AQ552" s="857"/>
      <c r="AR552" s="46"/>
      <c r="AS552" s="19"/>
    </row>
    <row r="553" spans="2:45" hidden="1">
      <c r="B553" s="823"/>
      <c r="C553" s="828"/>
      <c r="D553" s="25"/>
      <c r="E553" s="25"/>
      <c r="F553" s="396"/>
      <c r="G553" s="22"/>
      <c r="H553" s="7" t="str">
        <f>IFERROR(IF(G553/#REF!=0," ",G553/#REF!),"")</f>
        <v/>
      </c>
      <c r="I553" s="147"/>
      <c r="J553" s="147"/>
      <c r="K553" s="147"/>
      <c r="L553" s="147"/>
      <c r="M553" s="147"/>
      <c r="N553" s="147"/>
      <c r="O553" s="863"/>
      <c r="P553" s="860"/>
      <c r="Q553" s="330"/>
      <c r="R553" s="866"/>
      <c r="S553" s="392"/>
      <c r="T553" s="392"/>
      <c r="U553" s="152"/>
      <c r="V553" s="152"/>
      <c r="W553" s="835"/>
      <c r="X553" s="388"/>
      <c r="Y553" s="835"/>
      <c r="Z553" s="388"/>
      <c r="AA553" s="835"/>
      <c r="AB553" s="270"/>
      <c r="AC553" s="831"/>
      <c r="AD553" s="855"/>
      <c r="AE553" s="319"/>
      <c r="AF553" s="319"/>
      <c r="AG553" s="319"/>
      <c r="AH553" s="319"/>
      <c r="AI553" s="319"/>
      <c r="AJ553" s="319"/>
      <c r="AK553" s="319"/>
      <c r="AL553" s="319"/>
      <c r="AM553" s="319"/>
      <c r="AN553" s="319"/>
      <c r="AO553" s="319"/>
      <c r="AP553" s="319"/>
      <c r="AQ553" s="857"/>
      <c r="AR553" s="46"/>
      <c r="AS553" s="19"/>
    </row>
    <row r="554" spans="2:45" hidden="1">
      <c r="B554" s="823"/>
      <c r="C554" s="828"/>
      <c r="D554" s="25"/>
      <c r="E554" s="25"/>
      <c r="F554" s="396"/>
      <c r="G554" s="22"/>
      <c r="H554" s="7" t="str">
        <f>IFERROR(IF(G554/#REF!=0," ",G554/#REF!),"")</f>
        <v/>
      </c>
      <c r="I554" s="147"/>
      <c r="J554" s="147"/>
      <c r="K554" s="147"/>
      <c r="L554" s="147"/>
      <c r="M554" s="147"/>
      <c r="N554" s="147"/>
      <c r="O554" s="863"/>
      <c r="P554" s="860"/>
      <c r="Q554" s="330"/>
      <c r="R554" s="866"/>
      <c r="S554" s="392"/>
      <c r="T554" s="392"/>
      <c r="U554" s="152"/>
      <c r="V554" s="152"/>
      <c r="W554" s="835"/>
      <c r="X554" s="388"/>
      <c r="Y554" s="835"/>
      <c r="Z554" s="388"/>
      <c r="AA554" s="835"/>
      <c r="AB554" s="270"/>
      <c r="AC554" s="831"/>
      <c r="AD554" s="855"/>
      <c r="AE554" s="319"/>
      <c r="AF554" s="319"/>
      <c r="AG554" s="319"/>
      <c r="AH554" s="319"/>
      <c r="AI554" s="319"/>
      <c r="AJ554" s="319"/>
      <c r="AK554" s="319"/>
      <c r="AL554" s="319"/>
      <c r="AM554" s="319"/>
      <c r="AN554" s="319"/>
      <c r="AO554" s="319"/>
      <c r="AP554" s="319"/>
      <c r="AQ554" s="857"/>
      <c r="AR554" s="46"/>
      <c r="AS554" s="19"/>
    </row>
    <row r="555" spans="2:45" hidden="1">
      <c r="B555" s="823"/>
      <c r="C555" s="828"/>
      <c r="D555" s="25"/>
      <c r="E555" s="25"/>
      <c r="F555" s="396"/>
      <c r="G555" s="22"/>
      <c r="H555" s="7" t="str">
        <f>IFERROR(IF(G555/#REF!=0," ",G555/#REF!),"")</f>
        <v/>
      </c>
      <c r="I555" s="147"/>
      <c r="J555" s="147"/>
      <c r="K555" s="147"/>
      <c r="L555" s="147"/>
      <c r="M555" s="147"/>
      <c r="N555" s="147"/>
      <c r="O555" s="863"/>
      <c r="P555" s="860"/>
      <c r="Q555" s="330"/>
      <c r="R555" s="866"/>
      <c r="S555" s="392"/>
      <c r="T555" s="392"/>
      <c r="U555" s="152"/>
      <c r="V555" s="152"/>
      <c r="W555" s="835"/>
      <c r="X555" s="388"/>
      <c r="Y555" s="835"/>
      <c r="Z555" s="388"/>
      <c r="AA555" s="835"/>
      <c r="AB555" s="270"/>
      <c r="AC555" s="831"/>
      <c r="AD555" s="855"/>
      <c r="AE555" s="319"/>
      <c r="AF555" s="319"/>
      <c r="AG555" s="319"/>
      <c r="AH555" s="319"/>
      <c r="AI555" s="319"/>
      <c r="AJ555" s="319"/>
      <c r="AK555" s="319"/>
      <c r="AL555" s="319"/>
      <c r="AM555" s="319"/>
      <c r="AN555" s="319"/>
      <c r="AO555" s="319"/>
      <c r="AP555" s="319"/>
      <c r="AQ555" s="857"/>
      <c r="AR555" s="46"/>
      <c r="AS555" s="19"/>
    </row>
    <row r="556" spans="2:45" hidden="1">
      <c r="B556" s="823"/>
      <c r="C556" s="828"/>
      <c r="D556" s="25"/>
      <c r="E556" s="25"/>
      <c r="F556" s="396"/>
      <c r="G556" s="22"/>
      <c r="H556" s="7" t="str">
        <f>IFERROR(IF(G556/#REF!=0," ",G556/#REF!),"")</f>
        <v/>
      </c>
      <c r="I556" s="147"/>
      <c r="J556" s="147"/>
      <c r="K556" s="147"/>
      <c r="L556" s="147"/>
      <c r="M556" s="147"/>
      <c r="N556" s="147"/>
      <c r="O556" s="863"/>
      <c r="P556" s="860"/>
      <c r="Q556" s="330"/>
      <c r="R556" s="866"/>
      <c r="S556" s="392"/>
      <c r="T556" s="392"/>
      <c r="U556" s="152"/>
      <c r="V556" s="152"/>
      <c r="W556" s="835"/>
      <c r="X556" s="388"/>
      <c r="Y556" s="835"/>
      <c r="Z556" s="388"/>
      <c r="AA556" s="835"/>
      <c r="AB556" s="270"/>
      <c r="AC556" s="831"/>
      <c r="AD556" s="855"/>
      <c r="AE556" s="319"/>
      <c r="AF556" s="319"/>
      <c r="AG556" s="319"/>
      <c r="AH556" s="319"/>
      <c r="AI556" s="319"/>
      <c r="AJ556" s="319"/>
      <c r="AK556" s="319"/>
      <c r="AL556" s="319"/>
      <c r="AM556" s="319"/>
      <c r="AN556" s="319"/>
      <c r="AO556" s="319"/>
      <c r="AP556" s="319"/>
      <c r="AQ556" s="857"/>
      <c r="AR556" s="46"/>
      <c r="AS556" s="19"/>
    </row>
    <row r="557" spans="2:45" hidden="1">
      <c r="B557" s="822"/>
      <c r="C557" s="829"/>
      <c r="D557" s="25"/>
      <c r="E557" s="25"/>
      <c r="F557" s="396"/>
      <c r="G557" s="22"/>
      <c r="H557" s="7" t="str">
        <f>IFERROR(IF(G557/#REF!=0," ",G557/#REF!),"")</f>
        <v/>
      </c>
      <c r="I557" s="7"/>
      <c r="J557" s="7"/>
      <c r="K557" s="7"/>
      <c r="L557" s="7"/>
      <c r="M557" s="7"/>
      <c r="N557" s="7"/>
      <c r="O557" s="864"/>
      <c r="P557" s="861"/>
      <c r="Q557" s="331"/>
      <c r="R557" s="867"/>
      <c r="S557" s="393"/>
      <c r="T557" s="393"/>
      <c r="U557" s="153"/>
      <c r="V557" s="153"/>
      <c r="W557" s="836"/>
      <c r="X557" s="389"/>
      <c r="Y557" s="836"/>
      <c r="Z557" s="389"/>
      <c r="AA557" s="836"/>
      <c r="AB557" s="271"/>
      <c r="AC557" s="832"/>
      <c r="AD557" s="856"/>
      <c r="AE557" s="320"/>
      <c r="AF557" s="320"/>
      <c r="AG557" s="320"/>
      <c r="AH557" s="320"/>
      <c r="AI557" s="320"/>
      <c r="AJ557" s="320"/>
      <c r="AK557" s="320"/>
      <c r="AL557" s="320"/>
      <c r="AM557" s="320"/>
      <c r="AN557" s="320"/>
      <c r="AO557" s="320"/>
      <c r="AP557" s="320"/>
      <c r="AQ557" s="858"/>
      <c r="AR557" s="46"/>
      <c r="AS557" s="19"/>
    </row>
    <row r="558" spans="2:45" s="90" customFormat="1" ht="16.5" hidden="1" customHeight="1">
      <c r="B558" s="821"/>
      <c r="C558" s="78" t="s">
        <v>348</v>
      </c>
      <c r="D558" s="78">
        <f>COUNTA(D548:D557)</f>
        <v>0</v>
      </c>
      <c r="E558" s="78"/>
      <c r="F558" s="78"/>
      <c r="G558" s="69">
        <f>SUM(G548:G557)</f>
        <v>0</v>
      </c>
      <c r="H558" s="69">
        <f>SUM(H548:H557)</f>
        <v>0</v>
      </c>
      <c r="I558" s="69"/>
      <c r="J558" s="69"/>
      <c r="K558" s="69"/>
      <c r="L558" s="69"/>
      <c r="M558" s="69"/>
      <c r="N558" s="69"/>
      <c r="O558" s="70">
        <f>SUM(O548:O557)</f>
        <v>0</v>
      </c>
      <c r="P558" s="71">
        <f>SUM(P548:P557)</f>
        <v>0</v>
      </c>
      <c r="Q558" s="71"/>
      <c r="R558" s="71">
        <f>SUM(R548:R557)</f>
        <v>0</v>
      </c>
      <c r="S558" s="71"/>
      <c r="T558" s="71"/>
      <c r="U558" s="71"/>
      <c r="V558" s="71"/>
      <c r="W558" s="74">
        <f>SUM(W548:W557)</f>
        <v>0</v>
      </c>
      <c r="X558" s="74"/>
      <c r="Y558" s="74">
        <f t="shared" ref="Y558" si="102">SUM(Y548:Y557)</f>
        <v>0</v>
      </c>
      <c r="Z558" s="74"/>
      <c r="AA558" s="74">
        <f>SUM(AA548:AA557)</f>
        <v>0</v>
      </c>
      <c r="AB558" s="74"/>
      <c r="AC558" s="71"/>
      <c r="AD558" s="71" t="e">
        <f>SUM(AD548:AD557)</f>
        <v>#REF!</v>
      </c>
      <c r="AE558" s="71"/>
      <c r="AF558" s="71"/>
      <c r="AG558" s="71"/>
      <c r="AH558" s="71"/>
      <c r="AI558" s="71"/>
      <c r="AJ558" s="71"/>
      <c r="AK558" s="71"/>
      <c r="AL558" s="71"/>
      <c r="AM558" s="71"/>
      <c r="AN558" s="71"/>
      <c r="AO558" s="71"/>
      <c r="AP558" s="71"/>
      <c r="AQ558" s="71" t="e">
        <f t="shared" ref="AQ558" si="103">SUM(AQ548:AQ557)</f>
        <v>#REF!</v>
      </c>
      <c r="AR558" s="81"/>
      <c r="AS558" s="91"/>
    </row>
    <row r="559" spans="2:45" s="93" customFormat="1" hidden="1">
      <c r="B559" s="822"/>
      <c r="C559" s="82"/>
      <c r="D559" s="83"/>
      <c r="E559" s="83"/>
      <c r="F559" s="84"/>
      <c r="G559" s="84"/>
      <c r="H559" s="28" t="str">
        <f>IFERROR(IF(G559/#REF!=0," ",G559/#REF!),"")</f>
        <v/>
      </c>
      <c r="I559" s="28"/>
      <c r="J559" s="28"/>
      <c r="K559" s="28"/>
      <c r="L559" s="28"/>
      <c r="M559" s="28"/>
      <c r="N559" s="28"/>
      <c r="O559" s="72"/>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87"/>
      <c r="AS559" s="92"/>
    </row>
    <row r="560" spans="2:45" hidden="1">
      <c r="B560" s="823">
        <f>B548+1</f>
        <v>46</v>
      </c>
      <c r="C560" s="828"/>
      <c r="D560" s="25"/>
      <c r="E560" s="25"/>
      <c r="F560" s="24"/>
      <c r="G560" s="396"/>
      <c r="H560" s="7" t="str">
        <f>IFERROR(IF(G560/#REF!=0," ",G560/#REF!),"")</f>
        <v/>
      </c>
      <c r="I560" s="147"/>
      <c r="J560" s="147"/>
      <c r="K560" s="147"/>
      <c r="L560" s="147"/>
      <c r="M560" s="147"/>
      <c r="N560" s="147"/>
      <c r="O560" s="862" t="str">
        <f>IFERROR(ROUND(IF(G570/#REF!=0,"",G570/#REF!),0),"")</f>
        <v/>
      </c>
      <c r="P560" s="859" t="str">
        <f>IFERROR(O570/#REF!,"")</f>
        <v/>
      </c>
      <c r="Q560" s="332"/>
      <c r="R560" s="865" t="str">
        <f>IFERROR(P570*#REF!/2,"")</f>
        <v/>
      </c>
      <c r="S560" s="392"/>
      <c r="T560" s="392"/>
      <c r="U560" s="152"/>
      <c r="V560" s="152"/>
      <c r="W560" s="834" t="str">
        <f>IFERROR(ROUND(IF(OR(#REF!="Hino Truck",#REF!="Hino Truck",#REF!="Hino Truck",#REF!="Hino Truck"),$P570/#REF!,""),1),"NA")</f>
        <v>NA</v>
      </c>
      <c r="X560" s="387"/>
      <c r="Y560" s="834" t="str">
        <f>IFERROR(ROUND(IF(OR(#REF!="Shazoor",#REF!="Shazoor",#REF!="Shazoor",#REF!="Shazoor"),$P570/#REF!,""),1),"NA")</f>
        <v>NA</v>
      </c>
      <c r="Z560" s="387"/>
      <c r="AA560" s="834" t="str">
        <f>IFERROR(ROUND(IF(OR(#REF!="Suzuki",#REF!="Suzuki",#REF!="Suzuki",#REF!="Suzuki"),$P570/#REF!,""),1),"NA")</f>
        <v>NA</v>
      </c>
      <c r="AB560" s="269"/>
      <c r="AC560" s="830"/>
      <c r="AD560" s="855" t="e">
        <f>H570/#REF!/#REF!</f>
        <v>#REF!</v>
      </c>
      <c r="AE560" s="319"/>
      <c r="AF560" s="319"/>
      <c r="AG560" s="319"/>
      <c r="AH560" s="319"/>
      <c r="AI560" s="319"/>
      <c r="AJ560" s="319"/>
      <c r="AK560" s="319"/>
      <c r="AL560" s="319"/>
      <c r="AM560" s="319"/>
      <c r="AN560" s="319"/>
      <c r="AO560" s="319"/>
      <c r="AP560" s="319"/>
      <c r="AQ560" s="857" t="e">
        <f>ROUND(AD570/#REF!,0)</f>
        <v>#REF!</v>
      </c>
      <c r="AR560" s="44"/>
      <c r="AS560" s="19"/>
    </row>
    <row r="561" spans="2:45" hidden="1">
      <c r="B561" s="823"/>
      <c r="C561" s="828"/>
      <c r="D561" s="25"/>
      <c r="E561" s="25"/>
      <c r="F561" s="396"/>
      <c r="G561" s="396"/>
      <c r="H561" s="7" t="str">
        <f>IFERROR(IF(G561/#REF!=0," ",G561/#REF!),"")</f>
        <v/>
      </c>
      <c r="I561" s="147"/>
      <c r="J561" s="147"/>
      <c r="K561" s="147"/>
      <c r="L561" s="147"/>
      <c r="M561" s="147"/>
      <c r="N561" s="147"/>
      <c r="O561" s="863"/>
      <c r="P561" s="860"/>
      <c r="Q561" s="330"/>
      <c r="R561" s="866"/>
      <c r="S561" s="392"/>
      <c r="T561" s="392"/>
      <c r="U561" s="152"/>
      <c r="V561" s="152"/>
      <c r="W561" s="835"/>
      <c r="X561" s="388"/>
      <c r="Y561" s="835"/>
      <c r="Z561" s="388"/>
      <c r="AA561" s="835"/>
      <c r="AB561" s="270"/>
      <c r="AC561" s="831"/>
      <c r="AD561" s="855"/>
      <c r="AE561" s="319"/>
      <c r="AF561" s="319"/>
      <c r="AG561" s="319"/>
      <c r="AH561" s="319"/>
      <c r="AI561" s="319"/>
      <c r="AJ561" s="319"/>
      <c r="AK561" s="319"/>
      <c r="AL561" s="319"/>
      <c r="AM561" s="319"/>
      <c r="AN561" s="319"/>
      <c r="AO561" s="319"/>
      <c r="AP561" s="319"/>
      <c r="AQ561" s="857"/>
      <c r="AR561" s="46"/>
      <c r="AS561" s="19"/>
    </row>
    <row r="562" spans="2:45" hidden="1">
      <c r="B562" s="823"/>
      <c r="C562" s="828"/>
      <c r="D562" s="25"/>
      <c r="E562" s="25"/>
      <c r="F562" s="396"/>
      <c r="G562" s="396"/>
      <c r="H562" s="7" t="str">
        <f>IFERROR(IF(G562/#REF!=0," ",G562/#REF!),"")</f>
        <v/>
      </c>
      <c r="I562" s="147"/>
      <c r="J562" s="147"/>
      <c r="K562" s="147"/>
      <c r="L562" s="147"/>
      <c r="M562" s="147"/>
      <c r="N562" s="147"/>
      <c r="O562" s="863"/>
      <c r="P562" s="860"/>
      <c r="Q562" s="330"/>
      <c r="R562" s="866"/>
      <c r="S562" s="392"/>
      <c r="T562" s="392"/>
      <c r="U562" s="152"/>
      <c r="V562" s="152"/>
      <c r="W562" s="835"/>
      <c r="X562" s="388"/>
      <c r="Y562" s="835"/>
      <c r="Z562" s="388"/>
      <c r="AA562" s="835"/>
      <c r="AB562" s="270"/>
      <c r="AC562" s="831"/>
      <c r="AD562" s="855"/>
      <c r="AE562" s="319"/>
      <c r="AF562" s="319"/>
      <c r="AG562" s="319"/>
      <c r="AH562" s="319"/>
      <c r="AI562" s="319"/>
      <c r="AJ562" s="319"/>
      <c r="AK562" s="319"/>
      <c r="AL562" s="319"/>
      <c r="AM562" s="319"/>
      <c r="AN562" s="319"/>
      <c r="AO562" s="319"/>
      <c r="AP562" s="319"/>
      <c r="AQ562" s="857"/>
      <c r="AR562" s="46"/>
      <c r="AS562" s="19"/>
    </row>
    <row r="563" spans="2:45" hidden="1">
      <c r="B563" s="823"/>
      <c r="C563" s="828"/>
      <c r="D563" s="25"/>
      <c r="E563" s="25"/>
      <c r="F563" s="396"/>
      <c r="G563" s="396"/>
      <c r="H563" s="7" t="str">
        <f>IFERROR(IF(G563/#REF!=0," ",G563/#REF!),"")</f>
        <v/>
      </c>
      <c r="I563" s="147"/>
      <c r="J563" s="147"/>
      <c r="K563" s="147"/>
      <c r="L563" s="147"/>
      <c r="M563" s="147"/>
      <c r="N563" s="147"/>
      <c r="O563" s="863"/>
      <c r="P563" s="860"/>
      <c r="Q563" s="330"/>
      <c r="R563" s="866"/>
      <c r="S563" s="392"/>
      <c r="T563" s="392"/>
      <c r="U563" s="152"/>
      <c r="V563" s="152"/>
      <c r="W563" s="835"/>
      <c r="X563" s="388"/>
      <c r="Y563" s="835"/>
      <c r="Z563" s="388"/>
      <c r="AA563" s="835"/>
      <c r="AB563" s="270"/>
      <c r="AC563" s="831"/>
      <c r="AD563" s="855"/>
      <c r="AE563" s="319"/>
      <c r="AF563" s="319"/>
      <c r="AG563" s="319"/>
      <c r="AH563" s="319"/>
      <c r="AI563" s="319"/>
      <c r="AJ563" s="319"/>
      <c r="AK563" s="319"/>
      <c r="AL563" s="319"/>
      <c r="AM563" s="319"/>
      <c r="AN563" s="319"/>
      <c r="AO563" s="319"/>
      <c r="AP563" s="319"/>
      <c r="AQ563" s="857"/>
      <c r="AR563" s="46"/>
      <c r="AS563" s="19"/>
    </row>
    <row r="564" spans="2:45" hidden="1">
      <c r="B564" s="823"/>
      <c r="C564" s="828"/>
      <c r="D564" s="25"/>
      <c r="E564" s="25"/>
      <c r="F564" s="396"/>
      <c r="G564" s="22"/>
      <c r="H564" s="7" t="str">
        <f>IFERROR(IF(G564/#REF!=0," ",G564/#REF!),"")</f>
        <v/>
      </c>
      <c r="I564" s="147"/>
      <c r="J564" s="147"/>
      <c r="K564" s="147"/>
      <c r="L564" s="147"/>
      <c r="M564" s="147"/>
      <c r="N564" s="147"/>
      <c r="O564" s="863"/>
      <c r="P564" s="860"/>
      <c r="Q564" s="330"/>
      <c r="R564" s="866"/>
      <c r="S564" s="392"/>
      <c r="T564" s="392"/>
      <c r="U564" s="152"/>
      <c r="V564" s="152"/>
      <c r="W564" s="835"/>
      <c r="X564" s="388"/>
      <c r="Y564" s="835"/>
      <c r="Z564" s="388"/>
      <c r="AA564" s="835"/>
      <c r="AB564" s="270"/>
      <c r="AC564" s="831"/>
      <c r="AD564" s="855"/>
      <c r="AE564" s="319"/>
      <c r="AF564" s="319"/>
      <c r="AG564" s="319"/>
      <c r="AH564" s="319"/>
      <c r="AI564" s="319"/>
      <c r="AJ564" s="319"/>
      <c r="AK564" s="319"/>
      <c r="AL564" s="319"/>
      <c r="AM564" s="319"/>
      <c r="AN564" s="319"/>
      <c r="AO564" s="319"/>
      <c r="AP564" s="319"/>
      <c r="AQ564" s="857"/>
      <c r="AR564" s="46"/>
      <c r="AS564" s="19"/>
    </row>
    <row r="565" spans="2:45" hidden="1">
      <c r="B565" s="823"/>
      <c r="C565" s="828"/>
      <c r="D565" s="25"/>
      <c r="E565" s="25"/>
      <c r="F565" s="396"/>
      <c r="G565" s="22"/>
      <c r="H565" s="7" t="str">
        <f>IFERROR(IF(G565/#REF!=0," ",G565/#REF!),"")</f>
        <v/>
      </c>
      <c r="I565" s="147"/>
      <c r="J565" s="147"/>
      <c r="K565" s="147"/>
      <c r="L565" s="147"/>
      <c r="M565" s="147"/>
      <c r="N565" s="147"/>
      <c r="O565" s="863"/>
      <c r="P565" s="860"/>
      <c r="Q565" s="330"/>
      <c r="R565" s="866"/>
      <c r="S565" s="392"/>
      <c r="T565" s="392"/>
      <c r="U565" s="152"/>
      <c r="V565" s="152"/>
      <c r="W565" s="835"/>
      <c r="X565" s="388"/>
      <c r="Y565" s="835"/>
      <c r="Z565" s="388"/>
      <c r="AA565" s="835"/>
      <c r="AB565" s="270"/>
      <c r="AC565" s="831"/>
      <c r="AD565" s="855"/>
      <c r="AE565" s="319"/>
      <c r="AF565" s="319"/>
      <c r="AG565" s="319"/>
      <c r="AH565" s="319"/>
      <c r="AI565" s="319"/>
      <c r="AJ565" s="319"/>
      <c r="AK565" s="319"/>
      <c r="AL565" s="319"/>
      <c r="AM565" s="319"/>
      <c r="AN565" s="319"/>
      <c r="AO565" s="319"/>
      <c r="AP565" s="319"/>
      <c r="AQ565" s="857"/>
      <c r="AR565" s="46"/>
      <c r="AS565" s="19"/>
    </row>
    <row r="566" spans="2:45" hidden="1">
      <c r="B566" s="823"/>
      <c r="C566" s="828"/>
      <c r="D566" s="25"/>
      <c r="E566" s="25"/>
      <c r="F566" s="396"/>
      <c r="G566" s="22"/>
      <c r="H566" s="7" t="str">
        <f>IFERROR(IF(G566/#REF!=0," ",G566/#REF!),"")</f>
        <v/>
      </c>
      <c r="I566" s="147"/>
      <c r="J566" s="147"/>
      <c r="K566" s="147"/>
      <c r="L566" s="147"/>
      <c r="M566" s="147"/>
      <c r="N566" s="147"/>
      <c r="O566" s="863"/>
      <c r="P566" s="860"/>
      <c r="Q566" s="330"/>
      <c r="R566" s="866"/>
      <c r="S566" s="392"/>
      <c r="T566" s="392"/>
      <c r="U566" s="152"/>
      <c r="V566" s="152"/>
      <c r="W566" s="835"/>
      <c r="X566" s="388"/>
      <c r="Y566" s="835"/>
      <c r="Z566" s="388"/>
      <c r="AA566" s="835"/>
      <c r="AB566" s="270"/>
      <c r="AC566" s="831"/>
      <c r="AD566" s="855"/>
      <c r="AE566" s="319"/>
      <c r="AF566" s="319"/>
      <c r="AG566" s="319"/>
      <c r="AH566" s="319"/>
      <c r="AI566" s="319"/>
      <c r="AJ566" s="319"/>
      <c r="AK566" s="319"/>
      <c r="AL566" s="319"/>
      <c r="AM566" s="319"/>
      <c r="AN566" s="319"/>
      <c r="AO566" s="319"/>
      <c r="AP566" s="319"/>
      <c r="AQ566" s="857"/>
      <c r="AR566" s="46"/>
      <c r="AS566" s="19"/>
    </row>
    <row r="567" spans="2:45" hidden="1">
      <c r="B567" s="823"/>
      <c r="C567" s="828"/>
      <c r="D567" s="25"/>
      <c r="E567" s="25"/>
      <c r="F567" s="396"/>
      <c r="G567" s="22"/>
      <c r="H567" s="7" t="str">
        <f>IFERROR(IF(G567/#REF!=0," ",G567/#REF!),"")</f>
        <v/>
      </c>
      <c r="I567" s="147"/>
      <c r="J567" s="147"/>
      <c r="K567" s="147"/>
      <c r="L567" s="147"/>
      <c r="M567" s="147"/>
      <c r="N567" s="147"/>
      <c r="O567" s="863"/>
      <c r="P567" s="860"/>
      <c r="Q567" s="330"/>
      <c r="R567" s="866"/>
      <c r="S567" s="392"/>
      <c r="T567" s="392"/>
      <c r="U567" s="152"/>
      <c r="V567" s="152"/>
      <c r="W567" s="835"/>
      <c r="X567" s="388"/>
      <c r="Y567" s="835"/>
      <c r="Z567" s="388"/>
      <c r="AA567" s="835"/>
      <c r="AB567" s="270"/>
      <c r="AC567" s="831"/>
      <c r="AD567" s="855"/>
      <c r="AE567" s="319"/>
      <c r="AF567" s="319"/>
      <c r="AG567" s="319"/>
      <c r="AH567" s="319"/>
      <c r="AI567" s="319"/>
      <c r="AJ567" s="319"/>
      <c r="AK567" s="319"/>
      <c r="AL567" s="319"/>
      <c r="AM567" s="319"/>
      <c r="AN567" s="319"/>
      <c r="AO567" s="319"/>
      <c r="AP567" s="319"/>
      <c r="AQ567" s="857"/>
      <c r="AR567" s="46"/>
      <c r="AS567" s="19"/>
    </row>
    <row r="568" spans="2:45" hidden="1">
      <c r="B568" s="823"/>
      <c r="C568" s="828"/>
      <c r="D568" s="25"/>
      <c r="E568" s="25"/>
      <c r="F568" s="396"/>
      <c r="G568" s="22"/>
      <c r="H568" s="7" t="str">
        <f>IFERROR(IF(G568/#REF!=0," ",G568/#REF!),"")</f>
        <v/>
      </c>
      <c r="I568" s="147"/>
      <c r="J568" s="147"/>
      <c r="K568" s="147"/>
      <c r="L568" s="147"/>
      <c r="M568" s="147"/>
      <c r="N568" s="147"/>
      <c r="O568" s="863"/>
      <c r="P568" s="860"/>
      <c r="Q568" s="330"/>
      <c r="R568" s="866"/>
      <c r="S568" s="392"/>
      <c r="T568" s="392"/>
      <c r="U568" s="152"/>
      <c r="V568" s="152"/>
      <c r="W568" s="835"/>
      <c r="X568" s="388"/>
      <c r="Y568" s="835"/>
      <c r="Z568" s="388"/>
      <c r="AA568" s="835"/>
      <c r="AB568" s="270"/>
      <c r="AC568" s="831"/>
      <c r="AD568" s="855"/>
      <c r="AE568" s="319"/>
      <c r="AF568" s="319"/>
      <c r="AG568" s="319"/>
      <c r="AH568" s="319"/>
      <c r="AI568" s="319"/>
      <c r="AJ568" s="319"/>
      <c r="AK568" s="319"/>
      <c r="AL568" s="319"/>
      <c r="AM568" s="319"/>
      <c r="AN568" s="319"/>
      <c r="AO568" s="319"/>
      <c r="AP568" s="319"/>
      <c r="AQ568" s="857"/>
      <c r="AR568" s="46"/>
      <c r="AS568" s="19"/>
    </row>
    <row r="569" spans="2:45" hidden="1">
      <c r="B569" s="822"/>
      <c r="C569" s="829"/>
      <c r="D569" s="25"/>
      <c r="E569" s="25"/>
      <c r="F569" s="396"/>
      <c r="G569" s="22"/>
      <c r="H569" s="7" t="str">
        <f>IFERROR(IF(G569/#REF!=0," ",G569/#REF!),"")</f>
        <v/>
      </c>
      <c r="I569" s="7"/>
      <c r="J569" s="7"/>
      <c r="K569" s="7"/>
      <c r="L569" s="7"/>
      <c r="M569" s="7"/>
      <c r="N569" s="7"/>
      <c r="O569" s="864"/>
      <c r="P569" s="861"/>
      <c r="Q569" s="331"/>
      <c r="R569" s="867"/>
      <c r="S569" s="393"/>
      <c r="T569" s="393"/>
      <c r="U569" s="153"/>
      <c r="V569" s="153"/>
      <c r="W569" s="836"/>
      <c r="X569" s="389"/>
      <c r="Y569" s="836"/>
      <c r="Z569" s="389"/>
      <c r="AA569" s="836"/>
      <c r="AB569" s="271"/>
      <c r="AC569" s="832"/>
      <c r="AD569" s="856"/>
      <c r="AE569" s="320"/>
      <c r="AF569" s="320"/>
      <c r="AG569" s="320"/>
      <c r="AH569" s="320"/>
      <c r="AI569" s="320"/>
      <c r="AJ569" s="320"/>
      <c r="AK569" s="320"/>
      <c r="AL569" s="320"/>
      <c r="AM569" s="320"/>
      <c r="AN569" s="320"/>
      <c r="AO569" s="320"/>
      <c r="AP569" s="320"/>
      <c r="AQ569" s="858"/>
      <c r="AR569" s="46"/>
      <c r="AS569" s="19"/>
    </row>
    <row r="570" spans="2:45" s="90" customFormat="1" ht="16.5" hidden="1" customHeight="1">
      <c r="B570" s="821"/>
      <c r="C570" s="78" t="s">
        <v>348</v>
      </c>
      <c r="D570" s="78">
        <f>COUNTA(D560:D569)</f>
        <v>0</v>
      </c>
      <c r="E570" s="78"/>
      <c r="F570" s="78"/>
      <c r="G570" s="69">
        <f>SUM(G560:G569)</f>
        <v>0</v>
      </c>
      <c r="H570" s="69">
        <f>SUM(H560:H569)</f>
        <v>0</v>
      </c>
      <c r="I570" s="69"/>
      <c r="J570" s="69"/>
      <c r="K570" s="69"/>
      <c r="L570" s="69"/>
      <c r="M570" s="69"/>
      <c r="N570" s="69"/>
      <c r="O570" s="70">
        <f>SUM(O560:O569)</f>
        <v>0</v>
      </c>
      <c r="P570" s="71">
        <f>SUM(P560:P569)</f>
        <v>0</v>
      </c>
      <c r="Q570" s="71"/>
      <c r="R570" s="71">
        <f>SUM(R560:R569)</f>
        <v>0</v>
      </c>
      <c r="S570" s="71"/>
      <c r="T570" s="71"/>
      <c r="U570" s="71"/>
      <c r="V570" s="71"/>
      <c r="W570" s="74">
        <f>SUM(W560:W569)</f>
        <v>0</v>
      </c>
      <c r="X570" s="74"/>
      <c r="Y570" s="74">
        <f t="shared" ref="Y570" si="104">SUM(Y560:Y569)</f>
        <v>0</v>
      </c>
      <c r="Z570" s="74"/>
      <c r="AA570" s="74">
        <f>SUM(AA560:AA569)</f>
        <v>0</v>
      </c>
      <c r="AB570" s="74"/>
      <c r="AC570" s="71"/>
      <c r="AD570" s="71" t="e">
        <f>SUM(AD560:AD569)</f>
        <v>#REF!</v>
      </c>
      <c r="AE570" s="71"/>
      <c r="AF570" s="71"/>
      <c r="AG570" s="71"/>
      <c r="AH570" s="71"/>
      <c r="AI570" s="71"/>
      <c r="AJ570" s="71"/>
      <c r="AK570" s="71"/>
      <c r="AL570" s="71"/>
      <c r="AM570" s="71"/>
      <c r="AN570" s="71"/>
      <c r="AO570" s="71"/>
      <c r="AP570" s="71"/>
      <c r="AQ570" s="71" t="e">
        <f t="shared" ref="AQ570" si="105">SUM(AQ560:AQ569)</f>
        <v>#REF!</v>
      </c>
      <c r="AR570" s="81"/>
      <c r="AS570" s="91"/>
    </row>
    <row r="571" spans="2:45" s="93" customFormat="1" hidden="1">
      <c r="B571" s="822"/>
      <c r="C571" s="82"/>
      <c r="D571" s="83"/>
      <c r="E571" s="83"/>
      <c r="F571" s="84"/>
      <c r="G571" s="84"/>
      <c r="H571" s="28" t="str">
        <f>IFERROR(IF(G571/#REF!=0," ",G571/#REF!),"")</f>
        <v/>
      </c>
      <c r="I571" s="28"/>
      <c r="J571" s="28"/>
      <c r="K571" s="28"/>
      <c r="L571" s="28"/>
      <c r="M571" s="28"/>
      <c r="N571" s="28"/>
      <c r="O571" s="72"/>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87"/>
      <c r="AS571" s="92"/>
    </row>
    <row r="572" spans="2:45" hidden="1">
      <c r="B572" s="823">
        <f>B560+1</f>
        <v>47</v>
      </c>
      <c r="C572" s="828"/>
      <c r="D572" s="25"/>
      <c r="E572" s="25"/>
      <c r="F572" s="24"/>
      <c r="G572" s="396"/>
      <c r="H572" s="7" t="str">
        <f>IFERROR(IF(G572/#REF!=0," ",G572/#REF!),"")</f>
        <v/>
      </c>
      <c r="I572" s="147"/>
      <c r="J572" s="147"/>
      <c r="K572" s="147"/>
      <c r="L572" s="147"/>
      <c r="M572" s="147"/>
      <c r="N572" s="147"/>
      <c r="O572" s="862" t="str">
        <f>IFERROR(ROUND(IF(G582/#REF!=0,"",G582/#REF!),0),"")</f>
        <v/>
      </c>
      <c r="P572" s="859" t="str">
        <f>IFERROR(O582/#REF!,"")</f>
        <v/>
      </c>
      <c r="Q572" s="332"/>
      <c r="R572" s="865" t="str">
        <f>IFERROR(P582*#REF!/2,"")</f>
        <v/>
      </c>
      <c r="S572" s="392"/>
      <c r="T572" s="392"/>
      <c r="U572" s="152"/>
      <c r="V572" s="152"/>
      <c r="W572" s="834" t="str">
        <f>IFERROR(ROUND(IF(OR(#REF!="Hino Truck",#REF!="Hino Truck",#REF!="Hino Truck",#REF!="Hino Truck"),$P582/#REF!,""),1),"NA")</f>
        <v>NA</v>
      </c>
      <c r="X572" s="387"/>
      <c r="Y572" s="834" t="str">
        <f>IFERROR(ROUND(IF(OR(#REF!="Shazoor",#REF!="Shazoor",#REF!="Shazoor",#REF!="Shazoor"),$P582/#REF!,""),1),"NA")</f>
        <v>NA</v>
      </c>
      <c r="Z572" s="387"/>
      <c r="AA572" s="834" t="str">
        <f>IFERROR(ROUND(IF(OR(#REF!="Suzuki",#REF!="Suzuki",#REF!="Suzuki",#REF!="Suzuki"),$P582/#REF!,""),1),"NA")</f>
        <v>NA</v>
      </c>
      <c r="AB572" s="269"/>
      <c r="AC572" s="830"/>
      <c r="AD572" s="855" t="e">
        <f>H582/#REF!/#REF!</f>
        <v>#REF!</v>
      </c>
      <c r="AE572" s="319"/>
      <c r="AF572" s="319"/>
      <c r="AG572" s="319"/>
      <c r="AH572" s="319"/>
      <c r="AI572" s="319"/>
      <c r="AJ572" s="319"/>
      <c r="AK572" s="319"/>
      <c r="AL572" s="319"/>
      <c r="AM572" s="319"/>
      <c r="AN572" s="319"/>
      <c r="AO572" s="319"/>
      <c r="AP572" s="319"/>
      <c r="AQ572" s="857" t="e">
        <f>ROUND(AD582/#REF!,0)</f>
        <v>#REF!</v>
      </c>
      <c r="AR572" s="44"/>
      <c r="AS572" s="19"/>
    </row>
    <row r="573" spans="2:45" hidden="1">
      <c r="B573" s="823"/>
      <c r="C573" s="828"/>
      <c r="D573" s="25"/>
      <c r="E573" s="25"/>
      <c r="F573" s="396"/>
      <c r="G573" s="396"/>
      <c r="H573" s="7" t="str">
        <f>IFERROR(IF(G573/#REF!=0," ",G573/#REF!),"")</f>
        <v/>
      </c>
      <c r="I573" s="147"/>
      <c r="J573" s="147"/>
      <c r="K573" s="147"/>
      <c r="L573" s="147"/>
      <c r="M573" s="147"/>
      <c r="N573" s="147"/>
      <c r="O573" s="863"/>
      <c r="P573" s="860"/>
      <c r="Q573" s="330"/>
      <c r="R573" s="866"/>
      <c r="S573" s="392"/>
      <c r="T573" s="392"/>
      <c r="U573" s="152"/>
      <c r="V573" s="152"/>
      <c r="W573" s="835"/>
      <c r="X573" s="388"/>
      <c r="Y573" s="835"/>
      <c r="Z573" s="388"/>
      <c r="AA573" s="835"/>
      <c r="AB573" s="270"/>
      <c r="AC573" s="831"/>
      <c r="AD573" s="855"/>
      <c r="AE573" s="319"/>
      <c r="AF573" s="319"/>
      <c r="AG573" s="319"/>
      <c r="AH573" s="319"/>
      <c r="AI573" s="319"/>
      <c r="AJ573" s="319"/>
      <c r="AK573" s="319"/>
      <c r="AL573" s="319"/>
      <c r="AM573" s="319"/>
      <c r="AN573" s="319"/>
      <c r="AO573" s="319"/>
      <c r="AP573" s="319"/>
      <c r="AQ573" s="857"/>
      <c r="AR573" s="46"/>
      <c r="AS573" s="19"/>
    </row>
    <row r="574" spans="2:45" hidden="1">
      <c r="B574" s="823"/>
      <c r="C574" s="828"/>
      <c r="D574" s="25"/>
      <c r="E574" s="25"/>
      <c r="F574" s="396"/>
      <c r="G574" s="396"/>
      <c r="H574" s="7" t="str">
        <f>IFERROR(IF(G574/#REF!=0," ",G574/#REF!),"")</f>
        <v/>
      </c>
      <c r="I574" s="147"/>
      <c r="J574" s="147"/>
      <c r="K574" s="147"/>
      <c r="L574" s="147"/>
      <c r="M574" s="147"/>
      <c r="N574" s="147"/>
      <c r="O574" s="863"/>
      <c r="P574" s="860"/>
      <c r="Q574" s="330"/>
      <c r="R574" s="866"/>
      <c r="S574" s="392"/>
      <c r="T574" s="392"/>
      <c r="U574" s="152"/>
      <c r="V574" s="152"/>
      <c r="W574" s="835"/>
      <c r="X574" s="388"/>
      <c r="Y574" s="835"/>
      <c r="Z574" s="388"/>
      <c r="AA574" s="835"/>
      <c r="AB574" s="270"/>
      <c r="AC574" s="831"/>
      <c r="AD574" s="855"/>
      <c r="AE574" s="319"/>
      <c r="AF574" s="319"/>
      <c r="AG574" s="319"/>
      <c r="AH574" s="319"/>
      <c r="AI574" s="319"/>
      <c r="AJ574" s="319"/>
      <c r="AK574" s="319"/>
      <c r="AL574" s="319"/>
      <c r="AM574" s="319"/>
      <c r="AN574" s="319"/>
      <c r="AO574" s="319"/>
      <c r="AP574" s="319"/>
      <c r="AQ574" s="857"/>
      <c r="AR574" s="46"/>
      <c r="AS574" s="19"/>
    </row>
    <row r="575" spans="2:45" hidden="1">
      <c r="B575" s="823"/>
      <c r="C575" s="828"/>
      <c r="D575" s="25"/>
      <c r="E575" s="25"/>
      <c r="F575" s="396"/>
      <c r="G575" s="396"/>
      <c r="H575" s="7" t="str">
        <f>IFERROR(IF(G575/#REF!=0," ",G575/#REF!),"")</f>
        <v/>
      </c>
      <c r="I575" s="147"/>
      <c r="J575" s="147"/>
      <c r="K575" s="147"/>
      <c r="L575" s="147"/>
      <c r="M575" s="147"/>
      <c r="N575" s="147"/>
      <c r="O575" s="863"/>
      <c r="P575" s="860"/>
      <c r="Q575" s="330"/>
      <c r="R575" s="866"/>
      <c r="S575" s="392"/>
      <c r="T575" s="392"/>
      <c r="U575" s="152"/>
      <c r="V575" s="152"/>
      <c r="W575" s="835"/>
      <c r="X575" s="388"/>
      <c r="Y575" s="835"/>
      <c r="Z575" s="388"/>
      <c r="AA575" s="835"/>
      <c r="AB575" s="270"/>
      <c r="AC575" s="831"/>
      <c r="AD575" s="855"/>
      <c r="AE575" s="319"/>
      <c r="AF575" s="319"/>
      <c r="AG575" s="319"/>
      <c r="AH575" s="319"/>
      <c r="AI575" s="319"/>
      <c r="AJ575" s="319"/>
      <c r="AK575" s="319"/>
      <c r="AL575" s="319"/>
      <c r="AM575" s="319"/>
      <c r="AN575" s="319"/>
      <c r="AO575" s="319"/>
      <c r="AP575" s="319"/>
      <c r="AQ575" s="857"/>
      <c r="AR575" s="46"/>
      <c r="AS575" s="19"/>
    </row>
    <row r="576" spans="2:45" hidden="1">
      <c r="B576" s="823"/>
      <c r="C576" s="828"/>
      <c r="D576" s="25"/>
      <c r="E576" s="25"/>
      <c r="F576" s="396"/>
      <c r="G576" s="22"/>
      <c r="H576" s="7" t="str">
        <f>IFERROR(IF(G576/#REF!=0," ",G576/#REF!),"")</f>
        <v/>
      </c>
      <c r="I576" s="147"/>
      <c r="J576" s="147"/>
      <c r="K576" s="147"/>
      <c r="L576" s="147"/>
      <c r="M576" s="147"/>
      <c r="N576" s="147"/>
      <c r="O576" s="863"/>
      <c r="P576" s="860"/>
      <c r="Q576" s="330"/>
      <c r="R576" s="866"/>
      <c r="S576" s="392"/>
      <c r="T576" s="392"/>
      <c r="U576" s="152"/>
      <c r="V576" s="152"/>
      <c r="W576" s="835"/>
      <c r="X576" s="388"/>
      <c r="Y576" s="835"/>
      <c r="Z576" s="388"/>
      <c r="AA576" s="835"/>
      <c r="AB576" s="270"/>
      <c r="AC576" s="831"/>
      <c r="AD576" s="855"/>
      <c r="AE576" s="319"/>
      <c r="AF576" s="319"/>
      <c r="AG576" s="319"/>
      <c r="AH576" s="319"/>
      <c r="AI576" s="319"/>
      <c r="AJ576" s="319"/>
      <c r="AK576" s="319"/>
      <c r="AL576" s="319"/>
      <c r="AM576" s="319"/>
      <c r="AN576" s="319"/>
      <c r="AO576" s="319"/>
      <c r="AP576" s="319"/>
      <c r="AQ576" s="857"/>
      <c r="AR576" s="46"/>
      <c r="AS576" s="19"/>
    </row>
    <row r="577" spans="2:45" hidden="1">
      <c r="B577" s="823"/>
      <c r="C577" s="828"/>
      <c r="D577" s="25"/>
      <c r="E577" s="25"/>
      <c r="F577" s="396"/>
      <c r="G577" s="22"/>
      <c r="H577" s="7" t="str">
        <f>IFERROR(IF(G577/#REF!=0," ",G577/#REF!),"")</f>
        <v/>
      </c>
      <c r="I577" s="147"/>
      <c r="J577" s="147"/>
      <c r="K577" s="147"/>
      <c r="L577" s="147"/>
      <c r="M577" s="147"/>
      <c r="N577" s="147"/>
      <c r="O577" s="863"/>
      <c r="P577" s="860"/>
      <c r="Q577" s="330"/>
      <c r="R577" s="866"/>
      <c r="S577" s="392"/>
      <c r="T577" s="392"/>
      <c r="U577" s="152"/>
      <c r="V577" s="152"/>
      <c r="W577" s="835"/>
      <c r="X577" s="388"/>
      <c r="Y577" s="835"/>
      <c r="Z577" s="388"/>
      <c r="AA577" s="835"/>
      <c r="AB577" s="270"/>
      <c r="AC577" s="831"/>
      <c r="AD577" s="855"/>
      <c r="AE577" s="319"/>
      <c r="AF577" s="319"/>
      <c r="AG577" s="319"/>
      <c r="AH577" s="319"/>
      <c r="AI577" s="319"/>
      <c r="AJ577" s="319"/>
      <c r="AK577" s="319"/>
      <c r="AL577" s="319"/>
      <c r="AM577" s="319"/>
      <c r="AN577" s="319"/>
      <c r="AO577" s="319"/>
      <c r="AP577" s="319"/>
      <c r="AQ577" s="857"/>
      <c r="AR577" s="46"/>
      <c r="AS577" s="19"/>
    </row>
    <row r="578" spans="2:45" hidden="1">
      <c r="B578" s="823"/>
      <c r="C578" s="828"/>
      <c r="D578" s="25"/>
      <c r="E578" s="25"/>
      <c r="F578" s="396"/>
      <c r="G578" s="22"/>
      <c r="H578" s="7" t="str">
        <f>IFERROR(IF(G578/#REF!=0," ",G578/#REF!),"")</f>
        <v/>
      </c>
      <c r="I578" s="147"/>
      <c r="J578" s="147"/>
      <c r="K578" s="147"/>
      <c r="L578" s="147"/>
      <c r="M578" s="147"/>
      <c r="N578" s="147"/>
      <c r="O578" s="863"/>
      <c r="P578" s="860"/>
      <c r="Q578" s="330"/>
      <c r="R578" s="866"/>
      <c r="S578" s="392"/>
      <c r="T578" s="392"/>
      <c r="U578" s="152"/>
      <c r="V578" s="152"/>
      <c r="W578" s="835"/>
      <c r="X578" s="388"/>
      <c r="Y578" s="835"/>
      <c r="Z578" s="388"/>
      <c r="AA578" s="835"/>
      <c r="AB578" s="270"/>
      <c r="AC578" s="831"/>
      <c r="AD578" s="855"/>
      <c r="AE578" s="319"/>
      <c r="AF578" s="319"/>
      <c r="AG578" s="319"/>
      <c r="AH578" s="319"/>
      <c r="AI578" s="319"/>
      <c r="AJ578" s="319"/>
      <c r="AK578" s="319"/>
      <c r="AL578" s="319"/>
      <c r="AM578" s="319"/>
      <c r="AN578" s="319"/>
      <c r="AO578" s="319"/>
      <c r="AP578" s="319"/>
      <c r="AQ578" s="857"/>
      <c r="AR578" s="46"/>
      <c r="AS578" s="19"/>
    </row>
    <row r="579" spans="2:45" hidden="1">
      <c r="B579" s="823"/>
      <c r="C579" s="828"/>
      <c r="D579" s="25"/>
      <c r="E579" s="25"/>
      <c r="F579" s="396"/>
      <c r="G579" s="22"/>
      <c r="H579" s="7" t="str">
        <f>IFERROR(IF(G579/#REF!=0," ",G579/#REF!),"")</f>
        <v/>
      </c>
      <c r="I579" s="147"/>
      <c r="J579" s="147"/>
      <c r="K579" s="147"/>
      <c r="L579" s="147"/>
      <c r="M579" s="147"/>
      <c r="N579" s="147"/>
      <c r="O579" s="863"/>
      <c r="P579" s="860"/>
      <c r="Q579" s="330"/>
      <c r="R579" s="866"/>
      <c r="S579" s="392"/>
      <c r="T579" s="392"/>
      <c r="U579" s="152"/>
      <c r="V579" s="152"/>
      <c r="W579" s="835"/>
      <c r="X579" s="388"/>
      <c r="Y579" s="835"/>
      <c r="Z579" s="388"/>
      <c r="AA579" s="835"/>
      <c r="AB579" s="270"/>
      <c r="AC579" s="831"/>
      <c r="AD579" s="855"/>
      <c r="AE579" s="319"/>
      <c r="AF579" s="319"/>
      <c r="AG579" s="319"/>
      <c r="AH579" s="319"/>
      <c r="AI579" s="319"/>
      <c r="AJ579" s="319"/>
      <c r="AK579" s="319"/>
      <c r="AL579" s="319"/>
      <c r="AM579" s="319"/>
      <c r="AN579" s="319"/>
      <c r="AO579" s="319"/>
      <c r="AP579" s="319"/>
      <c r="AQ579" s="857"/>
      <c r="AR579" s="46"/>
      <c r="AS579" s="19"/>
    </row>
    <row r="580" spans="2:45" hidden="1">
      <c r="B580" s="823"/>
      <c r="C580" s="828"/>
      <c r="D580" s="25"/>
      <c r="E580" s="25"/>
      <c r="F580" s="396"/>
      <c r="G580" s="22"/>
      <c r="H580" s="7" t="str">
        <f>IFERROR(IF(G580/#REF!=0," ",G580/#REF!),"")</f>
        <v/>
      </c>
      <c r="I580" s="147"/>
      <c r="J580" s="147"/>
      <c r="K580" s="147"/>
      <c r="L580" s="147"/>
      <c r="M580" s="147"/>
      <c r="N580" s="147"/>
      <c r="O580" s="863"/>
      <c r="P580" s="860"/>
      <c r="Q580" s="330"/>
      <c r="R580" s="866"/>
      <c r="S580" s="392"/>
      <c r="T580" s="392"/>
      <c r="U580" s="152"/>
      <c r="V580" s="152"/>
      <c r="W580" s="835"/>
      <c r="X580" s="388"/>
      <c r="Y580" s="835"/>
      <c r="Z580" s="388"/>
      <c r="AA580" s="835"/>
      <c r="AB580" s="270"/>
      <c r="AC580" s="831"/>
      <c r="AD580" s="855"/>
      <c r="AE580" s="319"/>
      <c r="AF580" s="319"/>
      <c r="AG580" s="319"/>
      <c r="AH580" s="319"/>
      <c r="AI580" s="319"/>
      <c r="AJ580" s="319"/>
      <c r="AK580" s="319"/>
      <c r="AL580" s="319"/>
      <c r="AM580" s="319"/>
      <c r="AN580" s="319"/>
      <c r="AO580" s="319"/>
      <c r="AP580" s="319"/>
      <c r="AQ580" s="857"/>
      <c r="AR580" s="46"/>
      <c r="AS580" s="19"/>
    </row>
    <row r="581" spans="2:45" hidden="1">
      <c r="B581" s="822"/>
      <c r="C581" s="829"/>
      <c r="D581" s="25"/>
      <c r="E581" s="25"/>
      <c r="F581" s="396"/>
      <c r="G581" s="22"/>
      <c r="H581" s="7" t="str">
        <f>IFERROR(IF(G581/#REF!=0," ",G581/#REF!),"")</f>
        <v/>
      </c>
      <c r="I581" s="7"/>
      <c r="J581" s="7"/>
      <c r="K581" s="7"/>
      <c r="L581" s="7"/>
      <c r="M581" s="7"/>
      <c r="N581" s="7"/>
      <c r="O581" s="864"/>
      <c r="P581" s="861"/>
      <c r="Q581" s="331"/>
      <c r="R581" s="867"/>
      <c r="S581" s="393"/>
      <c r="T581" s="393"/>
      <c r="U581" s="153"/>
      <c r="V581" s="153"/>
      <c r="W581" s="836"/>
      <c r="X581" s="389"/>
      <c r="Y581" s="836"/>
      <c r="Z581" s="389"/>
      <c r="AA581" s="836"/>
      <c r="AB581" s="271"/>
      <c r="AC581" s="832"/>
      <c r="AD581" s="856"/>
      <c r="AE581" s="320"/>
      <c r="AF581" s="320"/>
      <c r="AG581" s="320"/>
      <c r="AH581" s="320"/>
      <c r="AI581" s="320"/>
      <c r="AJ581" s="320"/>
      <c r="AK581" s="320"/>
      <c r="AL581" s="320"/>
      <c r="AM581" s="320"/>
      <c r="AN581" s="320"/>
      <c r="AO581" s="320"/>
      <c r="AP581" s="320"/>
      <c r="AQ581" s="858"/>
      <c r="AR581" s="46"/>
      <c r="AS581" s="19"/>
    </row>
    <row r="582" spans="2:45" s="90" customFormat="1" ht="16.5" hidden="1" customHeight="1">
      <c r="B582" s="821"/>
      <c r="C582" s="78" t="s">
        <v>348</v>
      </c>
      <c r="D582" s="78">
        <f>COUNTA(D572:D581)</f>
        <v>0</v>
      </c>
      <c r="E582" s="78"/>
      <c r="F582" s="78"/>
      <c r="G582" s="69">
        <f>SUM(G572:G581)</f>
        <v>0</v>
      </c>
      <c r="H582" s="69">
        <f>SUM(H572:H581)</f>
        <v>0</v>
      </c>
      <c r="I582" s="69"/>
      <c r="J582" s="69"/>
      <c r="K582" s="69"/>
      <c r="L582" s="69"/>
      <c r="M582" s="69"/>
      <c r="N582" s="69"/>
      <c r="O582" s="70">
        <f>SUM(O572:O581)</f>
        <v>0</v>
      </c>
      <c r="P582" s="71">
        <f>SUM(P572:P581)</f>
        <v>0</v>
      </c>
      <c r="Q582" s="71"/>
      <c r="R582" s="71">
        <f>SUM(R572:R581)</f>
        <v>0</v>
      </c>
      <c r="S582" s="71"/>
      <c r="T582" s="71"/>
      <c r="U582" s="71"/>
      <c r="V582" s="71"/>
      <c r="W582" s="74">
        <f>SUM(W572:W581)</f>
        <v>0</v>
      </c>
      <c r="X582" s="74"/>
      <c r="Y582" s="74">
        <f t="shared" ref="Y582" si="106">SUM(Y572:Y581)</f>
        <v>0</v>
      </c>
      <c r="Z582" s="74"/>
      <c r="AA582" s="74">
        <f>SUM(AA572:AA581)</f>
        <v>0</v>
      </c>
      <c r="AB582" s="74"/>
      <c r="AC582" s="71"/>
      <c r="AD582" s="71" t="e">
        <f>SUM(AD572:AD581)</f>
        <v>#REF!</v>
      </c>
      <c r="AE582" s="71"/>
      <c r="AF582" s="71"/>
      <c r="AG582" s="71"/>
      <c r="AH582" s="71"/>
      <c r="AI582" s="71"/>
      <c r="AJ582" s="71"/>
      <c r="AK582" s="71"/>
      <c r="AL582" s="71"/>
      <c r="AM582" s="71"/>
      <c r="AN582" s="71"/>
      <c r="AO582" s="71"/>
      <c r="AP582" s="71"/>
      <c r="AQ582" s="71" t="e">
        <f t="shared" ref="AQ582" si="107">SUM(AQ572:AQ581)</f>
        <v>#REF!</v>
      </c>
      <c r="AR582" s="81"/>
      <c r="AS582" s="91"/>
    </row>
    <row r="583" spans="2:45" s="93" customFormat="1" hidden="1">
      <c r="B583" s="822"/>
      <c r="C583" s="82"/>
      <c r="D583" s="83"/>
      <c r="E583" s="83"/>
      <c r="F583" s="84"/>
      <c r="G583" s="84"/>
      <c r="H583" s="28" t="str">
        <f>IFERROR(IF(G583/#REF!=0," ",G583/#REF!),"")</f>
        <v/>
      </c>
      <c r="I583" s="28"/>
      <c r="J583" s="28"/>
      <c r="K583" s="28"/>
      <c r="L583" s="28"/>
      <c r="M583" s="28"/>
      <c r="N583" s="28"/>
      <c r="O583" s="72"/>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87"/>
      <c r="AS583" s="92"/>
    </row>
    <row r="584" spans="2:45" hidden="1">
      <c r="B584" s="823">
        <f>B572+1</f>
        <v>48</v>
      </c>
      <c r="C584" s="828"/>
      <c r="D584" s="25"/>
      <c r="E584" s="25"/>
      <c r="F584" s="24"/>
      <c r="G584" s="396"/>
      <c r="H584" s="7" t="str">
        <f>IFERROR(IF(G584/#REF!=0," ",G584/#REF!),"")</f>
        <v/>
      </c>
      <c r="I584" s="147"/>
      <c r="J584" s="147"/>
      <c r="K584" s="147"/>
      <c r="L584" s="147"/>
      <c r="M584" s="147"/>
      <c r="N584" s="147"/>
      <c r="O584" s="862" t="str">
        <f>IFERROR(ROUND(IF(G594/#REF!=0,"",G594/#REF!),0),"")</f>
        <v/>
      </c>
      <c r="P584" s="859" t="str">
        <f>IFERROR(O594/#REF!,"")</f>
        <v/>
      </c>
      <c r="Q584" s="332"/>
      <c r="R584" s="865" t="str">
        <f>IFERROR(P594*#REF!/2,"")</f>
        <v/>
      </c>
      <c r="S584" s="392"/>
      <c r="T584" s="392"/>
      <c r="U584" s="152"/>
      <c r="V584" s="152"/>
      <c r="W584" s="834" t="str">
        <f>IFERROR(ROUND(IF(OR(#REF!="Hino Truck",#REF!="Hino Truck",#REF!="Hino Truck",#REF!="Hino Truck"),$P594/#REF!,""),1),"NA")</f>
        <v>NA</v>
      </c>
      <c r="X584" s="387"/>
      <c r="Y584" s="834" t="str">
        <f>IFERROR(ROUND(IF(OR(#REF!="Shazoor",#REF!="Shazoor",#REF!="Shazoor",#REF!="Shazoor"),$P594/#REF!,""),1),"NA")</f>
        <v>NA</v>
      </c>
      <c r="Z584" s="387"/>
      <c r="AA584" s="834" t="str">
        <f>IFERROR(ROUND(IF(OR(#REF!="Suzuki",#REF!="Suzuki",#REF!="Suzuki",#REF!="Suzuki"),$P594/#REF!,""),1),"NA")</f>
        <v>NA</v>
      </c>
      <c r="AB584" s="269"/>
      <c r="AC584" s="830"/>
      <c r="AD584" s="855" t="e">
        <f>H594/#REF!/#REF!</f>
        <v>#REF!</v>
      </c>
      <c r="AE584" s="319"/>
      <c r="AF584" s="319"/>
      <c r="AG584" s="319"/>
      <c r="AH584" s="319"/>
      <c r="AI584" s="319"/>
      <c r="AJ584" s="319"/>
      <c r="AK584" s="319"/>
      <c r="AL584" s="319"/>
      <c r="AM584" s="319"/>
      <c r="AN584" s="319"/>
      <c r="AO584" s="319"/>
      <c r="AP584" s="319"/>
      <c r="AQ584" s="857" t="e">
        <f>ROUND(AD594/#REF!,0)</f>
        <v>#REF!</v>
      </c>
      <c r="AR584" s="44"/>
      <c r="AS584" s="19"/>
    </row>
    <row r="585" spans="2:45" hidden="1">
      <c r="B585" s="823"/>
      <c r="C585" s="828"/>
      <c r="D585" s="25"/>
      <c r="E585" s="25"/>
      <c r="F585" s="396"/>
      <c r="G585" s="396"/>
      <c r="H585" s="7" t="str">
        <f>IFERROR(IF(G585/#REF!=0," ",G585/#REF!),"")</f>
        <v/>
      </c>
      <c r="I585" s="147"/>
      <c r="J585" s="147"/>
      <c r="K585" s="147"/>
      <c r="L585" s="147"/>
      <c r="M585" s="147"/>
      <c r="N585" s="147"/>
      <c r="O585" s="863"/>
      <c r="P585" s="860"/>
      <c r="Q585" s="330"/>
      <c r="R585" s="866"/>
      <c r="S585" s="392"/>
      <c r="T585" s="392"/>
      <c r="U585" s="152"/>
      <c r="V585" s="152"/>
      <c r="W585" s="835"/>
      <c r="X585" s="388"/>
      <c r="Y585" s="835"/>
      <c r="Z585" s="388"/>
      <c r="AA585" s="835"/>
      <c r="AB585" s="270"/>
      <c r="AC585" s="831"/>
      <c r="AD585" s="855"/>
      <c r="AE585" s="319"/>
      <c r="AF585" s="319"/>
      <c r="AG585" s="319"/>
      <c r="AH585" s="319"/>
      <c r="AI585" s="319"/>
      <c r="AJ585" s="319"/>
      <c r="AK585" s="319"/>
      <c r="AL585" s="319"/>
      <c r="AM585" s="319"/>
      <c r="AN585" s="319"/>
      <c r="AO585" s="319"/>
      <c r="AP585" s="319"/>
      <c r="AQ585" s="857"/>
      <c r="AR585" s="46"/>
      <c r="AS585" s="19"/>
    </row>
    <row r="586" spans="2:45" hidden="1">
      <c r="B586" s="823"/>
      <c r="C586" s="828"/>
      <c r="D586" s="25"/>
      <c r="E586" s="25"/>
      <c r="F586" s="396"/>
      <c r="G586" s="396"/>
      <c r="H586" s="7" t="str">
        <f>IFERROR(IF(G586/#REF!=0," ",G586/#REF!),"")</f>
        <v/>
      </c>
      <c r="I586" s="147"/>
      <c r="J586" s="147"/>
      <c r="K586" s="147"/>
      <c r="L586" s="147"/>
      <c r="M586" s="147"/>
      <c r="N586" s="147"/>
      <c r="O586" s="863"/>
      <c r="P586" s="860"/>
      <c r="Q586" s="330"/>
      <c r="R586" s="866"/>
      <c r="S586" s="392"/>
      <c r="T586" s="392"/>
      <c r="U586" s="152"/>
      <c r="V586" s="152"/>
      <c r="W586" s="835"/>
      <c r="X586" s="388"/>
      <c r="Y586" s="835"/>
      <c r="Z586" s="388"/>
      <c r="AA586" s="835"/>
      <c r="AB586" s="270"/>
      <c r="AC586" s="831"/>
      <c r="AD586" s="855"/>
      <c r="AE586" s="319"/>
      <c r="AF586" s="319"/>
      <c r="AG586" s="319"/>
      <c r="AH586" s="319"/>
      <c r="AI586" s="319"/>
      <c r="AJ586" s="319"/>
      <c r="AK586" s="319"/>
      <c r="AL586" s="319"/>
      <c r="AM586" s="319"/>
      <c r="AN586" s="319"/>
      <c r="AO586" s="319"/>
      <c r="AP586" s="319"/>
      <c r="AQ586" s="857"/>
      <c r="AR586" s="46"/>
      <c r="AS586" s="19"/>
    </row>
    <row r="587" spans="2:45" hidden="1">
      <c r="B587" s="823"/>
      <c r="C587" s="828"/>
      <c r="D587" s="25"/>
      <c r="E587" s="25"/>
      <c r="F587" s="396"/>
      <c r="G587" s="396"/>
      <c r="H587" s="7" t="str">
        <f>IFERROR(IF(G587/#REF!=0," ",G587/#REF!),"")</f>
        <v/>
      </c>
      <c r="I587" s="147"/>
      <c r="J587" s="147"/>
      <c r="K587" s="147"/>
      <c r="L587" s="147"/>
      <c r="M587" s="147"/>
      <c r="N587" s="147"/>
      <c r="O587" s="863"/>
      <c r="P587" s="860"/>
      <c r="Q587" s="330"/>
      <c r="R587" s="866"/>
      <c r="S587" s="392"/>
      <c r="T587" s="392"/>
      <c r="U587" s="152"/>
      <c r="V587" s="152"/>
      <c r="W587" s="835"/>
      <c r="X587" s="388"/>
      <c r="Y587" s="835"/>
      <c r="Z587" s="388"/>
      <c r="AA587" s="835"/>
      <c r="AB587" s="270"/>
      <c r="AC587" s="831"/>
      <c r="AD587" s="855"/>
      <c r="AE587" s="319"/>
      <c r="AF587" s="319"/>
      <c r="AG587" s="319"/>
      <c r="AH587" s="319"/>
      <c r="AI587" s="319"/>
      <c r="AJ587" s="319"/>
      <c r="AK587" s="319"/>
      <c r="AL587" s="319"/>
      <c r="AM587" s="319"/>
      <c r="AN587" s="319"/>
      <c r="AO587" s="319"/>
      <c r="AP587" s="319"/>
      <c r="AQ587" s="857"/>
      <c r="AR587" s="46"/>
      <c r="AS587" s="19"/>
    </row>
    <row r="588" spans="2:45" hidden="1">
      <c r="B588" s="823"/>
      <c r="C588" s="828"/>
      <c r="D588" s="25"/>
      <c r="E588" s="25"/>
      <c r="F588" s="396"/>
      <c r="G588" s="22"/>
      <c r="H588" s="7" t="str">
        <f>IFERROR(IF(G588/#REF!=0," ",G588/#REF!),"")</f>
        <v/>
      </c>
      <c r="I588" s="147"/>
      <c r="J588" s="147"/>
      <c r="K588" s="147"/>
      <c r="L588" s="147"/>
      <c r="M588" s="147"/>
      <c r="N588" s="147"/>
      <c r="O588" s="863"/>
      <c r="P588" s="860"/>
      <c r="Q588" s="330"/>
      <c r="R588" s="866"/>
      <c r="S588" s="392"/>
      <c r="T588" s="392"/>
      <c r="U588" s="152"/>
      <c r="V588" s="152"/>
      <c r="W588" s="835"/>
      <c r="X588" s="388"/>
      <c r="Y588" s="835"/>
      <c r="Z588" s="388"/>
      <c r="AA588" s="835"/>
      <c r="AB588" s="270"/>
      <c r="AC588" s="831"/>
      <c r="AD588" s="855"/>
      <c r="AE588" s="319"/>
      <c r="AF588" s="319"/>
      <c r="AG588" s="319"/>
      <c r="AH588" s="319"/>
      <c r="AI588" s="319"/>
      <c r="AJ588" s="319"/>
      <c r="AK588" s="319"/>
      <c r="AL588" s="319"/>
      <c r="AM588" s="319"/>
      <c r="AN588" s="319"/>
      <c r="AO588" s="319"/>
      <c r="AP588" s="319"/>
      <c r="AQ588" s="857"/>
      <c r="AR588" s="46"/>
      <c r="AS588" s="19"/>
    </row>
    <row r="589" spans="2:45" hidden="1">
      <c r="B589" s="823"/>
      <c r="C589" s="828"/>
      <c r="D589" s="25"/>
      <c r="E589" s="25"/>
      <c r="F589" s="396"/>
      <c r="G589" s="22"/>
      <c r="H589" s="7" t="str">
        <f>IFERROR(IF(G589/#REF!=0," ",G589/#REF!),"")</f>
        <v/>
      </c>
      <c r="I589" s="147"/>
      <c r="J589" s="147"/>
      <c r="K589" s="147"/>
      <c r="L589" s="147"/>
      <c r="M589" s="147"/>
      <c r="N589" s="147"/>
      <c r="O589" s="863"/>
      <c r="P589" s="860"/>
      <c r="Q589" s="330"/>
      <c r="R589" s="866"/>
      <c r="S589" s="392"/>
      <c r="T589" s="392"/>
      <c r="U589" s="152"/>
      <c r="V589" s="152"/>
      <c r="W589" s="835"/>
      <c r="X589" s="388"/>
      <c r="Y589" s="835"/>
      <c r="Z589" s="388"/>
      <c r="AA589" s="835"/>
      <c r="AB589" s="270"/>
      <c r="AC589" s="831"/>
      <c r="AD589" s="855"/>
      <c r="AE589" s="319"/>
      <c r="AF589" s="319"/>
      <c r="AG589" s="319"/>
      <c r="AH589" s="319"/>
      <c r="AI589" s="319"/>
      <c r="AJ589" s="319"/>
      <c r="AK589" s="319"/>
      <c r="AL589" s="319"/>
      <c r="AM589" s="319"/>
      <c r="AN589" s="319"/>
      <c r="AO589" s="319"/>
      <c r="AP589" s="319"/>
      <c r="AQ589" s="857"/>
      <c r="AR589" s="46"/>
      <c r="AS589" s="19"/>
    </row>
    <row r="590" spans="2:45" hidden="1">
      <c r="B590" s="823"/>
      <c r="C590" s="828"/>
      <c r="D590" s="25"/>
      <c r="E590" s="25"/>
      <c r="F590" s="396"/>
      <c r="G590" s="22"/>
      <c r="H590" s="7" t="str">
        <f>IFERROR(IF(G590/#REF!=0," ",G590/#REF!),"")</f>
        <v/>
      </c>
      <c r="I590" s="147"/>
      <c r="J590" s="147"/>
      <c r="K590" s="147"/>
      <c r="L590" s="147"/>
      <c r="M590" s="147"/>
      <c r="N590" s="147"/>
      <c r="O590" s="863"/>
      <c r="P590" s="860"/>
      <c r="Q590" s="330"/>
      <c r="R590" s="866"/>
      <c r="S590" s="392"/>
      <c r="T590" s="392"/>
      <c r="U590" s="152"/>
      <c r="V590" s="152"/>
      <c r="W590" s="835"/>
      <c r="X590" s="388"/>
      <c r="Y590" s="835"/>
      <c r="Z590" s="388"/>
      <c r="AA590" s="835"/>
      <c r="AB590" s="270"/>
      <c r="AC590" s="831"/>
      <c r="AD590" s="855"/>
      <c r="AE590" s="319"/>
      <c r="AF590" s="319"/>
      <c r="AG590" s="319"/>
      <c r="AH590" s="319"/>
      <c r="AI590" s="319"/>
      <c r="AJ590" s="319"/>
      <c r="AK590" s="319"/>
      <c r="AL590" s="319"/>
      <c r="AM590" s="319"/>
      <c r="AN590" s="319"/>
      <c r="AO590" s="319"/>
      <c r="AP590" s="319"/>
      <c r="AQ590" s="857"/>
      <c r="AR590" s="46"/>
      <c r="AS590" s="19"/>
    </row>
    <row r="591" spans="2:45" hidden="1">
      <c r="B591" s="823"/>
      <c r="C591" s="828"/>
      <c r="D591" s="25"/>
      <c r="E591" s="25"/>
      <c r="F591" s="396"/>
      <c r="G591" s="22"/>
      <c r="H591" s="7" t="str">
        <f>IFERROR(IF(G591/#REF!=0," ",G591/#REF!),"")</f>
        <v/>
      </c>
      <c r="I591" s="147"/>
      <c r="J591" s="147"/>
      <c r="K591" s="147"/>
      <c r="L591" s="147"/>
      <c r="M591" s="147"/>
      <c r="N591" s="147"/>
      <c r="O591" s="863"/>
      <c r="P591" s="860"/>
      <c r="Q591" s="330"/>
      <c r="R591" s="866"/>
      <c r="S591" s="392"/>
      <c r="T591" s="392"/>
      <c r="U591" s="152"/>
      <c r="V591" s="152"/>
      <c r="W591" s="835"/>
      <c r="X591" s="388"/>
      <c r="Y591" s="835"/>
      <c r="Z591" s="388"/>
      <c r="AA591" s="835"/>
      <c r="AB591" s="270"/>
      <c r="AC591" s="831"/>
      <c r="AD591" s="855"/>
      <c r="AE591" s="319"/>
      <c r="AF591" s="319"/>
      <c r="AG591" s="319"/>
      <c r="AH591" s="319"/>
      <c r="AI591" s="319"/>
      <c r="AJ591" s="319"/>
      <c r="AK591" s="319"/>
      <c r="AL591" s="319"/>
      <c r="AM591" s="319"/>
      <c r="AN591" s="319"/>
      <c r="AO591" s="319"/>
      <c r="AP591" s="319"/>
      <c r="AQ591" s="857"/>
      <c r="AR591" s="46"/>
      <c r="AS591" s="19"/>
    </row>
    <row r="592" spans="2:45" hidden="1">
      <c r="B592" s="823"/>
      <c r="C592" s="828"/>
      <c r="D592" s="25"/>
      <c r="E592" s="25"/>
      <c r="F592" s="396"/>
      <c r="G592" s="22"/>
      <c r="H592" s="7" t="str">
        <f>IFERROR(IF(G592/#REF!=0," ",G592/#REF!),"")</f>
        <v/>
      </c>
      <c r="I592" s="147"/>
      <c r="J592" s="147"/>
      <c r="K592" s="147"/>
      <c r="L592" s="147"/>
      <c r="M592" s="147"/>
      <c r="N592" s="147"/>
      <c r="O592" s="863"/>
      <c r="P592" s="860"/>
      <c r="Q592" s="330"/>
      <c r="R592" s="866"/>
      <c r="S592" s="392"/>
      <c r="T592" s="392"/>
      <c r="U592" s="152"/>
      <c r="V592" s="152"/>
      <c r="W592" s="835"/>
      <c r="X592" s="388"/>
      <c r="Y592" s="835"/>
      <c r="Z592" s="388"/>
      <c r="AA592" s="835"/>
      <c r="AB592" s="270"/>
      <c r="AC592" s="831"/>
      <c r="AD592" s="855"/>
      <c r="AE592" s="319"/>
      <c r="AF592" s="319"/>
      <c r="AG592" s="319"/>
      <c r="AH592" s="319"/>
      <c r="AI592" s="319"/>
      <c r="AJ592" s="319"/>
      <c r="AK592" s="319"/>
      <c r="AL592" s="319"/>
      <c r="AM592" s="319"/>
      <c r="AN592" s="319"/>
      <c r="AO592" s="319"/>
      <c r="AP592" s="319"/>
      <c r="AQ592" s="857"/>
      <c r="AR592" s="46"/>
      <c r="AS592" s="19"/>
    </row>
    <row r="593" spans="2:45" hidden="1">
      <c r="B593" s="822"/>
      <c r="C593" s="829"/>
      <c r="D593" s="25"/>
      <c r="E593" s="25"/>
      <c r="F593" s="396"/>
      <c r="G593" s="22"/>
      <c r="H593" s="7" t="str">
        <f>IFERROR(IF(G593/#REF!=0," ",G593/#REF!),"")</f>
        <v/>
      </c>
      <c r="I593" s="7"/>
      <c r="J593" s="7"/>
      <c r="K593" s="7"/>
      <c r="L593" s="7"/>
      <c r="M593" s="7"/>
      <c r="N593" s="7"/>
      <c r="O593" s="864"/>
      <c r="P593" s="861"/>
      <c r="Q593" s="331"/>
      <c r="R593" s="867"/>
      <c r="S593" s="393"/>
      <c r="T593" s="393"/>
      <c r="U593" s="153"/>
      <c r="V593" s="153"/>
      <c r="W593" s="836"/>
      <c r="X593" s="389"/>
      <c r="Y593" s="836"/>
      <c r="Z593" s="389"/>
      <c r="AA593" s="836"/>
      <c r="AB593" s="271"/>
      <c r="AC593" s="832"/>
      <c r="AD593" s="856"/>
      <c r="AE593" s="320"/>
      <c r="AF593" s="320"/>
      <c r="AG593" s="320"/>
      <c r="AH593" s="320"/>
      <c r="AI593" s="320"/>
      <c r="AJ593" s="320"/>
      <c r="AK593" s="320"/>
      <c r="AL593" s="320"/>
      <c r="AM593" s="320"/>
      <c r="AN593" s="320"/>
      <c r="AO593" s="320"/>
      <c r="AP593" s="320"/>
      <c r="AQ593" s="858"/>
      <c r="AR593" s="46"/>
      <c r="AS593" s="19"/>
    </row>
    <row r="594" spans="2:45" s="90" customFormat="1" ht="16.5" hidden="1" customHeight="1">
      <c r="B594" s="821"/>
      <c r="C594" s="78" t="s">
        <v>348</v>
      </c>
      <c r="D594" s="78">
        <f>COUNTA(D584:D593)</f>
        <v>0</v>
      </c>
      <c r="E594" s="78"/>
      <c r="F594" s="78"/>
      <c r="G594" s="69">
        <f>SUM(G584:G593)</f>
        <v>0</v>
      </c>
      <c r="H594" s="69">
        <f>SUM(H584:H593)</f>
        <v>0</v>
      </c>
      <c r="I594" s="69"/>
      <c r="J594" s="69"/>
      <c r="K594" s="69"/>
      <c r="L594" s="69"/>
      <c r="M594" s="69"/>
      <c r="N594" s="69"/>
      <c r="O594" s="70">
        <f>SUM(O584:O593)</f>
        <v>0</v>
      </c>
      <c r="P594" s="71">
        <f>SUM(P584:P593)</f>
        <v>0</v>
      </c>
      <c r="Q594" s="71"/>
      <c r="R594" s="71">
        <f>SUM(R584:R593)</f>
        <v>0</v>
      </c>
      <c r="S594" s="71"/>
      <c r="T594" s="71"/>
      <c r="U594" s="71"/>
      <c r="V594" s="71"/>
      <c r="W594" s="74">
        <f>SUM(W584:W593)</f>
        <v>0</v>
      </c>
      <c r="X594" s="74"/>
      <c r="Y594" s="74">
        <f t="shared" ref="Y594" si="108">SUM(Y584:Y593)</f>
        <v>0</v>
      </c>
      <c r="Z594" s="74"/>
      <c r="AA594" s="74">
        <f>SUM(AA584:AA593)</f>
        <v>0</v>
      </c>
      <c r="AB594" s="74"/>
      <c r="AC594" s="71"/>
      <c r="AD594" s="71" t="e">
        <f>SUM(AD584:AD593)</f>
        <v>#REF!</v>
      </c>
      <c r="AE594" s="71"/>
      <c r="AF594" s="71"/>
      <c r="AG594" s="71"/>
      <c r="AH594" s="71"/>
      <c r="AI594" s="71"/>
      <c r="AJ594" s="71"/>
      <c r="AK594" s="71"/>
      <c r="AL594" s="71"/>
      <c r="AM594" s="71"/>
      <c r="AN594" s="71"/>
      <c r="AO594" s="71"/>
      <c r="AP594" s="71"/>
      <c r="AQ594" s="71" t="e">
        <f t="shared" ref="AQ594" si="109">SUM(AQ584:AQ593)</f>
        <v>#REF!</v>
      </c>
      <c r="AR594" s="81"/>
      <c r="AS594" s="91"/>
    </row>
    <row r="595" spans="2:45" s="93" customFormat="1" hidden="1">
      <c r="B595" s="822"/>
      <c r="C595" s="82"/>
      <c r="D595" s="83"/>
      <c r="E595" s="83"/>
      <c r="F595" s="84"/>
      <c r="G595" s="84"/>
      <c r="H595" s="28" t="str">
        <f>IFERROR(IF(G595/#REF!=0," ",G595/#REF!),"")</f>
        <v/>
      </c>
      <c r="I595" s="28"/>
      <c r="J595" s="28"/>
      <c r="K595" s="28"/>
      <c r="L595" s="28"/>
      <c r="M595" s="28"/>
      <c r="N595" s="28"/>
      <c r="O595" s="72"/>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87"/>
      <c r="AS595" s="92"/>
    </row>
    <row r="596" spans="2:45" hidden="1">
      <c r="B596" s="823">
        <f>B584+1</f>
        <v>49</v>
      </c>
      <c r="C596" s="828"/>
      <c r="D596" s="25"/>
      <c r="E596" s="25"/>
      <c r="F596" s="24"/>
      <c r="G596" s="396"/>
      <c r="H596" s="7" t="str">
        <f>IFERROR(IF(G596/#REF!=0," ",G596/#REF!),"")</f>
        <v/>
      </c>
      <c r="I596" s="147"/>
      <c r="J596" s="147"/>
      <c r="K596" s="147"/>
      <c r="L596" s="147"/>
      <c r="M596" s="147"/>
      <c r="N596" s="147"/>
      <c r="O596" s="862" t="str">
        <f>IFERROR(ROUND(IF(G606/#REF!=0,"",G606/#REF!),0),"")</f>
        <v/>
      </c>
      <c r="P596" s="859" t="str">
        <f>IFERROR(O606/#REF!,"")</f>
        <v/>
      </c>
      <c r="Q596" s="332"/>
      <c r="R596" s="865" t="str">
        <f>IFERROR(P606*#REF!/2,"")</f>
        <v/>
      </c>
      <c r="S596" s="392"/>
      <c r="T596" s="392"/>
      <c r="U596" s="152"/>
      <c r="V596" s="152"/>
      <c r="W596" s="834" t="str">
        <f>IFERROR(ROUND(IF(OR(#REF!="Hino Truck",#REF!="Hino Truck",#REF!="Hino Truck",#REF!="Hino Truck"),$P606/#REF!,""),1),"NA")</f>
        <v>NA</v>
      </c>
      <c r="X596" s="387"/>
      <c r="Y596" s="834" t="str">
        <f>IFERROR(ROUND(IF(OR(#REF!="Shazoor",#REF!="Shazoor",#REF!="Shazoor",#REF!="Shazoor"),$P606/#REF!,""),1),"NA")</f>
        <v>NA</v>
      </c>
      <c r="Z596" s="387"/>
      <c r="AA596" s="834" t="str">
        <f>IFERROR(ROUND(IF(OR(#REF!="Suzuki",#REF!="Suzuki",#REF!="Suzuki",#REF!="Suzuki"),$P606/#REF!,""),1),"NA")</f>
        <v>NA</v>
      </c>
      <c r="AB596" s="269"/>
      <c r="AC596" s="830"/>
      <c r="AD596" s="855" t="e">
        <f>H606/#REF!/#REF!</f>
        <v>#REF!</v>
      </c>
      <c r="AE596" s="319"/>
      <c r="AF596" s="319"/>
      <c r="AG596" s="319"/>
      <c r="AH596" s="319"/>
      <c r="AI596" s="319"/>
      <c r="AJ596" s="319"/>
      <c r="AK596" s="319"/>
      <c r="AL596" s="319"/>
      <c r="AM596" s="319"/>
      <c r="AN596" s="319"/>
      <c r="AO596" s="319"/>
      <c r="AP596" s="319"/>
      <c r="AQ596" s="857" t="e">
        <f>ROUND(AD606/#REF!,0)</f>
        <v>#REF!</v>
      </c>
      <c r="AR596" s="44"/>
      <c r="AS596" s="19"/>
    </row>
    <row r="597" spans="2:45" hidden="1">
      <c r="B597" s="823"/>
      <c r="C597" s="828"/>
      <c r="D597" s="25"/>
      <c r="E597" s="25"/>
      <c r="F597" s="396"/>
      <c r="G597" s="396"/>
      <c r="H597" s="7" t="str">
        <f>IFERROR(IF(G597/#REF!=0," ",G597/#REF!),"")</f>
        <v/>
      </c>
      <c r="I597" s="147"/>
      <c r="J597" s="147"/>
      <c r="K597" s="147"/>
      <c r="L597" s="147"/>
      <c r="M597" s="147"/>
      <c r="N597" s="147"/>
      <c r="O597" s="863"/>
      <c r="P597" s="860"/>
      <c r="Q597" s="330"/>
      <c r="R597" s="866"/>
      <c r="S597" s="392"/>
      <c r="T597" s="392"/>
      <c r="U597" s="152"/>
      <c r="V597" s="152"/>
      <c r="W597" s="835"/>
      <c r="X597" s="388"/>
      <c r="Y597" s="835"/>
      <c r="Z597" s="388"/>
      <c r="AA597" s="835"/>
      <c r="AB597" s="270"/>
      <c r="AC597" s="831"/>
      <c r="AD597" s="855"/>
      <c r="AE597" s="319"/>
      <c r="AF597" s="319"/>
      <c r="AG597" s="319"/>
      <c r="AH597" s="319"/>
      <c r="AI597" s="319"/>
      <c r="AJ597" s="319"/>
      <c r="AK597" s="319"/>
      <c r="AL597" s="319"/>
      <c r="AM597" s="319"/>
      <c r="AN597" s="319"/>
      <c r="AO597" s="319"/>
      <c r="AP597" s="319"/>
      <c r="AQ597" s="857"/>
      <c r="AR597" s="46"/>
      <c r="AS597" s="19"/>
    </row>
    <row r="598" spans="2:45" hidden="1">
      <c r="B598" s="823"/>
      <c r="C598" s="828"/>
      <c r="D598" s="25"/>
      <c r="E598" s="25"/>
      <c r="F598" s="396"/>
      <c r="G598" s="396"/>
      <c r="H598" s="7" t="str">
        <f>IFERROR(IF(G598/#REF!=0," ",G598/#REF!),"")</f>
        <v/>
      </c>
      <c r="I598" s="147"/>
      <c r="J598" s="147"/>
      <c r="K598" s="147"/>
      <c r="L598" s="147"/>
      <c r="M598" s="147"/>
      <c r="N598" s="147"/>
      <c r="O598" s="863"/>
      <c r="P598" s="860"/>
      <c r="Q598" s="330"/>
      <c r="R598" s="866"/>
      <c r="S598" s="392"/>
      <c r="T598" s="392"/>
      <c r="U598" s="152"/>
      <c r="V598" s="152"/>
      <c r="W598" s="835"/>
      <c r="X598" s="388"/>
      <c r="Y598" s="835"/>
      <c r="Z598" s="388"/>
      <c r="AA598" s="835"/>
      <c r="AB598" s="270"/>
      <c r="AC598" s="831"/>
      <c r="AD598" s="855"/>
      <c r="AE598" s="319"/>
      <c r="AF598" s="319"/>
      <c r="AG598" s="319"/>
      <c r="AH598" s="319"/>
      <c r="AI598" s="319"/>
      <c r="AJ598" s="319"/>
      <c r="AK598" s="319"/>
      <c r="AL598" s="319"/>
      <c r="AM598" s="319"/>
      <c r="AN598" s="319"/>
      <c r="AO598" s="319"/>
      <c r="AP598" s="319"/>
      <c r="AQ598" s="857"/>
      <c r="AR598" s="46"/>
      <c r="AS598" s="19"/>
    </row>
    <row r="599" spans="2:45" hidden="1">
      <c r="B599" s="823"/>
      <c r="C599" s="828"/>
      <c r="D599" s="25"/>
      <c r="E599" s="25"/>
      <c r="F599" s="396"/>
      <c r="G599" s="396"/>
      <c r="H599" s="7" t="str">
        <f>IFERROR(IF(G599/#REF!=0," ",G599/#REF!),"")</f>
        <v/>
      </c>
      <c r="I599" s="147"/>
      <c r="J599" s="147"/>
      <c r="K599" s="147"/>
      <c r="L599" s="147"/>
      <c r="M599" s="147"/>
      <c r="N599" s="147"/>
      <c r="O599" s="863"/>
      <c r="P599" s="860"/>
      <c r="Q599" s="330"/>
      <c r="R599" s="866"/>
      <c r="S599" s="392"/>
      <c r="T599" s="392"/>
      <c r="U599" s="152"/>
      <c r="V599" s="152"/>
      <c r="W599" s="835"/>
      <c r="X599" s="388"/>
      <c r="Y599" s="835"/>
      <c r="Z599" s="388"/>
      <c r="AA599" s="835"/>
      <c r="AB599" s="270"/>
      <c r="AC599" s="831"/>
      <c r="AD599" s="855"/>
      <c r="AE599" s="319"/>
      <c r="AF599" s="319"/>
      <c r="AG599" s="319"/>
      <c r="AH599" s="319"/>
      <c r="AI599" s="319"/>
      <c r="AJ599" s="319"/>
      <c r="AK599" s="319"/>
      <c r="AL599" s="319"/>
      <c r="AM599" s="319"/>
      <c r="AN599" s="319"/>
      <c r="AO599" s="319"/>
      <c r="AP599" s="319"/>
      <c r="AQ599" s="857"/>
      <c r="AR599" s="46"/>
      <c r="AS599" s="19"/>
    </row>
    <row r="600" spans="2:45" hidden="1">
      <c r="B600" s="823"/>
      <c r="C600" s="828"/>
      <c r="D600" s="25"/>
      <c r="E600" s="25"/>
      <c r="F600" s="396"/>
      <c r="G600" s="22"/>
      <c r="H600" s="7" t="str">
        <f>IFERROR(IF(G600/#REF!=0," ",G600/#REF!),"")</f>
        <v/>
      </c>
      <c r="I600" s="147"/>
      <c r="J600" s="147"/>
      <c r="K600" s="147"/>
      <c r="L600" s="147"/>
      <c r="M600" s="147"/>
      <c r="N600" s="147"/>
      <c r="O600" s="863"/>
      <c r="P600" s="860"/>
      <c r="Q600" s="330"/>
      <c r="R600" s="866"/>
      <c r="S600" s="392"/>
      <c r="T600" s="392"/>
      <c r="U600" s="152"/>
      <c r="V600" s="152"/>
      <c r="W600" s="835"/>
      <c r="X600" s="388"/>
      <c r="Y600" s="835"/>
      <c r="Z600" s="388"/>
      <c r="AA600" s="835"/>
      <c r="AB600" s="270"/>
      <c r="AC600" s="831"/>
      <c r="AD600" s="855"/>
      <c r="AE600" s="319"/>
      <c r="AF600" s="319"/>
      <c r="AG600" s="319"/>
      <c r="AH600" s="319"/>
      <c r="AI600" s="319"/>
      <c r="AJ600" s="319"/>
      <c r="AK600" s="319"/>
      <c r="AL600" s="319"/>
      <c r="AM600" s="319"/>
      <c r="AN600" s="319"/>
      <c r="AO600" s="319"/>
      <c r="AP600" s="319"/>
      <c r="AQ600" s="857"/>
      <c r="AR600" s="46"/>
      <c r="AS600" s="19"/>
    </row>
    <row r="601" spans="2:45" hidden="1">
      <c r="B601" s="823"/>
      <c r="C601" s="828"/>
      <c r="D601" s="25"/>
      <c r="E601" s="25"/>
      <c r="F601" s="396"/>
      <c r="G601" s="22"/>
      <c r="H601" s="7" t="str">
        <f>IFERROR(IF(G601/#REF!=0," ",G601/#REF!),"")</f>
        <v/>
      </c>
      <c r="I601" s="147"/>
      <c r="J601" s="147"/>
      <c r="K601" s="147"/>
      <c r="L601" s="147"/>
      <c r="M601" s="147"/>
      <c r="N601" s="147"/>
      <c r="O601" s="863"/>
      <c r="P601" s="860"/>
      <c r="Q601" s="330"/>
      <c r="R601" s="866"/>
      <c r="S601" s="392"/>
      <c r="T601" s="392"/>
      <c r="U601" s="152"/>
      <c r="V601" s="152"/>
      <c r="W601" s="835"/>
      <c r="X601" s="388"/>
      <c r="Y601" s="835"/>
      <c r="Z601" s="388"/>
      <c r="AA601" s="835"/>
      <c r="AB601" s="270"/>
      <c r="AC601" s="831"/>
      <c r="AD601" s="855"/>
      <c r="AE601" s="319"/>
      <c r="AF601" s="319"/>
      <c r="AG601" s="319"/>
      <c r="AH601" s="319"/>
      <c r="AI601" s="319"/>
      <c r="AJ601" s="319"/>
      <c r="AK601" s="319"/>
      <c r="AL601" s="319"/>
      <c r="AM601" s="319"/>
      <c r="AN601" s="319"/>
      <c r="AO601" s="319"/>
      <c r="AP601" s="319"/>
      <c r="AQ601" s="857"/>
      <c r="AR601" s="46"/>
      <c r="AS601" s="19"/>
    </row>
    <row r="602" spans="2:45" hidden="1">
      <c r="B602" s="823"/>
      <c r="C602" s="828"/>
      <c r="D602" s="25"/>
      <c r="E602" s="25"/>
      <c r="F602" s="396"/>
      <c r="G602" s="22"/>
      <c r="H602" s="7" t="str">
        <f>IFERROR(IF(G602/#REF!=0," ",G602/#REF!),"")</f>
        <v/>
      </c>
      <c r="I602" s="147"/>
      <c r="J602" s="147"/>
      <c r="K602" s="147"/>
      <c r="L602" s="147"/>
      <c r="M602" s="147"/>
      <c r="N602" s="147"/>
      <c r="O602" s="863"/>
      <c r="P602" s="860"/>
      <c r="Q602" s="330"/>
      <c r="R602" s="866"/>
      <c r="S602" s="392"/>
      <c r="T602" s="392"/>
      <c r="U602" s="152"/>
      <c r="V602" s="152"/>
      <c r="W602" s="835"/>
      <c r="X602" s="388"/>
      <c r="Y602" s="835"/>
      <c r="Z602" s="388"/>
      <c r="AA602" s="835"/>
      <c r="AB602" s="270"/>
      <c r="AC602" s="831"/>
      <c r="AD602" s="855"/>
      <c r="AE602" s="319"/>
      <c r="AF602" s="319"/>
      <c r="AG602" s="319"/>
      <c r="AH602" s="319"/>
      <c r="AI602" s="319"/>
      <c r="AJ602" s="319"/>
      <c r="AK602" s="319"/>
      <c r="AL602" s="319"/>
      <c r="AM602" s="319"/>
      <c r="AN602" s="319"/>
      <c r="AO602" s="319"/>
      <c r="AP602" s="319"/>
      <c r="AQ602" s="857"/>
      <c r="AR602" s="46"/>
      <c r="AS602" s="19"/>
    </row>
    <row r="603" spans="2:45" hidden="1">
      <c r="B603" s="823"/>
      <c r="C603" s="828"/>
      <c r="D603" s="25"/>
      <c r="E603" s="25"/>
      <c r="F603" s="396"/>
      <c r="G603" s="22"/>
      <c r="H603" s="7" t="str">
        <f>IFERROR(IF(G603/#REF!=0," ",G603/#REF!),"")</f>
        <v/>
      </c>
      <c r="I603" s="147"/>
      <c r="J603" s="147"/>
      <c r="K603" s="147"/>
      <c r="L603" s="147"/>
      <c r="M603" s="147"/>
      <c r="N603" s="147"/>
      <c r="O603" s="863"/>
      <c r="P603" s="860"/>
      <c r="Q603" s="330"/>
      <c r="R603" s="866"/>
      <c r="S603" s="392"/>
      <c r="T603" s="392"/>
      <c r="U603" s="152"/>
      <c r="V603" s="152"/>
      <c r="W603" s="835"/>
      <c r="X603" s="388"/>
      <c r="Y603" s="835"/>
      <c r="Z603" s="388"/>
      <c r="AA603" s="835"/>
      <c r="AB603" s="270"/>
      <c r="AC603" s="831"/>
      <c r="AD603" s="855"/>
      <c r="AE603" s="319"/>
      <c r="AF603" s="319"/>
      <c r="AG603" s="319"/>
      <c r="AH603" s="319"/>
      <c r="AI603" s="319"/>
      <c r="AJ603" s="319"/>
      <c r="AK603" s="319"/>
      <c r="AL603" s="319"/>
      <c r="AM603" s="319"/>
      <c r="AN603" s="319"/>
      <c r="AO603" s="319"/>
      <c r="AP603" s="319"/>
      <c r="AQ603" s="857"/>
      <c r="AR603" s="46"/>
      <c r="AS603" s="19"/>
    </row>
    <row r="604" spans="2:45" hidden="1">
      <c r="B604" s="823"/>
      <c r="C604" s="828"/>
      <c r="D604" s="25"/>
      <c r="E604" s="25"/>
      <c r="F604" s="396"/>
      <c r="G604" s="22"/>
      <c r="H604" s="7" t="str">
        <f>IFERROR(IF(G604/#REF!=0," ",G604/#REF!),"")</f>
        <v/>
      </c>
      <c r="I604" s="147"/>
      <c r="J604" s="147"/>
      <c r="K604" s="147"/>
      <c r="L604" s="147"/>
      <c r="M604" s="147"/>
      <c r="N604" s="147"/>
      <c r="O604" s="863"/>
      <c r="P604" s="860"/>
      <c r="Q604" s="330"/>
      <c r="R604" s="866"/>
      <c r="S604" s="392"/>
      <c r="T604" s="392"/>
      <c r="U604" s="152"/>
      <c r="V604" s="152"/>
      <c r="W604" s="835"/>
      <c r="X604" s="388"/>
      <c r="Y604" s="835"/>
      <c r="Z604" s="388"/>
      <c r="AA604" s="835"/>
      <c r="AB604" s="270"/>
      <c r="AC604" s="831"/>
      <c r="AD604" s="855"/>
      <c r="AE604" s="319"/>
      <c r="AF604" s="319"/>
      <c r="AG604" s="319"/>
      <c r="AH604" s="319"/>
      <c r="AI604" s="319"/>
      <c r="AJ604" s="319"/>
      <c r="AK604" s="319"/>
      <c r="AL604" s="319"/>
      <c r="AM604" s="319"/>
      <c r="AN604" s="319"/>
      <c r="AO604" s="319"/>
      <c r="AP604" s="319"/>
      <c r="AQ604" s="857"/>
      <c r="AR604" s="46"/>
      <c r="AS604" s="19"/>
    </row>
    <row r="605" spans="2:45" hidden="1">
      <c r="B605" s="822"/>
      <c r="C605" s="829"/>
      <c r="D605" s="25"/>
      <c r="E605" s="25"/>
      <c r="F605" s="396"/>
      <c r="G605" s="22"/>
      <c r="H605" s="7" t="str">
        <f>IFERROR(IF(G605/#REF!=0," ",G605/#REF!),"")</f>
        <v/>
      </c>
      <c r="I605" s="7"/>
      <c r="J605" s="7"/>
      <c r="K605" s="7"/>
      <c r="L605" s="7"/>
      <c r="M605" s="7"/>
      <c r="N605" s="7"/>
      <c r="O605" s="864"/>
      <c r="P605" s="861"/>
      <c r="Q605" s="331"/>
      <c r="R605" s="867"/>
      <c r="S605" s="393"/>
      <c r="T605" s="393"/>
      <c r="U605" s="153"/>
      <c r="V605" s="153"/>
      <c r="W605" s="836"/>
      <c r="X605" s="389"/>
      <c r="Y605" s="836"/>
      <c r="Z605" s="389"/>
      <c r="AA605" s="836"/>
      <c r="AB605" s="271"/>
      <c r="AC605" s="832"/>
      <c r="AD605" s="856"/>
      <c r="AE605" s="320"/>
      <c r="AF605" s="320"/>
      <c r="AG605" s="320"/>
      <c r="AH605" s="320"/>
      <c r="AI605" s="320"/>
      <c r="AJ605" s="320"/>
      <c r="AK605" s="320"/>
      <c r="AL605" s="320"/>
      <c r="AM605" s="320"/>
      <c r="AN605" s="320"/>
      <c r="AO605" s="320"/>
      <c r="AP605" s="320"/>
      <c r="AQ605" s="858"/>
      <c r="AR605" s="46"/>
      <c r="AS605" s="19"/>
    </row>
    <row r="606" spans="2:45" s="90" customFormat="1" ht="16.5" hidden="1" customHeight="1">
      <c r="B606" s="821"/>
      <c r="C606" s="78" t="s">
        <v>348</v>
      </c>
      <c r="D606" s="78">
        <f>COUNTA(D596:D605)</f>
        <v>0</v>
      </c>
      <c r="E606" s="78"/>
      <c r="F606" s="78"/>
      <c r="G606" s="69">
        <f>SUM(G596:G605)</f>
        <v>0</v>
      </c>
      <c r="H606" s="69">
        <f>SUM(H596:H605)</f>
        <v>0</v>
      </c>
      <c r="I606" s="69"/>
      <c r="J606" s="69"/>
      <c r="K606" s="69"/>
      <c r="L606" s="69"/>
      <c r="M606" s="69"/>
      <c r="N606" s="69"/>
      <c r="O606" s="70">
        <f>SUM(O596:O605)</f>
        <v>0</v>
      </c>
      <c r="P606" s="71">
        <f>SUM(P596:P605)</f>
        <v>0</v>
      </c>
      <c r="Q606" s="71"/>
      <c r="R606" s="71">
        <f>SUM(R596:R605)</f>
        <v>0</v>
      </c>
      <c r="S606" s="71"/>
      <c r="T606" s="71"/>
      <c r="U606" s="71"/>
      <c r="V606" s="71"/>
      <c r="W606" s="74">
        <f>SUM(W596:W605)</f>
        <v>0</v>
      </c>
      <c r="X606" s="74"/>
      <c r="Y606" s="74">
        <f t="shared" ref="Y606" si="110">SUM(Y596:Y605)</f>
        <v>0</v>
      </c>
      <c r="Z606" s="74"/>
      <c r="AA606" s="74">
        <f>SUM(AA596:AA605)</f>
        <v>0</v>
      </c>
      <c r="AB606" s="74"/>
      <c r="AC606" s="71"/>
      <c r="AD606" s="71" t="e">
        <f>SUM(AD596:AD605)</f>
        <v>#REF!</v>
      </c>
      <c r="AE606" s="71"/>
      <c r="AF606" s="71"/>
      <c r="AG606" s="71"/>
      <c r="AH606" s="71"/>
      <c r="AI606" s="71"/>
      <c r="AJ606" s="71"/>
      <c r="AK606" s="71"/>
      <c r="AL606" s="71"/>
      <c r="AM606" s="71"/>
      <c r="AN606" s="71"/>
      <c r="AO606" s="71"/>
      <c r="AP606" s="71"/>
      <c r="AQ606" s="71" t="e">
        <f t="shared" ref="AQ606" si="111">SUM(AQ596:AQ605)</f>
        <v>#REF!</v>
      </c>
      <c r="AR606" s="81"/>
      <c r="AS606" s="91"/>
    </row>
    <row r="607" spans="2:45" s="93" customFormat="1" hidden="1">
      <c r="B607" s="822"/>
      <c r="C607" s="82"/>
      <c r="D607" s="83"/>
      <c r="E607" s="83"/>
      <c r="F607" s="84"/>
      <c r="G607" s="84"/>
      <c r="H607" s="28" t="str">
        <f>IFERROR(IF(G607/#REF!=0," ",G607/#REF!),"")</f>
        <v/>
      </c>
      <c r="I607" s="28"/>
      <c r="J607" s="28"/>
      <c r="K607" s="28"/>
      <c r="L607" s="28"/>
      <c r="M607" s="28"/>
      <c r="N607" s="28"/>
      <c r="O607" s="72"/>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87"/>
      <c r="AS607" s="92"/>
    </row>
    <row r="608" spans="2:45" hidden="1">
      <c r="B608" s="823">
        <f>B596+1</f>
        <v>50</v>
      </c>
      <c r="C608" s="828"/>
      <c r="D608" s="25"/>
      <c r="E608" s="25"/>
      <c r="F608" s="24"/>
      <c r="G608" s="396"/>
      <c r="H608" s="7" t="str">
        <f>IFERROR(IF(G608/#REF!=0," ",G608/#REF!),"")</f>
        <v/>
      </c>
      <c r="I608" s="147"/>
      <c r="J608" s="147"/>
      <c r="K608" s="147"/>
      <c r="L608" s="147"/>
      <c r="M608" s="147"/>
      <c r="N608" s="147"/>
      <c r="O608" s="862" t="str">
        <f>IFERROR(ROUND(IF(G618/#REF!=0,"",G618/#REF!),0),"")</f>
        <v/>
      </c>
      <c r="P608" s="859" t="str">
        <f>IFERROR(O618/#REF!,"")</f>
        <v/>
      </c>
      <c r="Q608" s="332"/>
      <c r="R608" s="865" t="str">
        <f>IFERROR(P618*#REF!/2,"")</f>
        <v/>
      </c>
      <c r="S608" s="392"/>
      <c r="T608" s="392"/>
      <c r="U608" s="152"/>
      <c r="V608" s="152"/>
      <c r="W608" s="834" t="str">
        <f>IFERROR(ROUND(IF(OR(#REF!="Hino Truck",#REF!="Hino Truck",#REF!="Hino Truck",#REF!="Hino Truck"),$P618/#REF!,""),1),"NA")</f>
        <v>NA</v>
      </c>
      <c r="X608" s="387"/>
      <c r="Y608" s="834" t="str">
        <f>IFERROR(ROUND(IF(OR(#REF!="Shazoor",#REF!="Shazoor",#REF!="Shazoor",#REF!="Shazoor"),$P618/#REF!,""),1),"NA")</f>
        <v>NA</v>
      </c>
      <c r="Z608" s="387"/>
      <c r="AA608" s="834" t="str">
        <f>IFERROR(ROUND(IF(OR(#REF!="Suzuki",#REF!="Suzuki",#REF!="Suzuki",#REF!="Suzuki"),$P618/#REF!,""),1),"NA")</f>
        <v>NA</v>
      </c>
      <c r="AB608" s="269"/>
      <c r="AC608" s="830"/>
      <c r="AD608" s="855" t="e">
        <f>H618/#REF!/#REF!</f>
        <v>#REF!</v>
      </c>
      <c r="AE608" s="319"/>
      <c r="AF608" s="319"/>
      <c r="AG608" s="319"/>
      <c r="AH608" s="319"/>
      <c r="AI608" s="319"/>
      <c r="AJ608" s="319"/>
      <c r="AK608" s="319"/>
      <c r="AL608" s="319"/>
      <c r="AM608" s="319"/>
      <c r="AN608" s="319"/>
      <c r="AO608" s="319"/>
      <c r="AP608" s="319"/>
      <c r="AQ608" s="857" t="e">
        <f>ROUND(AD618/#REF!,0)</f>
        <v>#REF!</v>
      </c>
      <c r="AR608" s="44"/>
      <c r="AS608" s="19"/>
    </row>
    <row r="609" spans="2:45" hidden="1">
      <c r="B609" s="823"/>
      <c r="C609" s="828"/>
      <c r="D609" s="25"/>
      <c r="E609" s="25"/>
      <c r="F609" s="396"/>
      <c r="G609" s="396"/>
      <c r="H609" s="7" t="str">
        <f>IFERROR(IF(G609/#REF!=0," ",G609/#REF!),"")</f>
        <v/>
      </c>
      <c r="I609" s="147"/>
      <c r="J609" s="147"/>
      <c r="K609" s="147"/>
      <c r="L609" s="147"/>
      <c r="M609" s="147"/>
      <c r="N609" s="147"/>
      <c r="O609" s="863"/>
      <c r="P609" s="860"/>
      <c r="Q609" s="330"/>
      <c r="R609" s="866"/>
      <c r="S609" s="392"/>
      <c r="T609" s="392"/>
      <c r="U609" s="152"/>
      <c r="V609" s="152"/>
      <c r="W609" s="835"/>
      <c r="X609" s="388"/>
      <c r="Y609" s="835"/>
      <c r="Z609" s="388"/>
      <c r="AA609" s="835"/>
      <c r="AB609" s="270"/>
      <c r="AC609" s="831"/>
      <c r="AD609" s="855"/>
      <c r="AE609" s="319"/>
      <c r="AF609" s="319"/>
      <c r="AG609" s="319"/>
      <c r="AH609" s="319"/>
      <c r="AI609" s="319"/>
      <c r="AJ609" s="319"/>
      <c r="AK609" s="319"/>
      <c r="AL609" s="319"/>
      <c r="AM609" s="319"/>
      <c r="AN609" s="319"/>
      <c r="AO609" s="319"/>
      <c r="AP609" s="319"/>
      <c r="AQ609" s="857"/>
      <c r="AR609" s="46"/>
      <c r="AS609" s="19"/>
    </row>
    <row r="610" spans="2:45" hidden="1">
      <c r="B610" s="823"/>
      <c r="C610" s="828"/>
      <c r="D610" s="25"/>
      <c r="E610" s="25"/>
      <c r="F610" s="396"/>
      <c r="G610" s="396"/>
      <c r="H610" s="7" t="str">
        <f>IFERROR(IF(G610/#REF!=0," ",G610/#REF!),"")</f>
        <v/>
      </c>
      <c r="I610" s="147"/>
      <c r="J610" s="147"/>
      <c r="K610" s="147"/>
      <c r="L610" s="147"/>
      <c r="M610" s="147"/>
      <c r="N610" s="147"/>
      <c r="O610" s="863"/>
      <c r="P610" s="860"/>
      <c r="Q610" s="330"/>
      <c r="R610" s="866"/>
      <c r="S610" s="392"/>
      <c r="T610" s="392"/>
      <c r="U610" s="152"/>
      <c r="V610" s="152"/>
      <c r="W610" s="835"/>
      <c r="X610" s="388"/>
      <c r="Y610" s="835"/>
      <c r="Z610" s="388"/>
      <c r="AA610" s="835"/>
      <c r="AB610" s="270"/>
      <c r="AC610" s="831"/>
      <c r="AD610" s="855"/>
      <c r="AE610" s="319"/>
      <c r="AF610" s="319"/>
      <c r="AG610" s="319"/>
      <c r="AH610" s="319"/>
      <c r="AI610" s="319"/>
      <c r="AJ610" s="319"/>
      <c r="AK610" s="319"/>
      <c r="AL610" s="319"/>
      <c r="AM610" s="319"/>
      <c r="AN610" s="319"/>
      <c r="AO610" s="319"/>
      <c r="AP610" s="319"/>
      <c r="AQ610" s="857"/>
      <c r="AR610" s="46"/>
      <c r="AS610" s="19"/>
    </row>
    <row r="611" spans="2:45" hidden="1">
      <c r="B611" s="823"/>
      <c r="C611" s="828"/>
      <c r="D611" s="25"/>
      <c r="E611" s="25"/>
      <c r="F611" s="396"/>
      <c r="G611" s="396"/>
      <c r="H611" s="7" t="str">
        <f>IFERROR(IF(G611/#REF!=0," ",G611/#REF!),"")</f>
        <v/>
      </c>
      <c r="I611" s="147"/>
      <c r="J611" s="147"/>
      <c r="K611" s="147"/>
      <c r="L611" s="147"/>
      <c r="M611" s="147"/>
      <c r="N611" s="147"/>
      <c r="O611" s="863"/>
      <c r="P611" s="860"/>
      <c r="Q611" s="330"/>
      <c r="R611" s="866"/>
      <c r="S611" s="392"/>
      <c r="T611" s="392"/>
      <c r="U611" s="152"/>
      <c r="V611" s="152"/>
      <c r="W611" s="835"/>
      <c r="X611" s="388"/>
      <c r="Y611" s="835"/>
      <c r="Z611" s="388"/>
      <c r="AA611" s="835"/>
      <c r="AB611" s="270"/>
      <c r="AC611" s="831"/>
      <c r="AD611" s="855"/>
      <c r="AE611" s="319"/>
      <c r="AF611" s="319"/>
      <c r="AG611" s="319"/>
      <c r="AH611" s="319"/>
      <c r="AI611" s="319"/>
      <c r="AJ611" s="319"/>
      <c r="AK611" s="319"/>
      <c r="AL611" s="319"/>
      <c r="AM611" s="319"/>
      <c r="AN611" s="319"/>
      <c r="AO611" s="319"/>
      <c r="AP611" s="319"/>
      <c r="AQ611" s="857"/>
      <c r="AR611" s="46"/>
      <c r="AS611" s="19"/>
    </row>
    <row r="612" spans="2:45" hidden="1">
      <c r="B612" s="823"/>
      <c r="C612" s="828"/>
      <c r="D612" s="25"/>
      <c r="E612" s="25"/>
      <c r="F612" s="396"/>
      <c r="G612" s="22"/>
      <c r="H612" s="7" t="str">
        <f>IFERROR(IF(G612/#REF!=0," ",G612/#REF!),"")</f>
        <v/>
      </c>
      <c r="I612" s="147"/>
      <c r="J612" s="147"/>
      <c r="K612" s="147"/>
      <c r="L612" s="147"/>
      <c r="M612" s="147"/>
      <c r="N612" s="147"/>
      <c r="O612" s="863"/>
      <c r="P612" s="860"/>
      <c r="Q612" s="330"/>
      <c r="R612" s="866"/>
      <c r="S612" s="392"/>
      <c r="T612" s="392"/>
      <c r="U612" s="152"/>
      <c r="V612" s="152"/>
      <c r="W612" s="835"/>
      <c r="X612" s="388"/>
      <c r="Y612" s="835"/>
      <c r="Z612" s="388"/>
      <c r="AA612" s="835"/>
      <c r="AB612" s="270"/>
      <c r="AC612" s="831"/>
      <c r="AD612" s="855"/>
      <c r="AE612" s="319"/>
      <c r="AF612" s="319"/>
      <c r="AG612" s="319"/>
      <c r="AH612" s="319"/>
      <c r="AI612" s="319"/>
      <c r="AJ612" s="319"/>
      <c r="AK612" s="319"/>
      <c r="AL612" s="319"/>
      <c r="AM612" s="319"/>
      <c r="AN612" s="319"/>
      <c r="AO612" s="319"/>
      <c r="AP612" s="319"/>
      <c r="AQ612" s="857"/>
      <c r="AR612" s="46"/>
      <c r="AS612" s="19"/>
    </row>
    <row r="613" spans="2:45" hidden="1">
      <c r="B613" s="823"/>
      <c r="C613" s="828"/>
      <c r="D613" s="25"/>
      <c r="E613" s="25"/>
      <c r="F613" s="396"/>
      <c r="G613" s="22"/>
      <c r="H613" s="7" t="str">
        <f>IFERROR(IF(G613/#REF!=0," ",G613/#REF!),"")</f>
        <v/>
      </c>
      <c r="I613" s="147"/>
      <c r="J613" s="147"/>
      <c r="K613" s="147"/>
      <c r="L613" s="147"/>
      <c r="M613" s="147"/>
      <c r="N613" s="147"/>
      <c r="O613" s="863"/>
      <c r="P613" s="860"/>
      <c r="Q613" s="330"/>
      <c r="R613" s="866"/>
      <c r="S613" s="392"/>
      <c r="T613" s="392"/>
      <c r="U613" s="152"/>
      <c r="V613" s="152"/>
      <c r="W613" s="835"/>
      <c r="X613" s="388"/>
      <c r="Y613" s="835"/>
      <c r="Z613" s="388"/>
      <c r="AA613" s="835"/>
      <c r="AB613" s="270"/>
      <c r="AC613" s="831"/>
      <c r="AD613" s="855"/>
      <c r="AE613" s="319"/>
      <c r="AF613" s="319"/>
      <c r="AG613" s="319"/>
      <c r="AH613" s="319"/>
      <c r="AI613" s="319"/>
      <c r="AJ613" s="319"/>
      <c r="AK613" s="319"/>
      <c r="AL613" s="319"/>
      <c r="AM613" s="319"/>
      <c r="AN613" s="319"/>
      <c r="AO613" s="319"/>
      <c r="AP613" s="319"/>
      <c r="AQ613" s="857"/>
      <c r="AR613" s="46"/>
      <c r="AS613" s="19"/>
    </row>
    <row r="614" spans="2:45" hidden="1">
      <c r="B614" s="823"/>
      <c r="C614" s="828"/>
      <c r="D614" s="25"/>
      <c r="E614" s="25"/>
      <c r="F614" s="396"/>
      <c r="G614" s="22"/>
      <c r="H614" s="7" t="str">
        <f>IFERROR(IF(G614/#REF!=0," ",G614/#REF!),"")</f>
        <v/>
      </c>
      <c r="I614" s="147"/>
      <c r="J614" s="147"/>
      <c r="K614" s="147"/>
      <c r="L614" s="147"/>
      <c r="M614" s="147"/>
      <c r="N614" s="147"/>
      <c r="O614" s="863"/>
      <c r="P614" s="860"/>
      <c r="Q614" s="330"/>
      <c r="R614" s="866"/>
      <c r="S614" s="392"/>
      <c r="T614" s="392"/>
      <c r="U614" s="152"/>
      <c r="V614" s="152"/>
      <c r="W614" s="835"/>
      <c r="X614" s="388"/>
      <c r="Y614" s="835"/>
      <c r="Z614" s="388"/>
      <c r="AA614" s="835"/>
      <c r="AB614" s="270"/>
      <c r="AC614" s="831"/>
      <c r="AD614" s="855"/>
      <c r="AE614" s="319"/>
      <c r="AF614" s="319"/>
      <c r="AG614" s="319"/>
      <c r="AH614" s="319"/>
      <c r="AI614" s="319"/>
      <c r="AJ614" s="319"/>
      <c r="AK614" s="319"/>
      <c r="AL614" s="319"/>
      <c r="AM614" s="319"/>
      <c r="AN614" s="319"/>
      <c r="AO614" s="319"/>
      <c r="AP614" s="319"/>
      <c r="AQ614" s="857"/>
      <c r="AR614" s="46"/>
      <c r="AS614" s="19"/>
    </row>
    <row r="615" spans="2:45" hidden="1">
      <c r="B615" s="823"/>
      <c r="C615" s="828"/>
      <c r="D615" s="25"/>
      <c r="E615" s="25"/>
      <c r="F615" s="396"/>
      <c r="G615" s="22"/>
      <c r="H615" s="7" t="str">
        <f>IFERROR(IF(G615/#REF!=0," ",G615/#REF!),"")</f>
        <v/>
      </c>
      <c r="I615" s="147"/>
      <c r="J615" s="147"/>
      <c r="K615" s="147"/>
      <c r="L615" s="147"/>
      <c r="M615" s="147"/>
      <c r="N615" s="147"/>
      <c r="O615" s="863"/>
      <c r="P615" s="860"/>
      <c r="Q615" s="330"/>
      <c r="R615" s="866"/>
      <c r="S615" s="392"/>
      <c r="T615" s="392"/>
      <c r="U615" s="152"/>
      <c r="V615" s="152"/>
      <c r="W615" s="835"/>
      <c r="X615" s="388"/>
      <c r="Y615" s="835"/>
      <c r="Z615" s="388"/>
      <c r="AA615" s="835"/>
      <c r="AB615" s="270"/>
      <c r="AC615" s="831"/>
      <c r="AD615" s="855"/>
      <c r="AE615" s="319"/>
      <c r="AF615" s="319"/>
      <c r="AG615" s="319"/>
      <c r="AH615" s="319"/>
      <c r="AI615" s="319"/>
      <c r="AJ615" s="319"/>
      <c r="AK615" s="319"/>
      <c r="AL615" s="319"/>
      <c r="AM615" s="319"/>
      <c r="AN615" s="319"/>
      <c r="AO615" s="319"/>
      <c r="AP615" s="319"/>
      <c r="AQ615" s="857"/>
      <c r="AR615" s="46"/>
      <c r="AS615" s="19"/>
    </row>
    <row r="616" spans="2:45" hidden="1">
      <c r="B616" s="823"/>
      <c r="C616" s="828"/>
      <c r="D616" s="25"/>
      <c r="E616" s="25"/>
      <c r="F616" s="396"/>
      <c r="G616" s="22"/>
      <c r="H616" s="7" t="str">
        <f>IFERROR(IF(G616/#REF!=0," ",G616/#REF!),"")</f>
        <v/>
      </c>
      <c r="I616" s="147"/>
      <c r="J616" s="147"/>
      <c r="K616" s="147"/>
      <c r="L616" s="147"/>
      <c r="M616" s="147"/>
      <c r="N616" s="147"/>
      <c r="O616" s="863"/>
      <c r="P616" s="860"/>
      <c r="Q616" s="330"/>
      <c r="R616" s="866"/>
      <c r="S616" s="392"/>
      <c r="T616" s="392"/>
      <c r="U616" s="152"/>
      <c r="V616" s="152"/>
      <c r="W616" s="835"/>
      <c r="X616" s="388"/>
      <c r="Y616" s="835"/>
      <c r="Z616" s="388"/>
      <c r="AA616" s="835"/>
      <c r="AB616" s="270"/>
      <c r="AC616" s="831"/>
      <c r="AD616" s="855"/>
      <c r="AE616" s="319"/>
      <c r="AF616" s="319"/>
      <c r="AG616" s="319"/>
      <c r="AH616" s="319"/>
      <c r="AI616" s="319"/>
      <c r="AJ616" s="319"/>
      <c r="AK616" s="319"/>
      <c r="AL616" s="319"/>
      <c r="AM616" s="319"/>
      <c r="AN616" s="319"/>
      <c r="AO616" s="319"/>
      <c r="AP616" s="319"/>
      <c r="AQ616" s="857"/>
      <c r="AR616" s="46"/>
      <c r="AS616" s="19"/>
    </row>
    <row r="617" spans="2:45" hidden="1">
      <c r="B617" s="822"/>
      <c r="C617" s="829"/>
      <c r="D617" s="25"/>
      <c r="E617" s="25"/>
      <c r="F617" s="396"/>
      <c r="G617" s="22"/>
      <c r="H617" s="7" t="str">
        <f>IFERROR(IF(G617/#REF!=0," ",G617/#REF!),"")</f>
        <v/>
      </c>
      <c r="I617" s="7"/>
      <c r="J617" s="7"/>
      <c r="K617" s="7"/>
      <c r="L617" s="7"/>
      <c r="M617" s="7"/>
      <c r="N617" s="7"/>
      <c r="O617" s="864"/>
      <c r="P617" s="861"/>
      <c r="Q617" s="331"/>
      <c r="R617" s="867"/>
      <c r="S617" s="393"/>
      <c r="T617" s="393"/>
      <c r="U617" s="153"/>
      <c r="V617" s="153"/>
      <c r="W617" s="836"/>
      <c r="X617" s="389"/>
      <c r="Y617" s="836"/>
      <c r="Z617" s="389"/>
      <c r="AA617" s="836"/>
      <c r="AB617" s="271"/>
      <c r="AC617" s="832"/>
      <c r="AD617" s="856"/>
      <c r="AE617" s="320"/>
      <c r="AF617" s="320"/>
      <c r="AG617" s="320"/>
      <c r="AH617" s="320"/>
      <c r="AI617" s="320"/>
      <c r="AJ617" s="320"/>
      <c r="AK617" s="320"/>
      <c r="AL617" s="320"/>
      <c r="AM617" s="320"/>
      <c r="AN617" s="320"/>
      <c r="AO617" s="320"/>
      <c r="AP617" s="320"/>
      <c r="AQ617" s="858"/>
      <c r="AR617" s="46"/>
      <c r="AS617" s="19"/>
    </row>
    <row r="618" spans="2:45" s="90" customFormat="1" ht="16.5" hidden="1" customHeight="1">
      <c r="B618" s="821"/>
      <c r="C618" s="78" t="s">
        <v>348</v>
      </c>
      <c r="D618" s="78">
        <f>COUNTA(D608:D617)</f>
        <v>0</v>
      </c>
      <c r="E618" s="78"/>
      <c r="F618" s="78"/>
      <c r="G618" s="69">
        <f>SUM(G608:G617)</f>
        <v>0</v>
      </c>
      <c r="H618" s="69">
        <f>SUM(H608:H617)</f>
        <v>0</v>
      </c>
      <c r="I618" s="69"/>
      <c r="J618" s="69"/>
      <c r="K618" s="69"/>
      <c r="L618" s="69"/>
      <c r="M618" s="69"/>
      <c r="N618" s="69"/>
      <c r="O618" s="70">
        <f>SUM(O608:O617)</f>
        <v>0</v>
      </c>
      <c r="P618" s="71">
        <f>SUM(P608:P617)</f>
        <v>0</v>
      </c>
      <c r="Q618" s="71"/>
      <c r="R618" s="71">
        <f>SUM(R608:R617)</f>
        <v>0</v>
      </c>
      <c r="S618" s="71"/>
      <c r="T618" s="71"/>
      <c r="U618" s="71"/>
      <c r="V618" s="71"/>
      <c r="W618" s="74">
        <f>SUM(W608:W617)</f>
        <v>0</v>
      </c>
      <c r="X618" s="74"/>
      <c r="Y618" s="74">
        <f t="shared" ref="Y618" si="112">SUM(Y608:Y617)</f>
        <v>0</v>
      </c>
      <c r="Z618" s="74"/>
      <c r="AA618" s="74">
        <f>SUM(AA608:AA617)</f>
        <v>0</v>
      </c>
      <c r="AB618" s="74"/>
      <c r="AC618" s="71"/>
      <c r="AD618" s="71" t="e">
        <f>SUM(AD608:AD617)</f>
        <v>#REF!</v>
      </c>
      <c r="AE618" s="71"/>
      <c r="AF618" s="71"/>
      <c r="AG618" s="71"/>
      <c r="AH618" s="71"/>
      <c r="AI618" s="71"/>
      <c r="AJ618" s="71"/>
      <c r="AK618" s="71"/>
      <c r="AL618" s="71"/>
      <c r="AM618" s="71"/>
      <c r="AN618" s="71"/>
      <c r="AO618" s="71"/>
      <c r="AP618" s="71"/>
      <c r="AQ618" s="71" t="e">
        <f t="shared" ref="AQ618" si="113">SUM(AQ608:AQ617)</f>
        <v>#REF!</v>
      </c>
      <c r="AR618" s="81"/>
      <c r="AS618" s="91"/>
    </row>
    <row r="619" spans="2:45" s="93" customFormat="1" hidden="1">
      <c r="B619" s="822"/>
      <c r="C619" s="82"/>
      <c r="D619" s="83"/>
      <c r="E619" s="83"/>
      <c r="F619" s="84"/>
      <c r="G619" s="84"/>
      <c r="H619" s="28" t="str">
        <f>IFERROR(IF(G619/#REF!=0," ",G619/#REF!),"")</f>
        <v/>
      </c>
      <c r="I619" s="28"/>
      <c r="J619" s="28"/>
      <c r="K619" s="28"/>
      <c r="L619" s="28"/>
      <c r="M619" s="28"/>
      <c r="N619" s="28"/>
      <c r="O619" s="72"/>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87"/>
      <c r="AS619" s="92"/>
    </row>
    <row r="620" spans="2:45" hidden="1">
      <c r="B620" s="823">
        <f>B608+1</f>
        <v>51</v>
      </c>
      <c r="C620" s="828"/>
      <c r="D620" s="25"/>
      <c r="E620" s="25"/>
      <c r="F620" s="24"/>
      <c r="G620" s="396"/>
      <c r="H620" s="7" t="str">
        <f>IFERROR(IF(G620/#REF!=0," ",G620/#REF!),"")</f>
        <v/>
      </c>
      <c r="I620" s="147"/>
      <c r="J620" s="147"/>
      <c r="K620" s="147"/>
      <c r="L620" s="147"/>
      <c r="M620" s="147"/>
      <c r="N620" s="147"/>
      <c r="O620" s="862" t="str">
        <f>IFERROR(ROUND(IF(G630/#REF!=0,"",G630/#REF!),0),"")</f>
        <v/>
      </c>
      <c r="P620" s="859" t="str">
        <f>IFERROR(O630/#REF!,"")</f>
        <v/>
      </c>
      <c r="Q620" s="332"/>
      <c r="R620" s="865" t="str">
        <f>IFERROR(P630*#REF!/2,"")</f>
        <v/>
      </c>
      <c r="S620" s="392"/>
      <c r="T620" s="392"/>
      <c r="U620" s="152"/>
      <c r="V620" s="152"/>
      <c r="W620" s="834" t="str">
        <f>IFERROR(ROUND(IF(OR(#REF!="Hino Truck",#REF!="Hino Truck",#REF!="Hino Truck",#REF!="Hino Truck"),$P630/#REF!,""),1),"NA")</f>
        <v>NA</v>
      </c>
      <c r="X620" s="387"/>
      <c r="Y620" s="834" t="str">
        <f>IFERROR(ROUND(IF(OR(#REF!="Shazoor",#REF!="Shazoor",#REF!="Shazoor",#REF!="Shazoor"),$P630/#REF!,""),1),"NA")</f>
        <v>NA</v>
      </c>
      <c r="Z620" s="387"/>
      <c r="AA620" s="834" t="str">
        <f>IFERROR(ROUND(IF(OR(#REF!="Suzuki",#REF!="Suzuki",#REF!="Suzuki",#REF!="Suzuki"),$P630/#REF!,""),1),"NA")</f>
        <v>NA</v>
      </c>
      <c r="AB620" s="269"/>
      <c r="AC620" s="830"/>
      <c r="AD620" s="855" t="e">
        <f>H630/#REF!/#REF!</f>
        <v>#REF!</v>
      </c>
      <c r="AE620" s="319"/>
      <c r="AF620" s="319"/>
      <c r="AG620" s="319"/>
      <c r="AH620" s="319"/>
      <c r="AI620" s="319"/>
      <c r="AJ620" s="319"/>
      <c r="AK620" s="319"/>
      <c r="AL620" s="319"/>
      <c r="AM620" s="319"/>
      <c r="AN620" s="319"/>
      <c r="AO620" s="319"/>
      <c r="AP620" s="319"/>
      <c r="AQ620" s="857" t="e">
        <f>ROUND(AD630/#REF!,0)</f>
        <v>#REF!</v>
      </c>
      <c r="AR620" s="44"/>
      <c r="AS620" s="19"/>
    </row>
    <row r="621" spans="2:45" hidden="1">
      <c r="B621" s="823"/>
      <c r="C621" s="828"/>
      <c r="D621" s="25"/>
      <c r="E621" s="25"/>
      <c r="F621" s="396"/>
      <c r="G621" s="396"/>
      <c r="H621" s="7" t="str">
        <f>IFERROR(IF(G621/#REF!=0," ",G621/#REF!),"")</f>
        <v/>
      </c>
      <c r="I621" s="147"/>
      <c r="J621" s="147"/>
      <c r="K621" s="147"/>
      <c r="L621" s="147"/>
      <c r="M621" s="147"/>
      <c r="N621" s="147"/>
      <c r="O621" s="863"/>
      <c r="P621" s="860"/>
      <c r="Q621" s="330"/>
      <c r="R621" s="866"/>
      <c r="S621" s="392"/>
      <c r="T621" s="392"/>
      <c r="U621" s="152"/>
      <c r="V621" s="152"/>
      <c r="W621" s="835"/>
      <c r="X621" s="388"/>
      <c r="Y621" s="835"/>
      <c r="Z621" s="388"/>
      <c r="AA621" s="835"/>
      <c r="AB621" s="270"/>
      <c r="AC621" s="831"/>
      <c r="AD621" s="855"/>
      <c r="AE621" s="319"/>
      <c r="AF621" s="319"/>
      <c r="AG621" s="319"/>
      <c r="AH621" s="319"/>
      <c r="AI621" s="319"/>
      <c r="AJ621" s="319"/>
      <c r="AK621" s="319"/>
      <c r="AL621" s="319"/>
      <c r="AM621" s="319"/>
      <c r="AN621" s="319"/>
      <c r="AO621" s="319"/>
      <c r="AP621" s="319"/>
      <c r="AQ621" s="857"/>
      <c r="AR621" s="46"/>
      <c r="AS621" s="19"/>
    </row>
    <row r="622" spans="2:45" hidden="1">
      <c r="B622" s="823"/>
      <c r="C622" s="828"/>
      <c r="D622" s="25"/>
      <c r="E622" s="25"/>
      <c r="F622" s="396"/>
      <c r="G622" s="396"/>
      <c r="H622" s="7" t="str">
        <f>IFERROR(IF(G622/#REF!=0," ",G622/#REF!),"")</f>
        <v/>
      </c>
      <c r="I622" s="147"/>
      <c r="J622" s="147"/>
      <c r="K622" s="147"/>
      <c r="L622" s="147"/>
      <c r="M622" s="147"/>
      <c r="N622" s="147"/>
      <c r="O622" s="863"/>
      <c r="P622" s="860"/>
      <c r="Q622" s="330"/>
      <c r="R622" s="866"/>
      <c r="S622" s="392"/>
      <c r="T622" s="392"/>
      <c r="U622" s="152"/>
      <c r="V622" s="152"/>
      <c r="W622" s="835"/>
      <c r="X622" s="388"/>
      <c r="Y622" s="835"/>
      <c r="Z622" s="388"/>
      <c r="AA622" s="835"/>
      <c r="AB622" s="270"/>
      <c r="AC622" s="831"/>
      <c r="AD622" s="855"/>
      <c r="AE622" s="319"/>
      <c r="AF622" s="319"/>
      <c r="AG622" s="319"/>
      <c r="AH622" s="319"/>
      <c r="AI622" s="319"/>
      <c r="AJ622" s="319"/>
      <c r="AK622" s="319"/>
      <c r="AL622" s="319"/>
      <c r="AM622" s="319"/>
      <c r="AN622" s="319"/>
      <c r="AO622" s="319"/>
      <c r="AP622" s="319"/>
      <c r="AQ622" s="857"/>
      <c r="AR622" s="46"/>
      <c r="AS622" s="19"/>
    </row>
    <row r="623" spans="2:45" hidden="1">
      <c r="B623" s="823"/>
      <c r="C623" s="828"/>
      <c r="D623" s="25"/>
      <c r="E623" s="25"/>
      <c r="F623" s="396"/>
      <c r="G623" s="396"/>
      <c r="H623" s="7" t="str">
        <f>IFERROR(IF(G623/#REF!=0," ",G623/#REF!),"")</f>
        <v/>
      </c>
      <c r="I623" s="147"/>
      <c r="J623" s="147"/>
      <c r="K623" s="147"/>
      <c r="L623" s="147"/>
      <c r="M623" s="147"/>
      <c r="N623" s="147"/>
      <c r="O623" s="863"/>
      <c r="P623" s="860"/>
      <c r="Q623" s="330"/>
      <c r="R623" s="866"/>
      <c r="S623" s="392"/>
      <c r="T623" s="392"/>
      <c r="U623" s="152"/>
      <c r="V623" s="152"/>
      <c r="W623" s="835"/>
      <c r="X623" s="388"/>
      <c r="Y623" s="835"/>
      <c r="Z623" s="388"/>
      <c r="AA623" s="835"/>
      <c r="AB623" s="270"/>
      <c r="AC623" s="831"/>
      <c r="AD623" s="855"/>
      <c r="AE623" s="319"/>
      <c r="AF623" s="319"/>
      <c r="AG623" s="319"/>
      <c r="AH623" s="319"/>
      <c r="AI623" s="319"/>
      <c r="AJ623" s="319"/>
      <c r="AK623" s="319"/>
      <c r="AL623" s="319"/>
      <c r="AM623" s="319"/>
      <c r="AN623" s="319"/>
      <c r="AO623" s="319"/>
      <c r="AP623" s="319"/>
      <c r="AQ623" s="857"/>
      <c r="AR623" s="46"/>
      <c r="AS623" s="19"/>
    </row>
    <row r="624" spans="2:45" hidden="1">
      <c r="B624" s="823"/>
      <c r="C624" s="828"/>
      <c r="D624" s="25"/>
      <c r="E624" s="25"/>
      <c r="F624" s="396"/>
      <c r="G624" s="22"/>
      <c r="H624" s="7" t="str">
        <f>IFERROR(IF(G624/#REF!=0," ",G624/#REF!),"")</f>
        <v/>
      </c>
      <c r="I624" s="147"/>
      <c r="J624" s="147"/>
      <c r="K624" s="147"/>
      <c r="L624" s="147"/>
      <c r="M624" s="147"/>
      <c r="N624" s="147"/>
      <c r="O624" s="863"/>
      <c r="P624" s="860"/>
      <c r="Q624" s="330"/>
      <c r="R624" s="866"/>
      <c r="S624" s="392"/>
      <c r="T624" s="392"/>
      <c r="U624" s="152"/>
      <c r="V624" s="152"/>
      <c r="W624" s="835"/>
      <c r="X624" s="388"/>
      <c r="Y624" s="835"/>
      <c r="Z624" s="388"/>
      <c r="AA624" s="835"/>
      <c r="AB624" s="270"/>
      <c r="AC624" s="831"/>
      <c r="AD624" s="855"/>
      <c r="AE624" s="319"/>
      <c r="AF624" s="319"/>
      <c r="AG624" s="319"/>
      <c r="AH624" s="319"/>
      <c r="AI624" s="319"/>
      <c r="AJ624" s="319"/>
      <c r="AK624" s="319"/>
      <c r="AL624" s="319"/>
      <c r="AM624" s="319"/>
      <c r="AN624" s="319"/>
      <c r="AO624" s="319"/>
      <c r="AP624" s="319"/>
      <c r="AQ624" s="857"/>
      <c r="AR624" s="46"/>
      <c r="AS624" s="19"/>
    </row>
    <row r="625" spans="2:45" hidden="1">
      <c r="B625" s="823"/>
      <c r="C625" s="828"/>
      <c r="D625" s="25"/>
      <c r="E625" s="25"/>
      <c r="F625" s="396"/>
      <c r="G625" s="22"/>
      <c r="H625" s="7" t="str">
        <f>IFERROR(IF(G625/#REF!=0," ",G625/#REF!),"")</f>
        <v/>
      </c>
      <c r="I625" s="147"/>
      <c r="J625" s="147"/>
      <c r="K625" s="147"/>
      <c r="L625" s="147"/>
      <c r="M625" s="147"/>
      <c r="N625" s="147"/>
      <c r="O625" s="863"/>
      <c r="P625" s="860"/>
      <c r="Q625" s="330"/>
      <c r="R625" s="866"/>
      <c r="S625" s="392"/>
      <c r="T625" s="392"/>
      <c r="U625" s="152"/>
      <c r="V625" s="152"/>
      <c r="W625" s="835"/>
      <c r="X625" s="388"/>
      <c r="Y625" s="835"/>
      <c r="Z625" s="388"/>
      <c r="AA625" s="835"/>
      <c r="AB625" s="270"/>
      <c r="AC625" s="831"/>
      <c r="AD625" s="855"/>
      <c r="AE625" s="319"/>
      <c r="AF625" s="319"/>
      <c r="AG625" s="319"/>
      <c r="AH625" s="319"/>
      <c r="AI625" s="319"/>
      <c r="AJ625" s="319"/>
      <c r="AK625" s="319"/>
      <c r="AL625" s="319"/>
      <c r="AM625" s="319"/>
      <c r="AN625" s="319"/>
      <c r="AO625" s="319"/>
      <c r="AP625" s="319"/>
      <c r="AQ625" s="857"/>
      <c r="AR625" s="46"/>
      <c r="AS625" s="19"/>
    </row>
    <row r="626" spans="2:45" hidden="1">
      <c r="B626" s="823"/>
      <c r="C626" s="828"/>
      <c r="D626" s="25"/>
      <c r="E626" s="25"/>
      <c r="F626" s="396"/>
      <c r="G626" s="22"/>
      <c r="H626" s="7" t="str">
        <f>IFERROR(IF(G626/#REF!=0," ",G626/#REF!),"")</f>
        <v/>
      </c>
      <c r="I626" s="147"/>
      <c r="J626" s="147"/>
      <c r="K626" s="147"/>
      <c r="L626" s="147"/>
      <c r="M626" s="147"/>
      <c r="N626" s="147"/>
      <c r="O626" s="863"/>
      <c r="P626" s="860"/>
      <c r="Q626" s="330"/>
      <c r="R626" s="866"/>
      <c r="S626" s="392"/>
      <c r="T626" s="392"/>
      <c r="U626" s="152"/>
      <c r="V626" s="152"/>
      <c r="W626" s="835"/>
      <c r="X626" s="388"/>
      <c r="Y626" s="835"/>
      <c r="Z626" s="388"/>
      <c r="AA626" s="835"/>
      <c r="AB626" s="270"/>
      <c r="AC626" s="831"/>
      <c r="AD626" s="855"/>
      <c r="AE626" s="319"/>
      <c r="AF626" s="319"/>
      <c r="AG626" s="319"/>
      <c r="AH626" s="319"/>
      <c r="AI626" s="319"/>
      <c r="AJ626" s="319"/>
      <c r="AK626" s="319"/>
      <c r="AL626" s="319"/>
      <c r="AM626" s="319"/>
      <c r="AN626" s="319"/>
      <c r="AO626" s="319"/>
      <c r="AP626" s="319"/>
      <c r="AQ626" s="857"/>
      <c r="AR626" s="46"/>
      <c r="AS626" s="19"/>
    </row>
    <row r="627" spans="2:45" hidden="1">
      <c r="B627" s="823"/>
      <c r="C627" s="828"/>
      <c r="D627" s="25"/>
      <c r="E627" s="25"/>
      <c r="F627" s="396"/>
      <c r="G627" s="22"/>
      <c r="H627" s="7" t="str">
        <f>IFERROR(IF(G627/#REF!=0," ",G627/#REF!),"")</f>
        <v/>
      </c>
      <c r="I627" s="147"/>
      <c r="J627" s="147"/>
      <c r="K627" s="147"/>
      <c r="L627" s="147"/>
      <c r="M627" s="147"/>
      <c r="N627" s="147"/>
      <c r="O627" s="863"/>
      <c r="P627" s="860"/>
      <c r="Q627" s="330"/>
      <c r="R627" s="866"/>
      <c r="S627" s="392"/>
      <c r="T627" s="392"/>
      <c r="U627" s="152"/>
      <c r="V627" s="152"/>
      <c r="W627" s="835"/>
      <c r="X627" s="388"/>
      <c r="Y627" s="835"/>
      <c r="Z627" s="388"/>
      <c r="AA627" s="835"/>
      <c r="AB627" s="270"/>
      <c r="AC627" s="831"/>
      <c r="AD627" s="855"/>
      <c r="AE627" s="319"/>
      <c r="AF627" s="319"/>
      <c r="AG627" s="319"/>
      <c r="AH627" s="319"/>
      <c r="AI627" s="319"/>
      <c r="AJ627" s="319"/>
      <c r="AK627" s="319"/>
      <c r="AL627" s="319"/>
      <c r="AM627" s="319"/>
      <c r="AN627" s="319"/>
      <c r="AO627" s="319"/>
      <c r="AP627" s="319"/>
      <c r="AQ627" s="857"/>
      <c r="AR627" s="46"/>
      <c r="AS627" s="19"/>
    </row>
    <row r="628" spans="2:45" hidden="1">
      <c r="B628" s="823"/>
      <c r="C628" s="828"/>
      <c r="D628" s="25"/>
      <c r="E628" s="25"/>
      <c r="F628" s="396"/>
      <c r="G628" s="22"/>
      <c r="H628" s="7" t="str">
        <f>IFERROR(IF(G628/#REF!=0," ",G628/#REF!),"")</f>
        <v/>
      </c>
      <c r="I628" s="147"/>
      <c r="J628" s="147"/>
      <c r="K628" s="147"/>
      <c r="L628" s="147"/>
      <c r="M628" s="147"/>
      <c r="N628" s="147"/>
      <c r="O628" s="863"/>
      <c r="P628" s="860"/>
      <c r="Q628" s="330"/>
      <c r="R628" s="866"/>
      <c r="S628" s="392"/>
      <c r="T628" s="392"/>
      <c r="U628" s="152"/>
      <c r="V628" s="152"/>
      <c r="W628" s="835"/>
      <c r="X628" s="388"/>
      <c r="Y628" s="835"/>
      <c r="Z628" s="388"/>
      <c r="AA628" s="835"/>
      <c r="AB628" s="270"/>
      <c r="AC628" s="831"/>
      <c r="AD628" s="855"/>
      <c r="AE628" s="319"/>
      <c r="AF628" s="319"/>
      <c r="AG628" s="319"/>
      <c r="AH628" s="319"/>
      <c r="AI628" s="319"/>
      <c r="AJ628" s="319"/>
      <c r="AK628" s="319"/>
      <c r="AL628" s="319"/>
      <c r="AM628" s="319"/>
      <c r="AN628" s="319"/>
      <c r="AO628" s="319"/>
      <c r="AP628" s="319"/>
      <c r="AQ628" s="857"/>
      <c r="AR628" s="46"/>
      <c r="AS628" s="19"/>
    </row>
    <row r="629" spans="2:45" hidden="1">
      <c r="B629" s="822"/>
      <c r="C629" s="829"/>
      <c r="D629" s="25"/>
      <c r="E629" s="25"/>
      <c r="F629" s="396"/>
      <c r="G629" s="22"/>
      <c r="H629" s="7" t="str">
        <f>IFERROR(IF(G629/#REF!=0," ",G629/#REF!),"")</f>
        <v/>
      </c>
      <c r="I629" s="7"/>
      <c r="J629" s="7"/>
      <c r="K629" s="7"/>
      <c r="L629" s="7"/>
      <c r="M629" s="7"/>
      <c r="N629" s="7"/>
      <c r="O629" s="864"/>
      <c r="P629" s="861"/>
      <c r="Q629" s="331"/>
      <c r="R629" s="867"/>
      <c r="S629" s="393"/>
      <c r="T629" s="393"/>
      <c r="U629" s="153"/>
      <c r="V629" s="153"/>
      <c r="W629" s="836"/>
      <c r="X629" s="389"/>
      <c r="Y629" s="836"/>
      <c r="Z629" s="389"/>
      <c r="AA629" s="836"/>
      <c r="AB629" s="271"/>
      <c r="AC629" s="832"/>
      <c r="AD629" s="856"/>
      <c r="AE629" s="320"/>
      <c r="AF629" s="320"/>
      <c r="AG629" s="320"/>
      <c r="AH629" s="320"/>
      <c r="AI629" s="320"/>
      <c r="AJ629" s="320"/>
      <c r="AK629" s="320"/>
      <c r="AL629" s="320"/>
      <c r="AM629" s="320"/>
      <c r="AN629" s="320"/>
      <c r="AO629" s="320"/>
      <c r="AP629" s="320"/>
      <c r="AQ629" s="858"/>
      <c r="AR629" s="46"/>
      <c r="AS629" s="19"/>
    </row>
    <row r="630" spans="2:45" s="90" customFormat="1" ht="16.5" hidden="1" customHeight="1">
      <c r="B630" s="821"/>
      <c r="C630" s="78" t="s">
        <v>348</v>
      </c>
      <c r="D630" s="78">
        <f>COUNTA(D620:D629)</f>
        <v>0</v>
      </c>
      <c r="E630" s="78"/>
      <c r="F630" s="78"/>
      <c r="G630" s="69">
        <f>SUM(G620:G629)</f>
        <v>0</v>
      </c>
      <c r="H630" s="69">
        <f>SUM(H620:H629)</f>
        <v>0</v>
      </c>
      <c r="I630" s="69"/>
      <c r="J630" s="69"/>
      <c r="K630" s="69"/>
      <c r="L630" s="69"/>
      <c r="M630" s="69"/>
      <c r="N630" s="69"/>
      <c r="O630" s="70">
        <f>SUM(O620:O629)</f>
        <v>0</v>
      </c>
      <c r="P630" s="71">
        <f>SUM(P620:P629)</f>
        <v>0</v>
      </c>
      <c r="Q630" s="71"/>
      <c r="R630" s="71">
        <f>SUM(R620:R629)</f>
        <v>0</v>
      </c>
      <c r="S630" s="71"/>
      <c r="T630" s="71"/>
      <c r="U630" s="71"/>
      <c r="V630" s="71"/>
      <c r="W630" s="74">
        <f>SUM(W620:W629)</f>
        <v>0</v>
      </c>
      <c r="X630" s="74"/>
      <c r="Y630" s="74">
        <f t="shared" ref="Y630" si="114">SUM(Y620:Y629)</f>
        <v>0</v>
      </c>
      <c r="Z630" s="74"/>
      <c r="AA630" s="74">
        <f>SUM(AA620:AA629)</f>
        <v>0</v>
      </c>
      <c r="AB630" s="74"/>
      <c r="AC630" s="71"/>
      <c r="AD630" s="71" t="e">
        <f>SUM(AD620:AD629)</f>
        <v>#REF!</v>
      </c>
      <c r="AE630" s="71"/>
      <c r="AF630" s="71"/>
      <c r="AG630" s="71"/>
      <c r="AH630" s="71"/>
      <c r="AI630" s="71"/>
      <c r="AJ630" s="71"/>
      <c r="AK630" s="71"/>
      <c r="AL630" s="71"/>
      <c r="AM630" s="71"/>
      <c r="AN630" s="71"/>
      <c r="AO630" s="71"/>
      <c r="AP630" s="71"/>
      <c r="AQ630" s="71" t="e">
        <f t="shared" ref="AQ630" si="115">SUM(AQ620:AQ629)</f>
        <v>#REF!</v>
      </c>
      <c r="AR630" s="81"/>
      <c r="AS630" s="91"/>
    </row>
    <row r="631" spans="2:45" s="93" customFormat="1" hidden="1">
      <c r="B631" s="822"/>
      <c r="C631" s="82"/>
      <c r="D631" s="83"/>
      <c r="E631" s="83"/>
      <c r="F631" s="84"/>
      <c r="G631" s="84"/>
      <c r="H631" s="28" t="str">
        <f>IFERROR(IF(G631/#REF!=0," ",G631/#REF!),"")</f>
        <v/>
      </c>
      <c r="I631" s="28"/>
      <c r="J631" s="28"/>
      <c r="K631" s="28"/>
      <c r="L631" s="28"/>
      <c r="M631" s="28"/>
      <c r="N631" s="28"/>
      <c r="O631" s="72"/>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87"/>
      <c r="AS631" s="92"/>
    </row>
    <row r="632" spans="2:45" hidden="1">
      <c r="B632" s="823">
        <f>B620+1</f>
        <v>52</v>
      </c>
      <c r="C632" s="828"/>
      <c r="D632" s="25"/>
      <c r="E632" s="25"/>
      <c r="F632" s="24"/>
      <c r="G632" s="396"/>
      <c r="H632" s="7" t="str">
        <f>IFERROR(IF(G632/#REF!=0," ",G632/#REF!),"")</f>
        <v/>
      </c>
      <c r="I632" s="147"/>
      <c r="J632" s="147"/>
      <c r="K632" s="147"/>
      <c r="L632" s="147"/>
      <c r="M632" s="147"/>
      <c r="N632" s="147"/>
      <c r="O632" s="862" t="str">
        <f>IFERROR(ROUND(IF(G642/#REF!=0,"",G642/#REF!),0),"")</f>
        <v/>
      </c>
      <c r="P632" s="859" t="str">
        <f>IFERROR(O642/#REF!,"")</f>
        <v/>
      </c>
      <c r="Q632" s="332"/>
      <c r="R632" s="865" t="str">
        <f>IFERROR(P642*#REF!/2,"")</f>
        <v/>
      </c>
      <c r="S632" s="392"/>
      <c r="T632" s="392"/>
      <c r="U632" s="152"/>
      <c r="V632" s="152"/>
      <c r="W632" s="834" t="str">
        <f>IFERROR(ROUND(IF(OR(#REF!="Hino Truck",#REF!="Hino Truck",#REF!="Hino Truck",#REF!="Hino Truck"),$P642/#REF!,""),1),"NA")</f>
        <v>NA</v>
      </c>
      <c r="X632" s="387"/>
      <c r="Y632" s="834" t="str">
        <f>IFERROR(ROUND(IF(OR(#REF!="Shazoor",#REF!="Shazoor",#REF!="Shazoor",#REF!="Shazoor"),$P642/#REF!,""),1),"NA")</f>
        <v>NA</v>
      </c>
      <c r="Z632" s="387"/>
      <c r="AA632" s="834" t="str">
        <f>IFERROR(ROUND(IF(OR(#REF!="Suzuki",#REF!="Suzuki",#REF!="Suzuki",#REF!="Suzuki"),$P642/#REF!,""),1),"NA")</f>
        <v>NA</v>
      </c>
      <c r="AB632" s="269"/>
      <c r="AC632" s="830"/>
      <c r="AD632" s="855" t="e">
        <f>H642/#REF!/#REF!</f>
        <v>#REF!</v>
      </c>
      <c r="AE632" s="319"/>
      <c r="AF632" s="319"/>
      <c r="AG632" s="319"/>
      <c r="AH632" s="319"/>
      <c r="AI632" s="319"/>
      <c r="AJ632" s="319"/>
      <c r="AK632" s="319"/>
      <c r="AL632" s="319"/>
      <c r="AM632" s="319"/>
      <c r="AN632" s="319"/>
      <c r="AO632" s="319"/>
      <c r="AP632" s="319"/>
      <c r="AQ632" s="857" t="e">
        <f>ROUND(AD642/#REF!,0)</f>
        <v>#REF!</v>
      </c>
      <c r="AR632" s="44"/>
      <c r="AS632" s="19"/>
    </row>
    <row r="633" spans="2:45" hidden="1">
      <c r="B633" s="823"/>
      <c r="C633" s="828"/>
      <c r="D633" s="25"/>
      <c r="E633" s="25"/>
      <c r="F633" s="396"/>
      <c r="G633" s="396"/>
      <c r="H633" s="7" t="str">
        <f>IFERROR(IF(G633/#REF!=0," ",G633/#REF!),"")</f>
        <v/>
      </c>
      <c r="I633" s="147"/>
      <c r="J633" s="147"/>
      <c r="K633" s="147"/>
      <c r="L633" s="147"/>
      <c r="M633" s="147"/>
      <c r="N633" s="147"/>
      <c r="O633" s="863"/>
      <c r="P633" s="860"/>
      <c r="Q633" s="330"/>
      <c r="R633" s="866"/>
      <c r="S633" s="392"/>
      <c r="T633" s="392"/>
      <c r="U633" s="152"/>
      <c r="V633" s="152"/>
      <c r="W633" s="835"/>
      <c r="X633" s="388"/>
      <c r="Y633" s="835"/>
      <c r="Z633" s="388"/>
      <c r="AA633" s="835"/>
      <c r="AB633" s="270"/>
      <c r="AC633" s="831"/>
      <c r="AD633" s="855"/>
      <c r="AE633" s="319"/>
      <c r="AF633" s="319"/>
      <c r="AG633" s="319"/>
      <c r="AH633" s="319"/>
      <c r="AI633" s="319"/>
      <c r="AJ633" s="319"/>
      <c r="AK633" s="319"/>
      <c r="AL633" s="319"/>
      <c r="AM633" s="319"/>
      <c r="AN633" s="319"/>
      <c r="AO633" s="319"/>
      <c r="AP633" s="319"/>
      <c r="AQ633" s="857"/>
      <c r="AR633" s="46"/>
      <c r="AS633" s="19"/>
    </row>
    <row r="634" spans="2:45" hidden="1">
      <c r="B634" s="823"/>
      <c r="C634" s="828"/>
      <c r="D634" s="25"/>
      <c r="E634" s="25"/>
      <c r="F634" s="396"/>
      <c r="G634" s="396"/>
      <c r="H634" s="7" t="str">
        <f>IFERROR(IF(G634/#REF!=0," ",G634/#REF!),"")</f>
        <v/>
      </c>
      <c r="I634" s="147"/>
      <c r="J634" s="147"/>
      <c r="K634" s="147"/>
      <c r="L634" s="147"/>
      <c r="M634" s="147"/>
      <c r="N634" s="147"/>
      <c r="O634" s="863"/>
      <c r="P634" s="860"/>
      <c r="Q634" s="330"/>
      <c r="R634" s="866"/>
      <c r="S634" s="392"/>
      <c r="T634" s="392"/>
      <c r="U634" s="152"/>
      <c r="V634" s="152"/>
      <c r="W634" s="835"/>
      <c r="X634" s="388"/>
      <c r="Y634" s="835"/>
      <c r="Z634" s="388"/>
      <c r="AA634" s="835"/>
      <c r="AB634" s="270"/>
      <c r="AC634" s="831"/>
      <c r="AD634" s="855"/>
      <c r="AE634" s="319"/>
      <c r="AF634" s="319"/>
      <c r="AG634" s="319"/>
      <c r="AH634" s="319"/>
      <c r="AI634" s="319"/>
      <c r="AJ634" s="319"/>
      <c r="AK634" s="319"/>
      <c r="AL634" s="319"/>
      <c r="AM634" s="319"/>
      <c r="AN634" s="319"/>
      <c r="AO634" s="319"/>
      <c r="AP634" s="319"/>
      <c r="AQ634" s="857"/>
      <c r="AR634" s="46"/>
      <c r="AS634" s="19"/>
    </row>
    <row r="635" spans="2:45" hidden="1">
      <c r="B635" s="823"/>
      <c r="C635" s="828"/>
      <c r="D635" s="25"/>
      <c r="E635" s="25"/>
      <c r="F635" s="396"/>
      <c r="G635" s="396"/>
      <c r="H635" s="7" t="str">
        <f>IFERROR(IF(G635/#REF!=0," ",G635/#REF!),"")</f>
        <v/>
      </c>
      <c r="I635" s="147"/>
      <c r="J635" s="147"/>
      <c r="K635" s="147"/>
      <c r="L635" s="147"/>
      <c r="M635" s="147"/>
      <c r="N635" s="147"/>
      <c r="O635" s="863"/>
      <c r="P635" s="860"/>
      <c r="Q635" s="330"/>
      <c r="R635" s="866"/>
      <c r="S635" s="392"/>
      <c r="T635" s="392"/>
      <c r="U635" s="152"/>
      <c r="V635" s="152"/>
      <c r="W635" s="835"/>
      <c r="X635" s="388"/>
      <c r="Y635" s="835"/>
      <c r="Z635" s="388"/>
      <c r="AA635" s="835"/>
      <c r="AB635" s="270"/>
      <c r="AC635" s="831"/>
      <c r="AD635" s="855"/>
      <c r="AE635" s="319"/>
      <c r="AF635" s="319"/>
      <c r="AG635" s="319"/>
      <c r="AH635" s="319"/>
      <c r="AI635" s="319"/>
      <c r="AJ635" s="319"/>
      <c r="AK635" s="319"/>
      <c r="AL635" s="319"/>
      <c r="AM635" s="319"/>
      <c r="AN635" s="319"/>
      <c r="AO635" s="319"/>
      <c r="AP635" s="319"/>
      <c r="AQ635" s="857"/>
      <c r="AR635" s="46"/>
      <c r="AS635" s="19"/>
    </row>
    <row r="636" spans="2:45" hidden="1">
      <c r="B636" s="823"/>
      <c r="C636" s="828"/>
      <c r="D636" s="25"/>
      <c r="E636" s="25"/>
      <c r="F636" s="396"/>
      <c r="G636" s="22"/>
      <c r="H636" s="7" t="str">
        <f>IFERROR(IF(G636/#REF!=0," ",G636/#REF!),"")</f>
        <v/>
      </c>
      <c r="I636" s="147"/>
      <c r="J636" s="147"/>
      <c r="K636" s="147"/>
      <c r="L636" s="147"/>
      <c r="M636" s="147"/>
      <c r="N636" s="147"/>
      <c r="O636" s="863"/>
      <c r="P636" s="860"/>
      <c r="Q636" s="330"/>
      <c r="R636" s="866"/>
      <c r="S636" s="392"/>
      <c r="T636" s="392"/>
      <c r="U636" s="152"/>
      <c r="V636" s="152"/>
      <c r="W636" s="835"/>
      <c r="X636" s="388"/>
      <c r="Y636" s="835"/>
      <c r="Z636" s="388"/>
      <c r="AA636" s="835"/>
      <c r="AB636" s="270"/>
      <c r="AC636" s="831"/>
      <c r="AD636" s="855"/>
      <c r="AE636" s="319"/>
      <c r="AF636" s="319"/>
      <c r="AG636" s="319"/>
      <c r="AH636" s="319"/>
      <c r="AI636" s="319"/>
      <c r="AJ636" s="319"/>
      <c r="AK636" s="319"/>
      <c r="AL636" s="319"/>
      <c r="AM636" s="319"/>
      <c r="AN636" s="319"/>
      <c r="AO636" s="319"/>
      <c r="AP636" s="319"/>
      <c r="AQ636" s="857"/>
      <c r="AR636" s="46"/>
      <c r="AS636" s="19"/>
    </row>
    <row r="637" spans="2:45" hidden="1">
      <c r="B637" s="823"/>
      <c r="C637" s="828"/>
      <c r="D637" s="25"/>
      <c r="E637" s="25"/>
      <c r="F637" s="396"/>
      <c r="G637" s="22"/>
      <c r="H637" s="7" t="str">
        <f>IFERROR(IF(G637/#REF!=0," ",G637/#REF!),"")</f>
        <v/>
      </c>
      <c r="I637" s="147"/>
      <c r="J637" s="147"/>
      <c r="K637" s="147"/>
      <c r="L637" s="147"/>
      <c r="M637" s="147"/>
      <c r="N637" s="147"/>
      <c r="O637" s="863"/>
      <c r="P637" s="860"/>
      <c r="Q637" s="330"/>
      <c r="R637" s="866"/>
      <c r="S637" s="392"/>
      <c r="T637" s="392"/>
      <c r="U637" s="152"/>
      <c r="V637" s="152"/>
      <c r="W637" s="835"/>
      <c r="X637" s="388"/>
      <c r="Y637" s="835"/>
      <c r="Z637" s="388"/>
      <c r="AA637" s="835"/>
      <c r="AB637" s="270"/>
      <c r="AC637" s="831"/>
      <c r="AD637" s="855"/>
      <c r="AE637" s="319"/>
      <c r="AF637" s="319"/>
      <c r="AG637" s="319"/>
      <c r="AH637" s="319"/>
      <c r="AI637" s="319"/>
      <c r="AJ637" s="319"/>
      <c r="AK637" s="319"/>
      <c r="AL637" s="319"/>
      <c r="AM637" s="319"/>
      <c r="AN637" s="319"/>
      <c r="AO637" s="319"/>
      <c r="AP637" s="319"/>
      <c r="AQ637" s="857"/>
      <c r="AR637" s="46"/>
      <c r="AS637" s="19"/>
    </row>
    <row r="638" spans="2:45" hidden="1">
      <c r="B638" s="823"/>
      <c r="C638" s="828"/>
      <c r="D638" s="25"/>
      <c r="E638" s="25"/>
      <c r="F638" s="396"/>
      <c r="G638" s="22"/>
      <c r="H638" s="7" t="str">
        <f>IFERROR(IF(G638/#REF!=0," ",G638/#REF!),"")</f>
        <v/>
      </c>
      <c r="I638" s="147"/>
      <c r="J638" s="147"/>
      <c r="K638" s="147"/>
      <c r="L638" s="147"/>
      <c r="M638" s="147"/>
      <c r="N638" s="147"/>
      <c r="O638" s="863"/>
      <c r="P638" s="860"/>
      <c r="Q638" s="330"/>
      <c r="R638" s="866"/>
      <c r="S638" s="392"/>
      <c r="T638" s="392"/>
      <c r="U638" s="152"/>
      <c r="V638" s="152"/>
      <c r="W638" s="835"/>
      <c r="X638" s="388"/>
      <c r="Y638" s="835"/>
      <c r="Z638" s="388"/>
      <c r="AA638" s="835"/>
      <c r="AB638" s="270"/>
      <c r="AC638" s="831"/>
      <c r="AD638" s="855"/>
      <c r="AE638" s="319"/>
      <c r="AF638" s="319"/>
      <c r="AG638" s="319"/>
      <c r="AH638" s="319"/>
      <c r="AI638" s="319"/>
      <c r="AJ638" s="319"/>
      <c r="AK638" s="319"/>
      <c r="AL638" s="319"/>
      <c r="AM638" s="319"/>
      <c r="AN638" s="319"/>
      <c r="AO638" s="319"/>
      <c r="AP638" s="319"/>
      <c r="AQ638" s="857"/>
      <c r="AR638" s="46"/>
      <c r="AS638" s="19"/>
    </row>
    <row r="639" spans="2:45" hidden="1">
      <c r="B639" s="823"/>
      <c r="C639" s="828"/>
      <c r="D639" s="25"/>
      <c r="E639" s="25"/>
      <c r="F639" s="396"/>
      <c r="G639" s="22"/>
      <c r="H639" s="7" t="str">
        <f>IFERROR(IF(G639/#REF!=0," ",G639/#REF!),"")</f>
        <v/>
      </c>
      <c r="I639" s="147"/>
      <c r="J639" s="147"/>
      <c r="K639" s="147"/>
      <c r="L639" s="147"/>
      <c r="M639" s="147"/>
      <c r="N639" s="147"/>
      <c r="O639" s="863"/>
      <c r="P639" s="860"/>
      <c r="Q639" s="330"/>
      <c r="R639" s="866"/>
      <c r="S639" s="392"/>
      <c r="T639" s="392"/>
      <c r="U639" s="152"/>
      <c r="V639" s="152"/>
      <c r="W639" s="835"/>
      <c r="X639" s="388"/>
      <c r="Y639" s="835"/>
      <c r="Z639" s="388"/>
      <c r="AA639" s="835"/>
      <c r="AB639" s="270"/>
      <c r="AC639" s="831"/>
      <c r="AD639" s="855"/>
      <c r="AE639" s="319"/>
      <c r="AF639" s="319"/>
      <c r="AG639" s="319"/>
      <c r="AH639" s="319"/>
      <c r="AI639" s="319"/>
      <c r="AJ639" s="319"/>
      <c r="AK639" s="319"/>
      <c r="AL639" s="319"/>
      <c r="AM639" s="319"/>
      <c r="AN639" s="319"/>
      <c r="AO639" s="319"/>
      <c r="AP639" s="319"/>
      <c r="AQ639" s="857"/>
      <c r="AR639" s="46"/>
      <c r="AS639" s="19"/>
    </row>
    <row r="640" spans="2:45" hidden="1">
      <c r="B640" s="823"/>
      <c r="C640" s="828"/>
      <c r="D640" s="25"/>
      <c r="E640" s="25"/>
      <c r="F640" s="396"/>
      <c r="G640" s="22"/>
      <c r="H640" s="7" t="str">
        <f>IFERROR(IF(G640/#REF!=0," ",G640/#REF!),"")</f>
        <v/>
      </c>
      <c r="I640" s="147"/>
      <c r="J640" s="147"/>
      <c r="K640" s="147"/>
      <c r="L640" s="147"/>
      <c r="M640" s="147"/>
      <c r="N640" s="147"/>
      <c r="O640" s="863"/>
      <c r="P640" s="860"/>
      <c r="Q640" s="330"/>
      <c r="R640" s="866"/>
      <c r="S640" s="392"/>
      <c r="T640" s="392"/>
      <c r="U640" s="152"/>
      <c r="V640" s="152"/>
      <c r="W640" s="835"/>
      <c r="X640" s="388"/>
      <c r="Y640" s="835"/>
      <c r="Z640" s="388"/>
      <c r="AA640" s="835"/>
      <c r="AB640" s="270"/>
      <c r="AC640" s="831"/>
      <c r="AD640" s="855"/>
      <c r="AE640" s="319"/>
      <c r="AF640" s="319"/>
      <c r="AG640" s="319"/>
      <c r="AH640" s="319"/>
      <c r="AI640" s="319"/>
      <c r="AJ640" s="319"/>
      <c r="AK640" s="319"/>
      <c r="AL640" s="319"/>
      <c r="AM640" s="319"/>
      <c r="AN640" s="319"/>
      <c r="AO640" s="319"/>
      <c r="AP640" s="319"/>
      <c r="AQ640" s="857"/>
      <c r="AR640" s="46"/>
      <c r="AS640" s="19"/>
    </row>
    <row r="641" spans="2:45" hidden="1">
      <c r="B641" s="822"/>
      <c r="C641" s="829"/>
      <c r="D641" s="25"/>
      <c r="E641" s="25"/>
      <c r="F641" s="396"/>
      <c r="G641" s="22"/>
      <c r="H641" s="7" t="str">
        <f>IFERROR(IF(G641/#REF!=0," ",G641/#REF!),"")</f>
        <v/>
      </c>
      <c r="I641" s="7"/>
      <c r="J641" s="7"/>
      <c r="K641" s="7"/>
      <c r="L641" s="7"/>
      <c r="M641" s="7"/>
      <c r="N641" s="7"/>
      <c r="O641" s="864"/>
      <c r="P641" s="861"/>
      <c r="Q641" s="331"/>
      <c r="R641" s="867"/>
      <c r="S641" s="393"/>
      <c r="T641" s="393"/>
      <c r="U641" s="153"/>
      <c r="V641" s="153"/>
      <c r="W641" s="836"/>
      <c r="X641" s="389"/>
      <c r="Y641" s="836"/>
      <c r="Z641" s="389"/>
      <c r="AA641" s="836"/>
      <c r="AB641" s="271"/>
      <c r="AC641" s="832"/>
      <c r="AD641" s="856"/>
      <c r="AE641" s="320"/>
      <c r="AF641" s="320"/>
      <c r="AG641" s="320"/>
      <c r="AH641" s="320"/>
      <c r="AI641" s="320"/>
      <c r="AJ641" s="320"/>
      <c r="AK641" s="320"/>
      <c r="AL641" s="320"/>
      <c r="AM641" s="320"/>
      <c r="AN641" s="320"/>
      <c r="AO641" s="320"/>
      <c r="AP641" s="320"/>
      <c r="AQ641" s="858"/>
      <c r="AR641" s="46"/>
      <c r="AS641" s="19"/>
    </row>
    <row r="642" spans="2:45" s="90" customFormat="1" ht="16.5" hidden="1" customHeight="1">
      <c r="B642" s="821"/>
      <c r="C642" s="78" t="s">
        <v>348</v>
      </c>
      <c r="D642" s="78">
        <f>COUNTA(D632:D641)</f>
        <v>0</v>
      </c>
      <c r="E642" s="78"/>
      <c r="F642" s="78"/>
      <c r="G642" s="69">
        <f>SUM(G632:G641)</f>
        <v>0</v>
      </c>
      <c r="H642" s="69">
        <f>SUM(H632:H641)</f>
        <v>0</v>
      </c>
      <c r="I642" s="69"/>
      <c r="J642" s="69"/>
      <c r="K642" s="69"/>
      <c r="L642" s="69"/>
      <c r="M642" s="69"/>
      <c r="N642" s="69"/>
      <c r="O642" s="70">
        <f>SUM(O632:O641)</f>
        <v>0</v>
      </c>
      <c r="P642" s="71">
        <f>SUM(P632:P641)</f>
        <v>0</v>
      </c>
      <c r="Q642" s="71"/>
      <c r="R642" s="71">
        <f>SUM(R632:R641)</f>
        <v>0</v>
      </c>
      <c r="S642" s="71"/>
      <c r="T642" s="71"/>
      <c r="U642" s="71"/>
      <c r="V642" s="71"/>
      <c r="W642" s="74">
        <f>SUM(W632:W641)</f>
        <v>0</v>
      </c>
      <c r="X642" s="74"/>
      <c r="Y642" s="74">
        <f t="shared" ref="Y642" si="116">SUM(Y632:Y641)</f>
        <v>0</v>
      </c>
      <c r="Z642" s="74"/>
      <c r="AA642" s="74">
        <f>SUM(AA632:AA641)</f>
        <v>0</v>
      </c>
      <c r="AB642" s="74"/>
      <c r="AC642" s="71"/>
      <c r="AD642" s="71" t="e">
        <f>SUM(AD632:AD641)</f>
        <v>#REF!</v>
      </c>
      <c r="AE642" s="71"/>
      <c r="AF642" s="71"/>
      <c r="AG642" s="71"/>
      <c r="AH642" s="71"/>
      <c r="AI642" s="71"/>
      <c r="AJ642" s="71"/>
      <c r="AK642" s="71"/>
      <c r="AL642" s="71"/>
      <c r="AM642" s="71"/>
      <c r="AN642" s="71"/>
      <c r="AO642" s="71"/>
      <c r="AP642" s="71"/>
      <c r="AQ642" s="71" t="e">
        <f t="shared" ref="AQ642" si="117">SUM(AQ632:AQ641)</f>
        <v>#REF!</v>
      </c>
      <c r="AR642" s="81"/>
      <c r="AS642" s="91"/>
    </row>
    <row r="643" spans="2:45" s="93" customFormat="1" hidden="1">
      <c r="B643" s="822"/>
      <c r="C643" s="82"/>
      <c r="D643" s="83"/>
      <c r="E643" s="83"/>
      <c r="F643" s="84"/>
      <c r="G643" s="84"/>
      <c r="H643" s="28" t="str">
        <f>IFERROR(IF(G643/#REF!=0," ",G643/#REF!),"")</f>
        <v/>
      </c>
      <c r="I643" s="28"/>
      <c r="J643" s="28"/>
      <c r="K643" s="28"/>
      <c r="L643" s="28"/>
      <c r="M643" s="28"/>
      <c r="N643" s="28"/>
      <c r="O643" s="72"/>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87"/>
      <c r="AS643" s="92"/>
    </row>
    <row r="644" spans="2:45" hidden="1">
      <c r="B644" s="823">
        <f>B632+1</f>
        <v>53</v>
      </c>
      <c r="C644" s="828"/>
      <c r="D644" s="25"/>
      <c r="E644" s="25"/>
      <c r="F644" s="24"/>
      <c r="G644" s="396"/>
      <c r="H644" s="7" t="str">
        <f>IFERROR(IF(G644/#REF!=0," ",G644/#REF!),"")</f>
        <v/>
      </c>
      <c r="I644" s="147"/>
      <c r="J644" s="147"/>
      <c r="K644" s="147"/>
      <c r="L644" s="147"/>
      <c r="M644" s="147"/>
      <c r="N644" s="147"/>
      <c r="O644" s="862" t="str">
        <f>IFERROR(ROUND(IF(G654/#REF!=0,"",G654/#REF!),0),"")</f>
        <v/>
      </c>
      <c r="P644" s="859" t="str">
        <f>IFERROR(O654/#REF!,"")</f>
        <v/>
      </c>
      <c r="Q644" s="332"/>
      <c r="R644" s="865" t="str">
        <f>IFERROR(P654*#REF!/2,"")</f>
        <v/>
      </c>
      <c r="S644" s="392"/>
      <c r="T644" s="392"/>
      <c r="U644" s="152"/>
      <c r="V644" s="152"/>
      <c r="W644" s="834" t="str">
        <f>IFERROR(ROUND(IF(OR(#REF!="Hino Truck",#REF!="Hino Truck",#REF!="Hino Truck",#REF!="Hino Truck"),$P654/#REF!,""),1),"NA")</f>
        <v>NA</v>
      </c>
      <c r="X644" s="387"/>
      <c r="Y644" s="834" t="str">
        <f>IFERROR(ROUND(IF(OR(#REF!="Shazoor",#REF!="Shazoor",#REF!="Shazoor",#REF!="Shazoor"),$P654/#REF!,""),1),"NA")</f>
        <v>NA</v>
      </c>
      <c r="Z644" s="387"/>
      <c r="AA644" s="834" t="str">
        <f>IFERROR(ROUND(IF(OR(#REF!="Suzuki",#REF!="Suzuki",#REF!="Suzuki",#REF!="Suzuki"),$P654/#REF!,""),1),"NA")</f>
        <v>NA</v>
      </c>
      <c r="AB644" s="269"/>
      <c r="AC644" s="830"/>
      <c r="AD644" s="855" t="e">
        <f>H654/#REF!/#REF!</f>
        <v>#REF!</v>
      </c>
      <c r="AE644" s="319"/>
      <c r="AF644" s="319"/>
      <c r="AG644" s="319"/>
      <c r="AH644" s="319"/>
      <c r="AI644" s="319"/>
      <c r="AJ644" s="319"/>
      <c r="AK644" s="319"/>
      <c r="AL644" s="319"/>
      <c r="AM644" s="319"/>
      <c r="AN644" s="319"/>
      <c r="AO644" s="319"/>
      <c r="AP644" s="319"/>
      <c r="AQ644" s="857" t="e">
        <f>ROUND(AD654/#REF!,0)</f>
        <v>#REF!</v>
      </c>
      <c r="AR644" s="44"/>
      <c r="AS644" s="19"/>
    </row>
    <row r="645" spans="2:45" hidden="1">
      <c r="B645" s="823"/>
      <c r="C645" s="828"/>
      <c r="D645" s="25"/>
      <c r="E645" s="25"/>
      <c r="F645" s="396"/>
      <c r="G645" s="396"/>
      <c r="H645" s="7" t="str">
        <f>IFERROR(IF(G645/#REF!=0," ",G645/#REF!),"")</f>
        <v/>
      </c>
      <c r="I645" s="147"/>
      <c r="J645" s="147"/>
      <c r="K645" s="147"/>
      <c r="L645" s="147"/>
      <c r="M645" s="147"/>
      <c r="N645" s="147"/>
      <c r="O645" s="863"/>
      <c r="P645" s="860"/>
      <c r="Q645" s="330"/>
      <c r="R645" s="866"/>
      <c r="S645" s="392"/>
      <c r="T645" s="392"/>
      <c r="U645" s="152"/>
      <c r="V645" s="152"/>
      <c r="W645" s="835"/>
      <c r="X645" s="388"/>
      <c r="Y645" s="835"/>
      <c r="Z645" s="388"/>
      <c r="AA645" s="835"/>
      <c r="AB645" s="270"/>
      <c r="AC645" s="831"/>
      <c r="AD645" s="855"/>
      <c r="AE645" s="319"/>
      <c r="AF645" s="319"/>
      <c r="AG645" s="319"/>
      <c r="AH645" s="319"/>
      <c r="AI645" s="319"/>
      <c r="AJ645" s="319"/>
      <c r="AK645" s="319"/>
      <c r="AL645" s="319"/>
      <c r="AM645" s="319"/>
      <c r="AN645" s="319"/>
      <c r="AO645" s="319"/>
      <c r="AP645" s="319"/>
      <c r="AQ645" s="857"/>
      <c r="AR645" s="46"/>
      <c r="AS645" s="19"/>
    </row>
    <row r="646" spans="2:45" hidden="1">
      <c r="B646" s="823"/>
      <c r="C646" s="828"/>
      <c r="D646" s="25"/>
      <c r="E646" s="25"/>
      <c r="F646" s="396"/>
      <c r="G646" s="396"/>
      <c r="H646" s="7" t="str">
        <f>IFERROR(IF(G646/#REF!=0," ",G646/#REF!),"")</f>
        <v/>
      </c>
      <c r="I646" s="147"/>
      <c r="J646" s="147"/>
      <c r="K646" s="147"/>
      <c r="L646" s="147"/>
      <c r="M646" s="147"/>
      <c r="N646" s="147"/>
      <c r="O646" s="863"/>
      <c r="P646" s="860"/>
      <c r="Q646" s="330"/>
      <c r="R646" s="866"/>
      <c r="S646" s="392"/>
      <c r="T646" s="392"/>
      <c r="U646" s="152"/>
      <c r="V646" s="152"/>
      <c r="W646" s="835"/>
      <c r="X646" s="388"/>
      <c r="Y646" s="835"/>
      <c r="Z646" s="388"/>
      <c r="AA646" s="835"/>
      <c r="AB646" s="270"/>
      <c r="AC646" s="831"/>
      <c r="AD646" s="855"/>
      <c r="AE646" s="319"/>
      <c r="AF646" s="319"/>
      <c r="AG646" s="319"/>
      <c r="AH646" s="319"/>
      <c r="AI646" s="319"/>
      <c r="AJ646" s="319"/>
      <c r="AK646" s="319"/>
      <c r="AL646" s="319"/>
      <c r="AM646" s="319"/>
      <c r="AN646" s="319"/>
      <c r="AO646" s="319"/>
      <c r="AP646" s="319"/>
      <c r="AQ646" s="857"/>
      <c r="AR646" s="46"/>
      <c r="AS646" s="19"/>
    </row>
    <row r="647" spans="2:45" hidden="1">
      <c r="B647" s="823"/>
      <c r="C647" s="828"/>
      <c r="D647" s="25"/>
      <c r="E647" s="25"/>
      <c r="F647" s="396"/>
      <c r="G647" s="396"/>
      <c r="H647" s="7" t="str">
        <f>IFERROR(IF(G647/#REF!=0," ",G647/#REF!),"")</f>
        <v/>
      </c>
      <c r="I647" s="147"/>
      <c r="J647" s="147"/>
      <c r="K647" s="147"/>
      <c r="L647" s="147"/>
      <c r="M647" s="147"/>
      <c r="N647" s="147"/>
      <c r="O647" s="863"/>
      <c r="P647" s="860"/>
      <c r="Q647" s="330"/>
      <c r="R647" s="866"/>
      <c r="S647" s="392"/>
      <c r="T647" s="392"/>
      <c r="U647" s="152"/>
      <c r="V647" s="152"/>
      <c r="W647" s="835"/>
      <c r="X647" s="388"/>
      <c r="Y647" s="835"/>
      <c r="Z647" s="388"/>
      <c r="AA647" s="835"/>
      <c r="AB647" s="270"/>
      <c r="AC647" s="831"/>
      <c r="AD647" s="855"/>
      <c r="AE647" s="319"/>
      <c r="AF647" s="319"/>
      <c r="AG647" s="319"/>
      <c r="AH647" s="319"/>
      <c r="AI647" s="319"/>
      <c r="AJ647" s="319"/>
      <c r="AK647" s="319"/>
      <c r="AL647" s="319"/>
      <c r="AM647" s="319"/>
      <c r="AN647" s="319"/>
      <c r="AO647" s="319"/>
      <c r="AP647" s="319"/>
      <c r="AQ647" s="857"/>
      <c r="AR647" s="46"/>
      <c r="AS647" s="19"/>
    </row>
    <row r="648" spans="2:45" hidden="1">
      <c r="B648" s="823"/>
      <c r="C648" s="828"/>
      <c r="D648" s="25"/>
      <c r="E648" s="25"/>
      <c r="F648" s="396"/>
      <c r="G648" s="22"/>
      <c r="H648" s="7" t="str">
        <f>IFERROR(IF(G648/#REF!=0," ",G648/#REF!),"")</f>
        <v/>
      </c>
      <c r="I648" s="147"/>
      <c r="J648" s="147"/>
      <c r="K648" s="147"/>
      <c r="L648" s="147"/>
      <c r="M648" s="147"/>
      <c r="N648" s="147"/>
      <c r="O648" s="863"/>
      <c r="P648" s="860"/>
      <c r="Q648" s="330"/>
      <c r="R648" s="866"/>
      <c r="S648" s="392"/>
      <c r="T648" s="392"/>
      <c r="U648" s="152"/>
      <c r="V648" s="152"/>
      <c r="W648" s="835"/>
      <c r="X648" s="388"/>
      <c r="Y648" s="835"/>
      <c r="Z648" s="388"/>
      <c r="AA648" s="835"/>
      <c r="AB648" s="270"/>
      <c r="AC648" s="831"/>
      <c r="AD648" s="855"/>
      <c r="AE648" s="319"/>
      <c r="AF648" s="319"/>
      <c r="AG648" s="319"/>
      <c r="AH648" s="319"/>
      <c r="AI648" s="319"/>
      <c r="AJ648" s="319"/>
      <c r="AK648" s="319"/>
      <c r="AL648" s="319"/>
      <c r="AM648" s="319"/>
      <c r="AN648" s="319"/>
      <c r="AO648" s="319"/>
      <c r="AP648" s="319"/>
      <c r="AQ648" s="857"/>
      <c r="AR648" s="46"/>
      <c r="AS648" s="19"/>
    </row>
    <row r="649" spans="2:45" hidden="1">
      <c r="B649" s="823"/>
      <c r="C649" s="828"/>
      <c r="D649" s="25"/>
      <c r="E649" s="25"/>
      <c r="F649" s="396"/>
      <c r="G649" s="22"/>
      <c r="H649" s="7" t="str">
        <f>IFERROR(IF(G649/#REF!=0," ",G649/#REF!),"")</f>
        <v/>
      </c>
      <c r="I649" s="147"/>
      <c r="J649" s="147"/>
      <c r="K649" s="147"/>
      <c r="L649" s="147"/>
      <c r="M649" s="147"/>
      <c r="N649" s="147"/>
      <c r="O649" s="863"/>
      <c r="P649" s="860"/>
      <c r="Q649" s="330"/>
      <c r="R649" s="866"/>
      <c r="S649" s="392"/>
      <c r="T649" s="392"/>
      <c r="U649" s="152"/>
      <c r="V649" s="152"/>
      <c r="W649" s="835"/>
      <c r="X649" s="388"/>
      <c r="Y649" s="835"/>
      <c r="Z649" s="388"/>
      <c r="AA649" s="835"/>
      <c r="AB649" s="270"/>
      <c r="AC649" s="831"/>
      <c r="AD649" s="855"/>
      <c r="AE649" s="319"/>
      <c r="AF649" s="319"/>
      <c r="AG649" s="319"/>
      <c r="AH649" s="319"/>
      <c r="AI649" s="319"/>
      <c r="AJ649" s="319"/>
      <c r="AK649" s="319"/>
      <c r="AL649" s="319"/>
      <c r="AM649" s="319"/>
      <c r="AN649" s="319"/>
      <c r="AO649" s="319"/>
      <c r="AP649" s="319"/>
      <c r="AQ649" s="857"/>
      <c r="AR649" s="46"/>
      <c r="AS649" s="19"/>
    </row>
    <row r="650" spans="2:45" hidden="1">
      <c r="B650" s="823"/>
      <c r="C650" s="828"/>
      <c r="D650" s="25"/>
      <c r="E650" s="25"/>
      <c r="F650" s="396"/>
      <c r="G650" s="22"/>
      <c r="H650" s="7" t="str">
        <f>IFERROR(IF(G650/#REF!=0," ",G650/#REF!),"")</f>
        <v/>
      </c>
      <c r="I650" s="147"/>
      <c r="J650" s="147"/>
      <c r="K650" s="147"/>
      <c r="L650" s="147"/>
      <c r="M650" s="147"/>
      <c r="N650" s="147"/>
      <c r="O650" s="863"/>
      <c r="P650" s="860"/>
      <c r="Q650" s="330"/>
      <c r="R650" s="866"/>
      <c r="S650" s="392"/>
      <c r="T650" s="392"/>
      <c r="U650" s="152"/>
      <c r="V650" s="152"/>
      <c r="W650" s="835"/>
      <c r="X650" s="388"/>
      <c r="Y650" s="835"/>
      <c r="Z650" s="388"/>
      <c r="AA650" s="835"/>
      <c r="AB650" s="270"/>
      <c r="AC650" s="831"/>
      <c r="AD650" s="855"/>
      <c r="AE650" s="319"/>
      <c r="AF650" s="319"/>
      <c r="AG650" s="319"/>
      <c r="AH650" s="319"/>
      <c r="AI650" s="319"/>
      <c r="AJ650" s="319"/>
      <c r="AK650" s="319"/>
      <c r="AL650" s="319"/>
      <c r="AM650" s="319"/>
      <c r="AN650" s="319"/>
      <c r="AO650" s="319"/>
      <c r="AP650" s="319"/>
      <c r="AQ650" s="857"/>
      <c r="AR650" s="46"/>
      <c r="AS650" s="19"/>
    </row>
    <row r="651" spans="2:45" hidden="1">
      <c r="B651" s="823"/>
      <c r="C651" s="828"/>
      <c r="D651" s="25"/>
      <c r="E651" s="25"/>
      <c r="F651" s="396"/>
      <c r="G651" s="22"/>
      <c r="H651" s="7" t="str">
        <f>IFERROR(IF(G651/#REF!=0," ",G651/#REF!),"")</f>
        <v/>
      </c>
      <c r="I651" s="147"/>
      <c r="J651" s="147"/>
      <c r="K651" s="147"/>
      <c r="L651" s="147"/>
      <c r="M651" s="147"/>
      <c r="N651" s="147"/>
      <c r="O651" s="863"/>
      <c r="P651" s="860"/>
      <c r="Q651" s="330"/>
      <c r="R651" s="866"/>
      <c r="S651" s="392"/>
      <c r="T651" s="392"/>
      <c r="U651" s="152"/>
      <c r="V651" s="152"/>
      <c r="W651" s="835"/>
      <c r="X651" s="388"/>
      <c r="Y651" s="835"/>
      <c r="Z651" s="388"/>
      <c r="AA651" s="835"/>
      <c r="AB651" s="270"/>
      <c r="AC651" s="831"/>
      <c r="AD651" s="855"/>
      <c r="AE651" s="319"/>
      <c r="AF651" s="319"/>
      <c r="AG651" s="319"/>
      <c r="AH651" s="319"/>
      <c r="AI651" s="319"/>
      <c r="AJ651" s="319"/>
      <c r="AK651" s="319"/>
      <c r="AL651" s="319"/>
      <c r="AM651" s="319"/>
      <c r="AN651" s="319"/>
      <c r="AO651" s="319"/>
      <c r="AP651" s="319"/>
      <c r="AQ651" s="857"/>
      <c r="AR651" s="46"/>
      <c r="AS651" s="19"/>
    </row>
    <row r="652" spans="2:45" hidden="1">
      <c r="B652" s="823"/>
      <c r="C652" s="828"/>
      <c r="D652" s="25"/>
      <c r="E652" s="25"/>
      <c r="F652" s="396"/>
      <c r="G652" s="22"/>
      <c r="H652" s="7" t="str">
        <f>IFERROR(IF(G652/#REF!=0," ",G652/#REF!),"")</f>
        <v/>
      </c>
      <c r="I652" s="147"/>
      <c r="J652" s="147"/>
      <c r="K652" s="147"/>
      <c r="L652" s="147"/>
      <c r="M652" s="147"/>
      <c r="N652" s="147"/>
      <c r="O652" s="863"/>
      <c r="P652" s="860"/>
      <c r="Q652" s="330"/>
      <c r="R652" s="866"/>
      <c r="S652" s="392"/>
      <c r="T652" s="392"/>
      <c r="U652" s="152"/>
      <c r="V652" s="152"/>
      <c r="W652" s="835"/>
      <c r="X652" s="388"/>
      <c r="Y652" s="835"/>
      <c r="Z652" s="388"/>
      <c r="AA652" s="835"/>
      <c r="AB652" s="270"/>
      <c r="AC652" s="831"/>
      <c r="AD652" s="855"/>
      <c r="AE652" s="319"/>
      <c r="AF652" s="319"/>
      <c r="AG652" s="319"/>
      <c r="AH652" s="319"/>
      <c r="AI652" s="319"/>
      <c r="AJ652" s="319"/>
      <c r="AK652" s="319"/>
      <c r="AL652" s="319"/>
      <c r="AM652" s="319"/>
      <c r="AN652" s="319"/>
      <c r="AO652" s="319"/>
      <c r="AP652" s="319"/>
      <c r="AQ652" s="857"/>
      <c r="AR652" s="46"/>
      <c r="AS652" s="19"/>
    </row>
    <row r="653" spans="2:45" hidden="1">
      <c r="B653" s="822"/>
      <c r="C653" s="829"/>
      <c r="D653" s="25"/>
      <c r="E653" s="25"/>
      <c r="F653" s="396"/>
      <c r="G653" s="22"/>
      <c r="H653" s="7" t="str">
        <f>IFERROR(IF(G653/#REF!=0," ",G653/#REF!),"")</f>
        <v/>
      </c>
      <c r="I653" s="7"/>
      <c r="J653" s="7"/>
      <c r="K653" s="7"/>
      <c r="L653" s="7"/>
      <c r="M653" s="7"/>
      <c r="N653" s="7"/>
      <c r="O653" s="864"/>
      <c r="P653" s="861"/>
      <c r="Q653" s="331"/>
      <c r="R653" s="867"/>
      <c r="S653" s="393"/>
      <c r="T653" s="393"/>
      <c r="U653" s="153"/>
      <c r="V653" s="153"/>
      <c r="W653" s="836"/>
      <c r="X653" s="389"/>
      <c r="Y653" s="836"/>
      <c r="Z653" s="389"/>
      <c r="AA653" s="836"/>
      <c r="AB653" s="271"/>
      <c r="AC653" s="832"/>
      <c r="AD653" s="856"/>
      <c r="AE653" s="320"/>
      <c r="AF653" s="320"/>
      <c r="AG653" s="320"/>
      <c r="AH653" s="320"/>
      <c r="AI653" s="320"/>
      <c r="AJ653" s="320"/>
      <c r="AK653" s="320"/>
      <c r="AL653" s="320"/>
      <c r="AM653" s="320"/>
      <c r="AN653" s="320"/>
      <c r="AO653" s="320"/>
      <c r="AP653" s="320"/>
      <c r="AQ653" s="858"/>
      <c r="AR653" s="46"/>
      <c r="AS653" s="19"/>
    </row>
    <row r="654" spans="2:45" s="90" customFormat="1" ht="16.5" hidden="1" customHeight="1">
      <c r="B654" s="821"/>
      <c r="C654" s="78" t="s">
        <v>348</v>
      </c>
      <c r="D654" s="78">
        <f>COUNTA(D644:D653)</f>
        <v>0</v>
      </c>
      <c r="E654" s="78"/>
      <c r="F654" s="78"/>
      <c r="G654" s="69">
        <f>SUM(G644:G653)</f>
        <v>0</v>
      </c>
      <c r="H654" s="69">
        <f>SUM(H644:H653)</f>
        <v>0</v>
      </c>
      <c r="I654" s="69"/>
      <c r="J654" s="69"/>
      <c r="K654" s="69"/>
      <c r="L654" s="69"/>
      <c r="M654" s="69"/>
      <c r="N654" s="69"/>
      <c r="O654" s="70">
        <f>SUM(O644:O653)</f>
        <v>0</v>
      </c>
      <c r="P654" s="71">
        <f>SUM(P644:P653)</f>
        <v>0</v>
      </c>
      <c r="Q654" s="71"/>
      <c r="R654" s="71">
        <f>SUM(R644:R653)</f>
        <v>0</v>
      </c>
      <c r="S654" s="71"/>
      <c r="T654" s="71"/>
      <c r="U654" s="71"/>
      <c r="V654" s="71"/>
      <c r="W654" s="74">
        <f>SUM(W644:W653)</f>
        <v>0</v>
      </c>
      <c r="X654" s="74"/>
      <c r="Y654" s="74">
        <f t="shared" ref="Y654" si="118">SUM(Y644:Y653)</f>
        <v>0</v>
      </c>
      <c r="Z654" s="74"/>
      <c r="AA654" s="74">
        <f>SUM(AA644:AA653)</f>
        <v>0</v>
      </c>
      <c r="AB654" s="74"/>
      <c r="AC654" s="71"/>
      <c r="AD654" s="71" t="e">
        <f>SUM(AD644:AD653)</f>
        <v>#REF!</v>
      </c>
      <c r="AE654" s="71"/>
      <c r="AF654" s="71"/>
      <c r="AG654" s="71"/>
      <c r="AH654" s="71"/>
      <c r="AI654" s="71"/>
      <c r="AJ654" s="71"/>
      <c r="AK654" s="71"/>
      <c r="AL654" s="71"/>
      <c r="AM654" s="71"/>
      <c r="AN654" s="71"/>
      <c r="AO654" s="71"/>
      <c r="AP654" s="71"/>
      <c r="AQ654" s="71" t="e">
        <f t="shared" ref="AQ654" si="119">SUM(AQ644:AQ653)</f>
        <v>#REF!</v>
      </c>
      <c r="AR654" s="81"/>
      <c r="AS654" s="91"/>
    </row>
    <row r="655" spans="2:45" s="93" customFormat="1" hidden="1">
      <c r="B655" s="822"/>
      <c r="C655" s="82"/>
      <c r="D655" s="83"/>
      <c r="E655" s="83"/>
      <c r="F655" s="84"/>
      <c r="G655" s="84"/>
      <c r="H655" s="28" t="str">
        <f>IFERROR(IF(G655/#REF!=0," ",G655/#REF!),"")</f>
        <v/>
      </c>
      <c r="I655" s="28"/>
      <c r="J655" s="28"/>
      <c r="K655" s="28"/>
      <c r="L655" s="28"/>
      <c r="M655" s="28"/>
      <c r="N655" s="28"/>
      <c r="O655" s="72"/>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87"/>
      <c r="AS655" s="92"/>
    </row>
    <row r="656" spans="2:45" hidden="1">
      <c r="B656" s="823">
        <f>B644+1</f>
        <v>54</v>
      </c>
      <c r="C656" s="828"/>
      <c r="D656" s="25"/>
      <c r="E656" s="25"/>
      <c r="F656" s="24"/>
      <c r="G656" s="396"/>
      <c r="H656" s="7" t="str">
        <f>IFERROR(IF(G656/#REF!=0," ",G656/#REF!),"")</f>
        <v/>
      </c>
      <c r="I656" s="147"/>
      <c r="J656" s="147"/>
      <c r="K656" s="147"/>
      <c r="L656" s="147"/>
      <c r="M656" s="147"/>
      <c r="N656" s="147"/>
      <c r="O656" s="862" t="str">
        <f>IFERROR(ROUND(IF(G666/#REF!=0,"",G666/#REF!),0),"")</f>
        <v/>
      </c>
      <c r="P656" s="859" t="str">
        <f>IFERROR(O666/#REF!,"")</f>
        <v/>
      </c>
      <c r="Q656" s="332"/>
      <c r="R656" s="865" t="str">
        <f>IFERROR(P666*#REF!/2,"")</f>
        <v/>
      </c>
      <c r="S656" s="392"/>
      <c r="T656" s="392"/>
      <c r="U656" s="152"/>
      <c r="V656" s="152"/>
      <c r="W656" s="834" t="str">
        <f>IFERROR(ROUND(IF(OR(#REF!="Hino Truck",#REF!="Hino Truck",#REF!="Hino Truck",#REF!="Hino Truck"),$P666/#REF!,""),1),"NA")</f>
        <v>NA</v>
      </c>
      <c r="X656" s="387"/>
      <c r="Y656" s="834" t="str">
        <f>IFERROR(ROUND(IF(OR(#REF!="Shazoor",#REF!="Shazoor",#REF!="Shazoor",#REF!="Shazoor"),$P666/#REF!,""),1),"NA")</f>
        <v>NA</v>
      </c>
      <c r="Z656" s="387"/>
      <c r="AA656" s="834" t="str">
        <f>IFERROR(ROUND(IF(OR(#REF!="Suzuki",#REF!="Suzuki",#REF!="Suzuki",#REF!="Suzuki"),$P666/#REF!,""),1),"NA")</f>
        <v>NA</v>
      </c>
      <c r="AB656" s="269"/>
      <c r="AC656" s="830"/>
      <c r="AD656" s="855" t="e">
        <f>H666/#REF!/#REF!</f>
        <v>#REF!</v>
      </c>
      <c r="AE656" s="319"/>
      <c r="AF656" s="319"/>
      <c r="AG656" s="319"/>
      <c r="AH656" s="319"/>
      <c r="AI656" s="319"/>
      <c r="AJ656" s="319"/>
      <c r="AK656" s="319"/>
      <c r="AL656" s="319"/>
      <c r="AM656" s="319"/>
      <c r="AN656" s="319"/>
      <c r="AO656" s="319"/>
      <c r="AP656" s="319"/>
      <c r="AQ656" s="857" t="e">
        <f>ROUND(AD666/#REF!,0)</f>
        <v>#REF!</v>
      </c>
      <c r="AR656" s="44"/>
      <c r="AS656" s="19"/>
    </row>
    <row r="657" spans="2:45" hidden="1">
      <c r="B657" s="823"/>
      <c r="C657" s="828"/>
      <c r="D657" s="25"/>
      <c r="E657" s="25"/>
      <c r="F657" s="396"/>
      <c r="G657" s="396"/>
      <c r="H657" s="7" t="str">
        <f>IFERROR(IF(G657/#REF!=0," ",G657/#REF!),"")</f>
        <v/>
      </c>
      <c r="I657" s="147"/>
      <c r="J657" s="147"/>
      <c r="K657" s="147"/>
      <c r="L657" s="147"/>
      <c r="M657" s="147"/>
      <c r="N657" s="147"/>
      <c r="O657" s="863"/>
      <c r="P657" s="860"/>
      <c r="Q657" s="330"/>
      <c r="R657" s="866"/>
      <c r="S657" s="392"/>
      <c r="T657" s="392"/>
      <c r="U657" s="152"/>
      <c r="V657" s="152"/>
      <c r="W657" s="835"/>
      <c r="X657" s="388"/>
      <c r="Y657" s="835"/>
      <c r="Z657" s="388"/>
      <c r="AA657" s="835"/>
      <c r="AB657" s="270"/>
      <c r="AC657" s="831"/>
      <c r="AD657" s="855"/>
      <c r="AE657" s="319"/>
      <c r="AF657" s="319"/>
      <c r="AG657" s="319"/>
      <c r="AH657" s="319"/>
      <c r="AI657" s="319"/>
      <c r="AJ657" s="319"/>
      <c r="AK657" s="319"/>
      <c r="AL657" s="319"/>
      <c r="AM657" s="319"/>
      <c r="AN657" s="319"/>
      <c r="AO657" s="319"/>
      <c r="AP657" s="319"/>
      <c r="AQ657" s="857"/>
      <c r="AR657" s="46"/>
      <c r="AS657" s="19"/>
    </row>
    <row r="658" spans="2:45" hidden="1">
      <c r="B658" s="823"/>
      <c r="C658" s="828"/>
      <c r="D658" s="25"/>
      <c r="E658" s="25"/>
      <c r="F658" s="396"/>
      <c r="G658" s="396"/>
      <c r="H658" s="7" t="str">
        <f>IFERROR(IF(G658/#REF!=0," ",G658/#REF!),"")</f>
        <v/>
      </c>
      <c r="I658" s="147"/>
      <c r="J658" s="147"/>
      <c r="K658" s="147"/>
      <c r="L658" s="147"/>
      <c r="M658" s="147"/>
      <c r="N658" s="147"/>
      <c r="O658" s="863"/>
      <c r="P658" s="860"/>
      <c r="Q658" s="330"/>
      <c r="R658" s="866"/>
      <c r="S658" s="392"/>
      <c r="T658" s="392"/>
      <c r="U658" s="152"/>
      <c r="V658" s="152"/>
      <c r="W658" s="835"/>
      <c r="X658" s="388"/>
      <c r="Y658" s="835"/>
      <c r="Z658" s="388"/>
      <c r="AA658" s="835"/>
      <c r="AB658" s="270"/>
      <c r="AC658" s="831"/>
      <c r="AD658" s="855"/>
      <c r="AE658" s="319"/>
      <c r="AF658" s="319"/>
      <c r="AG658" s="319"/>
      <c r="AH658" s="319"/>
      <c r="AI658" s="319"/>
      <c r="AJ658" s="319"/>
      <c r="AK658" s="319"/>
      <c r="AL658" s="319"/>
      <c r="AM658" s="319"/>
      <c r="AN658" s="319"/>
      <c r="AO658" s="319"/>
      <c r="AP658" s="319"/>
      <c r="AQ658" s="857"/>
      <c r="AR658" s="46"/>
      <c r="AS658" s="19"/>
    </row>
    <row r="659" spans="2:45" hidden="1">
      <c r="B659" s="823"/>
      <c r="C659" s="828"/>
      <c r="D659" s="25"/>
      <c r="E659" s="25"/>
      <c r="F659" s="396"/>
      <c r="G659" s="396"/>
      <c r="H659" s="7" t="str">
        <f>IFERROR(IF(G659/#REF!=0," ",G659/#REF!),"")</f>
        <v/>
      </c>
      <c r="I659" s="147"/>
      <c r="J659" s="147"/>
      <c r="K659" s="147"/>
      <c r="L659" s="147"/>
      <c r="M659" s="147"/>
      <c r="N659" s="147"/>
      <c r="O659" s="863"/>
      <c r="P659" s="860"/>
      <c r="Q659" s="330"/>
      <c r="R659" s="866"/>
      <c r="S659" s="392"/>
      <c r="T659" s="392"/>
      <c r="U659" s="152"/>
      <c r="V659" s="152"/>
      <c r="W659" s="835"/>
      <c r="X659" s="388"/>
      <c r="Y659" s="835"/>
      <c r="Z659" s="388"/>
      <c r="AA659" s="835"/>
      <c r="AB659" s="270"/>
      <c r="AC659" s="831"/>
      <c r="AD659" s="855"/>
      <c r="AE659" s="319"/>
      <c r="AF659" s="319"/>
      <c r="AG659" s="319"/>
      <c r="AH659" s="319"/>
      <c r="AI659" s="319"/>
      <c r="AJ659" s="319"/>
      <c r="AK659" s="319"/>
      <c r="AL659" s="319"/>
      <c r="AM659" s="319"/>
      <c r="AN659" s="319"/>
      <c r="AO659" s="319"/>
      <c r="AP659" s="319"/>
      <c r="AQ659" s="857"/>
      <c r="AR659" s="46"/>
      <c r="AS659" s="19"/>
    </row>
    <row r="660" spans="2:45" hidden="1">
      <c r="B660" s="823"/>
      <c r="C660" s="828"/>
      <c r="D660" s="25"/>
      <c r="E660" s="25"/>
      <c r="F660" s="396"/>
      <c r="G660" s="22"/>
      <c r="H660" s="7" t="str">
        <f>IFERROR(IF(G660/#REF!=0," ",G660/#REF!),"")</f>
        <v/>
      </c>
      <c r="I660" s="147"/>
      <c r="J660" s="147"/>
      <c r="K660" s="147"/>
      <c r="L660" s="147"/>
      <c r="M660" s="147"/>
      <c r="N660" s="147"/>
      <c r="O660" s="863"/>
      <c r="P660" s="860"/>
      <c r="Q660" s="330"/>
      <c r="R660" s="866"/>
      <c r="S660" s="392"/>
      <c r="T660" s="392"/>
      <c r="U660" s="152"/>
      <c r="V660" s="152"/>
      <c r="W660" s="835"/>
      <c r="X660" s="388"/>
      <c r="Y660" s="835"/>
      <c r="Z660" s="388"/>
      <c r="AA660" s="835"/>
      <c r="AB660" s="270"/>
      <c r="AC660" s="831"/>
      <c r="AD660" s="855"/>
      <c r="AE660" s="319"/>
      <c r="AF660" s="319"/>
      <c r="AG660" s="319"/>
      <c r="AH660" s="319"/>
      <c r="AI660" s="319"/>
      <c r="AJ660" s="319"/>
      <c r="AK660" s="319"/>
      <c r="AL660" s="319"/>
      <c r="AM660" s="319"/>
      <c r="AN660" s="319"/>
      <c r="AO660" s="319"/>
      <c r="AP660" s="319"/>
      <c r="AQ660" s="857"/>
      <c r="AR660" s="46"/>
      <c r="AS660" s="19"/>
    </row>
    <row r="661" spans="2:45" hidden="1">
      <c r="B661" s="823"/>
      <c r="C661" s="828"/>
      <c r="D661" s="25"/>
      <c r="E661" s="25"/>
      <c r="F661" s="396"/>
      <c r="G661" s="22"/>
      <c r="H661" s="7" t="str">
        <f>IFERROR(IF(G661/#REF!=0," ",G661/#REF!),"")</f>
        <v/>
      </c>
      <c r="I661" s="147"/>
      <c r="J661" s="147"/>
      <c r="K661" s="147"/>
      <c r="L661" s="147"/>
      <c r="M661" s="147"/>
      <c r="N661" s="147"/>
      <c r="O661" s="863"/>
      <c r="P661" s="860"/>
      <c r="Q661" s="330"/>
      <c r="R661" s="866"/>
      <c r="S661" s="392"/>
      <c r="T661" s="392"/>
      <c r="U661" s="152"/>
      <c r="V661" s="152"/>
      <c r="W661" s="835"/>
      <c r="X661" s="388"/>
      <c r="Y661" s="835"/>
      <c r="Z661" s="388"/>
      <c r="AA661" s="835"/>
      <c r="AB661" s="270"/>
      <c r="AC661" s="831"/>
      <c r="AD661" s="855"/>
      <c r="AE661" s="319"/>
      <c r="AF661" s="319"/>
      <c r="AG661" s="319"/>
      <c r="AH661" s="319"/>
      <c r="AI661" s="319"/>
      <c r="AJ661" s="319"/>
      <c r="AK661" s="319"/>
      <c r="AL661" s="319"/>
      <c r="AM661" s="319"/>
      <c r="AN661" s="319"/>
      <c r="AO661" s="319"/>
      <c r="AP661" s="319"/>
      <c r="AQ661" s="857"/>
      <c r="AR661" s="46"/>
      <c r="AS661" s="19"/>
    </row>
    <row r="662" spans="2:45" hidden="1">
      <c r="B662" s="823"/>
      <c r="C662" s="828"/>
      <c r="D662" s="25"/>
      <c r="E662" s="25"/>
      <c r="F662" s="396"/>
      <c r="G662" s="22"/>
      <c r="H662" s="7" t="str">
        <f>IFERROR(IF(G662/#REF!=0," ",G662/#REF!),"")</f>
        <v/>
      </c>
      <c r="I662" s="147"/>
      <c r="J662" s="147"/>
      <c r="K662" s="147"/>
      <c r="L662" s="147"/>
      <c r="M662" s="147"/>
      <c r="N662" s="147"/>
      <c r="O662" s="863"/>
      <c r="P662" s="860"/>
      <c r="Q662" s="330"/>
      <c r="R662" s="866"/>
      <c r="S662" s="392"/>
      <c r="T662" s="392"/>
      <c r="U662" s="152"/>
      <c r="V662" s="152"/>
      <c r="W662" s="835"/>
      <c r="X662" s="388"/>
      <c r="Y662" s="835"/>
      <c r="Z662" s="388"/>
      <c r="AA662" s="835"/>
      <c r="AB662" s="270"/>
      <c r="AC662" s="831"/>
      <c r="AD662" s="855"/>
      <c r="AE662" s="319"/>
      <c r="AF662" s="319"/>
      <c r="AG662" s="319"/>
      <c r="AH662" s="319"/>
      <c r="AI662" s="319"/>
      <c r="AJ662" s="319"/>
      <c r="AK662" s="319"/>
      <c r="AL662" s="319"/>
      <c r="AM662" s="319"/>
      <c r="AN662" s="319"/>
      <c r="AO662" s="319"/>
      <c r="AP662" s="319"/>
      <c r="AQ662" s="857"/>
      <c r="AR662" s="46"/>
      <c r="AS662" s="19"/>
    </row>
    <row r="663" spans="2:45" hidden="1">
      <c r="B663" s="823"/>
      <c r="C663" s="828"/>
      <c r="D663" s="25"/>
      <c r="E663" s="25"/>
      <c r="F663" s="396"/>
      <c r="G663" s="22"/>
      <c r="H663" s="7" t="str">
        <f>IFERROR(IF(G663/#REF!=0," ",G663/#REF!),"")</f>
        <v/>
      </c>
      <c r="I663" s="147"/>
      <c r="J663" s="147"/>
      <c r="K663" s="147"/>
      <c r="L663" s="147"/>
      <c r="M663" s="147"/>
      <c r="N663" s="147"/>
      <c r="O663" s="863"/>
      <c r="P663" s="860"/>
      <c r="Q663" s="330"/>
      <c r="R663" s="866"/>
      <c r="S663" s="392"/>
      <c r="T663" s="392"/>
      <c r="U663" s="152"/>
      <c r="V663" s="152"/>
      <c r="W663" s="835"/>
      <c r="X663" s="388"/>
      <c r="Y663" s="835"/>
      <c r="Z663" s="388"/>
      <c r="AA663" s="835"/>
      <c r="AB663" s="270"/>
      <c r="AC663" s="831"/>
      <c r="AD663" s="855"/>
      <c r="AE663" s="319"/>
      <c r="AF663" s="319"/>
      <c r="AG663" s="319"/>
      <c r="AH663" s="319"/>
      <c r="AI663" s="319"/>
      <c r="AJ663" s="319"/>
      <c r="AK663" s="319"/>
      <c r="AL663" s="319"/>
      <c r="AM663" s="319"/>
      <c r="AN663" s="319"/>
      <c r="AO663" s="319"/>
      <c r="AP663" s="319"/>
      <c r="AQ663" s="857"/>
      <c r="AR663" s="46"/>
      <c r="AS663" s="19"/>
    </row>
    <row r="664" spans="2:45" hidden="1">
      <c r="B664" s="823"/>
      <c r="C664" s="828"/>
      <c r="D664" s="25"/>
      <c r="E664" s="25"/>
      <c r="F664" s="396"/>
      <c r="G664" s="22"/>
      <c r="H664" s="7" t="str">
        <f>IFERROR(IF(G664/#REF!=0," ",G664/#REF!),"")</f>
        <v/>
      </c>
      <c r="I664" s="147"/>
      <c r="J664" s="147"/>
      <c r="K664" s="147"/>
      <c r="L664" s="147"/>
      <c r="M664" s="147"/>
      <c r="N664" s="147"/>
      <c r="O664" s="863"/>
      <c r="P664" s="860"/>
      <c r="Q664" s="330"/>
      <c r="R664" s="866"/>
      <c r="S664" s="392"/>
      <c r="T664" s="392"/>
      <c r="U664" s="152"/>
      <c r="V664" s="152"/>
      <c r="W664" s="835"/>
      <c r="X664" s="388"/>
      <c r="Y664" s="835"/>
      <c r="Z664" s="388"/>
      <c r="AA664" s="835"/>
      <c r="AB664" s="270"/>
      <c r="AC664" s="831"/>
      <c r="AD664" s="855"/>
      <c r="AE664" s="319"/>
      <c r="AF664" s="319"/>
      <c r="AG664" s="319"/>
      <c r="AH664" s="319"/>
      <c r="AI664" s="319"/>
      <c r="AJ664" s="319"/>
      <c r="AK664" s="319"/>
      <c r="AL664" s="319"/>
      <c r="AM664" s="319"/>
      <c r="AN664" s="319"/>
      <c r="AO664" s="319"/>
      <c r="AP664" s="319"/>
      <c r="AQ664" s="857"/>
      <c r="AR664" s="46"/>
      <c r="AS664" s="19"/>
    </row>
    <row r="665" spans="2:45" hidden="1">
      <c r="B665" s="822"/>
      <c r="C665" s="829"/>
      <c r="D665" s="25"/>
      <c r="E665" s="25"/>
      <c r="F665" s="396"/>
      <c r="G665" s="22"/>
      <c r="H665" s="7" t="str">
        <f>IFERROR(IF(G665/#REF!=0," ",G665/#REF!),"")</f>
        <v/>
      </c>
      <c r="I665" s="7"/>
      <c r="J665" s="7"/>
      <c r="K665" s="7"/>
      <c r="L665" s="7"/>
      <c r="M665" s="7"/>
      <c r="N665" s="7"/>
      <c r="O665" s="864"/>
      <c r="P665" s="861"/>
      <c r="Q665" s="331"/>
      <c r="R665" s="867"/>
      <c r="S665" s="393"/>
      <c r="T665" s="393"/>
      <c r="U665" s="153"/>
      <c r="V665" s="153"/>
      <c r="W665" s="836"/>
      <c r="X665" s="389"/>
      <c r="Y665" s="836"/>
      <c r="Z665" s="389"/>
      <c r="AA665" s="836"/>
      <c r="AB665" s="271"/>
      <c r="AC665" s="832"/>
      <c r="AD665" s="856"/>
      <c r="AE665" s="320"/>
      <c r="AF665" s="320"/>
      <c r="AG665" s="320"/>
      <c r="AH665" s="320"/>
      <c r="AI665" s="320"/>
      <c r="AJ665" s="320"/>
      <c r="AK665" s="320"/>
      <c r="AL665" s="320"/>
      <c r="AM665" s="320"/>
      <c r="AN665" s="320"/>
      <c r="AO665" s="320"/>
      <c r="AP665" s="320"/>
      <c r="AQ665" s="858"/>
      <c r="AR665" s="46"/>
      <c r="AS665" s="19"/>
    </row>
    <row r="666" spans="2:45" s="90" customFormat="1" ht="16.5" hidden="1" customHeight="1">
      <c r="B666" s="821"/>
      <c r="C666" s="78" t="s">
        <v>348</v>
      </c>
      <c r="D666" s="78">
        <f>COUNTA(D656:D665)</f>
        <v>0</v>
      </c>
      <c r="E666" s="78"/>
      <c r="F666" s="78"/>
      <c r="G666" s="69">
        <f>SUM(G656:G665)</f>
        <v>0</v>
      </c>
      <c r="H666" s="69">
        <f>SUM(H656:H665)</f>
        <v>0</v>
      </c>
      <c r="I666" s="69"/>
      <c r="J666" s="69"/>
      <c r="K666" s="69"/>
      <c r="L666" s="69"/>
      <c r="M666" s="69"/>
      <c r="N666" s="69"/>
      <c r="O666" s="70">
        <f>SUM(O656:O665)</f>
        <v>0</v>
      </c>
      <c r="P666" s="71">
        <f>SUM(P656:P665)</f>
        <v>0</v>
      </c>
      <c r="Q666" s="71"/>
      <c r="R666" s="71">
        <f>SUM(R656:R665)</f>
        <v>0</v>
      </c>
      <c r="S666" s="71"/>
      <c r="T666" s="71"/>
      <c r="U666" s="71"/>
      <c r="V666" s="71"/>
      <c r="W666" s="74">
        <f>SUM(W656:W665)</f>
        <v>0</v>
      </c>
      <c r="X666" s="74"/>
      <c r="Y666" s="74">
        <f t="shared" ref="Y666" si="120">SUM(Y656:Y665)</f>
        <v>0</v>
      </c>
      <c r="Z666" s="74"/>
      <c r="AA666" s="74">
        <f>SUM(AA656:AA665)</f>
        <v>0</v>
      </c>
      <c r="AB666" s="74"/>
      <c r="AC666" s="71"/>
      <c r="AD666" s="71" t="e">
        <f>SUM(AD656:AD665)</f>
        <v>#REF!</v>
      </c>
      <c r="AE666" s="71"/>
      <c r="AF666" s="71"/>
      <c r="AG666" s="71"/>
      <c r="AH666" s="71"/>
      <c r="AI666" s="71"/>
      <c r="AJ666" s="71"/>
      <c r="AK666" s="71"/>
      <c r="AL666" s="71"/>
      <c r="AM666" s="71"/>
      <c r="AN666" s="71"/>
      <c r="AO666" s="71"/>
      <c r="AP666" s="71"/>
      <c r="AQ666" s="71" t="e">
        <f t="shared" ref="AQ666" si="121">SUM(AQ656:AQ665)</f>
        <v>#REF!</v>
      </c>
      <c r="AR666" s="81"/>
      <c r="AS666" s="91"/>
    </row>
    <row r="667" spans="2:45" s="93" customFormat="1" hidden="1">
      <c r="B667" s="822"/>
      <c r="C667" s="82"/>
      <c r="D667" s="83"/>
      <c r="E667" s="83"/>
      <c r="F667" s="84"/>
      <c r="G667" s="84"/>
      <c r="H667" s="28" t="str">
        <f>IFERROR(IF(G667/#REF!=0," ",G667/#REF!),"")</f>
        <v/>
      </c>
      <c r="I667" s="28"/>
      <c r="J667" s="28"/>
      <c r="K667" s="28"/>
      <c r="L667" s="28"/>
      <c r="M667" s="28"/>
      <c r="N667" s="28"/>
      <c r="O667" s="72"/>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87"/>
      <c r="AS667" s="92"/>
    </row>
    <row r="668" spans="2:45" hidden="1">
      <c r="B668" s="823">
        <f>B656+1</f>
        <v>55</v>
      </c>
      <c r="C668" s="828"/>
      <c r="D668" s="25"/>
      <c r="E668" s="25"/>
      <c r="F668" s="24"/>
      <c r="G668" s="396"/>
      <c r="H668" s="7" t="str">
        <f>IFERROR(IF(G668/#REF!=0," ",G668/#REF!),"")</f>
        <v/>
      </c>
      <c r="I668" s="147"/>
      <c r="J668" s="147"/>
      <c r="K668" s="147"/>
      <c r="L668" s="147"/>
      <c r="M668" s="147"/>
      <c r="N668" s="147"/>
      <c r="O668" s="862" t="str">
        <f>IFERROR(ROUND(IF(G678/#REF!=0,"",G678/#REF!),0),"")</f>
        <v/>
      </c>
      <c r="P668" s="859" t="str">
        <f>IFERROR(O678/#REF!,"")</f>
        <v/>
      </c>
      <c r="Q668" s="332"/>
      <c r="R668" s="865" t="str">
        <f>IFERROR(P678*#REF!/2,"")</f>
        <v/>
      </c>
      <c r="S668" s="392"/>
      <c r="T668" s="392"/>
      <c r="U668" s="152"/>
      <c r="V668" s="152"/>
      <c r="W668" s="834" t="str">
        <f>IFERROR(ROUND(IF(OR(#REF!="Hino Truck",#REF!="Hino Truck",#REF!="Hino Truck",#REF!="Hino Truck"),$P678/#REF!,""),1),"NA")</f>
        <v>NA</v>
      </c>
      <c r="X668" s="387"/>
      <c r="Y668" s="834" t="str">
        <f>IFERROR(ROUND(IF(OR(#REF!="Shazoor",#REF!="Shazoor",#REF!="Shazoor",#REF!="Shazoor"),$P678/#REF!,""),1),"NA")</f>
        <v>NA</v>
      </c>
      <c r="Z668" s="387"/>
      <c r="AA668" s="834" t="str">
        <f>IFERROR(ROUND(IF(OR(#REF!="Suzuki",#REF!="Suzuki",#REF!="Suzuki",#REF!="Suzuki"),$P678/#REF!,""),1),"NA")</f>
        <v>NA</v>
      </c>
      <c r="AB668" s="269"/>
      <c r="AC668" s="830"/>
      <c r="AD668" s="855" t="e">
        <f>H678/#REF!/#REF!</f>
        <v>#REF!</v>
      </c>
      <c r="AE668" s="319"/>
      <c r="AF668" s="319"/>
      <c r="AG668" s="319"/>
      <c r="AH668" s="319"/>
      <c r="AI668" s="319"/>
      <c r="AJ668" s="319"/>
      <c r="AK668" s="319"/>
      <c r="AL668" s="319"/>
      <c r="AM668" s="319"/>
      <c r="AN668" s="319"/>
      <c r="AO668" s="319"/>
      <c r="AP668" s="319"/>
      <c r="AQ668" s="857" t="e">
        <f>ROUND(AD678/#REF!,0)</f>
        <v>#REF!</v>
      </c>
      <c r="AR668" s="44"/>
      <c r="AS668" s="19"/>
    </row>
    <row r="669" spans="2:45" hidden="1">
      <c r="B669" s="823"/>
      <c r="C669" s="828"/>
      <c r="D669" s="25"/>
      <c r="E669" s="25"/>
      <c r="F669" s="396"/>
      <c r="G669" s="396"/>
      <c r="H669" s="7" t="str">
        <f>IFERROR(IF(G669/#REF!=0," ",G669/#REF!),"")</f>
        <v/>
      </c>
      <c r="I669" s="147"/>
      <c r="J669" s="147"/>
      <c r="K669" s="147"/>
      <c r="L669" s="147"/>
      <c r="M669" s="147"/>
      <c r="N669" s="147"/>
      <c r="O669" s="863"/>
      <c r="P669" s="860"/>
      <c r="Q669" s="330"/>
      <c r="R669" s="866"/>
      <c r="S669" s="392"/>
      <c r="T669" s="392"/>
      <c r="U669" s="152"/>
      <c r="V669" s="152"/>
      <c r="W669" s="835"/>
      <c r="X669" s="388"/>
      <c r="Y669" s="835"/>
      <c r="Z669" s="388"/>
      <c r="AA669" s="835"/>
      <c r="AB669" s="270"/>
      <c r="AC669" s="831"/>
      <c r="AD669" s="855"/>
      <c r="AE669" s="319"/>
      <c r="AF669" s="319"/>
      <c r="AG669" s="319"/>
      <c r="AH669" s="319"/>
      <c r="AI669" s="319"/>
      <c r="AJ669" s="319"/>
      <c r="AK669" s="319"/>
      <c r="AL669" s="319"/>
      <c r="AM669" s="319"/>
      <c r="AN669" s="319"/>
      <c r="AO669" s="319"/>
      <c r="AP669" s="319"/>
      <c r="AQ669" s="857"/>
      <c r="AR669" s="46"/>
      <c r="AS669" s="19"/>
    </row>
    <row r="670" spans="2:45" hidden="1">
      <c r="B670" s="823"/>
      <c r="C670" s="828"/>
      <c r="D670" s="25"/>
      <c r="E670" s="25"/>
      <c r="F670" s="396"/>
      <c r="G670" s="396"/>
      <c r="H670" s="7" t="str">
        <f>IFERROR(IF(G670/#REF!=0," ",G670/#REF!),"")</f>
        <v/>
      </c>
      <c r="I670" s="147"/>
      <c r="J670" s="147"/>
      <c r="K670" s="147"/>
      <c r="L670" s="147"/>
      <c r="M670" s="147"/>
      <c r="N670" s="147"/>
      <c r="O670" s="863"/>
      <c r="P670" s="860"/>
      <c r="Q670" s="330"/>
      <c r="R670" s="866"/>
      <c r="S670" s="392"/>
      <c r="T670" s="392"/>
      <c r="U670" s="152"/>
      <c r="V670" s="152"/>
      <c r="W670" s="835"/>
      <c r="X670" s="388"/>
      <c r="Y670" s="835"/>
      <c r="Z670" s="388"/>
      <c r="AA670" s="835"/>
      <c r="AB670" s="270"/>
      <c r="AC670" s="831"/>
      <c r="AD670" s="855"/>
      <c r="AE670" s="319"/>
      <c r="AF670" s="319"/>
      <c r="AG670" s="319"/>
      <c r="AH670" s="319"/>
      <c r="AI670" s="319"/>
      <c r="AJ670" s="319"/>
      <c r="AK670" s="319"/>
      <c r="AL670" s="319"/>
      <c r="AM670" s="319"/>
      <c r="AN670" s="319"/>
      <c r="AO670" s="319"/>
      <c r="AP670" s="319"/>
      <c r="AQ670" s="857"/>
      <c r="AR670" s="46"/>
      <c r="AS670" s="19"/>
    </row>
    <row r="671" spans="2:45" hidden="1">
      <c r="B671" s="823"/>
      <c r="C671" s="828"/>
      <c r="D671" s="25"/>
      <c r="E671" s="25"/>
      <c r="F671" s="396"/>
      <c r="G671" s="396"/>
      <c r="H671" s="7" t="str">
        <f>IFERROR(IF(G671/#REF!=0," ",G671/#REF!),"")</f>
        <v/>
      </c>
      <c r="I671" s="147"/>
      <c r="J671" s="147"/>
      <c r="K671" s="147"/>
      <c r="L671" s="147"/>
      <c r="M671" s="147"/>
      <c r="N671" s="147"/>
      <c r="O671" s="863"/>
      <c r="P671" s="860"/>
      <c r="Q671" s="330"/>
      <c r="R671" s="866"/>
      <c r="S671" s="392"/>
      <c r="T671" s="392"/>
      <c r="U671" s="152"/>
      <c r="V671" s="152"/>
      <c r="W671" s="835"/>
      <c r="X671" s="388"/>
      <c r="Y671" s="835"/>
      <c r="Z671" s="388"/>
      <c r="AA671" s="835"/>
      <c r="AB671" s="270"/>
      <c r="AC671" s="831"/>
      <c r="AD671" s="855"/>
      <c r="AE671" s="319"/>
      <c r="AF671" s="319"/>
      <c r="AG671" s="319"/>
      <c r="AH671" s="319"/>
      <c r="AI671" s="319"/>
      <c r="AJ671" s="319"/>
      <c r="AK671" s="319"/>
      <c r="AL671" s="319"/>
      <c r="AM671" s="319"/>
      <c r="AN671" s="319"/>
      <c r="AO671" s="319"/>
      <c r="AP671" s="319"/>
      <c r="AQ671" s="857"/>
      <c r="AR671" s="46"/>
      <c r="AS671" s="19"/>
    </row>
    <row r="672" spans="2:45" hidden="1">
      <c r="B672" s="823"/>
      <c r="C672" s="828"/>
      <c r="D672" s="25"/>
      <c r="E672" s="25"/>
      <c r="F672" s="396"/>
      <c r="G672" s="22"/>
      <c r="H672" s="7" t="str">
        <f>IFERROR(IF(G672/#REF!=0," ",G672/#REF!),"")</f>
        <v/>
      </c>
      <c r="I672" s="147"/>
      <c r="J672" s="147"/>
      <c r="K672" s="147"/>
      <c r="L672" s="147"/>
      <c r="M672" s="147"/>
      <c r="N672" s="147"/>
      <c r="O672" s="863"/>
      <c r="P672" s="860"/>
      <c r="Q672" s="330"/>
      <c r="R672" s="866"/>
      <c r="S672" s="392"/>
      <c r="T672" s="392"/>
      <c r="U672" s="152"/>
      <c r="V672" s="152"/>
      <c r="W672" s="835"/>
      <c r="X672" s="388"/>
      <c r="Y672" s="835"/>
      <c r="Z672" s="388"/>
      <c r="AA672" s="835"/>
      <c r="AB672" s="270"/>
      <c r="AC672" s="831"/>
      <c r="AD672" s="855"/>
      <c r="AE672" s="319"/>
      <c r="AF672" s="319"/>
      <c r="AG672" s="319"/>
      <c r="AH672" s="319"/>
      <c r="AI672" s="319"/>
      <c r="AJ672" s="319"/>
      <c r="AK672" s="319"/>
      <c r="AL672" s="319"/>
      <c r="AM672" s="319"/>
      <c r="AN672" s="319"/>
      <c r="AO672" s="319"/>
      <c r="AP672" s="319"/>
      <c r="AQ672" s="857"/>
      <c r="AR672" s="46"/>
      <c r="AS672" s="19"/>
    </row>
    <row r="673" spans="2:45" hidden="1">
      <c r="B673" s="823"/>
      <c r="C673" s="828"/>
      <c r="D673" s="25"/>
      <c r="E673" s="25"/>
      <c r="F673" s="396"/>
      <c r="G673" s="22"/>
      <c r="H673" s="7" t="str">
        <f>IFERROR(IF(G673/#REF!=0," ",G673/#REF!),"")</f>
        <v/>
      </c>
      <c r="I673" s="147"/>
      <c r="J673" s="147"/>
      <c r="K673" s="147"/>
      <c r="L673" s="147"/>
      <c r="M673" s="147"/>
      <c r="N673" s="147"/>
      <c r="O673" s="863"/>
      <c r="P673" s="860"/>
      <c r="Q673" s="330"/>
      <c r="R673" s="866"/>
      <c r="S673" s="392"/>
      <c r="T673" s="392"/>
      <c r="U673" s="152"/>
      <c r="V673" s="152"/>
      <c r="W673" s="835"/>
      <c r="X673" s="388"/>
      <c r="Y673" s="835"/>
      <c r="Z673" s="388"/>
      <c r="AA673" s="835"/>
      <c r="AB673" s="270"/>
      <c r="AC673" s="831"/>
      <c r="AD673" s="855"/>
      <c r="AE673" s="319"/>
      <c r="AF673" s="319"/>
      <c r="AG673" s="319"/>
      <c r="AH673" s="319"/>
      <c r="AI673" s="319"/>
      <c r="AJ673" s="319"/>
      <c r="AK673" s="319"/>
      <c r="AL673" s="319"/>
      <c r="AM673" s="319"/>
      <c r="AN673" s="319"/>
      <c r="AO673" s="319"/>
      <c r="AP673" s="319"/>
      <c r="AQ673" s="857"/>
      <c r="AR673" s="46"/>
      <c r="AS673" s="19"/>
    </row>
    <row r="674" spans="2:45" hidden="1">
      <c r="B674" s="823"/>
      <c r="C674" s="828"/>
      <c r="D674" s="25"/>
      <c r="E674" s="25"/>
      <c r="F674" s="396"/>
      <c r="G674" s="22"/>
      <c r="H674" s="7" t="str">
        <f>IFERROR(IF(G674/#REF!=0," ",G674/#REF!),"")</f>
        <v/>
      </c>
      <c r="I674" s="147"/>
      <c r="J674" s="147"/>
      <c r="K674" s="147"/>
      <c r="L674" s="147"/>
      <c r="M674" s="147"/>
      <c r="N674" s="147"/>
      <c r="O674" s="863"/>
      <c r="P674" s="860"/>
      <c r="Q674" s="330"/>
      <c r="R674" s="866"/>
      <c r="S674" s="392"/>
      <c r="T674" s="392"/>
      <c r="U674" s="152"/>
      <c r="V674" s="152"/>
      <c r="W674" s="835"/>
      <c r="X674" s="388"/>
      <c r="Y674" s="835"/>
      <c r="Z674" s="388"/>
      <c r="AA674" s="835"/>
      <c r="AB674" s="270"/>
      <c r="AC674" s="831"/>
      <c r="AD674" s="855"/>
      <c r="AE674" s="319"/>
      <c r="AF674" s="319"/>
      <c r="AG674" s="319"/>
      <c r="AH674" s="319"/>
      <c r="AI674" s="319"/>
      <c r="AJ674" s="319"/>
      <c r="AK674" s="319"/>
      <c r="AL674" s="319"/>
      <c r="AM674" s="319"/>
      <c r="AN674" s="319"/>
      <c r="AO674" s="319"/>
      <c r="AP674" s="319"/>
      <c r="AQ674" s="857"/>
      <c r="AR674" s="46"/>
      <c r="AS674" s="19"/>
    </row>
    <row r="675" spans="2:45" hidden="1">
      <c r="B675" s="823"/>
      <c r="C675" s="828"/>
      <c r="D675" s="25"/>
      <c r="E675" s="25"/>
      <c r="F675" s="396"/>
      <c r="G675" s="22"/>
      <c r="H675" s="7" t="str">
        <f>IFERROR(IF(G675/#REF!=0," ",G675/#REF!),"")</f>
        <v/>
      </c>
      <c r="I675" s="147"/>
      <c r="J675" s="147"/>
      <c r="K675" s="147"/>
      <c r="L675" s="147"/>
      <c r="M675" s="147"/>
      <c r="N675" s="147"/>
      <c r="O675" s="863"/>
      <c r="P675" s="860"/>
      <c r="Q675" s="330"/>
      <c r="R675" s="866"/>
      <c r="S675" s="392"/>
      <c r="T675" s="392"/>
      <c r="U675" s="152"/>
      <c r="V675" s="152"/>
      <c r="W675" s="835"/>
      <c r="X675" s="388"/>
      <c r="Y675" s="835"/>
      <c r="Z675" s="388"/>
      <c r="AA675" s="835"/>
      <c r="AB675" s="270"/>
      <c r="AC675" s="831"/>
      <c r="AD675" s="855"/>
      <c r="AE675" s="319"/>
      <c r="AF675" s="319"/>
      <c r="AG675" s="319"/>
      <c r="AH675" s="319"/>
      <c r="AI675" s="319"/>
      <c r="AJ675" s="319"/>
      <c r="AK675" s="319"/>
      <c r="AL675" s="319"/>
      <c r="AM675" s="319"/>
      <c r="AN675" s="319"/>
      <c r="AO675" s="319"/>
      <c r="AP675" s="319"/>
      <c r="AQ675" s="857"/>
      <c r="AR675" s="46"/>
      <c r="AS675" s="19"/>
    </row>
    <row r="676" spans="2:45" hidden="1">
      <c r="B676" s="823"/>
      <c r="C676" s="828"/>
      <c r="D676" s="25"/>
      <c r="E676" s="25"/>
      <c r="F676" s="396"/>
      <c r="G676" s="22"/>
      <c r="H676" s="7" t="str">
        <f>IFERROR(IF(G676/#REF!=0," ",G676/#REF!),"")</f>
        <v/>
      </c>
      <c r="I676" s="147"/>
      <c r="J676" s="147"/>
      <c r="K676" s="147"/>
      <c r="L676" s="147"/>
      <c r="M676" s="147"/>
      <c r="N676" s="147"/>
      <c r="O676" s="863"/>
      <c r="P676" s="860"/>
      <c r="Q676" s="330"/>
      <c r="R676" s="866"/>
      <c r="S676" s="392"/>
      <c r="T676" s="392"/>
      <c r="U676" s="152"/>
      <c r="V676" s="152"/>
      <c r="W676" s="835"/>
      <c r="X676" s="388"/>
      <c r="Y676" s="835"/>
      <c r="Z676" s="388"/>
      <c r="AA676" s="835"/>
      <c r="AB676" s="270"/>
      <c r="AC676" s="831"/>
      <c r="AD676" s="855"/>
      <c r="AE676" s="319"/>
      <c r="AF676" s="319"/>
      <c r="AG676" s="319"/>
      <c r="AH676" s="319"/>
      <c r="AI676" s="319"/>
      <c r="AJ676" s="319"/>
      <c r="AK676" s="319"/>
      <c r="AL676" s="319"/>
      <c r="AM676" s="319"/>
      <c r="AN676" s="319"/>
      <c r="AO676" s="319"/>
      <c r="AP676" s="319"/>
      <c r="AQ676" s="857"/>
      <c r="AR676" s="46"/>
      <c r="AS676" s="19"/>
    </row>
    <row r="677" spans="2:45" hidden="1">
      <c r="B677" s="822"/>
      <c r="C677" s="829"/>
      <c r="D677" s="25"/>
      <c r="E677" s="25"/>
      <c r="F677" s="396"/>
      <c r="G677" s="22"/>
      <c r="H677" s="7" t="str">
        <f>IFERROR(IF(G677/#REF!=0," ",G677/#REF!),"")</f>
        <v/>
      </c>
      <c r="I677" s="7"/>
      <c r="J677" s="7"/>
      <c r="K677" s="7"/>
      <c r="L677" s="7"/>
      <c r="M677" s="7"/>
      <c r="N677" s="7"/>
      <c r="O677" s="864"/>
      <c r="P677" s="861"/>
      <c r="Q677" s="331"/>
      <c r="R677" s="867"/>
      <c r="S677" s="393"/>
      <c r="T677" s="393"/>
      <c r="U677" s="153"/>
      <c r="V677" s="153"/>
      <c r="W677" s="836"/>
      <c r="X677" s="389"/>
      <c r="Y677" s="836"/>
      <c r="Z677" s="389"/>
      <c r="AA677" s="836"/>
      <c r="AB677" s="271"/>
      <c r="AC677" s="832"/>
      <c r="AD677" s="856"/>
      <c r="AE677" s="320"/>
      <c r="AF677" s="320"/>
      <c r="AG677" s="320"/>
      <c r="AH677" s="320"/>
      <c r="AI677" s="320"/>
      <c r="AJ677" s="320"/>
      <c r="AK677" s="320"/>
      <c r="AL677" s="320"/>
      <c r="AM677" s="320"/>
      <c r="AN677" s="320"/>
      <c r="AO677" s="320"/>
      <c r="AP677" s="320"/>
      <c r="AQ677" s="858"/>
      <c r="AR677" s="46"/>
      <c r="AS677" s="19"/>
    </row>
    <row r="678" spans="2:45" s="90" customFormat="1" ht="16.5" hidden="1" customHeight="1">
      <c r="B678" s="821"/>
      <c r="C678" s="78" t="s">
        <v>348</v>
      </c>
      <c r="D678" s="78">
        <f>COUNTA(D668:D677)</f>
        <v>0</v>
      </c>
      <c r="E678" s="78"/>
      <c r="F678" s="78"/>
      <c r="G678" s="69">
        <f>SUM(G668:G677)</f>
        <v>0</v>
      </c>
      <c r="H678" s="69">
        <f>SUM(H668:H677)</f>
        <v>0</v>
      </c>
      <c r="I678" s="69"/>
      <c r="J678" s="69"/>
      <c r="K678" s="69"/>
      <c r="L678" s="69"/>
      <c r="M678" s="69"/>
      <c r="N678" s="69"/>
      <c r="O678" s="70">
        <f>SUM(O668:O677)</f>
        <v>0</v>
      </c>
      <c r="P678" s="71">
        <f>SUM(P668:P677)</f>
        <v>0</v>
      </c>
      <c r="Q678" s="71"/>
      <c r="R678" s="71">
        <f>SUM(R668:R677)</f>
        <v>0</v>
      </c>
      <c r="S678" s="71"/>
      <c r="T678" s="71"/>
      <c r="U678" s="71"/>
      <c r="V678" s="71"/>
      <c r="W678" s="74">
        <f>SUM(W668:W677)</f>
        <v>0</v>
      </c>
      <c r="X678" s="74"/>
      <c r="Y678" s="74">
        <f t="shared" ref="Y678" si="122">SUM(Y668:Y677)</f>
        <v>0</v>
      </c>
      <c r="Z678" s="74"/>
      <c r="AA678" s="74">
        <f>SUM(AA668:AA677)</f>
        <v>0</v>
      </c>
      <c r="AB678" s="74"/>
      <c r="AC678" s="71"/>
      <c r="AD678" s="71" t="e">
        <f>SUM(AD668:AD677)</f>
        <v>#REF!</v>
      </c>
      <c r="AE678" s="71"/>
      <c r="AF678" s="71"/>
      <c r="AG678" s="71"/>
      <c r="AH678" s="71"/>
      <c r="AI678" s="71"/>
      <c r="AJ678" s="71"/>
      <c r="AK678" s="71"/>
      <c r="AL678" s="71"/>
      <c r="AM678" s="71"/>
      <c r="AN678" s="71"/>
      <c r="AO678" s="71"/>
      <c r="AP678" s="71"/>
      <c r="AQ678" s="71" t="e">
        <f t="shared" ref="AQ678" si="123">SUM(AQ668:AQ677)</f>
        <v>#REF!</v>
      </c>
      <c r="AR678" s="81"/>
      <c r="AS678" s="91"/>
    </row>
    <row r="679" spans="2:45" s="93" customFormat="1" hidden="1">
      <c r="B679" s="822"/>
      <c r="C679" s="82"/>
      <c r="D679" s="83"/>
      <c r="E679" s="83"/>
      <c r="F679" s="84"/>
      <c r="G679" s="84"/>
      <c r="H679" s="28" t="str">
        <f>IFERROR(IF(G679/#REF!=0," ",G679/#REF!),"")</f>
        <v/>
      </c>
      <c r="I679" s="28"/>
      <c r="J679" s="28"/>
      <c r="K679" s="28"/>
      <c r="L679" s="28"/>
      <c r="M679" s="28"/>
      <c r="N679" s="28"/>
      <c r="O679" s="72"/>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87"/>
      <c r="AS679" s="92"/>
    </row>
    <row r="680" spans="2:45" hidden="1">
      <c r="B680" s="823">
        <f>B668+1</f>
        <v>56</v>
      </c>
      <c r="C680" s="828"/>
      <c r="D680" s="25"/>
      <c r="E680" s="25"/>
      <c r="F680" s="24"/>
      <c r="G680" s="396"/>
      <c r="H680" s="7" t="str">
        <f>IFERROR(IF(G680/#REF!=0," ",G680/#REF!),"")</f>
        <v/>
      </c>
      <c r="I680" s="147"/>
      <c r="J680" s="147"/>
      <c r="K680" s="147"/>
      <c r="L680" s="147"/>
      <c r="M680" s="147"/>
      <c r="N680" s="147"/>
      <c r="O680" s="862" t="str">
        <f>IFERROR(ROUND(IF(G690/#REF!=0,"",G690/#REF!),0),"")</f>
        <v/>
      </c>
      <c r="P680" s="859" t="str">
        <f>IFERROR(O690/#REF!,"")</f>
        <v/>
      </c>
      <c r="Q680" s="332"/>
      <c r="R680" s="865" t="str">
        <f>IFERROR(P690*#REF!/2,"")</f>
        <v/>
      </c>
      <c r="S680" s="392"/>
      <c r="T680" s="392"/>
      <c r="U680" s="152"/>
      <c r="V680" s="152"/>
      <c r="W680" s="834" t="str">
        <f>IFERROR(ROUND(IF(OR(#REF!="Hino Truck",#REF!="Hino Truck",#REF!="Hino Truck",#REF!="Hino Truck"),$P690/#REF!,""),1),"NA")</f>
        <v>NA</v>
      </c>
      <c r="X680" s="387"/>
      <c r="Y680" s="834" t="str">
        <f>IFERROR(ROUND(IF(OR(#REF!="Shazoor",#REF!="Shazoor",#REF!="Shazoor",#REF!="Shazoor"),$P690/#REF!,""),1),"NA")</f>
        <v>NA</v>
      </c>
      <c r="Z680" s="387"/>
      <c r="AA680" s="834" t="str">
        <f>IFERROR(ROUND(IF(OR(#REF!="Suzuki",#REF!="Suzuki",#REF!="Suzuki",#REF!="Suzuki"),$P690/#REF!,""),1),"NA")</f>
        <v>NA</v>
      </c>
      <c r="AB680" s="269"/>
      <c r="AC680" s="830"/>
      <c r="AD680" s="855" t="e">
        <f>H690/#REF!/#REF!</f>
        <v>#REF!</v>
      </c>
      <c r="AE680" s="319"/>
      <c r="AF680" s="319"/>
      <c r="AG680" s="319"/>
      <c r="AH680" s="319"/>
      <c r="AI680" s="319"/>
      <c r="AJ680" s="319"/>
      <c r="AK680" s="319"/>
      <c r="AL680" s="319"/>
      <c r="AM680" s="319"/>
      <c r="AN680" s="319"/>
      <c r="AO680" s="319"/>
      <c r="AP680" s="319"/>
      <c r="AQ680" s="857" t="e">
        <f>ROUND(AD690/#REF!,0)</f>
        <v>#REF!</v>
      </c>
      <c r="AR680" s="44"/>
      <c r="AS680" s="19"/>
    </row>
    <row r="681" spans="2:45" hidden="1">
      <c r="B681" s="823"/>
      <c r="C681" s="828"/>
      <c r="D681" s="25"/>
      <c r="E681" s="25"/>
      <c r="F681" s="396"/>
      <c r="G681" s="396"/>
      <c r="H681" s="7" t="str">
        <f>IFERROR(IF(G681/#REF!=0," ",G681/#REF!),"")</f>
        <v/>
      </c>
      <c r="I681" s="147"/>
      <c r="J681" s="147"/>
      <c r="K681" s="147"/>
      <c r="L681" s="147"/>
      <c r="M681" s="147"/>
      <c r="N681" s="147"/>
      <c r="O681" s="863"/>
      <c r="P681" s="860"/>
      <c r="Q681" s="330"/>
      <c r="R681" s="866"/>
      <c r="S681" s="392"/>
      <c r="T681" s="392"/>
      <c r="U681" s="152"/>
      <c r="V681" s="152"/>
      <c r="W681" s="835"/>
      <c r="X681" s="388"/>
      <c r="Y681" s="835"/>
      <c r="Z681" s="388"/>
      <c r="AA681" s="835"/>
      <c r="AB681" s="270"/>
      <c r="AC681" s="831"/>
      <c r="AD681" s="855"/>
      <c r="AE681" s="319"/>
      <c r="AF681" s="319"/>
      <c r="AG681" s="319"/>
      <c r="AH681" s="319"/>
      <c r="AI681" s="319"/>
      <c r="AJ681" s="319"/>
      <c r="AK681" s="319"/>
      <c r="AL681" s="319"/>
      <c r="AM681" s="319"/>
      <c r="AN681" s="319"/>
      <c r="AO681" s="319"/>
      <c r="AP681" s="319"/>
      <c r="AQ681" s="857"/>
      <c r="AR681" s="46"/>
      <c r="AS681" s="19"/>
    </row>
    <row r="682" spans="2:45" hidden="1">
      <c r="B682" s="823"/>
      <c r="C682" s="828"/>
      <c r="D682" s="25"/>
      <c r="E682" s="25"/>
      <c r="F682" s="396"/>
      <c r="G682" s="396"/>
      <c r="H682" s="7" t="str">
        <f>IFERROR(IF(G682/#REF!=0," ",G682/#REF!),"")</f>
        <v/>
      </c>
      <c r="I682" s="147"/>
      <c r="J682" s="147"/>
      <c r="K682" s="147"/>
      <c r="L682" s="147"/>
      <c r="M682" s="147"/>
      <c r="N682" s="147"/>
      <c r="O682" s="863"/>
      <c r="P682" s="860"/>
      <c r="Q682" s="330"/>
      <c r="R682" s="866"/>
      <c r="S682" s="392"/>
      <c r="T682" s="392"/>
      <c r="U682" s="152"/>
      <c r="V682" s="152"/>
      <c r="W682" s="835"/>
      <c r="X682" s="388"/>
      <c r="Y682" s="835"/>
      <c r="Z682" s="388"/>
      <c r="AA682" s="835"/>
      <c r="AB682" s="270"/>
      <c r="AC682" s="831"/>
      <c r="AD682" s="855"/>
      <c r="AE682" s="319"/>
      <c r="AF682" s="319"/>
      <c r="AG682" s="319"/>
      <c r="AH682" s="319"/>
      <c r="AI682" s="319"/>
      <c r="AJ682" s="319"/>
      <c r="AK682" s="319"/>
      <c r="AL682" s="319"/>
      <c r="AM682" s="319"/>
      <c r="AN682" s="319"/>
      <c r="AO682" s="319"/>
      <c r="AP682" s="319"/>
      <c r="AQ682" s="857"/>
      <c r="AR682" s="46"/>
      <c r="AS682" s="19"/>
    </row>
    <row r="683" spans="2:45" hidden="1">
      <c r="B683" s="823"/>
      <c r="C683" s="828"/>
      <c r="D683" s="25"/>
      <c r="E683" s="25"/>
      <c r="F683" s="396"/>
      <c r="G683" s="396"/>
      <c r="H683" s="7" t="str">
        <f>IFERROR(IF(G683/#REF!=0," ",G683/#REF!),"")</f>
        <v/>
      </c>
      <c r="I683" s="147"/>
      <c r="J683" s="147"/>
      <c r="K683" s="147"/>
      <c r="L683" s="147"/>
      <c r="M683" s="147"/>
      <c r="N683" s="147"/>
      <c r="O683" s="863"/>
      <c r="P683" s="860"/>
      <c r="Q683" s="330"/>
      <c r="R683" s="866"/>
      <c r="S683" s="392"/>
      <c r="T683" s="392"/>
      <c r="U683" s="152"/>
      <c r="V683" s="152"/>
      <c r="W683" s="835"/>
      <c r="X683" s="388"/>
      <c r="Y683" s="835"/>
      <c r="Z683" s="388"/>
      <c r="AA683" s="835"/>
      <c r="AB683" s="270"/>
      <c r="AC683" s="831"/>
      <c r="AD683" s="855"/>
      <c r="AE683" s="319"/>
      <c r="AF683" s="319"/>
      <c r="AG683" s="319"/>
      <c r="AH683" s="319"/>
      <c r="AI683" s="319"/>
      <c r="AJ683" s="319"/>
      <c r="AK683" s="319"/>
      <c r="AL683" s="319"/>
      <c r="AM683" s="319"/>
      <c r="AN683" s="319"/>
      <c r="AO683" s="319"/>
      <c r="AP683" s="319"/>
      <c r="AQ683" s="857"/>
      <c r="AR683" s="46"/>
      <c r="AS683" s="19"/>
    </row>
    <row r="684" spans="2:45" hidden="1">
      <c r="B684" s="823"/>
      <c r="C684" s="828"/>
      <c r="D684" s="25"/>
      <c r="E684" s="25"/>
      <c r="F684" s="396"/>
      <c r="G684" s="22"/>
      <c r="H684" s="7" t="str">
        <f>IFERROR(IF(G684/#REF!=0," ",G684/#REF!),"")</f>
        <v/>
      </c>
      <c r="I684" s="147"/>
      <c r="J684" s="147"/>
      <c r="K684" s="147"/>
      <c r="L684" s="147"/>
      <c r="M684" s="147"/>
      <c r="N684" s="147"/>
      <c r="O684" s="863"/>
      <c r="P684" s="860"/>
      <c r="Q684" s="330"/>
      <c r="R684" s="866"/>
      <c r="S684" s="392"/>
      <c r="T684" s="392"/>
      <c r="U684" s="152"/>
      <c r="V684" s="152"/>
      <c r="W684" s="835"/>
      <c r="X684" s="388"/>
      <c r="Y684" s="835"/>
      <c r="Z684" s="388"/>
      <c r="AA684" s="835"/>
      <c r="AB684" s="270"/>
      <c r="AC684" s="831"/>
      <c r="AD684" s="855"/>
      <c r="AE684" s="319"/>
      <c r="AF684" s="319"/>
      <c r="AG684" s="319"/>
      <c r="AH684" s="319"/>
      <c r="AI684" s="319"/>
      <c r="AJ684" s="319"/>
      <c r="AK684" s="319"/>
      <c r="AL684" s="319"/>
      <c r="AM684" s="319"/>
      <c r="AN684" s="319"/>
      <c r="AO684" s="319"/>
      <c r="AP684" s="319"/>
      <c r="AQ684" s="857"/>
      <c r="AR684" s="46"/>
      <c r="AS684" s="19"/>
    </row>
    <row r="685" spans="2:45" hidden="1">
      <c r="B685" s="823"/>
      <c r="C685" s="828"/>
      <c r="D685" s="25"/>
      <c r="E685" s="25"/>
      <c r="F685" s="396"/>
      <c r="G685" s="22"/>
      <c r="H685" s="7" t="str">
        <f>IFERROR(IF(G685/#REF!=0," ",G685/#REF!),"")</f>
        <v/>
      </c>
      <c r="I685" s="147"/>
      <c r="J685" s="147"/>
      <c r="K685" s="147"/>
      <c r="L685" s="147"/>
      <c r="M685" s="147"/>
      <c r="N685" s="147"/>
      <c r="O685" s="863"/>
      <c r="P685" s="860"/>
      <c r="Q685" s="330"/>
      <c r="R685" s="866"/>
      <c r="S685" s="392"/>
      <c r="T685" s="392"/>
      <c r="U685" s="152"/>
      <c r="V685" s="152"/>
      <c r="W685" s="835"/>
      <c r="X685" s="388"/>
      <c r="Y685" s="835"/>
      <c r="Z685" s="388"/>
      <c r="AA685" s="835"/>
      <c r="AB685" s="270"/>
      <c r="AC685" s="831"/>
      <c r="AD685" s="855"/>
      <c r="AE685" s="319"/>
      <c r="AF685" s="319"/>
      <c r="AG685" s="319"/>
      <c r="AH685" s="319"/>
      <c r="AI685" s="319"/>
      <c r="AJ685" s="319"/>
      <c r="AK685" s="319"/>
      <c r="AL685" s="319"/>
      <c r="AM685" s="319"/>
      <c r="AN685" s="319"/>
      <c r="AO685" s="319"/>
      <c r="AP685" s="319"/>
      <c r="AQ685" s="857"/>
      <c r="AR685" s="46"/>
      <c r="AS685" s="19"/>
    </row>
    <row r="686" spans="2:45" hidden="1">
      <c r="B686" s="823"/>
      <c r="C686" s="828"/>
      <c r="D686" s="25"/>
      <c r="E686" s="25"/>
      <c r="F686" s="396"/>
      <c r="G686" s="22"/>
      <c r="H686" s="7" t="str">
        <f>IFERROR(IF(G686/#REF!=0," ",G686/#REF!),"")</f>
        <v/>
      </c>
      <c r="I686" s="147"/>
      <c r="J686" s="147"/>
      <c r="K686" s="147"/>
      <c r="L686" s="147"/>
      <c r="M686" s="147"/>
      <c r="N686" s="147"/>
      <c r="O686" s="863"/>
      <c r="P686" s="860"/>
      <c r="Q686" s="330"/>
      <c r="R686" s="866"/>
      <c r="S686" s="392"/>
      <c r="T686" s="392"/>
      <c r="U686" s="152"/>
      <c r="V686" s="152"/>
      <c r="W686" s="835"/>
      <c r="X686" s="388"/>
      <c r="Y686" s="835"/>
      <c r="Z686" s="388"/>
      <c r="AA686" s="835"/>
      <c r="AB686" s="270"/>
      <c r="AC686" s="831"/>
      <c r="AD686" s="855"/>
      <c r="AE686" s="319"/>
      <c r="AF686" s="319"/>
      <c r="AG686" s="319"/>
      <c r="AH686" s="319"/>
      <c r="AI686" s="319"/>
      <c r="AJ686" s="319"/>
      <c r="AK686" s="319"/>
      <c r="AL686" s="319"/>
      <c r="AM686" s="319"/>
      <c r="AN686" s="319"/>
      <c r="AO686" s="319"/>
      <c r="AP686" s="319"/>
      <c r="AQ686" s="857"/>
      <c r="AR686" s="46"/>
      <c r="AS686" s="19"/>
    </row>
    <row r="687" spans="2:45" hidden="1">
      <c r="B687" s="823"/>
      <c r="C687" s="828"/>
      <c r="D687" s="25"/>
      <c r="E687" s="25"/>
      <c r="F687" s="396"/>
      <c r="G687" s="22"/>
      <c r="H687" s="7" t="str">
        <f>IFERROR(IF(G687/#REF!=0," ",G687/#REF!),"")</f>
        <v/>
      </c>
      <c r="I687" s="147"/>
      <c r="J687" s="147"/>
      <c r="K687" s="147"/>
      <c r="L687" s="147"/>
      <c r="M687" s="147"/>
      <c r="N687" s="147"/>
      <c r="O687" s="863"/>
      <c r="P687" s="860"/>
      <c r="Q687" s="330"/>
      <c r="R687" s="866"/>
      <c r="S687" s="392"/>
      <c r="T687" s="392"/>
      <c r="U687" s="152"/>
      <c r="V687" s="152"/>
      <c r="W687" s="835"/>
      <c r="X687" s="388"/>
      <c r="Y687" s="835"/>
      <c r="Z687" s="388"/>
      <c r="AA687" s="835"/>
      <c r="AB687" s="270"/>
      <c r="AC687" s="831"/>
      <c r="AD687" s="855"/>
      <c r="AE687" s="319"/>
      <c r="AF687" s="319"/>
      <c r="AG687" s="319"/>
      <c r="AH687" s="319"/>
      <c r="AI687" s="319"/>
      <c r="AJ687" s="319"/>
      <c r="AK687" s="319"/>
      <c r="AL687" s="319"/>
      <c r="AM687" s="319"/>
      <c r="AN687" s="319"/>
      <c r="AO687" s="319"/>
      <c r="AP687" s="319"/>
      <c r="AQ687" s="857"/>
      <c r="AR687" s="46"/>
      <c r="AS687" s="19"/>
    </row>
    <row r="688" spans="2:45" hidden="1">
      <c r="B688" s="823"/>
      <c r="C688" s="828"/>
      <c r="D688" s="25"/>
      <c r="E688" s="25"/>
      <c r="F688" s="396"/>
      <c r="G688" s="22"/>
      <c r="H688" s="7" t="str">
        <f>IFERROR(IF(G688/#REF!=0," ",G688/#REF!),"")</f>
        <v/>
      </c>
      <c r="I688" s="147"/>
      <c r="J688" s="147"/>
      <c r="K688" s="147"/>
      <c r="L688" s="147"/>
      <c r="M688" s="147"/>
      <c r="N688" s="147"/>
      <c r="O688" s="863"/>
      <c r="P688" s="860"/>
      <c r="Q688" s="330"/>
      <c r="R688" s="866"/>
      <c r="S688" s="392"/>
      <c r="T688" s="392"/>
      <c r="U688" s="152"/>
      <c r="V688" s="152"/>
      <c r="W688" s="835"/>
      <c r="X688" s="388"/>
      <c r="Y688" s="835"/>
      <c r="Z688" s="388"/>
      <c r="AA688" s="835"/>
      <c r="AB688" s="270"/>
      <c r="AC688" s="831"/>
      <c r="AD688" s="855"/>
      <c r="AE688" s="319"/>
      <c r="AF688" s="319"/>
      <c r="AG688" s="319"/>
      <c r="AH688" s="319"/>
      <c r="AI688" s="319"/>
      <c r="AJ688" s="319"/>
      <c r="AK688" s="319"/>
      <c r="AL688" s="319"/>
      <c r="AM688" s="319"/>
      <c r="AN688" s="319"/>
      <c r="AO688" s="319"/>
      <c r="AP688" s="319"/>
      <c r="AQ688" s="857"/>
      <c r="AR688" s="46"/>
      <c r="AS688" s="19"/>
    </row>
    <row r="689" spans="2:45" hidden="1">
      <c r="B689" s="822"/>
      <c r="C689" s="829"/>
      <c r="D689" s="25"/>
      <c r="E689" s="25"/>
      <c r="F689" s="396"/>
      <c r="G689" s="22"/>
      <c r="H689" s="7" t="str">
        <f>IFERROR(IF(G689/#REF!=0," ",G689/#REF!),"")</f>
        <v/>
      </c>
      <c r="I689" s="7"/>
      <c r="J689" s="7"/>
      <c r="K689" s="7"/>
      <c r="L689" s="7"/>
      <c r="M689" s="7"/>
      <c r="N689" s="7"/>
      <c r="O689" s="864"/>
      <c r="P689" s="861"/>
      <c r="Q689" s="331"/>
      <c r="R689" s="867"/>
      <c r="S689" s="393"/>
      <c r="T689" s="393"/>
      <c r="U689" s="153"/>
      <c r="V689" s="153"/>
      <c r="W689" s="836"/>
      <c r="X689" s="389"/>
      <c r="Y689" s="836"/>
      <c r="Z689" s="389"/>
      <c r="AA689" s="836"/>
      <c r="AB689" s="271"/>
      <c r="AC689" s="832"/>
      <c r="AD689" s="856"/>
      <c r="AE689" s="320"/>
      <c r="AF689" s="320"/>
      <c r="AG689" s="320"/>
      <c r="AH689" s="320"/>
      <c r="AI689" s="320"/>
      <c r="AJ689" s="320"/>
      <c r="AK689" s="320"/>
      <c r="AL689" s="320"/>
      <c r="AM689" s="320"/>
      <c r="AN689" s="320"/>
      <c r="AO689" s="320"/>
      <c r="AP689" s="320"/>
      <c r="AQ689" s="858"/>
      <c r="AR689" s="46"/>
      <c r="AS689" s="19"/>
    </row>
    <row r="690" spans="2:45" s="90" customFormat="1" ht="16.5" hidden="1" customHeight="1">
      <c r="B690" s="821"/>
      <c r="C690" s="78" t="s">
        <v>348</v>
      </c>
      <c r="D690" s="78">
        <f>COUNTA(D680:D689)</f>
        <v>0</v>
      </c>
      <c r="E690" s="78"/>
      <c r="F690" s="78"/>
      <c r="G690" s="69">
        <f>SUM(G680:G689)</f>
        <v>0</v>
      </c>
      <c r="H690" s="69">
        <f>SUM(H680:H689)</f>
        <v>0</v>
      </c>
      <c r="I690" s="69"/>
      <c r="J690" s="69"/>
      <c r="K690" s="69"/>
      <c r="L690" s="69"/>
      <c r="M690" s="69"/>
      <c r="N690" s="69"/>
      <c r="O690" s="70">
        <f>SUM(O680:O689)</f>
        <v>0</v>
      </c>
      <c r="P690" s="71">
        <f>SUM(P680:P689)</f>
        <v>0</v>
      </c>
      <c r="Q690" s="71"/>
      <c r="R690" s="71">
        <f>SUM(R680:R689)</f>
        <v>0</v>
      </c>
      <c r="S690" s="71"/>
      <c r="T690" s="71"/>
      <c r="U690" s="71"/>
      <c r="V690" s="71"/>
      <c r="W690" s="74">
        <f>SUM(W680:W689)</f>
        <v>0</v>
      </c>
      <c r="X690" s="74"/>
      <c r="Y690" s="74">
        <f t="shared" ref="Y690" si="124">SUM(Y680:Y689)</f>
        <v>0</v>
      </c>
      <c r="Z690" s="74"/>
      <c r="AA690" s="74">
        <f>SUM(AA680:AA689)</f>
        <v>0</v>
      </c>
      <c r="AB690" s="74"/>
      <c r="AC690" s="71"/>
      <c r="AD690" s="71" t="e">
        <f>SUM(AD680:AD689)</f>
        <v>#REF!</v>
      </c>
      <c r="AE690" s="71"/>
      <c r="AF690" s="71"/>
      <c r="AG690" s="71"/>
      <c r="AH690" s="71"/>
      <c r="AI690" s="71"/>
      <c r="AJ690" s="71"/>
      <c r="AK690" s="71"/>
      <c r="AL690" s="71"/>
      <c r="AM690" s="71"/>
      <c r="AN690" s="71"/>
      <c r="AO690" s="71"/>
      <c r="AP690" s="71"/>
      <c r="AQ690" s="71" t="e">
        <f t="shared" ref="AQ690" si="125">SUM(AQ680:AQ689)</f>
        <v>#REF!</v>
      </c>
      <c r="AR690" s="81"/>
      <c r="AS690" s="91"/>
    </row>
    <row r="691" spans="2:45" s="93" customFormat="1" hidden="1">
      <c r="B691" s="822"/>
      <c r="C691" s="82"/>
      <c r="D691" s="83"/>
      <c r="E691" s="83"/>
      <c r="F691" s="84"/>
      <c r="G691" s="84"/>
      <c r="H691" s="28" t="str">
        <f>IFERROR(IF(G691/#REF!=0," ",G691/#REF!),"")</f>
        <v/>
      </c>
      <c r="I691" s="28"/>
      <c r="J691" s="28"/>
      <c r="K691" s="28"/>
      <c r="L691" s="28"/>
      <c r="M691" s="28"/>
      <c r="N691" s="28"/>
      <c r="O691" s="72"/>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87"/>
      <c r="AS691" s="92"/>
    </row>
    <row r="692" spans="2:45" hidden="1">
      <c r="B692" s="823">
        <f>B680+1</f>
        <v>57</v>
      </c>
      <c r="C692" s="828"/>
      <c r="D692" s="25"/>
      <c r="E692" s="25"/>
      <c r="F692" s="24"/>
      <c r="G692" s="396"/>
      <c r="H692" s="7" t="str">
        <f>IFERROR(IF(G692/#REF!=0," ",G692/#REF!),"")</f>
        <v/>
      </c>
      <c r="I692" s="147"/>
      <c r="J692" s="147"/>
      <c r="K692" s="147"/>
      <c r="L692" s="147"/>
      <c r="M692" s="147"/>
      <c r="N692" s="147"/>
      <c r="O692" s="862" t="str">
        <f>IFERROR(ROUND(IF(G702/#REF!=0,"",G702/#REF!),0),"")</f>
        <v/>
      </c>
      <c r="P692" s="859" t="str">
        <f>IFERROR(O702/#REF!,"")</f>
        <v/>
      </c>
      <c r="Q692" s="332"/>
      <c r="R692" s="865" t="str">
        <f>IFERROR(P702*#REF!/2,"")</f>
        <v/>
      </c>
      <c r="S692" s="392"/>
      <c r="T692" s="392"/>
      <c r="U692" s="152"/>
      <c r="V692" s="152"/>
      <c r="W692" s="834" t="str">
        <f>IFERROR(ROUND(IF(OR(#REF!="Hino Truck",#REF!="Hino Truck",#REF!="Hino Truck",#REF!="Hino Truck"),$P702/#REF!,""),1),"NA")</f>
        <v>NA</v>
      </c>
      <c r="X692" s="387"/>
      <c r="Y692" s="834" t="str">
        <f>IFERROR(ROUND(IF(OR(#REF!="Shazoor",#REF!="Shazoor",#REF!="Shazoor",#REF!="Shazoor"),$P702/#REF!,""),1),"NA")</f>
        <v>NA</v>
      </c>
      <c r="Z692" s="387"/>
      <c r="AA692" s="834" t="str">
        <f>IFERROR(ROUND(IF(OR(#REF!="Suzuki",#REF!="Suzuki",#REF!="Suzuki",#REF!="Suzuki"),$P702/#REF!,""),1),"NA")</f>
        <v>NA</v>
      </c>
      <c r="AB692" s="269"/>
      <c r="AC692" s="830"/>
      <c r="AD692" s="855" t="e">
        <f>H702/#REF!/#REF!</f>
        <v>#REF!</v>
      </c>
      <c r="AE692" s="319"/>
      <c r="AF692" s="319"/>
      <c r="AG692" s="319"/>
      <c r="AH692" s="319"/>
      <c r="AI692" s="319"/>
      <c r="AJ692" s="319"/>
      <c r="AK692" s="319"/>
      <c r="AL692" s="319"/>
      <c r="AM692" s="319"/>
      <c r="AN692" s="319"/>
      <c r="AO692" s="319"/>
      <c r="AP692" s="319"/>
      <c r="AQ692" s="857" t="e">
        <f>ROUND(AD702/#REF!,0)</f>
        <v>#REF!</v>
      </c>
      <c r="AR692" s="44"/>
      <c r="AS692" s="19"/>
    </row>
    <row r="693" spans="2:45" hidden="1">
      <c r="B693" s="823"/>
      <c r="C693" s="828"/>
      <c r="D693" s="25"/>
      <c r="E693" s="25"/>
      <c r="F693" s="396"/>
      <c r="G693" s="396"/>
      <c r="H693" s="7" t="str">
        <f>IFERROR(IF(G693/#REF!=0," ",G693/#REF!),"")</f>
        <v/>
      </c>
      <c r="I693" s="147"/>
      <c r="J693" s="147"/>
      <c r="K693" s="147"/>
      <c r="L693" s="147"/>
      <c r="M693" s="147"/>
      <c r="N693" s="147"/>
      <c r="O693" s="863"/>
      <c r="P693" s="860"/>
      <c r="Q693" s="330"/>
      <c r="R693" s="866"/>
      <c r="S693" s="392"/>
      <c r="T693" s="392"/>
      <c r="U693" s="152"/>
      <c r="V693" s="152"/>
      <c r="W693" s="835"/>
      <c r="X693" s="388"/>
      <c r="Y693" s="835"/>
      <c r="Z693" s="388"/>
      <c r="AA693" s="835"/>
      <c r="AB693" s="270"/>
      <c r="AC693" s="831"/>
      <c r="AD693" s="855"/>
      <c r="AE693" s="319"/>
      <c r="AF693" s="319"/>
      <c r="AG693" s="319"/>
      <c r="AH693" s="319"/>
      <c r="AI693" s="319"/>
      <c r="AJ693" s="319"/>
      <c r="AK693" s="319"/>
      <c r="AL693" s="319"/>
      <c r="AM693" s="319"/>
      <c r="AN693" s="319"/>
      <c r="AO693" s="319"/>
      <c r="AP693" s="319"/>
      <c r="AQ693" s="857"/>
      <c r="AR693" s="46"/>
      <c r="AS693" s="19"/>
    </row>
    <row r="694" spans="2:45" hidden="1">
      <c r="B694" s="823"/>
      <c r="C694" s="828"/>
      <c r="D694" s="25"/>
      <c r="E694" s="25"/>
      <c r="F694" s="396"/>
      <c r="G694" s="396"/>
      <c r="H694" s="7" t="str">
        <f>IFERROR(IF(G694/#REF!=0," ",G694/#REF!),"")</f>
        <v/>
      </c>
      <c r="I694" s="147"/>
      <c r="J694" s="147"/>
      <c r="K694" s="147"/>
      <c r="L694" s="147"/>
      <c r="M694" s="147"/>
      <c r="N694" s="147"/>
      <c r="O694" s="863"/>
      <c r="P694" s="860"/>
      <c r="Q694" s="330"/>
      <c r="R694" s="866"/>
      <c r="S694" s="392"/>
      <c r="T694" s="392"/>
      <c r="U694" s="152"/>
      <c r="V694" s="152"/>
      <c r="W694" s="835"/>
      <c r="X694" s="388"/>
      <c r="Y694" s="835"/>
      <c r="Z694" s="388"/>
      <c r="AA694" s="835"/>
      <c r="AB694" s="270"/>
      <c r="AC694" s="831"/>
      <c r="AD694" s="855"/>
      <c r="AE694" s="319"/>
      <c r="AF694" s="319"/>
      <c r="AG694" s="319"/>
      <c r="AH694" s="319"/>
      <c r="AI694" s="319"/>
      <c r="AJ694" s="319"/>
      <c r="AK694" s="319"/>
      <c r="AL694" s="319"/>
      <c r="AM694" s="319"/>
      <c r="AN694" s="319"/>
      <c r="AO694" s="319"/>
      <c r="AP694" s="319"/>
      <c r="AQ694" s="857"/>
      <c r="AR694" s="46"/>
      <c r="AS694" s="19"/>
    </row>
    <row r="695" spans="2:45" hidden="1">
      <c r="B695" s="823"/>
      <c r="C695" s="828"/>
      <c r="D695" s="25"/>
      <c r="E695" s="25"/>
      <c r="F695" s="396"/>
      <c r="G695" s="396"/>
      <c r="H695" s="7" t="str">
        <f>IFERROR(IF(G695/#REF!=0," ",G695/#REF!),"")</f>
        <v/>
      </c>
      <c r="I695" s="147"/>
      <c r="J695" s="147"/>
      <c r="K695" s="147"/>
      <c r="L695" s="147"/>
      <c r="M695" s="147"/>
      <c r="N695" s="147"/>
      <c r="O695" s="863"/>
      <c r="P695" s="860"/>
      <c r="Q695" s="330"/>
      <c r="R695" s="866"/>
      <c r="S695" s="392"/>
      <c r="T695" s="392"/>
      <c r="U695" s="152"/>
      <c r="V695" s="152"/>
      <c r="W695" s="835"/>
      <c r="X695" s="388"/>
      <c r="Y695" s="835"/>
      <c r="Z695" s="388"/>
      <c r="AA695" s="835"/>
      <c r="AB695" s="270"/>
      <c r="AC695" s="831"/>
      <c r="AD695" s="855"/>
      <c r="AE695" s="319"/>
      <c r="AF695" s="319"/>
      <c r="AG695" s="319"/>
      <c r="AH695" s="319"/>
      <c r="AI695" s="319"/>
      <c r="AJ695" s="319"/>
      <c r="AK695" s="319"/>
      <c r="AL695" s="319"/>
      <c r="AM695" s="319"/>
      <c r="AN695" s="319"/>
      <c r="AO695" s="319"/>
      <c r="AP695" s="319"/>
      <c r="AQ695" s="857"/>
      <c r="AR695" s="46"/>
      <c r="AS695" s="19"/>
    </row>
    <row r="696" spans="2:45" hidden="1">
      <c r="B696" s="823"/>
      <c r="C696" s="828"/>
      <c r="D696" s="25"/>
      <c r="E696" s="25"/>
      <c r="F696" s="396"/>
      <c r="G696" s="22"/>
      <c r="H696" s="7" t="str">
        <f>IFERROR(IF(G696/#REF!=0," ",G696/#REF!),"")</f>
        <v/>
      </c>
      <c r="I696" s="147"/>
      <c r="J696" s="147"/>
      <c r="K696" s="147"/>
      <c r="L696" s="147"/>
      <c r="M696" s="147"/>
      <c r="N696" s="147"/>
      <c r="O696" s="863"/>
      <c r="P696" s="860"/>
      <c r="Q696" s="330"/>
      <c r="R696" s="866"/>
      <c r="S696" s="392"/>
      <c r="T696" s="392"/>
      <c r="U696" s="152"/>
      <c r="V696" s="152"/>
      <c r="W696" s="835"/>
      <c r="X696" s="388"/>
      <c r="Y696" s="835"/>
      <c r="Z696" s="388"/>
      <c r="AA696" s="835"/>
      <c r="AB696" s="270"/>
      <c r="AC696" s="831"/>
      <c r="AD696" s="855"/>
      <c r="AE696" s="319"/>
      <c r="AF696" s="319"/>
      <c r="AG696" s="319"/>
      <c r="AH696" s="319"/>
      <c r="AI696" s="319"/>
      <c r="AJ696" s="319"/>
      <c r="AK696" s="319"/>
      <c r="AL696" s="319"/>
      <c r="AM696" s="319"/>
      <c r="AN696" s="319"/>
      <c r="AO696" s="319"/>
      <c r="AP696" s="319"/>
      <c r="AQ696" s="857"/>
      <c r="AR696" s="46"/>
      <c r="AS696" s="19"/>
    </row>
    <row r="697" spans="2:45" hidden="1">
      <c r="B697" s="823"/>
      <c r="C697" s="828"/>
      <c r="D697" s="25"/>
      <c r="E697" s="25"/>
      <c r="F697" s="396"/>
      <c r="G697" s="22"/>
      <c r="H697" s="7" t="str">
        <f>IFERROR(IF(G697/#REF!=0," ",G697/#REF!),"")</f>
        <v/>
      </c>
      <c r="I697" s="147"/>
      <c r="J697" s="147"/>
      <c r="K697" s="147"/>
      <c r="L697" s="147"/>
      <c r="M697" s="147"/>
      <c r="N697" s="147"/>
      <c r="O697" s="863"/>
      <c r="P697" s="860"/>
      <c r="Q697" s="330"/>
      <c r="R697" s="866"/>
      <c r="S697" s="392"/>
      <c r="T697" s="392"/>
      <c r="U697" s="152"/>
      <c r="V697" s="152"/>
      <c r="W697" s="835"/>
      <c r="X697" s="388"/>
      <c r="Y697" s="835"/>
      <c r="Z697" s="388"/>
      <c r="AA697" s="835"/>
      <c r="AB697" s="270"/>
      <c r="AC697" s="831"/>
      <c r="AD697" s="855"/>
      <c r="AE697" s="319"/>
      <c r="AF697" s="319"/>
      <c r="AG697" s="319"/>
      <c r="AH697" s="319"/>
      <c r="AI697" s="319"/>
      <c r="AJ697" s="319"/>
      <c r="AK697" s="319"/>
      <c r="AL697" s="319"/>
      <c r="AM697" s="319"/>
      <c r="AN697" s="319"/>
      <c r="AO697" s="319"/>
      <c r="AP697" s="319"/>
      <c r="AQ697" s="857"/>
      <c r="AR697" s="46"/>
      <c r="AS697" s="19"/>
    </row>
    <row r="698" spans="2:45" hidden="1">
      <c r="B698" s="823"/>
      <c r="C698" s="828"/>
      <c r="D698" s="25"/>
      <c r="E698" s="25"/>
      <c r="F698" s="396"/>
      <c r="G698" s="22"/>
      <c r="H698" s="7" t="str">
        <f>IFERROR(IF(G698/#REF!=0," ",G698/#REF!),"")</f>
        <v/>
      </c>
      <c r="I698" s="147"/>
      <c r="J698" s="147"/>
      <c r="K698" s="147"/>
      <c r="L698" s="147"/>
      <c r="M698" s="147"/>
      <c r="N698" s="147"/>
      <c r="O698" s="863"/>
      <c r="P698" s="860"/>
      <c r="Q698" s="330"/>
      <c r="R698" s="866"/>
      <c r="S698" s="392"/>
      <c r="T698" s="392"/>
      <c r="U698" s="152"/>
      <c r="V698" s="152"/>
      <c r="W698" s="835"/>
      <c r="X698" s="388"/>
      <c r="Y698" s="835"/>
      <c r="Z698" s="388"/>
      <c r="AA698" s="835"/>
      <c r="AB698" s="270"/>
      <c r="AC698" s="831"/>
      <c r="AD698" s="855"/>
      <c r="AE698" s="319"/>
      <c r="AF698" s="319"/>
      <c r="AG698" s="319"/>
      <c r="AH698" s="319"/>
      <c r="AI698" s="319"/>
      <c r="AJ698" s="319"/>
      <c r="AK698" s="319"/>
      <c r="AL698" s="319"/>
      <c r="AM698" s="319"/>
      <c r="AN698" s="319"/>
      <c r="AO698" s="319"/>
      <c r="AP698" s="319"/>
      <c r="AQ698" s="857"/>
      <c r="AR698" s="46"/>
      <c r="AS698" s="19"/>
    </row>
    <row r="699" spans="2:45" hidden="1">
      <c r="B699" s="823"/>
      <c r="C699" s="828"/>
      <c r="D699" s="25"/>
      <c r="E699" s="25"/>
      <c r="F699" s="396"/>
      <c r="G699" s="22"/>
      <c r="H699" s="7" t="str">
        <f>IFERROR(IF(G699/#REF!=0," ",G699/#REF!),"")</f>
        <v/>
      </c>
      <c r="I699" s="147"/>
      <c r="J699" s="147"/>
      <c r="K699" s="147"/>
      <c r="L699" s="147"/>
      <c r="M699" s="147"/>
      <c r="N699" s="147"/>
      <c r="O699" s="863"/>
      <c r="P699" s="860"/>
      <c r="Q699" s="330"/>
      <c r="R699" s="866"/>
      <c r="S699" s="392"/>
      <c r="T699" s="392"/>
      <c r="U699" s="152"/>
      <c r="V699" s="152"/>
      <c r="W699" s="835"/>
      <c r="X699" s="388"/>
      <c r="Y699" s="835"/>
      <c r="Z699" s="388"/>
      <c r="AA699" s="835"/>
      <c r="AB699" s="270"/>
      <c r="AC699" s="831"/>
      <c r="AD699" s="855"/>
      <c r="AE699" s="319"/>
      <c r="AF699" s="319"/>
      <c r="AG699" s="319"/>
      <c r="AH699" s="319"/>
      <c r="AI699" s="319"/>
      <c r="AJ699" s="319"/>
      <c r="AK699" s="319"/>
      <c r="AL699" s="319"/>
      <c r="AM699" s="319"/>
      <c r="AN699" s="319"/>
      <c r="AO699" s="319"/>
      <c r="AP699" s="319"/>
      <c r="AQ699" s="857"/>
      <c r="AR699" s="46"/>
      <c r="AS699" s="19"/>
    </row>
    <row r="700" spans="2:45" hidden="1">
      <c r="B700" s="823"/>
      <c r="C700" s="828"/>
      <c r="D700" s="25"/>
      <c r="E700" s="25"/>
      <c r="F700" s="396"/>
      <c r="G700" s="22"/>
      <c r="H700" s="7" t="str">
        <f>IFERROR(IF(G700/#REF!=0," ",G700/#REF!),"")</f>
        <v/>
      </c>
      <c r="I700" s="147"/>
      <c r="J700" s="147"/>
      <c r="K700" s="147"/>
      <c r="L700" s="147"/>
      <c r="M700" s="147"/>
      <c r="N700" s="147"/>
      <c r="O700" s="863"/>
      <c r="P700" s="860"/>
      <c r="Q700" s="330"/>
      <c r="R700" s="866"/>
      <c r="S700" s="392"/>
      <c r="T700" s="392"/>
      <c r="U700" s="152"/>
      <c r="V700" s="152"/>
      <c r="W700" s="835"/>
      <c r="X700" s="388"/>
      <c r="Y700" s="835"/>
      <c r="Z700" s="388"/>
      <c r="AA700" s="835"/>
      <c r="AB700" s="270"/>
      <c r="AC700" s="831"/>
      <c r="AD700" s="855"/>
      <c r="AE700" s="319"/>
      <c r="AF700" s="319"/>
      <c r="AG700" s="319"/>
      <c r="AH700" s="319"/>
      <c r="AI700" s="319"/>
      <c r="AJ700" s="319"/>
      <c r="AK700" s="319"/>
      <c r="AL700" s="319"/>
      <c r="AM700" s="319"/>
      <c r="AN700" s="319"/>
      <c r="AO700" s="319"/>
      <c r="AP700" s="319"/>
      <c r="AQ700" s="857"/>
      <c r="AR700" s="46"/>
      <c r="AS700" s="19"/>
    </row>
    <row r="701" spans="2:45" hidden="1">
      <c r="B701" s="822"/>
      <c r="C701" s="829"/>
      <c r="D701" s="25"/>
      <c r="E701" s="25"/>
      <c r="F701" s="396"/>
      <c r="G701" s="22"/>
      <c r="H701" s="7" t="str">
        <f>IFERROR(IF(G701/#REF!=0," ",G701/#REF!),"")</f>
        <v/>
      </c>
      <c r="I701" s="7"/>
      <c r="J701" s="7"/>
      <c r="K701" s="7"/>
      <c r="L701" s="7"/>
      <c r="M701" s="7"/>
      <c r="N701" s="7"/>
      <c r="O701" s="864"/>
      <c r="P701" s="861"/>
      <c r="Q701" s="331"/>
      <c r="R701" s="867"/>
      <c r="S701" s="393"/>
      <c r="T701" s="393"/>
      <c r="U701" s="153"/>
      <c r="V701" s="153"/>
      <c r="W701" s="836"/>
      <c r="X701" s="389"/>
      <c r="Y701" s="836"/>
      <c r="Z701" s="389"/>
      <c r="AA701" s="836"/>
      <c r="AB701" s="271"/>
      <c r="AC701" s="832"/>
      <c r="AD701" s="856"/>
      <c r="AE701" s="320"/>
      <c r="AF701" s="320"/>
      <c r="AG701" s="320"/>
      <c r="AH701" s="320"/>
      <c r="AI701" s="320"/>
      <c r="AJ701" s="320"/>
      <c r="AK701" s="320"/>
      <c r="AL701" s="320"/>
      <c r="AM701" s="320"/>
      <c r="AN701" s="320"/>
      <c r="AO701" s="320"/>
      <c r="AP701" s="320"/>
      <c r="AQ701" s="858"/>
      <c r="AR701" s="46"/>
      <c r="AS701" s="19"/>
    </row>
    <row r="702" spans="2:45" s="90" customFormat="1" ht="16.5" hidden="1" customHeight="1">
      <c r="B702" s="821"/>
      <c r="C702" s="78" t="s">
        <v>348</v>
      </c>
      <c r="D702" s="78">
        <f>COUNTA(D692:D701)</f>
        <v>0</v>
      </c>
      <c r="E702" s="78"/>
      <c r="F702" s="78"/>
      <c r="G702" s="69">
        <f>SUM(G692:G701)</f>
        <v>0</v>
      </c>
      <c r="H702" s="69">
        <f>SUM(H692:H701)</f>
        <v>0</v>
      </c>
      <c r="I702" s="69"/>
      <c r="J702" s="69"/>
      <c r="K702" s="69"/>
      <c r="L702" s="69"/>
      <c r="M702" s="69"/>
      <c r="N702" s="69"/>
      <c r="O702" s="70">
        <f>SUM(O692:O701)</f>
        <v>0</v>
      </c>
      <c r="P702" s="71">
        <f>SUM(P692:P701)</f>
        <v>0</v>
      </c>
      <c r="Q702" s="71"/>
      <c r="R702" s="71">
        <f>SUM(R692:R701)</f>
        <v>0</v>
      </c>
      <c r="S702" s="71"/>
      <c r="T702" s="71"/>
      <c r="U702" s="71"/>
      <c r="V702" s="71"/>
      <c r="W702" s="74">
        <f>SUM(W692:W701)</f>
        <v>0</v>
      </c>
      <c r="X702" s="74"/>
      <c r="Y702" s="74">
        <f t="shared" ref="Y702" si="126">SUM(Y692:Y701)</f>
        <v>0</v>
      </c>
      <c r="Z702" s="74"/>
      <c r="AA702" s="74">
        <f>SUM(AA692:AA701)</f>
        <v>0</v>
      </c>
      <c r="AB702" s="74"/>
      <c r="AC702" s="71"/>
      <c r="AD702" s="71" t="e">
        <f>SUM(AD692:AD701)</f>
        <v>#REF!</v>
      </c>
      <c r="AE702" s="71"/>
      <c r="AF702" s="71"/>
      <c r="AG702" s="71"/>
      <c r="AH702" s="71"/>
      <c r="AI702" s="71"/>
      <c r="AJ702" s="71"/>
      <c r="AK702" s="71"/>
      <c r="AL702" s="71"/>
      <c r="AM702" s="71"/>
      <c r="AN702" s="71"/>
      <c r="AO702" s="71"/>
      <c r="AP702" s="71"/>
      <c r="AQ702" s="71" t="e">
        <f t="shared" ref="AQ702" si="127">SUM(AQ692:AQ701)</f>
        <v>#REF!</v>
      </c>
      <c r="AR702" s="81"/>
      <c r="AS702" s="91"/>
    </row>
    <row r="703" spans="2:45" s="93" customFormat="1" hidden="1">
      <c r="B703" s="822"/>
      <c r="C703" s="82"/>
      <c r="D703" s="83"/>
      <c r="E703" s="83"/>
      <c r="F703" s="84"/>
      <c r="G703" s="84"/>
      <c r="H703" s="28" t="str">
        <f>IFERROR(IF(G703/#REF!=0," ",G703/#REF!),"")</f>
        <v/>
      </c>
      <c r="I703" s="28"/>
      <c r="J703" s="28"/>
      <c r="K703" s="28"/>
      <c r="L703" s="28"/>
      <c r="M703" s="28"/>
      <c r="N703" s="28"/>
      <c r="O703" s="72"/>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87"/>
      <c r="AS703" s="92"/>
    </row>
    <row r="704" spans="2:45" hidden="1">
      <c r="B704" s="823">
        <f>B692+1</f>
        <v>58</v>
      </c>
      <c r="C704" s="828"/>
      <c r="D704" s="25"/>
      <c r="E704" s="25"/>
      <c r="F704" s="24"/>
      <c r="G704" s="396"/>
      <c r="H704" s="7" t="str">
        <f>IFERROR(IF(G704/#REF!=0," ",G704/#REF!),"")</f>
        <v/>
      </c>
      <c r="I704" s="147"/>
      <c r="J704" s="147"/>
      <c r="K704" s="147"/>
      <c r="L704" s="147"/>
      <c r="M704" s="147"/>
      <c r="N704" s="147"/>
      <c r="O704" s="862" t="str">
        <f>IFERROR(ROUND(IF(G714/#REF!=0,"",G714/#REF!),0),"")</f>
        <v/>
      </c>
      <c r="P704" s="859" t="str">
        <f>IFERROR(O714/#REF!,"")</f>
        <v/>
      </c>
      <c r="Q704" s="332"/>
      <c r="R704" s="865" t="str">
        <f>IFERROR(P714*#REF!/2,"")</f>
        <v/>
      </c>
      <c r="S704" s="392"/>
      <c r="T704" s="392"/>
      <c r="U704" s="152"/>
      <c r="V704" s="152"/>
      <c r="W704" s="834" t="str">
        <f>IFERROR(ROUND(IF(OR(#REF!="Hino Truck",#REF!="Hino Truck",#REF!="Hino Truck",#REF!="Hino Truck"),$P714/#REF!,""),1),"NA")</f>
        <v>NA</v>
      </c>
      <c r="X704" s="387"/>
      <c r="Y704" s="834" t="str">
        <f>IFERROR(ROUND(IF(OR(#REF!="Shazoor",#REF!="Shazoor",#REF!="Shazoor",#REF!="Shazoor"),$P714/#REF!,""),1),"NA")</f>
        <v>NA</v>
      </c>
      <c r="Z704" s="387"/>
      <c r="AA704" s="834" t="str">
        <f>IFERROR(ROUND(IF(OR(#REF!="Suzuki",#REF!="Suzuki",#REF!="Suzuki",#REF!="Suzuki"),$P714/#REF!,""),1),"NA")</f>
        <v>NA</v>
      </c>
      <c r="AB704" s="269"/>
      <c r="AC704" s="830"/>
      <c r="AD704" s="855" t="e">
        <f>H714/#REF!/#REF!</f>
        <v>#REF!</v>
      </c>
      <c r="AE704" s="319"/>
      <c r="AF704" s="319"/>
      <c r="AG704" s="319"/>
      <c r="AH704" s="319"/>
      <c r="AI704" s="319"/>
      <c r="AJ704" s="319"/>
      <c r="AK704" s="319"/>
      <c r="AL704" s="319"/>
      <c r="AM704" s="319"/>
      <c r="AN704" s="319"/>
      <c r="AO704" s="319"/>
      <c r="AP704" s="319"/>
      <c r="AQ704" s="857" t="e">
        <f>ROUND(AD714/#REF!,0)</f>
        <v>#REF!</v>
      </c>
      <c r="AR704" s="44"/>
      <c r="AS704" s="19"/>
    </row>
    <row r="705" spans="2:45" hidden="1">
      <c r="B705" s="823"/>
      <c r="C705" s="828"/>
      <c r="D705" s="25"/>
      <c r="E705" s="25"/>
      <c r="F705" s="396"/>
      <c r="G705" s="396"/>
      <c r="H705" s="7" t="str">
        <f>IFERROR(IF(G705/#REF!=0," ",G705/#REF!),"")</f>
        <v/>
      </c>
      <c r="I705" s="147"/>
      <c r="J705" s="147"/>
      <c r="K705" s="147"/>
      <c r="L705" s="147"/>
      <c r="M705" s="147"/>
      <c r="N705" s="147"/>
      <c r="O705" s="863"/>
      <c r="P705" s="860"/>
      <c r="Q705" s="330"/>
      <c r="R705" s="866"/>
      <c r="S705" s="392"/>
      <c r="T705" s="392"/>
      <c r="U705" s="152"/>
      <c r="V705" s="152"/>
      <c r="W705" s="835"/>
      <c r="X705" s="388"/>
      <c r="Y705" s="835"/>
      <c r="Z705" s="388"/>
      <c r="AA705" s="835"/>
      <c r="AB705" s="270"/>
      <c r="AC705" s="831"/>
      <c r="AD705" s="855"/>
      <c r="AE705" s="319"/>
      <c r="AF705" s="319"/>
      <c r="AG705" s="319"/>
      <c r="AH705" s="319"/>
      <c r="AI705" s="319"/>
      <c r="AJ705" s="319"/>
      <c r="AK705" s="319"/>
      <c r="AL705" s="319"/>
      <c r="AM705" s="319"/>
      <c r="AN705" s="319"/>
      <c r="AO705" s="319"/>
      <c r="AP705" s="319"/>
      <c r="AQ705" s="857"/>
      <c r="AR705" s="46"/>
      <c r="AS705" s="19"/>
    </row>
    <row r="706" spans="2:45" hidden="1">
      <c r="B706" s="823"/>
      <c r="C706" s="828"/>
      <c r="D706" s="25"/>
      <c r="E706" s="25"/>
      <c r="F706" s="396"/>
      <c r="G706" s="396"/>
      <c r="H706" s="7" t="str">
        <f>IFERROR(IF(G706/#REF!=0," ",G706/#REF!),"")</f>
        <v/>
      </c>
      <c r="I706" s="147"/>
      <c r="J706" s="147"/>
      <c r="K706" s="147"/>
      <c r="L706" s="147"/>
      <c r="M706" s="147"/>
      <c r="N706" s="147"/>
      <c r="O706" s="863"/>
      <c r="P706" s="860"/>
      <c r="Q706" s="330"/>
      <c r="R706" s="866"/>
      <c r="S706" s="392"/>
      <c r="T706" s="392"/>
      <c r="U706" s="152"/>
      <c r="V706" s="152"/>
      <c r="W706" s="835"/>
      <c r="X706" s="388"/>
      <c r="Y706" s="835"/>
      <c r="Z706" s="388"/>
      <c r="AA706" s="835"/>
      <c r="AB706" s="270"/>
      <c r="AC706" s="831"/>
      <c r="AD706" s="855"/>
      <c r="AE706" s="319"/>
      <c r="AF706" s="319"/>
      <c r="AG706" s="319"/>
      <c r="AH706" s="319"/>
      <c r="AI706" s="319"/>
      <c r="AJ706" s="319"/>
      <c r="AK706" s="319"/>
      <c r="AL706" s="319"/>
      <c r="AM706" s="319"/>
      <c r="AN706" s="319"/>
      <c r="AO706" s="319"/>
      <c r="AP706" s="319"/>
      <c r="AQ706" s="857"/>
      <c r="AR706" s="46"/>
      <c r="AS706" s="19"/>
    </row>
    <row r="707" spans="2:45" hidden="1">
      <c r="B707" s="823"/>
      <c r="C707" s="828"/>
      <c r="D707" s="25"/>
      <c r="E707" s="25"/>
      <c r="F707" s="396"/>
      <c r="G707" s="396"/>
      <c r="H707" s="7" t="str">
        <f>IFERROR(IF(G707/#REF!=0," ",G707/#REF!),"")</f>
        <v/>
      </c>
      <c r="I707" s="147"/>
      <c r="J707" s="147"/>
      <c r="K707" s="147"/>
      <c r="L707" s="147"/>
      <c r="M707" s="147"/>
      <c r="N707" s="147"/>
      <c r="O707" s="863"/>
      <c r="P707" s="860"/>
      <c r="Q707" s="330"/>
      <c r="R707" s="866"/>
      <c r="S707" s="392"/>
      <c r="T707" s="392"/>
      <c r="U707" s="152"/>
      <c r="V707" s="152"/>
      <c r="W707" s="835"/>
      <c r="X707" s="388"/>
      <c r="Y707" s="835"/>
      <c r="Z707" s="388"/>
      <c r="AA707" s="835"/>
      <c r="AB707" s="270"/>
      <c r="AC707" s="831"/>
      <c r="AD707" s="855"/>
      <c r="AE707" s="319"/>
      <c r="AF707" s="319"/>
      <c r="AG707" s="319"/>
      <c r="AH707" s="319"/>
      <c r="AI707" s="319"/>
      <c r="AJ707" s="319"/>
      <c r="AK707" s="319"/>
      <c r="AL707" s="319"/>
      <c r="AM707" s="319"/>
      <c r="AN707" s="319"/>
      <c r="AO707" s="319"/>
      <c r="AP707" s="319"/>
      <c r="AQ707" s="857"/>
      <c r="AR707" s="46"/>
      <c r="AS707" s="19"/>
    </row>
    <row r="708" spans="2:45" hidden="1">
      <c r="B708" s="823"/>
      <c r="C708" s="828"/>
      <c r="D708" s="25"/>
      <c r="E708" s="25"/>
      <c r="F708" s="396"/>
      <c r="G708" s="22"/>
      <c r="H708" s="7" t="str">
        <f>IFERROR(IF(G708/#REF!=0," ",G708/#REF!),"")</f>
        <v/>
      </c>
      <c r="I708" s="147"/>
      <c r="J708" s="147"/>
      <c r="K708" s="147"/>
      <c r="L708" s="147"/>
      <c r="M708" s="147"/>
      <c r="N708" s="147"/>
      <c r="O708" s="863"/>
      <c r="P708" s="860"/>
      <c r="Q708" s="330"/>
      <c r="R708" s="866"/>
      <c r="S708" s="392"/>
      <c r="T708" s="392"/>
      <c r="U708" s="152"/>
      <c r="V708" s="152"/>
      <c r="W708" s="835"/>
      <c r="X708" s="388"/>
      <c r="Y708" s="835"/>
      <c r="Z708" s="388"/>
      <c r="AA708" s="835"/>
      <c r="AB708" s="270"/>
      <c r="AC708" s="831"/>
      <c r="AD708" s="855"/>
      <c r="AE708" s="319"/>
      <c r="AF708" s="319"/>
      <c r="AG708" s="319"/>
      <c r="AH708" s="319"/>
      <c r="AI708" s="319"/>
      <c r="AJ708" s="319"/>
      <c r="AK708" s="319"/>
      <c r="AL708" s="319"/>
      <c r="AM708" s="319"/>
      <c r="AN708" s="319"/>
      <c r="AO708" s="319"/>
      <c r="AP708" s="319"/>
      <c r="AQ708" s="857"/>
      <c r="AR708" s="46"/>
      <c r="AS708" s="19"/>
    </row>
    <row r="709" spans="2:45" hidden="1">
      <c r="B709" s="823"/>
      <c r="C709" s="828"/>
      <c r="D709" s="25"/>
      <c r="E709" s="25"/>
      <c r="F709" s="396"/>
      <c r="G709" s="22"/>
      <c r="H709" s="7" t="str">
        <f>IFERROR(IF(G709/#REF!=0," ",G709/#REF!),"")</f>
        <v/>
      </c>
      <c r="I709" s="147"/>
      <c r="J709" s="147"/>
      <c r="K709" s="147"/>
      <c r="L709" s="147"/>
      <c r="M709" s="147"/>
      <c r="N709" s="147"/>
      <c r="O709" s="863"/>
      <c r="P709" s="860"/>
      <c r="Q709" s="330"/>
      <c r="R709" s="866"/>
      <c r="S709" s="392"/>
      <c r="T709" s="392"/>
      <c r="U709" s="152"/>
      <c r="V709" s="152"/>
      <c r="W709" s="835"/>
      <c r="X709" s="388"/>
      <c r="Y709" s="835"/>
      <c r="Z709" s="388"/>
      <c r="AA709" s="835"/>
      <c r="AB709" s="270"/>
      <c r="AC709" s="831"/>
      <c r="AD709" s="855"/>
      <c r="AE709" s="319"/>
      <c r="AF709" s="319"/>
      <c r="AG709" s="319"/>
      <c r="AH709" s="319"/>
      <c r="AI709" s="319"/>
      <c r="AJ709" s="319"/>
      <c r="AK709" s="319"/>
      <c r="AL709" s="319"/>
      <c r="AM709" s="319"/>
      <c r="AN709" s="319"/>
      <c r="AO709" s="319"/>
      <c r="AP709" s="319"/>
      <c r="AQ709" s="857"/>
      <c r="AR709" s="46"/>
      <c r="AS709" s="19"/>
    </row>
    <row r="710" spans="2:45" hidden="1">
      <c r="B710" s="823"/>
      <c r="C710" s="828"/>
      <c r="D710" s="25"/>
      <c r="E710" s="25"/>
      <c r="F710" s="396"/>
      <c r="G710" s="22"/>
      <c r="H710" s="7" t="str">
        <f>IFERROR(IF(G710/#REF!=0," ",G710/#REF!),"")</f>
        <v/>
      </c>
      <c r="I710" s="147"/>
      <c r="J710" s="147"/>
      <c r="K710" s="147"/>
      <c r="L710" s="147"/>
      <c r="M710" s="147"/>
      <c r="N710" s="147"/>
      <c r="O710" s="863"/>
      <c r="P710" s="860"/>
      <c r="Q710" s="330"/>
      <c r="R710" s="866"/>
      <c r="S710" s="392"/>
      <c r="T710" s="392"/>
      <c r="U710" s="152"/>
      <c r="V710" s="152"/>
      <c r="W710" s="835"/>
      <c r="X710" s="388"/>
      <c r="Y710" s="835"/>
      <c r="Z710" s="388"/>
      <c r="AA710" s="835"/>
      <c r="AB710" s="270"/>
      <c r="AC710" s="831"/>
      <c r="AD710" s="855"/>
      <c r="AE710" s="319"/>
      <c r="AF710" s="319"/>
      <c r="AG710" s="319"/>
      <c r="AH710" s="319"/>
      <c r="AI710" s="319"/>
      <c r="AJ710" s="319"/>
      <c r="AK710" s="319"/>
      <c r="AL710" s="319"/>
      <c r="AM710" s="319"/>
      <c r="AN710" s="319"/>
      <c r="AO710" s="319"/>
      <c r="AP710" s="319"/>
      <c r="AQ710" s="857"/>
      <c r="AR710" s="46"/>
      <c r="AS710" s="19"/>
    </row>
    <row r="711" spans="2:45" hidden="1">
      <c r="B711" s="823"/>
      <c r="C711" s="828"/>
      <c r="D711" s="25"/>
      <c r="E711" s="25"/>
      <c r="F711" s="396"/>
      <c r="G711" s="22"/>
      <c r="H711" s="7" t="str">
        <f>IFERROR(IF(G711/#REF!=0," ",G711/#REF!),"")</f>
        <v/>
      </c>
      <c r="I711" s="147"/>
      <c r="J711" s="147"/>
      <c r="K711" s="147"/>
      <c r="L711" s="147"/>
      <c r="M711" s="147"/>
      <c r="N711" s="147"/>
      <c r="O711" s="863"/>
      <c r="P711" s="860"/>
      <c r="Q711" s="330"/>
      <c r="R711" s="866"/>
      <c r="S711" s="392"/>
      <c r="T711" s="392"/>
      <c r="U711" s="152"/>
      <c r="V711" s="152"/>
      <c r="W711" s="835"/>
      <c r="X711" s="388"/>
      <c r="Y711" s="835"/>
      <c r="Z711" s="388"/>
      <c r="AA711" s="835"/>
      <c r="AB711" s="270"/>
      <c r="AC711" s="831"/>
      <c r="AD711" s="855"/>
      <c r="AE711" s="319"/>
      <c r="AF711" s="319"/>
      <c r="AG711" s="319"/>
      <c r="AH711" s="319"/>
      <c r="AI711" s="319"/>
      <c r="AJ711" s="319"/>
      <c r="AK711" s="319"/>
      <c r="AL711" s="319"/>
      <c r="AM711" s="319"/>
      <c r="AN711" s="319"/>
      <c r="AO711" s="319"/>
      <c r="AP711" s="319"/>
      <c r="AQ711" s="857"/>
      <c r="AR711" s="46"/>
      <c r="AS711" s="19"/>
    </row>
    <row r="712" spans="2:45" hidden="1">
      <c r="B712" s="823"/>
      <c r="C712" s="828"/>
      <c r="D712" s="25"/>
      <c r="E712" s="25"/>
      <c r="F712" s="396"/>
      <c r="G712" s="22"/>
      <c r="H712" s="7" t="str">
        <f>IFERROR(IF(G712/#REF!=0," ",G712/#REF!),"")</f>
        <v/>
      </c>
      <c r="I712" s="147"/>
      <c r="J712" s="147"/>
      <c r="K712" s="147"/>
      <c r="L712" s="147"/>
      <c r="M712" s="147"/>
      <c r="N712" s="147"/>
      <c r="O712" s="863"/>
      <c r="P712" s="860"/>
      <c r="Q712" s="330"/>
      <c r="R712" s="866"/>
      <c r="S712" s="392"/>
      <c r="T712" s="392"/>
      <c r="U712" s="152"/>
      <c r="V712" s="152"/>
      <c r="W712" s="835"/>
      <c r="X712" s="388"/>
      <c r="Y712" s="835"/>
      <c r="Z712" s="388"/>
      <c r="AA712" s="835"/>
      <c r="AB712" s="270"/>
      <c r="AC712" s="831"/>
      <c r="AD712" s="855"/>
      <c r="AE712" s="319"/>
      <c r="AF712" s="319"/>
      <c r="AG712" s="319"/>
      <c r="AH712" s="319"/>
      <c r="AI712" s="319"/>
      <c r="AJ712" s="319"/>
      <c r="AK712" s="319"/>
      <c r="AL712" s="319"/>
      <c r="AM712" s="319"/>
      <c r="AN712" s="319"/>
      <c r="AO712" s="319"/>
      <c r="AP712" s="319"/>
      <c r="AQ712" s="857"/>
      <c r="AR712" s="46"/>
      <c r="AS712" s="19"/>
    </row>
    <row r="713" spans="2:45" hidden="1">
      <c r="B713" s="822"/>
      <c r="C713" s="829"/>
      <c r="D713" s="25"/>
      <c r="E713" s="25"/>
      <c r="F713" s="396"/>
      <c r="G713" s="22"/>
      <c r="H713" s="7" t="str">
        <f>IFERROR(IF(G713/#REF!=0," ",G713/#REF!),"")</f>
        <v/>
      </c>
      <c r="I713" s="7"/>
      <c r="J713" s="7"/>
      <c r="K713" s="7"/>
      <c r="L713" s="7"/>
      <c r="M713" s="7"/>
      <c r="N713" s="7"/>
      <c r="O713" s="864"/>
      <c r="P713" s="861"/>
      <c r="Q713" s="331"/>
      <c r="R713" s="867"/>
      <c r="S713" s="393"/>
      <c r="T713" s="393"/>
      <c r="U713" s="153"/>
      <c r="V713" s="153"/>
      <c r="W713" s="836"/>
      <c r="X713" s="389"/>
      <c r="Y713" s="836"/>
      <c r="Z713" s="389"/>
      <c r="AA713" s="836"/>
      <c r="AB713" s="271"/>
      <c r="AC713" s="832"/>
      <c r="AD713" s="856"/>
      <c r="AE713" s="320"/>
      <c r="AF713" s="320"/>
      <c r="AG713" s="320"/>
      <c r="AH713" s="320"/>
      <c r="AI713" s="320"/>
      <c r="AJ713" s="320"/>
      <c r="AK713" s="320"/>
      <c r="AL713" s="320"/>
      <c r="AM713" s="320"/>
      <c r="AN713" s="320"/>
      <c r="AO713" s="320"/>
      <c r="AP713" s="320"/>
      <c r="AQ713" s="858"/>
      <c r="AR713" s="46"/>
      <c r="AS713" s="19"/>
    </row>
    <row r="714" spans="2:45" s="90" customFormat="1" ht="16.5" hidden="1" customHeight="1">
      <c r="B714" s="821"/>
      <c r="C714" s="78" t="s">
        <v>348</v>
      </c>
      <c r="D714" s="78">
        <f>COUNTA(D704:D713)</f>
        <v>0</v>
      </c>
      <c r="E714" s="78"/>
      <c r="F714" s="78"/>
      <c r="G714" s="69">
        <f>SUM(G704:G713)</f>
        <v>0</v>
      </c>
      <c r="H714" s="69">
        <f>SUM(H704:H713)</f>
        <v>0</v>
      </c>
      <c r="I714" s="69"/>
      <c r="J714" s="69"/>
      <c r="K714" s="69"/>
      <c r="L714" s="69"/>
      <c r="M714" s="69"/>
      <c r="N714" s="69"/>
      <c r="O714" s="70">
        <f>SUM(O704:O713)</f>
        <v>0</v>
      </c>
      <c r="P714" s="71">
        <f>SUM(P704:P713)</f>
        <v>0</v>
      </c>
      <c r="Q714" s="71"/>
      <c r="R714" s="71">
        <f>SUM(R704:R713)</f>
        <v>0</v>
      </c>
      <c r="S714" s="71"/>
      <c r="T714" s="71"/>
      <c r="U714" s="71"/>
      <c r="V714" s="71"/>
      <c r="W714" s="74">
        <f>SUM(W704:W713)</f>
        <v>0</v>
      </c>
      <c r="X714" s="74"/>
      <c r="Y714" s="74">
        <f t="shared" ref="Y714" si="128">SUM(Y704:Y713)</f>
        <v>0</v>
      </c>
      <c r="Z714" s="74"/>
      <c r="AA714" s="74">
        <f>SUM(AA704:AA713)</f>
        <v>0</v>
      </c>
      <c r="AB714" s="74"/>
      <c r="AC714" s="71"/>
      <c r="AD714" s="71" t="e">
        <f>SUM(AD704:AD713)</f>
        <v>#REF!</v>
      </c>
      <c r="AE714" s="71"/>
      <c r="AF714" s="71"/>
      <c r="AG714" s="71"/>
      <c r="AH714" s="71"/>
      <c r="AI714" s="71"/>
      <c r="AJ714" s="71"/>
      <c r="AK714" s="71"/>
      <c r="AL714" s="71"/>
      <c r="AM714" s="71"/>
      <c r="AN714" s="71"/>
      <c r="AO714" s="71"/>
      <c r="AP714" s="71"/>
      <c r="AQ714" s="71" t="e">
        <f t="shared" ref="AQ714" si="129">SUM(AQ704:AQ713)</f>
        <v>#REF!</v>
      </c>
      <c r="AR714" s="81"/>
      <c r="AS714" s="91"/>
    </row>
    <row r="715" spans="2:45" s="93" customFormat="1" hidden="1">
      <c r="B715" s="822"/>
      <c r="C715" s="82"/>
      <c r="D715" s="83"/>
      <c r="E715" s="83"/>
      <c r="F715" s="84"/>
      <c r="G715" s="84"/>
      <c r="H715" s="28" t="str">
        <f>IFERROR(IF(G715/#REF!=0," ",G715/#REF!),"")</f>
        <v/>
      </c>
      <c r="I715" s="28"/>
      <c r="J715" s="28"/>
      <c r="K715" s="28"/>
      <c r="L715" s="28"/>
      <c r="M715" s="28"/>
      <c r="N715" s="28"/>
      <c r="O715" s="72"/>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87"/>
      <c r="AS715" s="92"/>
    </row>
    <row r="716" spans="2:45" hidden="1">
      <c r="B716" s="823">
        <f>B704+1</f>
        <v>59</v>
      </c>
      <c r="C716" s="828"/>
      <c r="D716" s="25"/>
      <c r="E716" s="25"/>
      <c r="F716" s="24"/>
      <c r="G716" s="396"/>
      <c r="H716" s="7" t="str">
        <f>IFERROR(IF(G716/#REF!=0," ",G716/#REF!),"")</f>
        <v/>
      </c>
      <c r="I716" s="147"/>
      <c r="J716" s="147"/>
      <c r="K716" s="147"/>
      <c r="L716" s="147"/>
      <c r="M716" s="147"/>
      <c r="N716" s="147"/>
      <c r="O716" s="862" t="str">
        <f>IFERROR(ROUND(IF(G726/#REF!=0,"",G726/#REF!),0),"")</f>
        <v/>
      </c>
      <c r="P716" s="859" t="str">
        <f>IFERROR(O726/#REF!,"")</f>
        <v/>
      </c>
      <c r="Q716" s="332"/>
      <c r="R716" s="865" t="str">
        <f>IFERROR(P726*#REF!/2,"")</f>
        <v/>
      </c>
      <c r="S716" s="392"/>
      <c r="T716" s="392"/>
      <c r="U716" s="152"/>
      <c r="V716" s="152"/>
      <c r="W716" s="834" t="str">
        <f>IFERROR(ROUND(IF(OR(#REF!="Hino Truck",#REF!="Hino Truck",#REF!="Hino Truck",#REF!="Hino Truck"),$P726/#REF!,""),1),"NA")</f>
        <v>NA</v>
      </c>
      <c r="X716" s="387"/>
      <c r="Y716" s="834" t="str">
        <f>IFERROR(ROUND(IF(OR(#REF!="Shazoor",#REF!="Shazoor",#REF!="Shazoor",#REF!="Shazoor"),$P726/#REF!,""),1),"NA")</f>
        <v>NA</v>
      </c>
      <c r="Z716" s="387"/>
      <c r="AA716" s="834" t="str">
        <f>IFERROR(ROUND(IF(OR(#REF!="Suzuki",#REF!="Suzuki",#REF!="Suzuki",#REF!="Suzuki"),$P726/#REF!,""),1),"NA")</f>
        <v>NA</v>
      </c>
      <c r="AB716" s="269"/>
      <c r="AC716" s="830"/>
      <c r="AD716" s="855" t="e">
        <f>H726/#REF!/#REF!</f>
        <v>#REF!</v>
      </c>
      <c r="AE716" s="319"/>
      <c r="AF716" s="319"/>
      <c r="AG716" s="319"/>
      <c r="AH716" s="319"/>
      <c r="AI716" s="319"/>
      <c r="AJ716" s="319"/>
      <c r="AK716" s="319"/>
      <c r="AL716" s="319"/>
      <c r="AM716" s="319"/>
      <c r="AN716" s="319"/>
      <c r="AO716" s="319"/>
      <c r="AP716" s="319"/>
      <c r="AQ716" s="857" t="e">
        <f>ROUND(AD726/#REF!,0)</f>
        <v>#REF!</v>
      </c>
      <c r="AR716" s="44"/>
      <c r="AS716" s="19"/>
    </row>
    <row r="717" spans="2:45" hidden="1">
      <c r="B717" s="823"/>
      <c r="C717" s="828"/>
      <c r="D717" s="25"/>
      <c r="E717" s="25"/>
      <c r="F717" s="396"/>
      <c r="G717" s="396"/>
      <c r="H717" s="7" t="str">
        <f>IFERROR(IF(G717/#REF!=0," ",G717/#REF!),"")</f>
        <v/>
      </c>
      <c r="I717" s="147"/>
      <c r="J717" s="147"/>
      <c r="K717" s="147"/>
      <c r="L717" s="147"/>
      <c r="M717" s="147"/>
      <c r="N717" s="147"/>
      <c r="O717" s="863"/>
      <c r="P717" s="860"/>
      <c r="Q717" s="330"/>
      <c r="R717" s="866"/>
      <c r="S717" s="392"/>
      <c r="T717" s="392"/>
      <c r="U717" s="152"/>
      <c r="V717" s="152"/>
      <c r="W717" s="835"/>
      <c r="X717" s="388"/>
      <c r="Y717" s="835"/>
      <c r="Z717" s="388"/>
      <c r="AA717" s="835"/>
      <c r="AB717" s="270"/>
      <c r="AC717" s="831"/>
      <c r="AD717" s="855"/>
      <c r="AE717" s="319"/>
      <c r="AF717" s="319"/>
      <c r="AG717" s="319"/>
      <c r="AH717" s="319"/>
      <c r="AI717" s="319"/>
      <c r="AJ717" s="319"/>
      <c r="AK717" s="319"/>
      <c r="AL717" s="319"/>
      <c r="AM717" s="319"/>
      <c r="AN717" s="319"/>
      <c r="AO717" s="319"/>
      <c r="AP717" s="319"/>
      <c r="AQ717" s="857"/>
      <c r="AR717" s="46"/>
      <c r="AS717" s="19"/>
    </row>
    <row r="718" spans="2:45" hidden="1">
      <c r="B718" s="823"/>
      <c r="C718" s="828"/>
      <c r="D718" s="25"/>
      <c r="E718" s="25"/>
      <c r="F718" s="396"/>
      <c r="G718" s="396"/>
      <c r="H718" s="7" t="str">
        <f>IFERROR(IF(G718/#REF!=0," ",G718/#REF!),"")</f>
        <v/>
      </c>
      <c r="I718" s="147"/>
      <c r="J718" s="147"/>
      <c r="K718" s="147"/>
      <c r="L718" s="147"/>
      <c r="M718" s="147"/>
      <c r="N718" s="147"/>
      <c r="O718" s="863"/>
      <c r="P718" s="860"/>
      <c r="Q718" s="330"/>
      <c r="R718" s="866"/>
      <c r="S718" s="392"/>
      <c r="T718" s="392"/>
      <c r="U718" s="152"/>
      <c r="V718" s="152"/>
      <c r="W718" s="835"/>
      <c r="X718" s="388"/>
      <c r="Y718" s="835"/>
      <c r="Z718" s="388"/>
      <c r="AA718" s="835"/>
      <c r="AB718" s="270"/>
      <c r="AC718" s="831"/>
      <c r="AD718" s="855"/>
      <c r="AE718" s="319"/>
      <c r="AF718" s="319"/>
      <c r="AG718" s="319"/>
      <c r="AH718" s="319"/>
      <c r="AI718" s="319"/>
      <c r="AJ718" s="319"/>
      <c r="AK718" s="319"/>
      <c r="AL718" s="319"/>
      <c r="AM718" s="319"/>
      <c r="AN718" s="319"/>
      <c r="AO718" s="319"/>
      <c r="AP718" s="319"/>
      <c r="AQ718" s="857"/>
      <c r="AR718" s="46"/>
      <c r="AS718" s="19"/>
    </row>
    <row r="719" spans="2:45" hidden="1">
      <c r="B719" s="823"/>
      <c r="C719" s="828"/>
      <c r="D719" s="25"/>
      <c r="E719" s="25"/>
      <c r="F719" s="396"/>
      <c r="G719" s="396"/>
      <c r="H719" s="7" t="str">
        <f>IFERROR(IF(G719/#REF!=0," ",G719/#REF!),"")</f>
        <v/>
      </c>
      <c r="I719" s="147"/>
      <c r="J719" s="147"/>
      <c r="K719" s="147"/>
      <c r="L719" s="147"/>
      <c r="M719" s="147"/>
      <c r="N719" s="147"/>
      <c r="O719" s="863"/>
      <c r="P719" s="860"/>
      <c r="Q719" s="330"/>
      <c r="R719" s="866"/>
      <c r="S719" s="392"/>
      <c r="T719" s="392"/>
      <c r="U719" s="152"/>
      <c r="V719" s="152"/>
      <c r="W719" s="835"/>
      <c r="X719" s="388"/>
      <c r="Y719" s="835"/>
      <c r="Z719" s="388"/>
      <c r="AA719" s="835"/>
      <c r="AB719" s="270"/>
      <c r="AC719" s="831"/>
      <c r="AD719" s="855"/>
      <c r="AE719" s="319"/>
      <c r="AF719" s="319"/>
      <c r="AG719" s="319"/>
      <c r="AH719" s="319"/>
      <c r="AI719" s="319"/>
      <c r="AJ719" s="319"/>
      <c r="AK719" s="319"/>
      <c r="AL719" s="319"/>
      <c r="AM719" s="319"/>
      <c r="AN719" s="319"/>
      <c r="AO719" s="319"/>
      <c r="AP719" s="319"/>
      <c r="AQ719" s="857"/>
      <c r="AR719" s="46"/>
      <c r="AS719" s="19"/>
    </row>
    <row r="720" spans="2:45" hidden="1">
      <c r="B720" s="823"/>
      <c r="C720" s="828"/>
      <c r="D720" s="25"/>
      <c r="E720" s="25"/>
      <c r="F720" s="396"/>
      <c r="G720" s="22"/>
      <c r="H720" s="7" t="str">
        <f>IFERROR(IF(G720/#REF!=0," ",G720/#REF!),"")</f>
        <v/>
      </c>
      <c r="I720" s="147"/>
      <c r="J720" s="147"/>
      <c r="K720" s="147"/>
      <c r="L720" s="147"/>
      <c r="M720" s="147"/>
      <c r="N720" s="147"/>
      <c r="O720" s="863"/>
      <c r="P720" s="860"/>
      <c r="Q720" s="330"/>
      <c r="R720" s="866"/>
      <c r="S720" s="392"/>
      <c r="T720" s="392"/>
      <c r="U720" s="152"/>
      <c r="V720" s="152"/>
      <c r="W720" s="835"/>
      <c r="X720" s="388"/>
      <c r="Y720" s="835"/>
      <c r="Z720" s="388"/>
      <c r="AA720" s="835"/>
      <c r="AB720" s="270"/>
      <c r="AC720" s="831"/>
      <c r="AD720" s="855"/>
      <c r="AE720" s="319"/>
      <c r="AF720" s="319"/>
      <c r="AG720" s="319"/>
      <c r="AH720" s="319"/>
      <c r="AI720" s="319"/>
      <c r="AJ720" s="319"/>
      <c r="AK720" s="319"/>
      <c r="AL720" s="319"/>
      <c r="AM720" s="319"/>
      <c r="AN720" s="319"/>
      <c r="AO720" s="319"/>
      <c r="AP720" s="319"/>
      <c r="AQ720" s="857"/>
      <c r="AR720" s="46"/>
      <c r="AS720" s="19"/>
    </row>
    <row r="721" spans="2:45" hidden="1">
      <c r="B721" s="823"/>
      <c r="C721" s="828"/>
      <c r="D721" s="25"/>
      <c r="E721" s="25"/>
      <c r="F721" s="396"/>
      <c r="G721" s="22"/>
      <c r="H721" s="7" t="str">
        <f>IFERROR(IF(G721/#REF!=0," ",G721/#REF!),"")</f>
        <v/>
      </c>
      <c r="I721" s="147"/>
      <c r="J721" s="147"/>
      <c r="K721" s="147"/>
      <c r="L721" s="147"/>
      <c r="M721" s="147"/>
      <c r="N721" s="147"/>
      <c r="O721" s="863"/>
      <c r="P721" s="860"/>
      <c r="Q721" s="330"/>
      <c r="R721" s="866"/>
      <c r="S721" s="392"/>
      <c r="T721" s="392"/>
      <c r="U721" s="152"/>
      <c r="V721" s="152"/>
      <c r="W721" s="835"/>
      <c r="X721" s="388"/>
      <c r="Y721" s="835"/>
      <c r="Z721" s="388"/>
      <c r="AA721" s="835"/>
      <c r="AB721" s="270"/>
      <c r="AC721" s="831"/>
      <c r="AD721" s="855"/>
      <c r="AE721" s="319"/>
      <c r="AF721" s="319"/>
      <c r="AG721" s="319"/>
      <c r="AH721" s="319"/>
      <c r="AI721" s="319"/>
      <c r="AJ721" s="319"/>
      <c r="AK721" s="319"/>
      <c r="AL721" s="319"/>
      <c r="AM721" s="319"/>
      <c r="AN721" s="319"/>
      <c r="AO721" s="319"/>
      <c r="AP721" s="319"/>
      <c r="AQ721" s="857"/>
      <c r="AR721" s="46"/>
      <c r="AS721" s="19"/>
    </row>
    <row r="722" spans="2:45" hidden="1">
      <c r="B722" s="823"/>
      <c r="C722" s="828"/>
      <c r="D722" s="25"/>
      <c r="E722" s="25"/>
      <c r="F722" s="396"/>
      <c r="G722" s="22"/>
      <c r="H722" s="7" t="str">
        <f>IFERROR(IF(G722/#REF!=0," ",G722/#REF!),"")</f>
        <v/>
      </c>
      <c r="I722" s="147"/>
      <c r="J722" s="147"/>
      <c r="K722" s="147"/>
      <c r="L722" s="147"/>
      <c r="M722" s="147"/>
      <c r="N722" s="147"/>
      <c r="O722" s="863"/>
      <c r="P722" s="860"/>
      <c r="Q722" s="330"/>
      <c r="R722" s="866"/>
      <c r="S722" s="392"/>
      <c r="T722" s="392"/>
      <c r="U722" s="152"/>
      <c r="V722" s="152"/>
      <c r="W722" s="835"/>
      <c r="X722" s="388"/>
      <c r="Y722" s="835"/>
      <c r="Z722" s="388"/>
      <c r="AA722" s="835"/>
      <c r="AB722" s="270"/>
      <c r="AC722" s="831"/>
      <c r="AD722" s="855"/>
      <c r="AE722" s="319"/>
      <c r="AF722" s="319"/>
      <c r="AG722" s="319"/>
      <c r="AH722" s="319"/>
      <c r="AI722" s="319"/>
      <c r="AJ722" s="319"/>
      <c r="AK722" s="319"/>
      <c r="AL722" s="319"/>
      <c r="AM722" s="319"/>
      <c r="AN722" s="319"/>
      <c r="AO722" s="319"/>
      <c r="AP722" s="319"/>
      <c r="AQ722" s="857"/>
      <c r="AR722" s="46"/>
      <c r="AS722" s="19"/>
    </row>
    <row r="723" spans="2:45" hidden="1">
      <c r="B723" s="823"/>
      <c r="C723" s="828"/>
      <c r="D723" s="25"/>
      <c r="E723" s="25"/>
      <c r="F723" s="396"/>
      <c r="G723" s="22"/>
      <c r="H723" s="7" t="str">
        <f>IFERROR(IF(G723/#REF!=0," ",G723/#REF!),"")</f>
        <v/>
      </c>
      <c r="I723" s="147"/>
      <c r="J723" s="147"/>
      <c r="K723" s="147"/>
      <c r="L723" s="147"/>
      <c r="M723" s="147"/>
      <c r="N723" s="147"/>
      <c r="O723" s="863"/>
      <c r="P723" s="860"/>
      <c r="Q723" s="330"/>
      <c r="R723" s="866"/>
      <c r="S723" s="392"/>
      <c r="T723" s="392"/>
      <c r="U723" s="152"/>
      <c r="V723" s="152"/>
      <c r="W723" s="835"/>
      <c r="X723" s="388"/>
      <c r="Y723" s="835"/>
      <c r="Z723" s="388"/>
      <c r="AA723" s="835"/>
      <c r="AB723" s="270"/>
      <c r="AC723" s="831"/>
      <c r="AD723" s="855"/>
      <c r="AE723" s="319"/>
      <c r="AF723" s="319"/>
      <c r="AG723" s="319"/>
      <c r="AH723" s="319"/>
      <c r="AI723" s="319"/>
      <c r="AJ723" s="319"/>
      <c r="AK723" s="319"/>
      <c r="AL723" s="319"/>
      <c r="AM723" s="319"/>
      <c r="AN723" s="319"/>
      <c r="AO723" s="319"/>
      <c r="AP723" s="319"/>
      <c r="AQ723" s="857"/>
      <c r="AR723" s="46"/>
      <c r="AS723" s="19"/>
    </row>
    <row r="724" spans="2:45" hidden="1">
      <c r="B724" s="823"/>
      <c r="C724" s="828"/>
      <c r="D724" s="25"/>
      <c r="E724" s="25"/>
      <c r="F724" s="396"/>
      <c r="G724" s="22"/>
      <c r="H724" s="7" t="str">
        <f>IFERROR(IF(G724/#REF!=0," ",G724/#REF!),"")</f>
        <v/>
      </c>
      <c r="I724" s="147"/>
      <c r="J724" s="147"/>
      <c r="K724" s="147"/>
      <c r="L724" s="147"/>
      <c r="M724" s="147"/>
      <c r="N724" s="147"/>
      <c r="O724" s="863"/>
      <c r="P724" s="860"/>
      <c r="Q724" s="330"/>
      <c r="R724" s="866"/>
      <c r="S724" s="392"/>
      <c r="T724" s="392"/>
      <c r="U724" s="152"/>
      <c r="V724" s="152"/>
      <c r="W724" s="835"/>
      <c r="X724" s="388"/>
      <c r="Y724" s="835"/>
      <c r="Z724" s="388"/>
      <c r="AA724" s="835"/>
      <c r="AB724" s="270"/>
      <c r="AC724" s="831"/>
      <c r="AD724" s="855"/>
      <c r="AE724" s="319"/>
      <c r="AF724" s="319"/>
      <c r="AG724" s="319"/>
      <c r="AH724" s="319"/>
      <c r="AI724" s="319"/>
      <c r="AJ724" s="319"/>
      <c r="AK724" s="319"/>
      <c r="AL724" s="319"/>
      <c r="AM724" s="319"/>
      <c r="AN724" s="319"/>
      <c r="AO724" s="319"/>
      <c r="AP724" s="319"/>
      <c r="AQ724" s="857"/>
      <c r="AR724" s="46"/>
      <c r="AS724" s="19"/>
    </row>
    <row r="725" spans="2:45" hidden="1">
      <c r="B725" s="822"/>
      <c r="C725" s="829"/>
      <c r="D725" s="25"/>
      <c r="E725" s="25"/>
      <c r="F725" s="396"/>
      <c r="G725" s="22"/>
      <c r="H725" s="7" t="str">
        <f>IFERROR(IF(G725/#REF!=0," ",G725/#REF!),"")</f>
        <v/>
      </c>
      <c r="I725" s="7"/>
      <c r="J725" s="7"/>
      <c r="K725" s="7"/>
      <c r="L725" s="7"/>
      <c r="M725" s="7"/>
      <c r="N725" s="7"/>
      <c r="O725" s="864"/>
      <c r="P725" s="861"/>
      <c r="Q725" s="331"/>
      <c r="R725" s="867"/>
      <c r="S725" s="393"/>
      <c r="T725" s="393"/>
      <c r="U725" s="153"/>
      <c r="V725" s="153"/>
      <c r="W725" s="836"/>
      <c r="X725" s="389"/>
      <c r="Y725" s="836"/>
      <c r="Z725" s="389"/>
      <c r="AA725" s="836"/>
      <c r="AB725" s="271"/>
      <c r="AC725" s="832"/>
      <c r="AD725" s="856"/>
      <c r="AE725" s="320"/>
      <c r="AF725" s="320"/>
      <c r="AG725" s="320"/>
      <c r="AH725" s="320"/>
      <c r="AI725" s="320"/>
      <c r="AJ725" s="320"/>
      <c r="AK725" s="320"/>
      <c r="AL725" s="320"/>
      <c r="AM725" s="320"/>
      <c r="AN725" s="320"/>
      <c r="AO725" s="320"/>
      <c r="AP725" s="320"/>
      <c r="AQ725" s="858"/>
      <c r="AR725" s="46"/>
      <c r="AS725" s="19"/>
    </row>
    <row r="726" spans="2:45" s="90" customFormat="1" ht="16.5" hidden="1" customHeight="1">
      <c r="B726" s="821"/>
      <c r="C726" s="78" t="s">
        <v>348</v>
      </c>
      <c r="D726" s="78">
        <f>COUNTA(D716:D725)</f>
        <v>0</v>
      </c>
      <c r="E726" s="78"/>
      <c r="F726" s="78"/>
      <c r="G726" s="69">
        <f>SUM(G716:G725)</f>
        <v>0</v>
      </c>
      <c r="H726" s="69">
        <f>SUM(H716:H725)</f>
        <v>0</v>
      </c>
      <c r="I726" s="69"/>
      <c r="J726" s="69"/>
      <c r="K726" s="69"/>
      <c r="L726" s="69"/>
      <c r="M726" s="69"/>
      <c r="N726" s="69"/>
      <c r="O726" s="70">
        <f>SUM(O716:O725)</f>
        <v>0</v>
      </c>
      <c r="P726" s="71">
        <f>SUM(P716:P725)</f>
        <v>0</v>
      </c>
      <c r="Q726" s="71"/>
      <c r="R726" s="71">
        <f>SUM(R716:R725)</f>
        <v>0</v>
      </c>
      <c r="S726" s="71"/>
      <c r="T726" s="71"/>
      <c r="U726" s="71"/>
      <c r="V726" s="71"/>
      <c r="W726" s="74">
        <f>SUM(W716:W725)</f>
        <v>0</v>
      </c>
      <c r="X726" s="74"/>
      <c r="Y726" s="74">
        <f t="shared" ref="Y726" si="130">SUM(Y716:Y725)</f>
        <v>0</v>
      </c>
      <c r="Z726" s="74"/>
      <c r="AA726" s="74">
        <f>SUM(AA716:AA725)</f>
        <v>0</v>
      </c>
      <c r="AB726" s="74"/>
      <c r="AC726" s="71"/>
      <c r="AD726" s="71" t="e">
        <f>SUM(AD716:AD725)</f>
        <v>#REF!</v>
      </c>
      <c r="AE726" s="71"/>
      <c r="AF726" s="71"/>
      <c r="AG726" s="71"/>
      <c r="AH726" s="71"/>
      <c r="AI726" s="71"/>
      <c r="AJ726" s="71"/>
      <c r="AK726" s="71"/>
      <c r="AL726" s="71"/>
      <c r="AM726" s="71"/>
      <c r="AN726" s="71"/>
      <c r="AO726" s="71"/>
      <c r="AP726" s="71"/>
      <c r="AQ726" s="71" t="e">
        <f t="shared" ref="AQ726" si="131">SUM(AQ716:AQ725)</f>
        <v>#REF!</v>
      </c>
      <c r="AR726" s="81"/>
      <c r="AS726" s="91"/>
    </row>
    <row r="727" spans="2:45" s="93" customFormat="1" hidden="1">
      <c r="B727" s="822"/>
      <c r="C727" s="82"/>
      <c r="D727" s="83"/>
      <c r="E727" s="83"/>
      <c r="F727" s="84"/>
      <c r="G727" s="84"/>
      <c r="H727" s="28" t="str">
        <f>IFERROR(IF(G727/#REF!=0," ",G727/#REF!),"")</f>
        <v/>
      </c>
      <c r="I727" s="28"/>
      <c r="J727" s="28"/>
      <c r="K727" s="28"/>
      <c r="L727" s="28"/>
      <c r="M727" s="28"/>
      <c r="N727" s="28"/>
      <c r="O727" s="72"/>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87"/>
      <c r="AS727" s="92"/>
    </row>
    <row r="728" spans="2:45" hidden="1">
      <c r="B728" s="823">
        <f>B716+1</f>
        <v>60</v>
      </c>
      <c r="C728" s="828"/>
      <c r="D728" s="25"/>
      <c r="E728" s="25"/>
      <c r="F728" s="24"/>
      <c r="G728" s="396"/>
      <c r="H728" s="7" t="str">
        <f>IFERROR(IF(G728/#REF!=0," ",G728/#REF!),"")</f>
        <v/>
      </c>
      <c r="I728" s="147"/>
      <c r="J728" s="147"/>
      <c r="K728" s="147"/>
      <c r="L728" s="147"/>
      <c r="M728" s="147"/>
      <c r="N728" s="147"/>
      <c r="O728" s="862" t="str">
        <f>IFERROR(ROUND(IF(G738/#REF!=0,"",G738/#REF!),0),"")</f>
        <v/>
      </c>
      <c r="P728" s="859" t="str">
        <f>IFERROR(O738/#REF!,"")</f>
        <v/>
      </c>
      <c r="Q728" s="332"/>
      <c r="R728" s="865" t="str">
        <f>IFERROR(P738*#REF!/2,"")</f>
        <v/>
      </c>
      <c r="S728" s="392"/>
      <c r="T728" s="392"/>
      <c r="U728" s="152"/>
      <c r="V728" s="152"/>
      <c r="W728" s="834" t="str">
        <f>IFERROR(ROUND(IF(OR(#REF!="Hino Truck",#REF!="Hino Truck",#REF!="Hino Truck",#REF!="Hino Truck"),$P738/#REF!,""),1),"NA")</f>
        <v>NA</v>
      </c>
      <c r="X728" s="387"/>
      <c r="Y728" s="834" t="str">
        <f>IFERROR(ROUND(IF(OR(#REF!="Shazoor",#REF!="Shazoor",#REF!="Shazoor",#REF!="Shazoor"),$P738/#REF!,""),1),"NA")</f>
        <v>NA</v>
      </c>
      <c r="Z728" s="387"/>
      <c r="AA728" s="834" t="str">
        <f>IFERROR(ROUND(IF(OR(#REF!="Suzuki",#REF!="Suzuki",#REF!="Suzuki",#REF!="Suzuki"),$P738/#REF!,""),1),"NA")</f>
        <v>NA</v>
      </c>
      <c r="AB728" s="269"/>
      <c r="AC728" s="830"/>
      <c r="AD728" s="855" t="e">
        <f>H738/#REF!/#REF!</f>
        <v>#REF!</v>
      </c>
      <c r="AE728" s="319"/>
      <c r="AF728" s="319"/>
      <c r="AG728" s="319"/>
      <c r="AH728" s="319"/>
      <c r="AI728" s="319"/>
      <c r="AJ728" s="319"/>
      <c r="AK728" s="319"/>
      <c r="AL728" s="319"/>
      <c r="AM728" s="319"/>
      <c r="AN728" s="319"/>
      <c r="AO728" s="319"/>
      <c r="AP728" s="319"/>
      <c r="AQ728" s="857" t="e">
        <f>ROUND(AD738/#REF!,0)</f>
        <v>#REF!</v>
      </c>
      <c r="AR728" s="44"/>
      <c r="AS728" s="19"/>
    </row>
    <row r="729" spans="2:45" hidden="1">
      <c r="B729" s="823"/>
      <c r="C729" s="828"/>
      <c r="D729" s="25"/>
      <c r="E729" s="25"/>
      <c r="F729" s="396"/>
      <c r="G729" s="396"/>
      <c r="H729" s="7" t="str">
        <f>IFERROR(IF(G729/#REF!=0," ",G729/#REF!),"")</f>
        <v/>
      </c>
      <c r="I729" s="147"/>
      <c r="J729" s="147"/>
      <c r="K729" s="147"/>
      <c r="L729" s="147"/>
      <c r="M729" s="147"/>
      <c r="N729" s="147"/>
      <c r="O729" s="863"/>
      <c r="P729" s="860"/>
      <c r="Q729" s="330"/>
      <c r="R729" s="866"/>
      <c r="S729" s="392"/>
      <c r="T729" s="392"/>
      <c r="U729" s="152"/>
      <c r="V729" s="152"/>
      <c r="W729" s="835"/>
      <c r="X729" s="388"/>
      <c r="Y729" s="835"/>
      <c r="Z729" s="388"/>
      <c r="AA729" s="835"/>
      <c r="AB729" s="270"/>
      <c r="AC729" s="831"/>
      <c r="AD729" s="855"/>
      <c r="AE729" s="319"/>
      <c r="AF729" s="319"/>
      <c r="AG729" s="319"/>
      <c r="AH729" s="319"/>
      <c r="AI729" s="319"/>
      <c r="AJ729" s="319"/>
      <c r="AK729" s="319"/>
      <c r="AL729" s="319"/>
      <c r="AM729" s="319"/>
      <c r="AN729" s="319"/>
      <c r="AO729" s="319"/>
      <c r="AP729" s="319"/>
      <c r="AQ729" s="857"/>
      <c r="AR729" s="46"/>
      <c r="AS729" s="19"/>
    </row>
    <row r="730" spans="2:45" hidden="1">
      <c r="B730" s="823"/>
      <c r="C730" s="828"/>
      <c r="D730" s="25"/>
      <c r="E730" s="25"/>
      <c r="F730" s="396"/>
      <c r="G730" s="396"/>
      <c r="H730" s="7" t="str">
        <f>IFERROR(IF(G730/#REF!=0," ",G730/#REF!),"")</f>
        <v/>
      </c>
      <c r="I730" s="147"/>
      <c r="J730" s="147"/>
      <c r="K730" s="147"/>
      <c r="L730" s="147"/>
      <c r="M730" s="147"/>
      <c r="N730" s="147"/>
      <c r="O730" s="863"/>
      <c r="P730" s="860"/>
      <c r="Q730" s="330"/>
      <c r="R730" s="866"/>
      <c r="S730" s="392"/>
      <c r="T730" s="392"/>
      <c r="U730" s="152"/>
      <c r="V730" s="152"/>
      <c r="W730" s="835"/>
      <c r="X730" s="388"/>
      <c r="Y730" s="835"/>
      <c r="Z730" s="388"/>
      <c r="AA730" s="835"/>
      <c r="AB730" s="270"/>
      <c r="AC730" s="831"/>
      <c r="AD730" s="855"/>
      <c r="AE730" s="319"/>
      <c r="AF730" s="319"/>
      <c r="AG730" s="319"/>
      <c r="AH730" s="319"/>
      <c r="AI730" s="319"/>
      <c r="AJ730" s="319"/>
      <c r="AK730" s="319"/>
      <c r="AL730" s="319"/>
      <c r="AM730" s="319"/>
      <c r="AN730" s="319"/>
      <c r="AO730" s="319"/>
      <c r="AP730" s="319"/>
      <c r="AQ730" s="857"/>
      <c r="AR730" s="46"/>
      <c r="AS730" s="19"/>
    </row>
    <row r="731" spans="2:45" hidden="1">
      <c r="B731" s="823"/>
      <c r="C731" s="828"/>
      <c r="D731" s="25"/>
      <c r="E731" s="25"/>
      <c r="F731" s="396"/>
      <c r="G731" s="396"/>
      <c r="H731" s="7" t="str">
        <f>IFERROR(IF(G731/#REF!=0," ",G731/#REF!),"")</f>
        <v/>
      </c>
      <c r="I731" s="147"/>
      <c r="J731" s="147"/>
      <c r="K731" s="147"/>
      <c r="L731" s="147"/>
      <c r="M731" s="147"/>
      <c r="N731" s="147"/>
      <c r="O731" s="863"/>
      <c r="P731" s="860"/>
      <c r="Q731" s="330"/>
      <c r="R731" s="866"/>
      <c r="S731" s="392"/>
      <c r="T731" s="392"/>
      <c r="U731" s="152"/>
      <c r="V731" s="152"/>
      <c r="W731" s="835"/>
      <c r="X731" s="388"/>
      <c r="Y731" s="835"/>
      <c r="Z731" s="388"/>
      <c r="AA731" s="835"/>
      <c r="AB731" s="270"/>
      <c r="AC731" s="831"/>
      <c r="AD731" s="855"/>
      <c r="AE731" s="319"/>
      <c r="AF731" s="319"/>
      <c r="AG731" s="319"/>
      <c r="AH731" s="319"/>
      <c r="AI731" s="319"/>
      <c r="AJ731" s="319"/>
      <c r="AK731" s="319"/>
      <c r="AL731" s="319"/>
      <c r="AM731" s="319"/>
      <c r="AN731" s="319"/>
      <c r="AO731" s="319"/>
      <c r="AP731" s="319"/>
      <c r="AQ731" s="857"/>
      <c r="AR731" s="46"/>
      <c r="AS731" s="19"/>
    </row>
    <row r="732" spans="2:45" hidden="1">
      <c r="B732" s="823"/>
      <c r="C732" s="828"/>
      <c r="D732" s="25"/>
      <c r="E732" s="25"/>
      <c r="F732" s="396"/>
      <c r="G732" s="22"/>
      <c r="H732" s="7" t="str">
        <f>IFERROR(IF(G732/#REF!=0," ",G732/#REF!),"")</f>
        <v/>
      </c>
      <c r="I732" s="147"/>
      <c r="J732" s="147"/>
      <c r="K732" s="147"/>
      <c r="L732" s="147"/>
      <c r="M732" s="147"/>
      <c r="N732" s="147"/>
      <c r="O732" s="863"/>
      <c r="P732" s="860"/>
      <c r="Q732" s="330"/>
      <c r="R732" s="866"/>
      <c r="S732" s="392"/>
      <c r="T732" s="392"/>
      <c r="U732" s="152"/>
      <c r="V732" s="152"/>
      <c r="W732" s="835"/>
      <c r="X732" s="388"/>
      <c r="Y732" s="835"/>
      <c r="Z732" s="388"/>
      <c r="AA732" s="835"/>
      <c r="AB732" s="270"/>
      <c r="AC732" s="831"/>
      <c r="AD732" s="855"/>
      <c r="AE732" s="319"/>
      <c r="AF732" s="319"/>
      <c r="AG732" s="319"/>
      <c r="AH732" s="319"/>
      <c r="AI732" s="319"/>
      <c r="AJ732" s="319"/>
      <c r="AK732" s="319"/>
      <c r="AL732" s="319"/>
      <c r="AM732" s="319"/>
      <c r="AN732" s="319"/>
      <c r="AO732" s="319"/>
      <c r="AP732" s="319"/>
      <c r="AQ732" s="857"/>
      <c r="AR732" s="46"/>
      <c r="AS732" s="19"/>
    </row>
    <row r="733" spans="2:45" hidden="1">
      <c r="B733" s="823"/>
      <c r="C733" s="828"/>
      <c r="D733" s="25"/>
      <c r="E733" s="25"/>
      <c r="F733" s="396"/>
      <c r="G733" s="22"/>
      <c r="H733" s="7" t="str">
        <f>IFERROR(IF(G733/#REF!=0," ",G733/#REF!),"")</f>
        <v/>
      </c>
      <c r="I733" s="147"/>
      <c r="J733" s="147"/>
      <c r="K733" s="147"/>
      <c r="L733" s="147"/>
      <c r="M733" s="147"/>
      <c r="N733" s="147"/>
      <c r="O733" s="863"/>
      <c r="P733" s="860"/>
      <c r="Q733" s="330"/>
      <c r="R733" s="866"/>
      <c r="S733" s="392"/>
      <c r="T733" s="392"/>
      <c r="U733" s="152"/>
      <c r="V733" s="152"/>
      <c r="W733" s="835"/>
      <c r="X733" s="388"/>
      <c r="Y733" s="835"/>
      <c r="Z733" s="388"/>
      <c r="AA733" s="835"/>
      <c r="AB733" s="270"/>
      <c r="AC733" s="831"/>
      <c r="AD733" s="855"/>
      <c r="AE733" s="319"/>
      <c r="AF733" s="319"/>
      <c r="AG733" s="319"/>
      <c r="AH733" s="319"/>
      <c r="AI733" s="319"/>
      <c r="AJ733" s="319"/>
      <c r="AK733" s="319"/>
      <c r="AL733" s="319"/>
      <c r="AM733" s="319"/>
      <c r="AN733" s="319"/>
      <c r="AO733" s="319"/>
      <c r="AP733" s="319"/>
      <c r="AQ733" s="857"/>
      <c r="AR733" s="46"/>
      <c r="AS733" s="19"/>
    </row>
    <row r="734" spans="2:45" hidden="1">
      <c r="B734" s="823"/>
      <c r="C734" s="828"/>
      <c r="D734" s="25"/>
      <c r="E734" s="25"/>
      <c r="F734" s="396"/>
      <c r="G734" s="22"/>
      <c r="H734" s="7" t="str">
        <f>IFERROR(IF(G734/#REF!=0," ",G734/#REF!),"")</f>
        <v/>
      </c>
      <c r="I734" s="147"/>
      <c r="J734" s="147"/>
      <c r="K734" s="147"/>
      <c r="L734" s="147"/>
      <c r="M734" s="147"/>
      <c r="N734" s="147"/>
      <c r="O734" s="863"/>
      <c r="P734" s="860"/>
      <c r="Q734" s="330"/>
      <c r="R734" s="866"/>
      <c r="S734" s="392"/>
      <c r="T734" s="392"/>
      <c r="U734" s="152"/>
      <c r="V734" s="152"/>
      <c r="W734" s="835"/>
      <c r="X734" s="388"/>
      <c r="Y734" s="835"/>
      <c r="Z734" s="388"/>
      <c r="AA734" s="835"/>
      <c r="AB734" s="270"/>
      <c r="AC734" s="831"/>
      <c r="AD734" s="855"/>
      <c r="AE734" s="319"/>
      <c r="AF734" s="319"/>
      <c r="AG734" s="319"/>
      <c r="AH734" s="319"/>
      <c r="AI734" s="319"/>
      <c r="AJ734" s="319"/>
      <c r="AK734" s="319"/>
      <c r="AL734" s="319"/>
      <c r="AM734" s="319"/>
      <c r="AN734" s="319"/>
      <c r="AO734" s="319"/>
      <c r="AP734" s="319"/>
      <c r="AQ734" s="857"/>
      <c r="AR734" s="46"/>
      <c r="AS734" s="19"/>
    </row>
    <row r="735" spans="2:45" hidden="1">
      <c r="B735" s="823"/>
      <c r="C735" s="828"/>
      <c r="D735" s="25"/>
      <c r="E735" s="25"/>
      <c r="F735" s="396"/>
      <c r="G735" s="22"/>
      <c r="H735" s="7" t="str">
        <f>IFERROR(IF(G735/#REF!=0," ",G735/#REF!),"")</f>
        <v/>
      </c>
      <c r="I735" s="147"/>
      <c r="J735" s="147"/>
      <c r="K735" s="147"/>
      <c r="L735" s="147"/>
      <c r="M735" s="147"/>
      <c r="N735" s="147"/>
      <c r="O735" s="863"/>
      <c r="P735" s="860"/>
      <c r="Q735" s="330"/>
      <c r="R735" s="866"/>
      <c r="S735" s="392"/>
      <c r="T735" s="392"/>
      <c r="U735" s="152"/>
      <c r="V735" s="152"/>
      <c r="W735" s="835"/>
      <c r="X735" s="388"/>
      <c r="Y735" s="835"/>
      <c r="Z735" s="388"/>
      <c r="AA735" s="835"/>
      <c r="AB735" s="270"/>
      <c r="AC735" s="831"/>
      <c r="AD735" s="855"/>
      <c r="AE735" s="319"/>
      <c r="AF735" s="319"/>
      <c r="AG735" s="319"/>
      <c r="AH735" s="319"/>
      <c r="AI735" s="319"/>
      <c r="AJ735" s="319"/>
      <c r="AK735" s="319"/>
      <c r="AL735" s="319"/>
      <c r="AM735" s="319"/>
      <c r="AN735" s="319"/>
      <c r="AO735" s="319"/>
      <c r="AP735" s="319"/>
      <c r="AQ735" s="857"/>
      <c r="AR735" s="46"/>
      <c r="AS735" s="19"/>
    </row>
    <row r="736" spans="2:45" hidden="1">
      <c r="B736" s="823"/>
      <c r="C736" s="828"/>
      <c r="D736" s="25"/>
      <c r="E736" s="25"/>
      <c r="F736" s="396"/>
      <c r="G736" s="22"/>
      <c r="H736" s="7" t="str">
        <f>IFERROR(IF(G736/#REF!=0," ",G736/#REF!),"")</f>
        <v/>
      </c>
      <c r="I736" s="147"/>
      <c r="J736" s="147"/>
      <c r="K736" s="147"/>
      <c r="L736" s="147"/>
      <c r="M736" s="147"/>
      <c r="N736" s="147"/>
      <c r="O736" s="863"/>
      <c r="P736" s="860"/>
      <c r="Q736" s="330"/>
      <c r="R736" s="866"/>
      <c r="S736" s="392"/>
      <c r="T736" s="392"/>
      <c r="U736" s="152"/>
      <c r="V736" s="152"/>
      <c r="W736" s="835"/>
      <c r="X736" s="388"/>
      <c r="Y736" s="835"/>
      <c r="Z736" s="388"/>
      <c r="AA736" s="835"/>
      <c r="AB736" s="270"/>
      <c r="AC736" s="831"/>
      <c r="AD736" s="855"/>
      <c r="AE736" s="319"/>
      <c r="AF736" s="319"/>
      <c r="AG736" s="319"/>
      <c r="AH736" s="319"/>
      <c r="AI736" s="319"/>
      <c r="AJ736" s="319"/>
      <c r="AK736" s="319"/>
      <c r="AL736" s="319"/>
      <c r="AM736" s="319"/>
      <c r="AN736" s="319"/>
      <c r="AO736" s="319"/>
      <c r="AP736" s="319"/>
      <c r="AQ736" s="857"/>
      <c r="AR736" s="46"/>
      <c r="AS736" s="19"/>
    </row>
    <row r="737" spans="2:45" hidden="1">
      <c r="B737" s="822"/>
      <c r="C737" s="829"/>
      <c r="D737" s="25"/>
      <c r="E737" s="25"/>
      <c r="F737" s="396"/>
      <c r="G737" s="22"/>
      <c r="H737" s="7" t="str">
        <f>IFERROR(IF(G737/#REF!=0," ",G737/#REF!),"")</f>
        <v/>
      </c>
      <c r="I737" s="7"/>
      <c r="J737" s="7"/>
      <c r="K737" s="7"/>
      <c r="L737" s="7"/>
      <c r="M737" s="7"/>
      <c r="N737" s="7"/>
      <c r="O737" s="864"/>
      <c r="P737" s="861"/>
      <c r="Q737" s="331"/>
      <c r="R737" s="867"/>
      <c r="S737" s="393"/>
      <c r="T737" s="393"/>
      <c r="U737" s="153"/>
      <c r="V737" s="153"/>
      <c r="W737" s="836"/>
      <c r="X737" s="389"/>
      <c r="Y737" s="836"/>
      <c r="Z737" s="389"/>
      <c r="AA737" s="836"/>
      <c r="AB737" s="271"/>
      <c r="AC737" s="832"/>
      <c r="AD737" s="856"/>
      <c r="AE737" s="320"/>
      <c r="AF737" s="320"/>
      <c r="AG737" s="320"/>
      <c r="AH737" s="320"/>
      <c r="AI737" s="320"/>
      <c r="AJ737" s="320"/>
      <c r="AK737" s="320"/>
      <c r="AL737" s="320"/>
      <c r="AM737" s="320"/>
      <c r="AN737" s="320"/>
      <c r="AO737" s="320"/>
      <c r="AP737" s="320"/>
      <c r="AQ737" s="858"/>
      <c r="AR737" s="46"/>
      <c r="AS737" s="19"/>
    </row>
    <row r="738" spans="2:45" s="90" customFormat="1" ht="16.5" hidden="1" customHeight="1">
      <c r="B738" s="821"/>
      <c r="C738" s="78" t="s">
        <v>348</v>
      </c>
      <c r="D738" s="78">
        <f>COUNTA(D728:D737)</f>
        <v>0</v>
      </c>
      <c r="E738" s="78"/>
      <c r="F738" s="78"/>
      <c r="G738" s="69">
        <f>SUM(G728:G737)</f>
        <v>0</v>
      </c>
      <c r="H738" s="69">
        <f>SUM(H728:H737)</f>
        <v>0</v>
      </c>
      <c r="I738" s="69"/>
      <c r="J738" s="69"/>
      <c r="K738" s="69"/>
      <c r="L738" s="69"/>
      <c r="M738" s="69"/>
      <c r="N738" s="69"/>
      <c r="O738" s="70">
        <f>SUM(O728:O737)</f>
        <v>0</v>
      </c>
      <c r="P738" s="71">
        <f>SUM(P728:P737)</f>
        <v>0</v>
      </c>
      <c r="Q738" s="71"/>
      <c r="R738" s="71">
        <f>SUM(R728:R737)</f>
        <v>0</v>
      </c>
      <c r="S738" s="71"/>
      <c r="T738" s="71"/>
      <c r="U738" s="71"/>
      <c r="V738" s="71"/>
      <c r="W738" s="74">
        <f>SUM(W728:W737)</f>
        <v>0</v>
      </c>
      <c r="X738" s="74"/>
      <c r="Y738" s="74">
        <f t="shared" ref="Y738" si="132">SUM(Y728:Y737)</f>
        <v>0</v>
      </c>
      <c r="Z738" s="74"/>
      <c r="AA738" s="74">
        <f>SUM(AA728:AA737)</f>
        <v>0</v>
      </c>
      <c r="AB738" s="74"/>
      <c r="AC738" s="71"/>
      <c r="AD738" s="71" t="e">
        <f>SUM(AD728:AD737)</f>
        <v>#REF!</v>
      </c>
      <c r="AE738" s="71"/>
      <c r="AF738" s="71"/>
      <c r="AG738" s="71"/>
      <c r="AH738" s="71"/>
      <c r="AI738" s="71"/>
      <c r="AJ738" s="71"/>
      <c r="AK738" s="71"/>
      <c r="AL738" s="71"/>
      <c r="AM738" s="71"/>
      <c r="AN738" s="71"/>
      <c r="AO738" s="71"/>
      <c r="AP738" s="71"/>
      <c r="AQ738" s="71" t="e">
        <f t="shared" ref="AQ738" si="133">SUM(AQ728:AQ737)</f>
        <v>#REF!</v>
      </c>
      <c r="AR738" s="81"/>
      <c r="AS738" s="91"/>
    </row>
    <row r="739" spans="2:45" s="93" customFormat="1" hidden="1">
      <c r="B739" s="822"/>
      <c r="C739" s="82"/>
      <c r="D739" s="83"/>
      <c r="E739" s="83"/>
      <c r="F739" s="84"/>
      <c r="G739" s="84"/>
      <c r="H739" s="28" t="str">
        <f>IFERROR(IF(G739/#REF!=0," ",G739/#REF!),"")</f>
        <v/>
      </c>
      <c r="I739" s="28"/>
      <c r="J739" s="28"/>
      <c r="K739" s="28"/>
      <c r="L739" s="28"/>
      <c r="M739" s="28"/>
      <c r="N739" s="28"/>
      <c r="O739" s="72"/>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87"/>
      <c r="AS739" s="92"/>
    </row>
    <row r="740" spans="2:45" hidden="1">
      <c r="B740" s="823">
        <f>B728+1</f>
        <v>61</v>
      </c>
      <c r="C740" s="828"/>
      <c r="D740" s="25"/>
      <c r="E740" s="25"/>
      <c r="F740" s="24"/>
      <c r="G740" s="396"/>
      <c r="H740" s="7" t="str">
        <f>IFERROR(IF(G740/#REF!=0," ",G740/#REF!),"")</f>
        <v/>
      </c>
      <c r="I740" s="147"/>
      <c r="J740" s="147"/>
      <c r="K740" s="147"/>
      <c r="L740" s="147"/>
      <c r="M740" s="147"/>
      <c r="N740" s="147"/>
      <c r="O740" s="862" t="str">
        <f>IFERROR(ROUND(IF(G750/#REF!=0,"",G750/#REF!),0),"")</f>
        <v/>
      </c>
      <c r="P740" s="859" t="str">
        <f>IFERROR(O750/#REF!,"")</f>
        <v/>
      </c>
      <c r="Q740" s="332"/>
      <c r="R740" s="865" t="str">
        <f>IFERROR(P750*#REF!/2,"")</f>
        <v/>
      </c>
      <c r="S740" s="392"/>
      <c r="T740" s="392"/>
      <c r="U740" s="152"/>
      <c r="V740" s="152"/>
      <c r="W740" s="834" t="str">
        <f>IFERROR(ROUND(IF(OR(#REF!="Hino Truck",#REF!="Hino Truck",#REF!="Hino Truck",#REF!="Hino Truck"),$P750/#REF!,""),1),"NA")</f>
        <v>NA</v>
      </c>
      <c r="X740" s="387"/>
      <c r="Y740" s="834" t="str">
        <f>IFERROR(ROUND(IF(OR(#REF!="Shazoor",#REF!="Shazoor",#REF!="Shazoor",#REF!="Shazoor"),$P750/#REF!,""),1),"NA")</f>
        <v>NA</v>
      </c>
      <c r="Z740" s="387"/>
      <c r="AA740" s="834" t="str">
        <f>IFERROR(ROUND(IF(OR(#REF!="Suzuki",#REF!="Suzuki",#REF!="Suzuki",#REF!="Suzuki"),$P750/#REF!,""),1),"NA")</f>
        <v>NA</v>
      </c>
      <c r="AB740" s="269"/>
      <c r="AC740" s="830"/>
      <c r="AD740" s="855" t="e">
        <f>H750/#REF!/#REF!</f>
        <v>#REF!</v>
      </c>
      <c r="AE740" s="319"/>
      <c r="AF740" s="319"/>
      <c r="AG740" s="319"/>
      <c r="AH740" s="319"/>
      <c r="AI740" s="319"/>
      <c r="AJ740" s="319"/>
      <c r="AK740" s="319"/>
      <c r="AL740" s="319"/>
      <c r="AM740" s="319"/>
      <c r="AN740" s="319"/>
      <c r="AO740" s="319"/>
      <c r="AP740" s="319"/>
      <c r="AQ740" s="857" t="e">
        <f>ROUND(AD750/#REF!,0)</f>
        <v>#REF!</v>
      </c>
      <c r="AR740" s="44"/>
      <c r="AS740" s="19"/>
    </row>
    <row r="741" spans="2:45" hidden="1">
      <c r="B741" s="823"/>
      <c r="C741" s="828"/>
      <c r="D741" s="25"/>
      <c r="E741" s="25"/>
      <c r="F741" s="396"/>
      <c r="G741" s="396"/>
      <c r="H741" s="7" t="str">
        <f>IFERROR(IF(G741/#REF!=0," ",G741/#REF!),"")</f>
        <v/>
      </c>
      <c r="I741" s="147"/>
      <c r="J741" s="147"/>
      <c r="K741" s="147"/>
      <c r="L741" s="147"/>
      <c r="M741" s="147"/>
      <c r="N741" s="147"/>
      <c r="O741" s="863"/>
      <c r="P741" s="860"/>
      <c r="Q741" s="330"/>
      <c r="R741" s="866"/>
      <c r="S741" s="392"/>
      <c r="T741" s="392"/>
      <c r="U741" s="152"/>
      <c r="V741" s="152"/>
      <c r="W741" s="835"/>
      <c r="X741" s="388"/>
      <c r="Y741" s="835"/>
      <c r="Z741" s="388"/>
      <c r="AA741" s="835"/>
      <c r="AB741" s="270"/>
      <c r="AC741" s="831"/>
      <c r="AD741" s="855"/>
      <c r="AE741" s="319"/>
      <c r="AF741" s="319"/>
      <c r="AG741" s="319"/>
      <c r="AH741" s="319"/>
      <c r="AI741" s="319"/>
      <c r="AJ741" s="319"/>
      <c r="AK741" s="319"/>
      <c r="AL741" s="319"/>
      <c r="AM741" s="319"/>
      <c r="AN741" s="319"/>
      <c r="AO741" s="319"/>
      <c r="AP741" s="319"/>
      <c r="AQ741" s="857"/>
      <c r="AR741" s="46"/>
      <c r="AS741" s="19"/>
    </row>
    <row r="742" spans="2:45" hidden="1">
      <c r="B742" s="823"/>
      <c r="C742" s="828"/>
      <c r="D742" s="25"/>
      <c r="E742" s="25"/>
      <c r="F742" s="396"/>
      <c r="G742" s="396"/>
      <c r="H742" s="7" t="str">
        <f>IFERROR(IF(G742/#REF!=0," ",G742/#REF!),"")</f>
        <v/>
      </c>
      <c r="I742" s="147"/>
      <c r="J742" s="147"/>
      <c r="K742" s="147"/>
      <c r="L742" s="147"/>
      <c r="M742" s="147"/>
      <c r="N742" s="147"/>
      <c r="O742" s="863"/>
      <c r="P742" s="860"/>
      <c r="Q742" s="330"/>
      <c r="R742" s="866"/>
      <c r="S742" s="392"/>
      <c r="T742" s="392"/>
      <c r="U742" s="152"/>
      <c r="V742" s="152"/>
      <c r="W742" s="835"/>
      <c r="X742" s="388"/>
      <c r="Y742" s="835"/>
      <c r="Z742" s="388"/>
      <c r="AA742" s="835"/>
      <c r="AB742" s="270"/>
      <c r="AC742" s="831"/>
      <c r="AD742" s="855"/>
      <c r="AE742" s="319"/>
      <c r="AF742" s="319"/>
      <c r="AG742" s="319"/>
      <c r="AH742" s="319"/>
      <c r="AI742" s="319"/>
      <c r="AJ742" s="319"/>
      <c r="AK742" s="319"/>
      <c r="AL742" s="319"/>
      <c r="AM742" s="319"/>
      <c r="AN742" s="319"/>
      <c r="AO742" s="319"/>
      <c r="AP742" s="319"/>
      <c r="AQ742" s="857"/>
      <c r="AR742" s="46"/>
      <c r="AS742" s="19"/>
    </row>
    <row r="743" spans="2:45" hidden="1">
      <c r="B743" s="823"/>
      <c r="C743" s="828"/>
      <c r="D743" s="25"/>
      <c r="E743" s="25"/>
      <c r="F743" s="396"/>
      <c r="G743" s="396"/>
      <c r="H743" s="7" t="str">
        <f>IFERROR(IF(G743/#REF!=0," ",G743/#REF!),"")</f>
        <v/>
      </c>
      <c r="I743" s="147"/>
      <c r="J743" s="147"/>
      <c r="K743" s="147"/>
      <c r="L743" s="147"/>
      <c r="M743" s="147"/>
      <c r="N743" s="147"/>
      <c r="O743" s="863"/>
      <c r="P743" s="860"/>
      <c r="Q743" s="330"/>
      <c r="R743" s="866"/>
      <c r="S743" s="392"/>
      <c r="T743" s="392"/>
      <c r="U743" s="152"/>
      <c r="V743" s="152"/>
      <c r="W743" s="835"/>
      <c r="X743" s="388"/>
      <c r="Y743" s="835"/>
      <c r="Z743" s="388"/>
      <c r="AA743" s="835"/>
      <c r="AB743" s="270"/>
      <c r="AC743" s="831"/>
      <c r="AD743" s="855"/>
      <c r="AE743" s="319"/>
      <c r="AF743" s="319"/>
      <c r="AG743" s="319"/>
      <c r="AH743" s="319"/>
      <c r="AI743" s="319"/>
      <c r="AJ743" s="319"/>
      <c r="AK743" s="319"/>
      <c r="AL743" s="319"/>
      <c r="AM743" s="319"/>
      <c r="AN743" s="319"/>
      <c r="AO743" s="319"/>
      <c r="AP743" s="319"/>
      <c r="AQ743" s="857"/>
      <c r="AR743" s="46"/>
      <c r="AS743" s="19"/>
    </row>
    <row r="744" spans="2:45" hidden="1">
      <c r="B744" s="823"/>
      <c r="C744" s="828"/>
      <c r="D744" s="25"/>
      <c r="E744" s="25"/>
      <c r="F744" s="396"/>
      <c r="G744" s="22"/>
      <c r="H744" s="7" t="str">
        <f>IFERROR(IF(G744/#REF!=0," ",G744/#REF!),"")</f>
        <v/>
      </c>
      <c r="I744" s="147"/>
      <c r="J744" s="147"/>
      <c r="K744" s="147"/>
      <c r="L744" s="147"/>
      <c r="M744" s="147"/>
      <c r="N744" s="147"/>
      <c r="O744" s="863"/>
      <c r="P744" s="860"/>
      <c r="Q744" s="330"/>
      <c r="R744" s="866"/>
      <c r="S744" s="392"/>
      <c r="T744" s="392"/>
      <c r="U744" s="152"/>
      <c r="V744" s="152"/>
      <c r="W744" s="835"/>
      <c r="X744" s="388"/>
      <c r="Y744" s="835"/>
      <c r="Z744" s="388"/>
      <c r="AA744" s="835"/>
      <c r="AB744" s="270"/>
      <c r="AC744" s="831"/>
      <c r="AD744" s="855"/>
      <c r="AE744" s="319"/>
      <c r="AF744" s="319"/>
      <c r="AG744" s="319"/>
      <c r="AH744" s="319"/>
      <c r="AI744" s="319"/>
      <c r="AJ744" s="319"/>
      <c r="AK744" s="319"/>
      <c r="AL744" s="319"/>
      <c r="AM744" s="319"/>
      <c r="AN744" s="319"/>
      <c r="AO744" s="319"/>
      <c r="AP744" s="319"/>
      <c r="AQ744" s="857"/>
      <c r="AR744" s="46"/>
      <c r="AS744" s="19"/>
    </row>
    <row r="745" spans="2:45" hidden="1">
      <c r="B745" s="823"/>
      <c r="C745" s="828"/>
      <c r="D745" s="25"/>
      <c r="E745" s="25"/>
      <c r="F745" s="396"/>
      <c r="G745" s="22"/>
      <c r="H745" s="7" t="str">
        <f>IFERROR(IF(G745/#REF!=0," ",G745/#REF!),"")</f>
        <v/>
      </c>
      <c r="I745" s="147"/>
      <c r="J745" s="147"/>
      <c r="K745" s="147"/>
      <c r="L745" s="147"/>
      <c r="M745" s="147"/>
      <c r="N745" s="147"/>
      <c r="O745" s="863"/>
      <c r="P745" s="860"/>
      <c r="Q745" s="330"/>
      <c r="R745" s="866"/>
      <c r="S745" s="392"/>
      <c r="T745" s="392"/>
      <c r="U745" s="152"/>
      <c r="V745" s="152"/>
      <c r="W745" s="835"/>
      <c r="X745" s="388"/>
      <c r="Y745" s="835"/>
      <c r="Z745" s="388"/>
      <c r="AA745" s="835"/>
      <c r="AB745" s="270"/>
      <c r="AC745" s="831"/>
      <c r="AD745" s="855"/>
      <c r="AE745" s="319"/>
      <c r="AF745" s="319"/>
      <c r="AG745" s="319"/>
      <c r="AH745" s="319"/>
      <c r="AI745" s="319"/>
      <c r="AJ745" s="319"/>
      <c r="AK745" s="319"/>
      <c r="AL745" s="319"/>
      <c r="AM745" s="319"/>
      <c r="AN745" s="319"/>
      <c r="AO745" s="319"/>
      <c r="AP745" s="319"/>
      <c r="AQ745" s="857"/>
      <c r="AR745" s="46"/>
      <c r="AS745" s="19"/>
    </row>
    <row r="746" spans="2:45" hidden="1">
      <c r="B746" s="823"/>
      <c r="C746" s="828"/>
      <c r="D746" s="25"/>
      <c r="E746" s="25"/>
      <c r="F746" s="396"/>
      <c r="G746" s="22"/>
      <c r="H746" s="7" t="str">
        <f>IFERROR(IF(G746/#REF!=0," ",G746/#REF!),"")</f>
        <v/>
      </c>
      <c r="I746" s="147"/>
      <c r="J746" s="147"/>
      <c r="K746" s="147"/>
      <c r="L746" s="147"/>
      <c r="M746" s="147"/>
      <c r="N746" s="147"/>
      <c r="O746" s="863"/>
      <c r="P746" s="860"/>
      <c r="Q746" s="330"/>
      <c r="R746" s="866"/>
      <c r="S746" s="392"/>
      <c r="T746" s="392"/>
      <c r="U746" s="152"/>
      <c r="V746" s="152"/>
      <c r="W746" s="835"/>
      <c r="X746" s="388"/>
      <c r="Y746" s="835"/>
      <c r="Z746" s="388"/>
      <c r="AA746" s="835"/>
      <c r="AB746" s="270"/>
      <c r="AC746" s="831"/>
      <c r="AD746" s="855"/>
      <c r="AE746" s="319"/>
      <c r="AF746" s="319"/>
      <c r="AG746" s="319"/>
      <c r="AH746" s="319"/>
      <c r="AI746" s="319"/>
      <c r="AJ746" s="319"/>
      <c r="AK746" s="319"/>
      <c r="AL746" s="319"/>
      <c r="AM746" s="319"/>
      <c r="AN746" s="319"/>
      <c r="AO746" s="319"/>
      <c r="AP746" s="319"/>
      <c r="AQ746" s="857"/>
      <c r="AR746" s="46"/>
      <c r="AS746" s="19"/>
    </row>
    <row r="747" spans="2:45" hidden="1">
      <c r="B747" s="823"/>
      <c r="C747" s="828"/>
      <c r="D747" s="25"/>
      <c r="E747" s="25"/>
      <c r="F747" s="396"/>
      <c r="G747" s="22"/>
      <c r="H747" s="7" t="str">
        <f>IFERROR(IF(G747/#REF!=0," ",G747/#REF!),"")</f>
        <v/>
      </c>
      <c r="I747" s="147"/>
      <c r="J747" s="147"/>
      <c r="K747" s="147"/>
      <c r="L747" s="147"/>
      <c r="M747" s="147"/>
      <c r="N747" s="147"/>
      <c r="O747" s="863"/>
      <c r="P747" s="860"/>
      <c r="Q747" s="330"/>
      <c r="R747" s="866"/>
      <c r="S747" s="392"/>
      <c r="T747" s="392"/>
      <c r="U747" s="152"/>
      <c r="V747" s="152"/>
      <c r="W747" s="835"/>
      <c r="X747" s="388"/>
      <c r="Y747" s="835"/>
      <c r="Z747" s="388"/>
      <c r="AA747" s="835"/>
      <c r="AB747" s="270"/>
      <c r="AC747" s="831"/>
      <c r="AD747" s="855"/>
      <c r="AE747" s="319"/>
      <c r="AF747" s="319"/>
      <c r="AG747" s="319"/>
      <c r="AH747" s="319"/>
      <c r="AI747" s="319"/>
      <c r="AJ747" s="319"/>
      <c r="AK747" s="319"/>
      <c r="AL747" s="319"/>
      <c r="AM747" s="319"/>
      <c r="AN747" s="319"/>
      <c r="AO747" s="319"/>
      <c r="AP747" s="319"/>
      <c r="AQ747" s="857"/>
      <c r="AR747" s="46"/>
      <c r="AS747" s="19"/>
    </row>
    <row r="748" spans="2:45" hidden="1">
      <c r="B748" s="823"/>
      <c r="C748" s="828"/>
      <c r="D748" s="25"/>
      <c r="E748" s="25"/>
      <c r="F748" s="396"/>
      <c r="G748" s="22"/>
      <c r="H748" s="7" t="str">
        <f>IFERROR(IF(G748/#REF!=0," ",G748/#REF!),"")</f>
        <v/>
      </c>
      <c r="I748" s="147"/>
      <c r="J748" s="147"/>
      <c r="K748" s="147"/>
      <c r="L748" s="147"/>
      <c r="M748" s="147"/>
      <c r="N748" s="147"/>
      <c r="O748" s="863"/>
      <c r="P748" s="860"/>
      <c r="Q748" s="330"/>
      <c r="R748" s="866"/>
      <c r="S748" s="392"/>
      <c r="T748" s="392"/>
      <c r="U748" s="152"/>
      <c r="V748" s="152"/>
      <c r="W748" s="835"/>
      <c r="X748" s="388"/>
      <c r="Y748" s="835"/>
      <c r="Z748" s="388"/>
      <c r="AA748" s="835"/>
      <c r="AB748" s="270"/>
      <c r="AC748" s="831"/>
      <c r="AD748" s="855"/>
      <c r="AE748" s="319"/>
      <c r="AF748" s="319"/>
      <c r="AG748" s="319"/>
      <c r="AH748" s="319"/>
      <c r="AI748" s="319"/>
      <c r="AJ748" s="319"/>
      <c r="AK748" s="319"/>
      <c r="AL748" s="319"/>
      <c r="AM748" s="319"/>
      <c r="AN748" s="319"/>
      <c r="AO748" s="319"/>
      <c r="AP748" s="319"/>
      <c r="AQ748" s="857"/>
      <c r="AR748" s="46"/>
      <c r="AS748" s="19"/>
    </row>
    <row r="749" spans="2:45" hidden="1">
      <c r="B749" s="822"/>
      <c r="C749" s="829"/>
      <c r="D749" s="25"/>
      <c r="E749" s="25"/>
      <c r="F749" s="396"/>
      <c r="G749" s="22"/>
      <c r="H749" s="7" t="str">
        <f>IFERROR(IF(G749/#REF!=0," ",G749/#REF!),"")</f>
        <v/>
      </c>
      <c r="I749" s="7"/>
      <c r="J749" s="7"/>
      <c r="K749" s="7"/>
      <c r="L749" s="7"/>
      <c r="M749" s="7"/>
      <c r="N749" s="7"/>
      <c r="O749" s="864"/>
      <c r="P749" s="861"/>
      <c r="Q749" s="331"/>
      <c r="R749" s="867"/>
      <c r="S749" s="393"/>
      <c r="T749" s="393"/>
      <c r="U749" s="153"/>
      <c r="V749" s="153"/>
      <c r="W749" s="836"/>
      <c r="X749" s="389"/>
      <c r="Y749" s="836"/>
      <c r="Z749" s="389"/>
      <c r="AA749" s="836"/>
      <c r="AB749" s="271"/>
      <c r="AC749" s="832"/>
      <c r="AD749" s="856"/>
      <c r="AE749" s="320"/>
      <c r="AF749" s="320"/>
      <c r="AG749" s="320"/>
      <c r="AH749" s="320"/>
      <c r="AI749" s="320"/>
      <c r="AJ749" s="320"/>
      <c r="AK749" s="320"/>
      <c r="AL749" s="320"/>
      <c r="AM749" s="320"/>
      <c r="AN749" s="320"/>
      <c r="AO749" s="320"/>
      <c r="AP749" s="320"/>
      <c r="AQ749" s="858"/>
      <c r="AR749" s="46"/>
      <c r="AS749" s="19"/>
    </row>
    <row r="750" spans="2:45" s="90" customFormat="1" ht="16.5" hidden="1" customHeight="1">
      <c r="B750" s="821"/>
      <c r="C750" s="78" t="s">
        <v>348</v>
      </c>
      <c r="D750" s="78">
        <f>COUNTA(D740:D749)</f>
        <v>0</v>
      </c>
      <c r="E750" s="78"/>
      <c r="F750" s="78"/>
      <c r="G750" s="69">
        <f>SUM(G740:G749)</f>
        <v>0</v>
      </c>
      <c r="H750" s="69">
        <f>SUM(H740:H749)</f>
        <v>0</v>
      </c>
      <c r="I750" s="69"/>
      <c r="J750" s="69"/>
      <c r="K750" s="69"/>
      <c r="L750" s="69"/>
      <c r="M750" s="69"/>
      <c r="N750" s="69"/>
      <c r="O750" s="70">
        <f>SUM(O740:O749)</f>
        <v>0</v>
      </c>
      <c r="P750" s="71">
        <f>SUM(P740:P749)</f>
        <v>0</v>
      </c>
      <c r="Q750" s="71"/>
      <c r="R750" s="71">
        <f>SUM(R740:R749)</f>
        <v>0</v>
      </c>
      <c r="S750" s="71"/>
      <c r="T750" s="71"/>
      <c r="U750" s="71"/>
      <c r="V750" s="71"/>
      <c r="W750" s="74">
        <f>SUM(W740:W749)</f>
        <v>0</v>
      </c>
      <c r="X750" s="74"/>
      <c r="Y750" s="74">
        <f t="shared" ref="Y750" si="134">SUM(Y740:Y749)</f>
        <v>0</v>
      </c>
      <c r="Z750" s="74"/>
      <c r="AA750" s="74">
        <f>SUM(AA740:AA749)</f>
        <v>0</v>
      </c>
      <c r="AB750" s="74"/>
      <c r="AC750" s="71"/>
      <c r="AD750" s="71" t="e">
        <f>SUM(AD740:AD749)</f>
        <v>#REF!</v>
      </c>
      <c r="AE750" s="71"/>
      <c r="AF750" s="71"/>
      <c r="AG750" s="71"/>
      <c r="AH750" s="71"/>
      <c r="AI750" s="71"/>
      <c r="AJ750" s="71"/>
      <c r="AK750" s="71"/>
      <c r="AL750" s="71"/>
      <c r="AM750" s="71"/>
      <c r="AN750" s="71"/>
      <c r="AO750" s="71"/>
      <c r="AP750" s="71"/>
      <c r="AQ750" s="71" t="e">
        <f t="shared" ref="AQ750" si="135">SUM(AQ740:AQ749)</f>
        <v>#REF!</v>
      </c>
      <c r="AR750" s="81"/>
      <c r="AS750" s="91"/>
    </row>
    <row r="751" spans="2:45" s="93" customFormat="1" hidden="1">
      <c r="B751" s="822"/>
      <c r="C751" s="82"/>
      <c r="D751" s="83"/>
      <c r="E751" s="83"/>
      <c r="F751" s="84"/>
      <c r="G751" s="84"/>
      <c r="H751" s="28" t="str">
        <f>IFERROR(IF(G751/#REF!=0," ",G751/#REF!),"")</f>
        <v/>
      </c>
      <c r="I751" s="28"/>
      <c r="J751" s="28"/>
      <c r="K751" s="28"/>
      <c r="L751" s="28"/>
      <c r="M751" s="28"/>
      <c r="N751" s="28"/>
      <c r="O751" s="72"/>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87"/>
      <c r="AS751" s="92"/>
    </row>
    <row r="752" spans="2:45" hidden="1">
      <c r="B752" s="823">
        <f>B740+1</f>
        <v>62</v>
      </c>
      <c r="C752" s="828"/>
      <c r="D752" s="25"/>
      <c r="E752" s="25"/>
      <c r="F752" s="24"/>
      <c r="G752" s="396"/>
      <c r="H752" s="7" t="str">
        <f>IFERROR(IF(G752/#REF!=0," ",G752/#REF!),"")</f>
        <v/>
      </c>
      <c r="I752" s="147"/>
      <c r="J752" s="147"/>
      <c r="K752" s="147"/>
      <c r="L752" s="147"/>
      <c r="M752" s="147"/>
      <c r="N752" s="147"/>
      <c r="O752" s="862" t="str">
        <f>IFERROR(ROUND(IF(G762/#REF!=0,"",G762/#REF!),0),"")</f>
        <v/>
      </c>
      <c r="P752" s="859" t="str">
        <f>IFERROR(O762/#REF!,"")</f>
        <v/>
      </c>
      <c r="Q752" s="332"/>
      <c r="R752" s="865" t="str">
        <f>IFERROR(P762*#REF!/2,"")</f>
        <v/>
      </c>
      <c r="S752" s="392"/>
      <c r="T752" s="392"/>
      <c r="U752" s="152"/>
      <c r="V752" s="152"/>
      <c r="W752" s="834" t="str">
        <f>IFERROR(ROUND(IF(OR(#REF!="Hino Truck",#REF!="Hino Truck",#REF!="Hino Truck",#REF!="Hino Truck"),$P762/#REF!,""),1),"NA")</f>
        <v>NA</v>
      </c>
      <c r="X752" s="387"/>
      <c r="Y752" s="834" t="str">
        <f>IFERROR(ROUND(IF(OR(#REF!="Shazoor",#REF!="Shazoor",#REF!="Shazoor",#REF!="Shazoor"),$P762/#REF!,""),1),"NA")</f>
        <v>NA</v>
      </c>
      <c r="Z752" s="387"/>
      <c r="AA752" s="834" t="str">
        <f>IFERROR(ROUND(IF(OR(#REF!="Suzuki",#REF!="Suzuki",#REF!="Suzuki",#REF!="Suzuki"),$P762/#REF!,""),1),"NA")</f>
        <v>NA</v>
      </c>
      <c r="AB752" s="269"/>
      <c r="AC752" s="830"/>
      <c r="AD752" s="855" t="e">
        <f>H762/#REF!/#REF!</f>
        <v>#REF!</v>
      </c>
      <c r="AE752" s="319"/>
      <c r="AF752" s="319"/>
      <c r="AG752" s="319"/>
      <c r="AH752" s="319"/>
      <c r="AI752" s="319"/>
      <c r="AJ752" s="319"/>
      <c r="AK752" s="319"/>
      <c r="AL752" s="319"/>
      <c r="AM752" s="319"/>
      <c r="AN752" s="319"/>
      <c r="AO752" s="319"/>
      <c r="AP752" s="319"/>
      <c r="AQ752" s="857" t="e">
        <f>ROUND(AD762/#REF!,0)</f>
        <v>#REF!</v>
      </c>
      <c r="AR752" s="44"/>
      <c r="AS752" s="19"/>
    </row>
    <row r="753" spans="2:45" hidden="1">
      <c r="B753" s="823"/>
      <c r="C753" s="828"/>
      <c r="D753" s="25"/>
      <c r="E753" s="25"/>
      <c r="F753" s="396"/>
      <c r="G753" s="396"/>
      <c r="H753" s="7" t="str">
        <f>IFERROR(IF(G753/#REF!=0," ",G753/#REF!),"")</f>
        <v/>
      </c>
      <c r="I753" s="147"/>
      <c r="J753" s="147"/>
      <c r="K753" s="147"/>
      <c r="L753" s="147"/>
      <c r="M753" s="147"/>
      <c r="N753" s="147"/>
      <c r="O753" s="863"/>
      <c r="P753" s="860"/>
      <c r="Q753" s="330"/>
      <c r="R753" s="866"/>
      <c r="S753" s="392"/>
      <c r="T753" s="392"/>
      <c r="U753" s="152"/>
      <c r="V753" s="152"/>
      <c r="W753" s="835"/>
      <c r="X753" s="388"/>
      <c r="Y753" s="835"/>
      <c r="Z753" s="388"/>
      <c r="AA753" s="835"/>
      <c r="AB753" s="270"/>
      <c r="AC753" s="831"/>
      <c r="AD753" s="855"/>
      <c r="AE753" s="319"/>
      <c r="AF753" s="319"/>
      <c r="AG753" s="319"/>
      <c r="AH753" s="319"/>
      <c r="AI753" s="319"/>
      <c r="AJ753" s="319"/>
      <c r="AK753" s="319"/>
      <c r="AL753" s="319"/>
      <c r="AM753" s="319"/>
      <c r="AN753" s="319"/>
      <c r="AO753" s="319"/>
      <c r="AP753" s="319"/>
      <c r="AQ753" s="857"/>
      <c r="AR753" s="46"/>
      <c r="AS753" s="19"/>
    </row>
    <row r="754" spans="2:45" hidden="1">
      <c r="B754" s="823"/>
      <c r="C754" s="828"/>
      <c r="D754" s="25"/>
      <c r="E754" s="25"/>
      <c r="F754" s="396"/>
      <c r="G754" s="396"/>
      <c r="H754" s="7" t="str">
        <f>IFERROR(IF(G754/#REF!=0," ",G754/#REF!),"")</f>
        <v/>
      </c>
      <c r="I754" s="147"/>
      <c r="J754" s="147"/>
      <c r="K754" s="147"/>
      <c r="L754" s="147"/>
      <c r="M754" s="147"/>
      <c r="N754" s="147"/>
      <c r="O754" s="863"/>
      <c r="P754" s="860"/>
      <c r="Q754" s="330"/>
      <c r="R754" s="866"/>
      <c r="S754" s="392"/>
      <c r="T754" s="392"/>
      <c r="U754" s="152"/>
      <c r="V754" s="152"/>
      <c r="W754" s="835"/>
      <c r="X754" s="388"/>
      <c r="Y754" s="835"/>
      <c r="Z754" s="388"/>
      <c r="AA754" s="835"/>
      <c r="AB754" s="270"/>
      <c r="AC754" s="831"/>
      <c r="AD754" s="855"/>
      <c r="AE754" s="319"/>
      <c r="AF754" s="319"/>
      <c r="AG754" s="319"/>
      <c r="AH754" s="319"/>
      <c r="AI754" s="319"/>
      <c r="AJ754" s="319"/>
      <c r="AK754" s="319"/>
      <c r="AL754" s="319"/>
      <c r="AM754" s="319"/>
      <c r="AN754" s="319"/>
      <c r="AO754" s="319"/>
      <c r="AP754" s="319"/>
      <c r="AQ754" s="857"/>
      <c r="AR754" s="46"/>
      <c r="AS754" s="19"/>
    </row>
    <row r="755" spans="2:45" hidden="1">
      <c r="B755" s="823"/>
      <c r="C755" s="828"/>
      <c r="D755" s="25"/>
      <c r="E755" s="25"/>
      <c r="F755" s="396"/>
      <c r="G755" s="396"/>
      <c r="H755" s="7" t="str">
        <f>IFERROR(IF(G755/#REF!=0," ",G755/#REF!),"")</f>
        <v/>
      </c>
      <c r="I755" s="147"/>
      <c r="J755" s="147"/>
      <c r="K755" s="147"/>
      <c r="L755" s="147"/>
      <c r="M755" s="147"/>
      <c r="N755" s="147"/>
      <c r="O755" s="863"/>
      <c r="P755" s="860"/>
      <c r="Q755" s="330"/>
      <c r="R755" s="866"/>
      <c r="S755" s="392"/>
      <c r="T755" s="392"/>
      <c r="U755" s="152"/>
      <c r="V755" s="152"/>
      <c r="W755" s="835"/>
      <c r="X755" s="388"/>
      <c r="Y755" s="835"/>
      <c r="Z755" s="388"/>
      <c r="AA755" s="835"/>
      <c r="AB755" s="270"/>
      <c r="AC755" s="831"/>
      <c r="AD755" s="855"/>
      <c r="AE755" s="319"/>
      <c r="AF755" s="319"/>
      <c r="AG755" s="319"/>
      <c r="AH755" s="319"/>
      <c r="AI755" s="319"/>
      <c r="AJ755" s="319"/>
      <c r="AK755" s="319"/>
      <c r="AL755" s="319"/>
      <c r="AM755" s="319"/>
      <c r="AN755" s="319"/>
      <c r="AO755" s="319"/>
      <c r="AP755" s="319"/>
      <c r="AQ755" s="857"/>
      <c r="AR755" s="46"/>
      <c r="AS755" s="19"/>
    </row>
    <row r="756" spans="2:45" hidden="1">
      <c r="B756" s="823"/>
      <c r="C756" s="828"/>
      <c r="D756" s="25"/>
      <c r="E756" s="25"/>
      <c r="F756" s="396"/>
      <c r="G756" s="22"/>
      <c r="H756" s="7" t="str">
        <f>IFERROR(IF(G756/#REF!=0," ",G756/#REF!),"")</f>
        <v/>
      </c>
      <c r="I756" s="147"/>
      <c r="J756" s="147"/>
      <c r="K756" s="147"/>
      <c r="L756" s="147"/>
      <c r="M756" s="147"/>
      <c r="N756" s="147"/>
      <c r="O756" s="863"/>
      <c r="P756" s="860"/>
      <c r="Q756" s="330"/>
      <c r="R756" s="866"/>
      <c r="S756" s="392"/>
      <c r="T756" s="392"/>
      <c r="U756" s="152"/>
      <c r="V756" s="152"/>
      <c r="W756" s="835"/>
      <c r="X756" s="388"/>
      <c r="Y756" s="835"/>
      <c r="Z756" s="388"/>
      <c r="AA756" s="835"/>
      <c r="AB756" s="270"/>
      <c r="AC756" s="831"/>
      <c r="AD756" s="855"/>
      <c r="AE756" s="319"/>
      <c r="AF756" s="319"/>
      <c r="AG756" s="319"/>
      <c r="AH756" s="319"/>
      <c r="AI756" s="319"/>
      <c r="AJ756" s="319"/>
      <c r="AK756" s="319"/>
      <c r="AL756" s="319"/>
      <c r="AM756" s="319"/>
      <c r="AN756" s="319"/>
      <c r="AO756" s="319"/>
      <c r="AP756" s="319"/>
      <c r="AQ756" s="857"/>
      <c r="AR756" s="46"/>
      <c r="AS756" s="19"/>
    </row>
    <row r="757" spans="2:45" hidden="1">
      <c r="B757" s="823"/>
      <c r="C757" s="828"/>
      <c r="D757" s="25"/>
      <c r="E757" s="25"/>
      <c r="F757" s="396"/>
      <c r="G757" s="22"/>
      <c r="H757" s="7" t="str">
        <f>IFERROR(IF(G757/#REF!=0," ",G757/#REF!),"")</f>
        <v/>
      </c>
      <c r="I757" s="147"/>
      <c r="J757" s="147"/>
      <c r="K757" s="147"/>
      <c r="L757" s="147"/>
      <c r="M757" s="147"/>
      <c r="N757" s="147"/>
      <c r="O757" s="863"/>
      <c r="P757" s="860"/>
      <c r="Q757" s="330"/>
      <c r="R757" s="866"/>
      <c r="S757" s="392"/>
      <c r="T757" s="392"/>
      <c r="U757" s="152"/>
      <c r="V757" s="152"/>
      <c r="W757" s="835"/>
      <c r="X757" s="388"/>
      <c r="Y757" s="835"/>
      <c r="Z757" s="388"/>
      <c r="AA757" s="835"/>
      <c r="AB757" s="270"/>
      <c r="AC757" s="831"/>
      <c r="AD757" s="855"/>
      <c r="AE757" s="319"/>
      <c r="AF757" s="319"/>
      <c r="AG757" s="319"/>
      <c r="AH757" s="319"/>
      <c r="AI757" s="319"/>
      <c r="AJ757" s="319"/>
      <c r="AK757" s="319"/>
      <c r="AL757" s="319"/>
      <c r="AM757" s="319"/>
      <c r="AN757" s="319"/>
      <c r="AO757" s="319"/>
      <c r="AP757" s="319"/>
      <c r="AQ757" s="857"/>
      <c r="AR757" s="46"/>
      <c r="AS757" s="19"/>
    </row>
    <row r="758" spans="2:45" hidden="1">
      <c r="B758" s="823"/>
      <c r="C758" s="828"/>
      <c r="D758" s="25"/>
      <c r="E758" s="25"/>
      <c r="F758" s="396"/>
      <c r="G758" s="22"/>
      <c r="H758" s="7" t="str">
        <f>IFERROR(IF(G758/#REF!=0," ",G758/#REF!),"")</f>
        <v/>
      </c>
      <c r="I758" s="147"/>
      <c r="J758" s="147"/>
      <c r="K758" s="147"/>
      <c r="L758" s="147"/>
      <c r="M758" s="147"/>
      <c r="N758" s="147"/>
      <c r="O758" s="863"/>
      <c r="P758" s="860"/>
      <c r="Q758" s="330"/>
      <c r="R758" s="866"/>
      <c r="S758" s="392"/>
      <c r="T758" s="392"/>
      <c r="U758" s="152"/>
      <c r="V758" s="152"/>
      <c r="W758" s="835"/>
      <c r="X758" s="388"/>
      <c r="Y758" s="835"/>
      <c r="Z758" s="388"/>
      <c r="AA758" s="835"/>
      <c r="AB758" s="270"/>
      <c r="AC758" s="831"/>
      <c r="AD758" s="855"/>
      <c r="AE758" s="319"/>
      <c r="AF758" s="319"/>
      <c r="AG758" s="319"/>
      <c r="AH758" s="319"/>
      <c r="AI758" s="319"/>
      <c r="AJ758" s="319"/>
      <c r="AK758" s="319"/>
      <c r="AL758" s="319"/>
      <c r="AM758" s="319"/>
      <c r="AN758" s="319"/>
      <c r="AO758" s="319"/>
      <c r="AP758" s="319"/>
      <c r="AQ758" s="857"/>
      <c r="AR758" s="46"/>
      <c r="AS758" s="19"/>
    </row>
    <row r="759" spans="2:45" hidden="1">
      <c r="B759" s="823"/>
      <c r="C759" s="828"/>
      <c r="D759" s="25"/>
      <c r="E759" s="25"/>
      <c r="F759" s="396"/>
      <c r="G759" s="22"/>
      <c r="H759" s="7" t="str">
        <f>IFERROR(IF(G759/#REF!=0," ",G759/#REF!),"")</f>
        <v/>
      </c>
      <c r="I759" s="147"/>
      <c r="J759" s="147"/>
      <c r="K759" s="147"/>
      <c r="L759" s="147"/>
      <c r="M759" s="147"/>
      <c r="N759" s="147"/>
      <c r="O759" s="863"/>
      <c r="P759" s="860"/>
      <c r="Q759" s="330"/>
      <c r="R759" s="866"/>
      <c r="S759" s="392"/>
      <c r="T759" s="392"/>
      <c r="U759" s="152"/>
      <c r="V759" s="152"/>
      <c r="W759" s="835"/>
      <c r="X759" s="388"/>
      <c r="Y759" s="835"/>
      <c r="Z759" s="388"/>
      <c r="AA759" s="835"/>
      <c r="AB759" s="270"/>
      <c r="AC759" s="831"/>
      <c r="AD759" s="855"/>
      <c r="AE759" s="319"/>
      <c r="AF759" s="319"/>
      <c r="AG759" s="319"/>
      <c r="AH759" s="319"/>
      <c r="AI759" s="319"/>
      <c r="AJ759" s="319"/>
      <c r="AK759" s="319"/>
      <c r="AL759" s="319"/>
      <c r="AM759" s="319"/>
      <c r="AN759" s="319"/>
      <c r="AO759" s="319"/>
      <c r="AP759" s="319"/>
      <c r="AQ759" s="857"/>
      <c r="AR759" s="46"/>
      <c r="AS759" s="19"/>
    </row>
    <row r="760" spans="2:45" hidden="1">
      <c r="B760" s="823"/>
      <c r="C760" s="828"/>
      <c r="D760" s="25"/>
      <c r="E760" s="25"/>
      <c r="F760" s="396"/>
      <c r="G760" s="22"/>
      <c r="H760" s="7" t="str">
        <f>IFERROR(IF(G760/#REF!=0," ",G760/#REF!),"")</f>
        <v/>
      </c>
      <c r="I760" s="147"/>
      <c r="J760" s="147"/>
      <c r="K760" s="147"/>
      <c r="L760" s="147"/>
      <c r="M760" s="147"/>
      <c r="N760" s="147"/>
      <c r="O760" s="863"/>
      <c r="P760" s="860"/>
      <c r="Q760" s="330"/>
      <c r="R760" s="866"/>
      <c r="S760" s="392"/>
      <c r="T760" s="392"/>
      <c r="U760" s="152"/>
      <c r="V760" s="152"/>
      <c r="W760" s="835"/>
      <c r="X760" s="388"/>
      <c r="Y760" s="835"/>
      <c r="Z760" s="388"/>
      <c r="AA760" s="835"/>
      <c r="AB760" s="270"/>
      <c r="AC760" s="831"/>
      <c r="AD760" s="855"/>
      <c r="AE760" s="319"/>
      <c r="AF760" s="319"/>
      <c r="AG760" s="319"/>
      <c r="AH760" s="319"/>
      <c r="AI760" s="319"/>
      <c r="AJ760" s="319"/>
      <c r="AK760" s="319"/>
      <c r="AL760" s="319"/>
      <c r="AM760" s="319"/>
      <c r="AN760" s="319"/>
      <c r="AO760" s="319"/>
      <c r="AP760" s="319"/>
      <c r="AQ760" s="857"/>
      <c r="AR760" s="46"/>
      <c r="AS760" s="19"/>
    </row>
    <row r="761" spans="2:45" hidden="1">
      <c r="B761" s="822"/>
      <c r="C761" s="829"/>
      <c r="D761" s="25"/>
      <c r="E761" s="25"/>
      <c r="F761" s="396"/>
      <c r="G761" s="22"/>
      <c r="H761" s="7" t="str">
        <f>IFERROR(IF(G761/#REF!=0," ",G761/#REF!),"")</f>
        <v/>
      </c>
      <c r="I761" s="7"/>
      <c r="J761" s="7"/>
      <c r="K761" s="7"/>
      <c r="L761" s="7"/>
      <c r="M761" s="7"/>
      <c r="N761" s="7"/>
      <c r="O761" s="864"/>
      <c r="P761" s="861"/>
      <c r="Q761" s="331"/>
      <c r="R761" s="867"/>
      <c r="S761" s="393"/>
      <c r="T761" s="393"/>
      <c r="U761" s="153"/>
      <c r="V761" s="153"/>
      <c r="W761" s="836"/>
      <c r="X761" s="389"/>
      <c r="Y761" s="836"/>
      <c r="Z761" s="389"/>
      <c r="AA761" s="836"/>
      <c r="AB761" s="271"/>
      <c r="AC761" s="832"/>
      <c r="AD761" s="856"/>
      <c r="AE761" s="320"/>
      <c r="AF761" s="320"/>
      <c r="AG761" s="320"/>
      <c r="AH761" s="320"/>
      <c r="AI761" s="320"/>
      <c r="AJ761" s="320"/>
      <c r="AK761" s="320"/>
      <c r="AL761" s="320"/>
      <c r="AM761" s="320"/>
      <c r="AN761" s="320"/>
      <c r="AO761" s="320"/>
      <c r="AP761" s="320"/>
      <c r="AQ761" s="858"/>
      <c r="AR761" s="46"/>
      <c r="AS761" s="19"/>
    </row>
    <row r="762" spans="2:45" s="90" customFormat="1" ht="16.5" hidden="1" customHeight="1">
      <c r="B762" s="821"/>
      <c r="C762" s="78" t="s">
        <v>348</v>
      </c>
      <c r="D762" s="78">
        <f>COUNTA(D752:D761)</f>
        <v>0</v>
      </c>
      <c r="E762" s="78"/>
      <c r="F762" s="78"/>
      <c r="G762" s="69">
        <f>SUM(G752:G761)</f>
        <v>0</v>
      </c>
      <c r="H762" s="69">
        <f>SUM(H752:H761)</f>
        <v>0</v>
      </c>
      <c r="I762" s="69"/>
      <c r="J762" s="69"/>
      <c r="K762" s="69"/>
      <c r="L762" s="69"/>
      <c r="M762" s="69"/>
      <c r="N762" s="69"/>
      <c r="O762" s="70">
        <f>SUM(O752:O761)</f>
        <v>0</v>
      </c>
      <c r="P762" s="71">
        <f>SUM(P752:P761)</f>
        <v>0</v>
      </c>
      <c r="Q762" s="71"/>
      <c r="R762" s="71">
        <f>SUM(R752:R761)</f>
        <v>0</v>
      </c>
      <c r="S762" s="71"/>
      <c r="T762" s="71"/>
      <c r="U762" s="71"/>
      <c r="V762" s="71"/>
      <c r="W762" s="74">
        <f>SUM(W752:W761)</f>
        <v>0</v>
      </c>
      <c r="X762" s="74"/>
      <c r="Y762" s="74">
        <f t="shared" ref="Y762" si="136">SUM(Y752:Y761)</f>
        <v>0</v>
      </c>
      <c r="Z762" s="74"/>
      <c r="AA762" s="74">
        <f>SUM(AA752:AA761)</f>
        <v>0</v>
      </c>
      <c r="AB762" s="74"/>
      <c r="AC762" s="71"/>
      <c r="AD762" s="71" t="e">
        <f>SUM(AD752:AD761)</f>
        <v>#REF!</v>
      </c>
      <c r="AE762" s="71"/>
      <c r="AF762" s="71"/>
      <c r="AG762" s="71"/>
      <c r="AH762" s="71"/>
      <c r="AI762" s="71"/>
      <c r="AJ762" s="71"/>
      <c r="AK762" s="71"/>
      <c r="AL762" s="71"/>
      <c r="AM762" s="71"/>
      <c r="AN762" s="71"/>
      <c r="AO762" s="71"/>
      <c r="AP762" s="71"/>
      <c r="AQ762" s="71" t="e">
        <f t="shared" ref="AQ762" si="137">SUM(AQ752:AQ761)</f>
        <v>#REF!</v>
      </c>
      <c r="AR762" s="81"/>
      <c r="AS762" s="91"/>
    </row>
    <row r="763" spans="2:45" s="93" customFormat="1" hidden="1">
      <c r="B763" s="822"/>
      <c r="C763" s="82"/>
      <c r="D763" s="83"/>
      <c r="E763" s="83"/>
      <c r="F763" s="84"/>
      <c r="G763" s="84"/>
      <c r="H763" s="28" t="str">
        <f>IFERROR(IF(G763/#REF!=0," ",G763/#REF!),"")</f>
        <v/>
      </c>
      <c r="I763" s="28"/>
      <c r="J763" s="28"/>
      <c r="K763" s="28"/>
      <c r="L763" s="28"/>
      <c r="M763" s="28"/>
      <c r="N763" s="28"/>
      <c r="O763" s="72"/>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87"/>
      <c r="AS763" s="92"/>
    </row>
    <row r="764" spans="2:45" hidden="1">
      <c r="B764" s="823">
        <f>B752+1</f>
        <v>63</v>
      </c>
      <c r="C764" s="828"/>
      <c r="D764" s="25"/>
      <c r="E764" s="25"/>
      <c r="F764" s="24"/>
      <c r="G764" s="396"/>
      <c r="H764" s="7" t="str">
        <f>IFERROR(IF(G764/#REF!=0," ",G764/#REF!),"")</f>
        <v/>
      </c>
      <c r="I764" s="147"/>
      <c r="J764" s="147"/>
      <c r="K764" s="147"/>
      <c r="L764" s="147"/>
      <c r="M764" s="147"/>
      <c r="N764" s="147"/>
      <c r="O764" s="862" t="str">
        <f>IFERROR(ROUND(IF(G774/#REF!=0,"",G774/#REF!),0),"")</f>
        <v/>
      </c>
      <c r="P764" s="859" t="str">
        <f>IFERROR(O774/#REF!,"")</f>
        <v/>
      </c>
      <c r="Q764" s="332"/>
      <c r="R764" s="865" t="str">
        <f>IFERROR(P774*#REF!/2,"")</f>
        <v/>
      </c>
      <c r="S764" s="392"/>
      <c r="T764" s="392"/>
      <c r="U764" s="152"/>
      <c r="V764" s="152"/>
      <c r="W764" s="834" t="str">
        <f>IFERROR(ROUND(IF(OR(#REF!="Hino Truck",#REF!="Hino Truck",#REF!="Hino Truck",#REF!="Hino Truck"),$P774/#REF!,""),1),"NA")</f>
        <v>NA</v>
      </c>
      <c r="X764" s="387"/>
      <c r="Y764" s="834" t="str">
        <f>IFERROR(ROUND(IF(OR(#REF!="Shazoor",#REF!="Shazoor",#REF!="Shazoor",#REF!="Shazoor"),$P774/#REF!,""),1),"NA")</f>
        <v>NA</v>
      </c>
      <c r="Z764" s="387"/>
      <c r="AA764" s="834" t="str">
        <f>IFERROR(ROUND(IF(OR(#REF!="Suzuki",#REF!="Suzuki",#REF!="Suzuki",#REF!="Suzuki"),$P774/#REF!,""),1),"NA")</f>
        <v>NA</v>
      </c>
      <c r="AB764" s="269"/>
      <c r="AC764" s="830"/>
      <c r="AD764" s="855" t="e">
        <f>H774/#REF!/#REF!</f>
        <v>#REF!</v>
      </c>
      <c r="AE764" s="319"/>
      <c r="AF764" s="319"/>
      <c r="AG764" s="319"/>
      <c r="AH764" s="319"/>
      <c r="AI764" s="319"/>
      <c r="AJ764" s="319"/>
      <c r="AK764" s="319"/>
      <c r="AL764" s="319"/>
      <c r="AM764" s="319"/>
      <c r="AN764" s="319"/>
      <c r="AO764" s="319"/>
      <c r="AP764" s="319"/>
      <c r="AQ764" s="857" t="e">
        <f>ROUND(AD774/#REF!,0)</f>
        <v>#REF!</v>
      </c>
      <c r="AR764" s="44"/>
      <c r="AS764" s="19"/>
    </row>
    <row r="765" spans="2:45" hidden="1">
      <c r="B765" s="823"/>
      <c r="C765" s="828"/>
      <c r="D765" s="25"/>
      <c r="E765" s="25"/>
      <c r="F765" s="396"/>
      <c r="G765" s="396"/>
      <c r="H765" s="7" t="str">
        <f>IFERROR(IF(G765/#REF!=0," ",G765/#REF!),"")</f>
        <v/>
      </c>
      <c r="I765" s="147"/>
      <c r="J765" s="147"/>
      <c r="K765" s="147"/>
      <c r="L765" s="147"/>
      <c r="M765" s="147"/>
      <c r="N765" s="147"/>
      <c r="O765" s="863"/>
      <c r="P765" s="860"/>
      <c r="Q765" s="330"/>
      <c r="R765" s="866"/>
      <c r="S765" s="392"/>
      <c r="T765" s="392"/>
      <c r="U765" s="152"/>
      <c r="V765" s="152"/>
      <c r="W765" s="835"/>
      <c r="X765" s="388"/>
      <c r="Y765" s="835"/>
      <c r="Z765" s="388"/>
      <c r="AA765" s="835"/>
      <c r="AB765" s="270"/>
      <c r="AC765" s="831"/>
      <c r="AD765" s="855"/>
      <c r="AE765" s="319"/>
      <c r="AF765" s="319"/>
      <c r="AG765" s="319"/>
      <c r="AH765" s="319"/>
      <c r="AI765" s="319"/>
      <c r="AJ765" s="319"/>
      <c r="AK765" s="319"/>
      <c r="AL765" s="319"/>
      <c r="AM765" s="319"/>
      <c r="AN765" s="319"/>
      <c r="AO765" s="319"/>
      <c r="AP765" s="319"/>
      <c r="AQ765" s="857"/>
      <c r="AR765" s="46"/>
      <c r="AS765" s="19"/>
    </row>
    <row r="766" spans="2:45" hidden="1">
      <c r="B766" s="823"/>
      <c r="C766" s="828"/>
      <c r="D766" s="25"/>
      <c r="E766" s="25"/>
      <c r="F766" s="396"/>
      <c r="G766" s="396"/>
      <c r="H766" s="7" t="str">
        <f>IFERROR(IF(G766/#REF!=0," ",G766/#REF!),"")</f>
        <v/>
      </c>
      <c r="I766" s="147"/>
      <c r="J766" s="147"/>
      <c r="K766" s="147"/>
      <c r="L766" s="147"/>
      <c r="M766" s="147"/>
      <c r="N766" s="147"/>
      <c r="O766" s="863"/>
      <c r="P766" s="860"/>
      <c r="Q766" s="330"/>
      <c r="R766" s="866"/>
      <c r="S766" s="392"/>
      <c r="T766" s="392"/>
      <c r="U766" s="152"/>
      <c r="V766" s="152"/>
      <c r="W766" s="835"/>
      <c r="X766" s="388"/>
      <c r="Y766" s="835"/>
      <c r="Z766" s="388"/>
      <c r="AA766" s="835"/>
      <c r="AB766" s="270"/>
      <c r="AC766" s="831"/>
      <c r="AD766" s="855"/>
      <c r="AE766" s="319"/>
      <c r="AF766" s="319"/>
      <c r="AG766" s="319"/>
      <c r="AH766" s="319"/>
      <c r="AI766" s="319"/>
      <c r="AJ766" s="319"/>
      <c r="AK766" s="319"/>
      <c r="AL766" s="319"/>
      <c r="AM766" s="319"/>
      <c r="AN766" s="319"/>
      <c r="AO766" s="319"/>
      <c r="AP766" s="319"/>
      <c r="AQ766" s="857"/>
      <c r="AR766" s="46"/>
      <c r="AS766" s="19"/>
    </row>
    <row r="767" spans="2:45" hidden="1">
      <c r="B767" s="823"/>
      <c r="C767" s="828"/>
      <c r="D767" s="25"/>
      <c r="E767" s="25"/>
      <c r="F767" s="396"/>
      <c r="G767" s="396"/>
      <c r="H767" s="7" t="str">
        <f>IFERROR(IF(G767/#REF!=0," ",G767/#REF!),"")</f>
        <v/>
      </c>
      <c r="I767" s="147"/>
      <c r="J767" s="147"/>
      <c r="K767" s="147"/>
      <c r="L767" s="147"/>
      <c r="M767" s="147"/>
      <c r="N767" s="147"/>
      <c r="O767" s="863"/>
      <c r="P767" s="860"/>
      <c r="Q767" s="330"/>
      <c r="R767" s="866"/>
      <c r="S767" s="392"/>
      <c r="T767" s="392"/>
      <c r="U767" s="152"/>
      <c r="V767" s="152"/>
      <c r="W767" s="835"/>
      <c r="X767" s="388"/>
      <c r="Y767" s="835"/>
      <c r="Z767" s="388"/>
      <c r="AA767" s="835"/>
      <c r="AB767" s="270"/>
      <c r="AC767" s="831"/>
      <c r="AD767" s="855"/>
      <c r="AE767" s="319"/>
      <c r="AF767" s="319"/>
      <c r="AG767" s="319"/>
      <c r="AH767" s="319"/>
      <c r="AI767" s="319"/>
      <c r="AJ767" s="319"/>
      <c r="AK767" s="319"/>
      <c r="AL767" s="319"/>
      <c r="AM767" s="319"/>
      <c r="AN767" s="319"/>
      <c r="AO767" s="319"/>
      <c r="AP767" s="319"/>
      <c r="AQ767" s="857"/>
      <c r="AR767" s="46"/>
      <c r="AS767" s="19"/>
    </row>
    <row r="768" spans="2:45" hidden="1">
      <c r="B768" s="823"/>
      <c r="C768" s="828"/>
      <c r="D768" s="25"/>
      <c r="E768" s="25"/>
      <c r="F768" s="396"/>
      <c r="G768" s="22"/>
      <c r="H768" s="7" t="str">
        <f>IFERROR(IF(G768/#REF!=0," ",G768/#REF!),"")</f>
        <v/>
      </c>
      <c r="I768" s="147"/>
      <c r="J768" s="147"/>
      <c r="K768" s="147"/>
      <c r="L768" s="147"/>
      <c r="M768" s="147"/>
      <c r="N768" s="147"/>
      <c r="O768" s="863"/>
      <c r="P768" s="860"/>
      <c r="Q768" s="330"/>
      <c r="R768" s="866"/>
      <c r="S768" s="392"/>
      <c r="T768" s="392"/>
      <c r="U768" s="152"/>
      <c r="V768" s="152"/>
      <c r="W768" s="835"/>
      <c r="X768" s="388"/>
      <c r="Y768" s="835"/>
      <c r="Z768" s="388"/>
      <c r="AA768" s="835"/>
      <c r="AB768" s="270"/>
      <c r="AC768" s="831"/>
      <c r="AD768" s="855"/>
      <c r="AE768" s="319"/>
      <c r="AF768" s="319"/>
      <c r="AG768" s="319"/>
      <c r="AH768" s="319"/>
      <c r="AI768" s="319"/>
      <c r="AJ768" s="319"/>
      <c r="AK768" s="319"/>
      <c r="AL768" s="319"/>
      <c r="AM768" s="319"/>
      <c r="AN768" s="319"/>
      <c r="AO768" s="319"/>
      <c r="AP768" s="319"/>
      <c r="AQ768" s="857"/>
      <c r="AR768" s="46"/>
      <c r="AS768" s="19"/>
    </row>
    <row r="769" spans="2:45" hidden="1">
      <c r="B769" s="823"/>
      <c r="C769" s="828"/>
      <c r="D769" s="25"/>
      <c r="E769" s="25"/>
      <c r="F769" s="396"/>
      <c r="G769" s="22"/>
      <c r="H769" s="7" t="str">
        <f>IFERROR(IF(G769/#REF!=0," ",G769/#REF!),"")</f>
        <v/>
      </c>
      <c r="I769" s="147"/>
      <c r="J769" s="147"/>
      <c r="K769" s="147"/>
      <c r="L769" s="147"/>
      <c r="M769" s="147"/>
      <c r="N769" s="147"/>
      <c r="O769" s="863"/>
      <c r="P769" s="860"/>
      <c r="Q769" s="330"/>
      <c r="R769" s="866"/>
      <c r="S769" s="392"/>
      <c r="T769" s="392"/>
      <c r="U769" s="152"/>
      <c r="V769" s="152"/>
      <c r="W769" s="835"/>
      <c r="X769" s="388"/>
      <c r="Y769" s="835"/>
      <c r="Z769" s="388"/>
      <c r="AA769" s="835"/>
      <c r="AB769" s="270"/>
      <c r="AC769" s="831"/>
      <c r="AD769" s="855"/>
      <c r="AE769" s="319"/>
      <c r="AF769" s="319"/>
      <c r="AG769" s="319"/>
      <c r="AH769" s="319"/>
      <c r="AI769" s="319"/>
      <c r="AJ769" s="319"/>
      <c r="AK769" s="319"/>
      <c r="AL769" s="319"/>
      <c r="AM769" s="319"/>
      <c r="AN769" s="319"/>
      <c r="AO769" s="319"/>
      <c r="AP769" s="319"/>
      <c r="AQ769" s="857"/>
      <c r="AR769" s="46"/>
      <c r="AS769" s="19"/>
    </row>
    <row r="770" spans="2:45" hidden="1">
      <c r="B770" s="823"/>
      <c r="C770" s="828"/>
      <c r="D770" s="25"/>
      <c r="E770" s="25"/>
      <c r="F770" s="396"/>
      <c r="G770" s="22"/>
      <c r="H770" s="7" t="str">
        <f>IFERROR(IF(G770/#REF!=0," ",G770/#REF!),"")</f>
        <v/>
      </c>
      <c r="I770" s="147"/>
      <c r="J770" s="147"/>
      <c r="K770" s="147"/>
      <c r="L770" s="147"/>
      <c r="M770" s="147"/>
      <c r="N770" s="147"/>
      <c r="O770" s="863"/>
      <c r="P770" s="860"/>
      <c r="Q770" s="330"/>
      <c r="R770" s="866"/>
      <c r="S770" s="392"/>
      <c r="T770" s="392"/>
      <c r="U770" s="152"/>
      <c r="V770" s="152"/>
      <c r="W770" s="835"/>
      <c r="X770" s="388"/>
      <c r="Y770" s="835"/>
      <c r="Z770" s="388"/>
      <c r="AA770" s="835"/>
      <c r="AB770" s="270"/>
      <c r="AC770" s="831"/>
      <c r="AD770" s="855"/>
      <c r="AE770" s="319"/>
      <c r="AF770" s="319"/>
      <c r="AG770" s="319"/>
      <c r="AH770" s="319"/>
      <c r="AI770" s="319"/>
      <c r="AJ770" s="319"/>
      <c r="AK770" s="319"/>
      <c r="AL770" s="319"/>
      <c r="AM770" s="319"/>
      <c r="AN770" s="319"/>
      <c r="AO770" s="319"/>
      <c r="AP770" s="319"/>
      <c r="AQ770" s="857"/>
      <c r="AR770" s="46"/>
      <c r="AS770" s="19"/>
    </row>
    <row r="771" spans="2:45" hidden="1">
      <c r="B771" s="823"/>
      <c r="C771" s="828"/>
      <c r="D771" s="25"/>
      <c r="E771" s="25"/>
      <c r="F771" s="396"/>
      <c r="G771" s="22"/>
      <c r="H771" s="7" t="str">
        <f>IFERROR(IF(G771/#REF!=0," ",G771/#REF!),"")</f>
        <v/>
      </c>
      <c r="I771" s="147"/>
      <c r="J771" s="147"/>
      <c r="K771" s="147"/>
      <c r="L771" s="147"/>
      <c r="M771" s="147"/>
      <c r="N771" s="147"/>
      <c r="O771" s="863"/>
      <c r="P771" s="860"/>
      <c r="Q771" s="330"/>
      <c r="R771" s="866"/>
      <c r="S771" s="392"/>
      <c r="T771" s="392"/>
      <c r="U771" s="152"/>
      <c r="V771" s="152"/>
      <c r="W771" s="835"/>
      <c r="X771" s="388"/>
      <c r="Y771" s="835"/>
      <c r="Z771" s="388"/>
      <c r="AA771" s="835"/>
      <c r="AB771" s="270"/>
      <c r="AC771" s="831"/>
      <c r="AD771" s="855"/>
      <c r="AE771" s="319"/>
      <c r="AF771" s="319"/>
      <c r="AG771" s="319"/>
      <c r="AH771" s="319"/>
      <c r="AI771" s="319"/>
      <c r="AJ771" s="319"/>
      <c r="AK771" s="319"/>
      <c r="AL771" s="319"/>
      <c r="AM771" s="319"/>
      <c r="AN771" s="319"/>
      <c r="AO771" s="319"/>
      <c r="AP771" s="319"/>
      <c r="AQ771" s="857"/>
      <c r="AR771" s="46"/>
      <c r="AS771" s="19"/>
    </row>
    <row r="772" spans="2:45" hidden="1">
      <c r="B772" s="823"/>
      <c r="C772" s="828"/>
      <c r="D772" s="25"/>
      <c r="E772" s="25"/>
      <c r="F772" s="396"/>
      <c r="G772" s="22"/>
      <c r="H772" s="7" t="str">
        <f>IFERROR(IF(G772/#REF!=0," ",G772/#REF!),"")</f>
        <v/>
      </c>
      <c r="I772" s="147"/>
      <c r="J772" s="147"/>
      <c r="K772" s="147"/>
      <c r="L772" s="147"/>
      <c r="M772" s="147"/>
      <c r="N772" s="147"/>
      <c r="O772" s="863"/>
      <c r="P772" s="860"/>
      <c r="Q772" s="330"/>
      <c r="R772" s="866"/>
      <c r="S772" s="392"/>
      <c r="T772" s="392"/>
      <c r="U772" s="152"/>
      <c r="V772" s="152"/>
      <c r="W772" s="835"/>
      <c r="X772" s="388"/>
      <c r="Y772" s="835"/>
      <c r="Z772" s="388"/>
      <c r="AA772" s="835"/>
      <c r="AB772" s="270"/>
      <c r="AC772" s="831"/>
      <c r="AD772" s="855"/>
      <c r="AE772" s="319"/>
      <c r="AF772" s="319"/>
      <c r="AG772" s="319"/>
      <c r="AH772" s="319"/>
      <c r="AI772" s="319"/>
      <c r="AJ772" s="319"/>
      <c r="AK772" s="319"/>
      <c r="AL772" s="319"/>
      <c r="AM772" s="319"/>
      <c r="AN772" s="319"/>
      <c r="AO772" s="319"/>
      <c r="AP772" s="319"/>
      <c r="AQ772" s="857"/>
      <c r="AR772" s="46"/>
      <c r="AS772" s="19"/>
    </row>
    <row r="773" spans="2:45" hidden="1">
      <c r="B773" s="822"/>
      <c r="C773" s="829"/>
      <c r="D773" s="25"/>
      <c r="E773" s="25"/>
      <c r="F773" s="396"/>
      <c r="G773" s="22"/>
      <c r="H773" s="7" t="str">
        <f>IFERROR(IF(G773/#REF!=0," ",G773/#REF!),"")</f>
        <v/>
      </c>
      <c r="I773" s="7"/>
      <c r="J773" s="7"/>
      <c r="K773" s="7"/>
      <c r="L773" s="7"/>
      <c r="M773" s="7"/>
      <c r="N773" s="7"/>
      <c r="O773" s="864"/>
      <c r="P773" s="861"/>
      <c r="Q773" s="331"/>
      <c r="R773" s="867"/>
      <c r="S773" s="393"/>
      <c r="T773" s="393"/>
      <c r="U773" s="153"/>
      <c r="V773" s="153"/>
      <c r="W773" s="836"/>
      <c r="X773" s="389"/>
      <c r="Y773" s="836"/>
      <c r="Z773" s="389"/>
      <c r="AA773" s="836"/>
      <c r="AB773" s="271"/>
      <c r="AC773" s="832"/>
      <c r="AD773" s="856"/>
      <c r="AE773" s="320"/>
      <c r="AF773" s="320"/>
      <c r="AG773" s="320"/>
      <c r="AH773" s="320"/>
      <c r="AI773" s="320"/>
      <c r="AJ773" s="320"/>
      <c r="AK773" s="320"/>
      <c r="AL773" s="320"/>
      <c r="AM773" s="320"/>
      <c r="AN773" s="320"/>
      <c r="AO773" s="320"/>
      <c r="AP773" s="320"/>
      <c r="AQ773" s="858"/>
      <c r="AR773" s="46"/>
      <c r="AS773" s="19"/>
    </row>
    <row r="774" spans="2:45" s="90" customFormat="1" ht="16.5" hidden="1" customHeight="1">
      <c r="B774" s="821"/>
      <c r="C774" s="78" t="s">
        <v>348</v>
      </c>
      <c r="D774" s="78">
        <f>COUNTA(D764:D773)</f>
        <v>0</v>
      </c>
      <c r="E774" s="78"/>
      <c r="F774" s="78"/>
      <c r="G774" s="69">
        <f>SUM(G764:G773)</f>
        <v>0</v>
      </c>
      <c r="H774" s="69">
        <f>SUM(H764:H773)</f>
        <v>0</v>
      </c>
      <c r="I774" s="69"/>
      <c r="J774" s="69"/>
      <c r="K774" s="69"/>
      <c r="L774" s="69"/>
      <c r="M774" s="69"/>
      <c r="N774" s="69"/>
      <c r="O774" s="70">
        <f>SUM(O764:O773)</f>
        <v>0</v>
      </c>
      <c r="P774" s="71">
        <f>SUM(P764:P773)</f>
        <v>0</v>
      </c>
      <c r="Q774" s="71"/>
      <c r="R774" s="71">
        <f>SUM(R764:R773)</f>
        <v>0</v>
      </c>
      <c r="S774" s="71"/>
      <c r="T774" s="71"/>
      <c r="U774" s="71"/>
      <c r="V774" s="71"/>
      <c r="W774" s="74">
        <f>SUM(W764:W773)</f>
        <v>0</v>
      </c>
      <c r="X774" s="74"/>
      <c r="Y774" s="74">
        <f t="shared" ref="Y774" si="138">SUM(Y764:Y773)</f>
        <v>0</v>
      </c>
      <c r="Z774" s="74"/>
      <c r="AA774" s="74">
        <f>SUM(AA764:AA773)</f>
        <v>0</v>
      </c>
      <c r="AB774" s="74"/>
      <c r="AC774" s="71"/>
      <c r="AD774" s="71" t="e">
        <f>SUM(AD764:AD773)</f>
        <v>#REF!</v>
      </c>
      <c r="AE774" s="71"/>
      <c r="AF774" s="71"/>
      <c r="AG774" s="71"/>
      <c r="AH774" s="71"/>
      <c r="AI774" s="71"/>
      <c r="AJ774" s="71"/>
      <c r="AK774" s="71"/>
      <c r="AL774" s="71"/>
      <c r="AM774" s="71"/>
      <c r="AN774" s="71"/>
      <c r="AO774" s="71"/>
      <c r="AP774" s="71"/>
      <c r="AQ774" s="71" t="e">
        <f t="shared" ref="AQ774" si="139">SUM(AQ764:AQ773)</f>
        <v>#REF!</v>
      </c>
      <c r="AR774" s="81"/>
      <c r="AS774" s="91"/>
    </row>
    <row r="775" spans="2:45" s="93" customFormat="1" hidden="1">
      <c r="B775" s="822"/>
      <c r="C775" s="82"/>
      <c r="D775" s="83"/>
      <c r="E775" s="83"/>
      <c r="F775" s="84"/>
      <c r="G775" s="84"/>
      <c r="H775" s="28" t="str">
        <f>IFERROR(IF(G775/#REF!=0," ",G775/#REF!),"")</f>
        <v/>
      </c>
      <c r="I775" s="28"/>
      <c r="J775" s="28"/>
      <c r="K775" s="28"/>
      <c r="L775" s="28"/>
      <c r="M775" s="28"/>
      <c r="N775" s="28"/>
      <c r="O775" s="72"/>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87"/>
      <c r="AS775" s="92"/>
    </row>
    <row r="776" spans="2:45" hidden="1">
      <c r="B776" s="823">
        <f>B764+1</f>
        <v>64</v>
      </c>
      <c r="C776" s="828"/>
      <c r="D776" s="25"/>
      <c r="E776" s="25"/>
      <c r="F776" s="24"/>
      <c r="G776" s="396"/>
      <c r="H776" s="7" t="str">
        <f>IFERROR(IF(G776/#REF!=0," ",G776/#REF!),"")</f>
        <v/>
      </c>
      <c r="I776" s="147"/>
      <c r="J776" s="147"/>
      <c r="K776" s="147"/>
      <c r="L776" s="147"/>
      <c r="M776" s="147"/>
      <c r="N776" s="147"/>
      <c r="O776" s="862" t="str">
        <f>IFERROR(ROUND(IF(G786/#REF!=0,"",G786/#REF!),0),"")</f>
        <v/>
      </c>
      <c r="P776" s="859" t="str">
        <f>IFERROR(O786/#REF!,"")</f>
        <v/>
      </c>
      <c r="Q776" s="332"/>
      <c r="R776" s="865" t="str">
        <f>IFERROR(P786*#REF!/2,"")</f>
        <v/>
      </c>
      <c r="S776" s="392"/>
      <c r="T776" s="392"/>
      <c r="U776" s="152"/>
      <c r="V776" s="152"/>
      <c r="W776" s="834" t="str">
        <f>IFERROR(ROUND(IF(OR(#REF!="Hino Truck",#REF!="Hino Truck",#REF!="Hino Truck",#REF!="Hino Truck"),$P786/#REF!,""),1),"NA")</f>
        <v>NA</v>
      </c>
      <c r="X776" s="387"/>
      <c r="Y776" s="834" t="str">
        <f>IFERROR(ROUND(IF(OR(#REF!="Shazoor",#REF!="Shazoor",#REF!="Shazoor",#REF!="Shazoor"),$P786/#REF!,""),1),"NA")</f>
        <v>NA</v>
      </c>
      <c r="Z776" s="387"/>
      <c r="AA776" s="834" t="str">
        <f>IFERROR(ROUND(IF(OR(#REF!="Suzuki",#REF!="Suzuki",#REF!="Suzuki",#REF!="Suzuki"),$P786/#REF!,""),1),"NA")</f>
        <v>NA</v>
      </c>
      <c r="AB776" s="269"/>
      <c r="AC776" s="830"/>
      <c r="AD776" s="855" t="e">
        <f>H786/#REF!/#REF!</f>
        <v>#REF!</v>
      </c>
      <c r="AE776" s="319"/>
      <c r="AF776" s="319"/>
      <c r="AG776" s="319"/>
      <c r="AH776" s="319"/>
      <c r="AI776" s="319"/>
      <c r="AJ776" s="319"/>
      <c r="AK776" s="319"/>
      <c r="AL776" s="319"/>
      <c r="AM776" s="319"/>
      <c r="AN776" s="319"/>
      <c r="AO776" s="319"/>
      <c r="AP776" s="319"/>
      <c r="AQ776" s="857" t="e">
        <f>ROUND(AD786/#REF!,0)</f>
        <v>#REF!</v>
      </c>
      <c r="AR776" s="44"/>
      <c r="AS776" s="19"/>
    </row>
    <row r="777" spans="2:45" hidden="1">
      <c r="B777" s="823"/>
      <c r="C777" s="828"/>
      <c r="D777" s="25"/>
      <c r="E777" s="25"/>
      <c r="F777" s="396"/>
      <c r="G777" s="396"/>
      <c r="H777" s="7" t="str">
        <f>IFERROR(IF(G777/#REF!=0," ",G777/#REF!),"")</f>
        <v/>
      </c>
      <c r="I777" s="147"/>
      <c r="J777" s="147"/>
      <c r="K777" s="147"/>
      <c r="L777" s="147"/>
      <c r="M777" s="147"/>
      <c r="N777" s="147"/>
      <c r="O777" s="863"/>
      <c r="P777" s="860"/>
      <c r="Q777" s="330"/>
      <c r="R777" s="866"/>
      <c r="S777" s="392"/>
      <c r="T777" s="392"/>
      <c r="U777" s="152"/>
      <c r="V777" s="152"/>
      <c r="W777" s="835"/>
      <c r="X777" s="388"/>
      <c r="Y777" s="835"/>
      <c r="Z777" s="388"/>
      <c r="AA777" s="835"/>
      <c r="AB777" s="270"/>
      <c r="AC777" s="831"/>
      <c r="AD777" s="855"/>
      <c r="AE777" s="319"/>
      <c r="AF777" s="319"/>
      <c r="AG777" s="319"/>
      <c r="AH777" s="319"/>
      <c r="AI777" s="319"/>
      <c r="AJ777" s="319"/>
      <c r="AK777" s="319"/>
      <c r="AL777" s="319"/>
      <c r="AM777" s="319"/>
      <c r="AN777" s="319"/>
      <c r="AO777" s="319"/>
      <c r="AP777" s="319"/>
      <c r="AQ777" s="857"/>
      <c r="AR777" s="46"/>
      <c r="AS777" s="19"/>
    </row>
    <row r="778" spans="2:45" hidden="1">
      <c r="B778" s="823"/>
      <c r="C778" s="828"/>
      <c r="D778" s="25"/>
      <c r="E778" s="25"/>
      <c r="F778" s="396"/>
      <c r="G778" s="396"/>
      <c r="H778" s="7" t="str">
        <f>IFERROR(IF(G778/#REF!=0," ",G778/#REF!),"")</f>
        <v/>
      </c>
      <c r="I778" s="147"/>
      <c r="J778" s="147"/>
      <c r="K778" s="147"/>
      <c r="L778" s="147"/>
      <c r="M778" s="147"/>
      <c r="N778" s="147"/>
      <c r="O778" s="863"/>
      <c r="P778" s="860"/>
      <c r="Q778" s="330"/>
      <c r="R778" s="866"/>
      <c r="S778" s="392"/>
      <c r="T778" s="392"/>
      <c r="U778" s="152"/>
      <c r="V778" s="152"/>
      <c r="W778" s="835"/>
      <c r="X778" s="388"/>
      <c r="Y778" s="835"/>
      <c r="Z778" s="388"/>
      <c r="AA778" s="835"/>
      <c r="AB778" s="270"/>
      <c r="AC778" s="831"/>
      <c r="AD778" s="855"/>
      <c r="AE778" s="319"/>
      <c r="AF778" s="319"/>
      <c r="AG778" s="319"/>
      <c r="AH778" s="319"/>
      <c r="AI778" s="319"/>
      <c r="AJ778" s="319"/>
      <c r="AK778" s="319"/>
      <c r="AL778" s="319"/>
      <c r="AM778" s="319"/>
      <c r="AN778" s="319"/>
      <c r="AO778" s="319"/>
      <c r="AP778" s="319"/>
      <c r="AQ778" s="857"/>
      <c r="AR778" s="46"/>
      <c r="AS778" s="19"/>
    </row>
    <row r="779" spans="2:45" hidden="1">
      <c r="B779" s="823"/>
      <c r="C779" s="828"/>
      <c r="D779" s="25"/>
      <c r="E779" s="25"/>
      <c r="F779" s="396"/>
      <c r="G779" s="396"/>
      <c r="H779" s="7" t="str">
        <f>IFERROR(IF(G779/#REF!=0," ",G779/#REF!),"")</f>
        <v/>
      </c>
      <c r="I779" s="147"/>
      <c r="J779" s="147"/>
      <c r="K779" s="147"/>
      <c r="L779" s="147"/>
      <c r="M779" s="147"/>
      <c r="N779" s="147"/>
      <c r="O779" s="863"/>
      <c r="P779" s="860"/>
      <c r="Q779" s="330"/>
      <c r="R779" s="866"/>
      <c r="S779" s="392"/>
      <c r="T779" s="392"/>
      <c r="U779" s="152"/>
      <c r="V779" s="152"/>
      <c r="W779" s="835"/>
      <c r="X779" s="388"/>
      <c r="Y779" s="835"/>
      <c r="Z779" s="388"/>
      <c r="AA779" s="835"/>
      <c r="AB779" s="270"/>
      <c r="AC779" s="831"/>
      <c r="AD779" s="855"/>
      <c r="AE779" s="319"/>
      <c r="AF779" s="319"/>
      <c r="AG779" s="319"/>
      <c r="AH779" s="319"/>
      <c r="AI779" s="319"/>
      <c r="AJ779" s="319"/>
      <c r="AK779" s="319"/>
      <c r="AL779" s="319"/>
      <c r="AM779" s="319"/>
      <c r="AN779" s="319"/>
      <c r="AO779" s="319"/>
      <c r="AP779" s="319"/>
      <c r="AQ779" s="857"/>
      <c r="AR779" s="46"/>
      <c r="AS779" s="19"/>
    </row>
    <row r="780" spans="2:45" hidden="1">
      <c r="B780" s="823"/>
      <c r="C780" s="828"/>
      <c r="D780" s="25"/>
      <c r="E780" s="25"/>
      <c r="F780" s="396"/>
      <c r="G780" s="22"/>
      <c r="H780" s="7" t="str">
        <f>IFERROR(IF(G780/#REF!=0," ",G780/#REF!),"")</f>
        <v/>
      </c>
      <c r="I780" s="147"/>
      <c r="J780" s="147"/>
      <c r="K780" s="147"/>
      <c r="L780" s="147"/>
      <c r="M780" s="147"/>
      <c r="N780" s="147"/>
      <c r="O780" s="863"/>
      <c r="P780" s="860"/>
      <c r="Q780" s="330"/>
      <c r="R780" s="866"/>
      <c r="S780" s="392"/>
      <c r="T780" s="392"/>
      <c r="U780" s="152"/>
      <c r="V780" s="152"/>
      <c r="W780" s="835"/>
      <c r="X780" s="388"/>
      <c r="Y780" s="835"/>
      <c r="Z780" s="388"/>
      <c r="AA780" s="835"/>
      <c r="AB780" s="270"/>
      <c r="AC780" s="831"/>
      <c r="AD780" s="855"/>
      <c r="AE780" s="319"/>
      <c r="AF780" s="319"/>
      <c r="AG780" s="319"/>
      <c r="AH780" s="319"/>
      <c r="AI780" s="319"/>
      <c r="AJ780" s="319"/>
      <c r="AK780" s="319"/>
      <c r="AL780" s="319"/>
      <c r="AM780" s="319"/>
      <c r="AN780" s="319"/>
      <c r="AO780" s="319"/>
      <c r="AP780" s="319"/>
      <c r="AQ780" s="857"/>
      <c r="AR780" s="46"/>
      <c r="AS780" s="19"/>
    </row>
    <row r="781" spans="2:45" hidden="1">
      <c r="B781" s="823"/>
      <c r="C781" s="828"/>
      <c r="D781" s="25"/>
      <c r="E781" s="25"/>
      <c r="F781" s="396"/>
      <c r="G781" s="22"/>
      <c r="H781" s="7" t="str">
        <f>IFERROR(IF(G781/#REF!=0," ",G781/#REF!),"")</f>
        <v/>
      </c>
      <c r="I781" s="147"/>
      <c r="J781" s="147"/>
      <c r="K781" s="147"/>
      <c r="L781" s="147"/>
      <c r="M781" s="147"/>
      <c r="N781" s="147"/>
      <c r="O781" s="863"/>
      <c r="P781" s="860"/>
      <c r="Q781" s="330"/>
      <c r="R781" s="866"/>
      <c r="S781" s="392"/>
      <c r="T781" s="392"/>
      <c r="U781" s="152"/>
      <c r="V781" s="152"/>
      <c r="W781" s="835"/>
      <c r="X781" s="388"/>
      <c r="Y781" s="835"/>
      <c r="Z781" s="388"/>
      <c r="AA781" s="835"/>
      <c r="AB781" s="270"/>
      <c r="AC781" s="831"/>
      <c r="AD781" s="855"/>
      <c r="AE781" s="319"/>
      <c r="AF781" s="319"/>
      <c r="AG781" s="319"/>
      <c r="AH781" s="319"/>
      <c r="AI781" s="319"/>
      <c r="AJ781" s="319"/>
      <c r="AK781" s="319"/>
      <c r="AL781" s="319"/>
      <c r="AM781" s="319"/>
      <c r="AN781" s="319"/>
      <c r="AO781" s="319"/>
      <c r="AP781" s="319"/>
      <c r="AQ781" s="857"/>
      <c r="AR781" s="46"/>
      <c r="AS781" s="19"/>
    </row>
    <row r="782" spans="2:45" hidden="1">
      <c r="B782" s="823"/>
      <c r="C782" s="828"/>
      <c r="D782" s="25"/>
      <c r="E782" s="25"/>
      <c r="F782" s="396"/>
      <c r="G782" s="22"/>
      <c r="H782" s="7" t="str">
        <f>IFERROR(IF(G782/#REF!=0," ",G782/#REF!),"")</f>
        <v/>
      </c>
      <c r="I782" s="147"/>
      <c r="J782" s="147"/>
      <c r="K782" s="147"/>
      <c r="L782" s="147"/>
      <c r="M782" s="147"/>
      <c r="N782" s="147"/>
      <c r="O782" s="863"/>
      <c r="P782" s="860"/>
      <c r="Q782" s="330"/>
      <c r="R782" s="866"/>
      <c r="S782" s="392"/>
      <c r="T782" s="392"/>
      <c r="U782" s="152"/>
      <c r="V782" s="152"/>
      <c r="W782" s="835"/>
      <c r="X782" s="388"/>
      <c r="Y782" s="835"/>
      <c r="Z782" s="388"/>
      <c r="AA782" s="835"/>
      <c r="AB782" s="270"/>
      <c r="AC782" s="831"/>
      <c r="AD782" s="855"/>
      <c r="AE782" s="319"/>
      <c r="AF782" s="319"/>
      <c r="AG782" s="319"/>
      <c r="AH782" s="319"/>
      <c r="AI782" s="319"/>
      <c r="AJ782" s="319"/>
      <c r="AK782" s="319"/>
      <c r="AL782" s="319"/>
      <c r="AM782" s="319"/>
      <c r="AN782" s="319"/>
      <c r="AO782" s="319"/>
      <c r="AP782" s="319"/>
      <c r="AQ782" s="857"/>
      <c r="AR782" s="46"/>
      <c r="AS782" s="19"/>
    </row>
    <row r="783" spans="2:45" hidden="1">
      <c r="B783" s="823"/>
      <c r="C783" s="828"/>
      <c r="D783" s="25"/>
      <c r="E783" s="25"/>
      <c r="F783" s="396"/>
      <c r="G783" s="22"/>
      <c r="H783" s="7" t="str">
        <f>IFERROR(IF(G783/#REF!=0," ",G783/#REF!),"")</f>
        <v/>
      </c>
      <c r="I783" s="147"/>
      <c r="J783" s="147"/>
      <c r="K783" s="147"/>
      <c r="L783" s="147"/>
      <c r="M783" s="147"/>
      <c r="N783" s="147"/>
      <c r="O783" s="863"/>
      <c r="P783" s="860"/>
      <c r="Q783" s="330"/>
      <c r="R783" s="866"/>
      <c r="S783" s="392"/>
      <c r="T783" s="392"/>
      <c r="U783" s="152"/>
      <c r="V783" s="152"/>
      <c r="W783" s="835"/>
      <c r="X783" s="388"/>
      <c r="Y783" s="835"/>
      <c r="Z783" s="388"/>
      <c r="AA783" s="835"/>
      <c r="AB783" s="270"/>
      <c r="AC783" s="831"/>
      <c r="AD783" s="855"/>
      <c r="AE783" s="319"/>
      <c r="AF783" s="319"/>
      <c r="AG783" s="319"/>
      <c r="AH783" s="319"/>
      <c r="AI783" s="319"/>
      <c r="AJ783" s="319"/>
      <c r="AK783" s="319"/>
      <c r="AL783" s="319"/>
      <c r="AM783" s="319"/>
      <c r="AN783" s="319"/>
      <c r="AO783" s="319"/>
      <c r="AP783" s="319"/>
      <c r="AQ783" s="857"/>
      <c r="AR783" s="46"/>
      <c r="AS783" s="19"/>
    </row>
    <row r="784" spans="2:45" hidden="1">
      <c r="B784" s="823"/>
      <c r="C784" s="828"/>
      <c r="D784" s="25"/>
      <c r="E784" s="25"/>
      <c r="F784" s="396"/>
      <c r="G784" s="22"/>
      <c r="H784" s="7" t="str">
        <f>IFERROR(IF(G784/#REF!=0," ",G784/#REF!),"")</f>
        <v/>
      </c>
      <c r="I784" s="147"/>
      <c r="J784" s="147"/>
      <c r="K784" s="147"/>
      <c r="L784" s="147"/>
      <c r="M784" s="147"/>
      <c r="N784" s="147"/>
      <c r="O784" s="863"/>
      <c r="P784" s="860"/>
      <c r="Q784" s="330"/>
      <c r="R784" s="866"/>
      <c r="S784" s="392"/>
      <c r="T784" s="392"/>
      <c r="U784" s="152"/>
      <c r="V784" s="152"/>
      <c r="W784" s="835"/>
      <c r="X784" s="388"/>
      <c r="Y784" s="835"/>
      <c r="Z784" s="388"/>
      <c r="AA784" s="835"/>
      <c r="AB784" s="270"/>
      <c r="AC784" s="831"/>
      <c r="AD784" s="855"/>
      <c r="AE784" s="319"/>
      <c r="AF784" s="319"/>
      <c r="AG784" s="319"/>
      <c r="AH784" s="319"/>
      <c r="AI784" s="319"/>
      <c r="AJ784" s="319"/>
      <c r="AK784" s="319"/>
      <c r="AL784" s="319"/>
      <c r="AM784" s="319"/>
      <c r="AN784" s="319"/>
      <c r="AO784" s="319"/>
      <c r="AP784" s="319"/>
      <c r="AQ784" s="857"/>
      <c r="AR784" s="46"/>
      <c r="AS784" s="19"/>
    </row>
    <row r="785" spans="2:45" hidden="1">
      <c r="B785" s="822"/>
      <c r="C785" s="829"/>
      <c r="D785" s="25"/>
      <c r="E785" s="25"/>
      <c r="F785" s="396"/>
      <c r="G785" s="22"/>
      <c r="H785" s="7" t="str">
        <f>IFERROR(IF(G785/#REF!=0," ",G785/#REF!),"")</f>
        <v/>
      </c>
      <c r="I785" s="7"/>
      <c r="J785" s="7"/>
      <c r="K785" s="7"/>
      <c r="L785" s="7"/>
      <c r="M785" s="7"/>
      <c r="N785" s="7"/>
      <c r="O785" s="864"/>
      <c r="P785" s="861"/>
      <c r="Q785" s="331"/>
      <c r="R785" s="867"/>
      <c r="S785" s="393"/>
      <c r="T785" s="393"/>
      <c r="U785" s="153"/>
      <c r="V785" s="153"/>
      <c r="W785" s="836"/>
      <c r="X785" s="389"/>
      <c r="Y785" s="836"/>
      <c r="Z785" s="389"/>
      <c r="AA785" s="836"/>
      <c r="AB785" s="271"/>
      <c r="AC785" s="832"/>
      <c r="AD785" s="856"/>
      <c r="AE785" s="320"/>
      <c r="AF785" s="320"/>
      <c r="AG785" s="320"/>
      <c r="AH785" s="320"/>
      <c r="AI785" s="320"/>
      <c r="AJ785" s="320"/>
      <c r="AK785" s="320"/>
      <c r="AL785" s="320"/>
      <c r="AM785" s="320"/>
      <c r="AN785" s="320"/>
      <c r="AO785" s="320"/>
      <c r="AP785" s="320"/>
      <c r="AQ785" s="858"/>
      <c r="AR785" s="46"/>
      <c r="AS785" s="19"/>
    </row>
    <row r="786" spans="2:45" s="90" customFormat="1" ht="16.5" hidden="1" customHeight="1">
      <c r="B786" s="821"/>
      <c r="C786" s="78" t="s">
        <v>348</v>
      </c>
      <c r="D786" s="78">
        <f>COUNTA(D776:D785)</f>
        <v>0</v>
      </c>
      <c r="E786" s="78"/>
      <c r="F786" s="78"/>
      <c r="G786" s="69">
        <f>SUM(G776:G785)</f>
        <v>0</v>
      </c>
      <c r="H786" s="69">
        <f>SUM(H776:H785)</f>
        <v>0</v>
      </c>
      <c r="I786" s="69"/>
      <c r="J786" s="69"/>
      <c r="K786" s="69"/>
      <c r="L786" s="69"/>
      <c r="M786" s="69"/>
      <c r="N786" s="69"/>
      <c r="O786" s="70">
        <f>SUM(O776:O785)</f>
        <v>0</v>
      </c>
      <c r="P786" s="71">
        <f>SUM(P776:P785)</f>
        <v>0</v>
      </c>
      <c r="Q786" s="71"/>
      <c r="R786" s="71">
        <f>SUM(R776:R785)</f>
        <v>0</v>
      </c>
      <c r="S786" s="71"/>
      <c r="T786" s="71"/>
      <c r="U786" s="71"/>
      <c r="V786" s="71"/>
      <c r="W786" s="74">
        <f>SUM(W776:W785)</f>
        <v>0</v>
      </c>
      <c r="X786" s="74"/>
      <c r="Y786" s="74">
        <f t="shared" ref="Y786" si="140">SUM(Y776:Y785)</f>
        <v>0</v>
      </c>
      <c r="Z786" s="74"/>
      <c r="AA786" s="74">
        <f>SUM(AA776:AA785)</f>
        <v>0</v>
      </c>
      <c r="AB786" s="74"/>
      <c r="AC786" s="71"/>
      <c r="AD786" s="71" t="e">
        <f>SUM(AD776:AD785)</f>
        <v>#REF!</v>
      </c>
      <c r="AE786" s="71"/>
      <c r="AF786" s="71"/>
      <c r="AG786" s="71"/>
      <c r="AH786" s="71"/>
      <c r="AI786" s="71"/>
      <c r="AJ786" s="71"/>
      <c r="AK786" s="71"/>
      <c r="AL786" s="71"/>
      <c r="AM786" s="71"/>
      <c r="AN786" s="71"/>
      <c r="AO786" s="71"/>
      <c r="AP786" s="71"/>
      <c r="AQ786" s="71" t="e">
        <f t="shared" ref="AQ786" si="141">SUM(AQ776:AQ785)</f>
        <v>#REF!</v>
      </c>
      <c r="AR786" s="81"/>
      <c r="AS786" s="91"/>
    </row>
    <row r="787" spans="2:45" s="93" customFormat="1" hidden="1">
      <c r="B787" s="822"/>
      <c r="C787" s="82"/>
      <c r="D787" s="83"/>
      <c r="E787" s="83"/>
      <c r="F787" s="84"/>
      <c r="G787" s="84"/>
      <c r="H787" s="28" t="str">
        <f>IFERROR(IF(G787/#REF!=0," ",G787/#REF!),"")</f>
        <v/>
      </c>
      <c r="I787" s="28"/>
      <c r="J787" s="28"/>
      <c r="K787" s="28"/>
      <c r="L787" s="28"/>
      <c r="M787" s="28"/>
      <c r="N787" s="28"/>
      <c r="O787" s="72"/>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87"/>
      <c r="AS787" s="92"/>
    </row>
    <row r="788" spans="2:45" hidden="1">
      <c r="B788" s="823">
        <f>B776+1</f>
        <v>65</v>
      </c>
      <c r="C788" s="828"/>
      <c r="D788" s="25"/>
      <c r="E788" s="25"/>
      <c r="F788" s="24"/>
      <c r="G788" s="396"/>
      <c r="H788" s="7" t="str">
        <f>IFERROR(IF(G788/#REF!=0," ",G788/#REF!),"")</f>
        <v/>
      </c>
      <c r="I788" s="147"/>
      <c r="J788" s="147"/>
      <c r="K788" s="147"/>
      <c r="L788" s="147"/>
      <c r="M788" s="147"/>
      <c r="N788" s="147"/>
      <c r="O788" s="862" t="str">
        <f>IFERROR(ROUND(IF(G798/#REF!=0,"",G798/#REF!),0),"")</f>
        <v/>
      </c>
      <c r="P788" s="859" t="str">
        <f>IFERROR(O798/#REF!,"")</f>
        <v/>
      </c>
      <c r="Q788" s="332"/>
      <c r="R788" s="865" t="str">
        <f>IFERROR(P798*#REF!/2,"")</f>
        <v/>
      </c>
      <c r="S788" s="392"/>
      <c r="T788" s="392"/>
      <c r="U788" s="152"/>
      <c r="V788" s="152"/>
      <c r="W788" s="834" t="str">
        <f>IFERROR(ROUND(IF(OR(#REF!="Hino Truck",#REF!="Hino Truck",#REF!="Hino Truck",#REF!="Hino Truck"),$P798/#REF!,""),1),"NA")</f>
        <v>NA</v>
      </c>
      <c r="X788" s="387"/>
      <c r="Y788" s="834" t="str">
        <f>IFERROR(ROUND(IF(OR(#REF!="Shazoor",#REF!="Shazoor",#REF!="Shazoor",#REF!="Shazoor"),$P798/#REF!,""),1),"NA")</f>
        <v>NA</v>
      </c>
      <c r="Z788" s="387"/>
      <c r="AA788" s="834" t="str">
        <f>IFERROR(ROUND(IF(OR(#REF!="Suzuki",#REF!="Suzuki",#REF!="Suzuki",#REF!="Suzuki"),$P798/#REF!,""),1),"NA")</f>
        <v>NA</v>
      </c>
      <c r="AB788" s="269"/>
      <c r="AC788" s="830"/>
      <c r="AD788" s="855" t="e">
        <f>H798/#REF!/#REF!</f>
        <v>#REF!</v>
      </c>
      <c r="AE788" s="319"/>
      <c r="AF788" s="319"/>
      <c r="AG788" s="319"/>
      <c r="AH788" s="319"/>
      <c r="AI788" s="319"/>
      <c r="AJ788" s="319"/>
      <c r="AK788" s="319"/>
      <c r="AL788" s="319"/>
      <c r="AM788" s="319"/>
      <c r="AN788" s="319"/>
      <c r="AO788" s="319"/>
      <c r="AP788" s="319"/>
      <c r="AQ788" s="857" t="e">
        <f>ROUND(AD798/#REF!,0)</f>
        <v>#REF!</v>
      </c>
      <c r="AR788" s="44"/>
      <c r="AS788" s="19"/>
    </row>
    <row r="789" spans="2:45" hidden="1">
      <c r="B789" s="823"/>
      <c r="C789" s="828"/>
      <c r="D789" s="25"/>
      <c r="E789" s="25"/>
      <c r="F789" s="396"/>
      <c r="G789" s="396"/>
      <c r="H789" s="7" t="str">
        <f>IFERROR(IF(G789/#REF!=0," ",G789/#REF!),"")</f>
        <v/>
      </c>
      <c r="I789" s="147"/>
      <c r="J789" s="147"/>
      <c r="K789" s="147"/>
      <c r="L789" s="147"/>
      <c r="M789" s="147"/>
      <c r="N789" s="147"/>
      <c r="O789" s="863"/>
      <c r="P789" s="860"/>
      <c r="Q789" s="330"/>
      <c r="R789" s="866"/>
      <c r="S789" s="392"/>
      <c r="T789" s="392"/>
      <c r="U789" s="152"/>
      <c r="V789" s="152"/>
      <c r="W789" s="835"/>
      <c r="X789" s="388"/>
      <c r="Y789" s="835"/>
      <c r="Z789" s="388"/>
      <c r="AA789" s="835"/>
      <c r="AB789" s="270"/>
      <c r="AC789" s="831"/>
      <c r="AD789" s="855"/>
      <c r="AE789" s="319"/>
      <c r="AF789" s="319"/>
      <c r="AG789" s="319"/>
      <c r="AH789" s="319"/>
      <c r="AI789" s="319"/>
      <c r="AJ789" s="319"/>
      <c r="AK789" s="319"/>
      <c r="AL789" s="319"/>
      <c r="AM789" s="319"/>
      <c r="AN789" s="319"/>
      <c r="AO789" s="319"/>
      <c r="AP789" s="319"/>
      <c r="AQ789" s="857"/>
      <c r="AR789" s="46"/>
      <c r="AS789" s="19"/>
    </row>
    <row r="790" spans="2:45" hidden="1">
      <c r="B790" s="823"/>
      <c r="C790" s="828"/>
      <c r="D790" s="25"/>
      <c r="E790" s="25"/>
      <c r="F790" s="396"/>
      <c r="G790" s="396"/>
      <c r="H790" s="7" t="str">
        <f>IFERROR(IF(G790/#REF!=0," ",G790/#REF!),"")</f>
        <v/>
      </c>
      <c r="I790" s="147"/>
      <c r="J790" s="147"/>
      <c r="K790" s="147"/>
      <c r="L790" s="147"/>
      <c r="M790" s="147"/>
      <c r="N790" s="147"/>
      <c r="O790" s="863"/>
      <c r="P790" s="860"/>
      <c r="Q790" s="330"/>
      <c r="R790" s="866"/>
      <c r="S790" s="392"/>
      <c r="T790" s="392"/>
      <c r="U790" s="152"/>
      <c r="V790" s="152"/>
      <c r="W790" s="835"/>
      <c r="X790" s="388"/>
      <c r="Y790" s="835"/>
      <c r="Z790" s="388"/>
      <c r="AA790" s="835"/>
      <c r="AB790" s="270"/>
      <c r="AC790" s="831"/>
      <c r="AD790" s="855"/>
      <c r="AE790" s="319"/>
      <c r="AF790" s="319"/>
      <c r="AG790" s="319"/>
      <c r="AH790" s="319"/>
      <c r="AI790" s="319"/>
      <c r="AJ790" s="319"/>
      <c r="AK790" s="319"/>
      <c r="AL790" s="319"/>
      <c r="AM790" s="319"/>
      <c r="AN790" s="319"/>
      <c r="AO790" s="319"/>
      <c r="AP790" s="319"/>
      <c r="AQ790" s="857"/>
      <c r="AR790" s="46"/>
      <c r="AS790" s="19"/>
    </row>
    <row r="791" spans="2:45" hidden="1">
      <c r="B791" s="823"/>
      <c r="C791" s="828"/>
      <c r="D791" s="25"/>
      <c r="E791" s="25"/>
      <c r="F791" s="396"/>
      <c r="G791" s="396"/>
      <c r="H791" s="7" t="str">
        <f>IFERROR(IF(G791/#REF!=0," ",G791/#REF!),"")</f>
        <v/>
      </c>
      <c r="I791" s="147"/>
      <c r="J791" s="147"/>
      <c r="K791" s="147"/>
      <c r="L791" s="147"/>
      <c r="M791" s="147"/>
      <c r="N791" s="147"/>
      <c r="O791" s="863"/>
      <c r="P791" s="860"/>
      <c r="Q791" s="330"/>
      <c r="R791" s="866"/>
      <c r="S791" s="392"/>
      <c r="T791" s="392"/>
      <c r="U791" s="152"/>
      <c r="V791" s="152"/>
      <c r="W791" s="835"/>
      <c r="X791" s="388"/>
      <c r="Y791" s="835"/>
      <c r="Z791" s="388"/>
      <c r="AA791" s="835"/>
      <c r="AB791" s="270"/>
      <c r="AC791" s="831"/>
      <c r="AD791" s="855"/>
      <c r="AE791" s="319"/>
      <c r="AF791" s="319"/>
      <c r="AG791" s="319"/>
      <c r="AH791" s="319"/>
      <c r="AI791" s="319"/>
      <c r="AJ791" s="319"/>
      <c r="AK791" s="319"/>
      <c r="AL791" s="319"/>
      <c r="AM791" s="319"/>
      <c r="AN791" s="319"/>
      <c r="AO791" s="319"/>
      <c r="AP791" s="319"/>
      <c r="AQ791" s="857"/>
      <c r="AR791" s="46"/>
      <c r="AS791" s="19"/>
    </row>
    <row r="792" spans="2:45" hidden="1">
      <c r="B792" s="823"/>
      <c r="C792" s="828"/>
      <c r="D792" s="25"/>
      <c r="E792" s="25"/>
      <c r="F792" s="396"/>
      <c r="G792" s="22"/>
      <c r="H792" s="7" t="str">
        <f>IFERROR(IF(G792/#REF!=0," ",G792/#REF!),"")</f>
        <v/>
      </c>
      <c r="I792" s="147"/>
      <c r="J792" s="147"/>
      <c r="K792" s="147"/>
      <c r="L792" s="147"/>
      <c r="M792" s="147"/>
      <c r="N792" s="147"/>
      <c r="O792" s="863"/>
      <c r="P792" s="860"/>
      <c r="Q792" s="330"/>
      <c r="R792" s="866"/>
      <c r="S792" s="392"/>
      <c r="T792" s="392"/>
      <c r="U792" s="152"/>
      <c r="V792" s="152"/>
      <c r="W792" s="835"/>
      <c r="X792" s="388"/>
      <c r="Y792" s="835"/>
      <c r="Z792" s="388"/>
      <c r="AA792" s="835"/>
      <c r="AB792" s="270"/>
      <c r="AC792" s="831"/>
      <c r="AD792" s="855"/>
      <c r="AE792" s="319"/>
      <c r="AF792" s="319"/>
      <c r="AG792" s="319"/>
      <c r="AH792" s="319"/>
      <c r="AI792" s="319"/>
      <c r="AJ792" s="319"/>
      <c r="AK792" s="319"/>
      <c r="AL792" s="319"/>
      <c r="AM792" s="319"/>
      <c r="AN792" s="319"/>
      <c r="AO792" s="319"/>
      <c r="AP792" s="319"/>
      <c r="AQ792" s="857"/>
      <c r="AR792" s="46"/>
      <c r="AS792" s="19"/>
    </row>
    <row r="793" spans="2:45" hidden="1">
      <c r="B793" s="823"/>
      <c r="C793" s="828"/>
      <c r="D793" s="25"/>
      <c r="E793" s="25"/>
      <c r="F793" s="396"/>
      <c r="G793" s="22"/>
      <c r="H793" s="7" t="str">
        <f>IFERROR(IF(G793/#REF!=0," ",G793/#REF!),"")</f>
        <v/>
      </c>
      <c r="I793" s="147"/>
      <c r="J793" s="147"/>
      <c r="K793" s="147"/>
      <c r="L793" s="147"/>
      <c r="M793" s="147"/>
      <c r="N793" s="147"/>
      <c r="O793" s="863"/>
      <c r="P793" s="860"/>
      <c r="Q793" s="330"/>
      <c r="R793" s="866"/>
      <c r="S793" s="392"/>
      <c r="T793" s="392"/>
      <c r="U793" s="152"/>
      <c r="V793" s="152"/>
      <c r="W793" s="835"/>
      <c r="X793" s="388"/>
      <c r="Y793" s="835"/>
      <c r="Z793" s="388"/>
      <c r="AA793" s="835"/>
      <c r="AB793" s="270"/>
      <c r="AC793" s="831"/>
      <c r="AD793" s="855"/>
      <c r="AE793" s="319"/>
      <c r="AF793" s="319"/>
      <c r="AG793" s="319"/>
      <c r="AH793" s="319"/>
      <c r="AI793" s="319"/>
      <c r="AJ793" s="319"/>
      <c r="AK793" s="319"/>
      <c r="AL793" s="319"/>
      <c r="AM793" s="319"/>
      <c r="AN793" s="319"/>
      <c r="AO793" s="319"/>
      <c r="AP793" s="319"/>
      <c r="AQ793" s="857"/>
      <c r="AR793" s="46"/>
      <c r="AS793" s="19"/>
    </row>
    <row r="794" spans="2:45" hidden="1">
      <c r="B794" s="823"/>
      <c r="C794" s="828"/>
      <c r="D794" s="25"/>
      <c r="E794" s="25"/>
      <c r="F794" s="396"/>
      <c r="G794" s="22"/>
      <c r="H794" s="7" t="str">
        <f>IFERROR(IF(G794/#REF!=0," ",G794/#REF!),"")</f>
        <v/>
      </c>
      <c r="I794" s="147"/>
      <c r="J794" s="147"/>
      <c r="K794" s="147"/>
      <c r="L794" s="147"/>
      <c r="M794" s="147"/>
      <c r="N794" s="147"/>
      <c r="O794" s="863"/>
      <c r="P794" s="860"/>
      <c r="Q794" s="330"/>
      <c r="R794" s="866"/>
      <c r="S794" s="392"/>
      <c r="T794" s="392"/>
      <c r="U794" s="152"/>
      <c r="V794" s="152"/>
      <c r="W794" s="835"/>
      <c r="X794" s="388"/>
      <c r="Y794" s="835"/>
      <c r="Z794" s="388"/>
      <c r="AA794" s="835"/>
      <c r="AB794" s="270"/>
      <c r="AC794" s="831"/>
      <c r="AD794" s="855"/>
      <c r="AE794" s="319"/>
      <c r="AF794" s="319"/>
      <c r="AG794" s="319"/>
      <c r="AH794" s="319"/>
      <c r="AI794" s="319"/>
      <c r="AJ794" s="319"/>
      <c r="AK794" s="319"/>
      <c r="AL794" s="319"/>
      <c r="AM794" s="319"/>
      <c r="AN794" s="319"/>
      <c r="AO794" s="319"/>
      <c r="AP794" s="319"/>
      <c r="AQ794" s="857"/>
      <c r="AR794" s="46"/>
      <c r="AS794" s="19"/>
    </row>
    <row r="795" spans="2:45" hidden="1">
      <c r="B795" s="823"/>
      <c r="C795" s="828"/>
      <c r="D795" s="25"/>
      <c r="E795" s="25"/>
      <c r="F795" s="396"/>
      <c r="G795" s="22"/>
      <c r="H795" s="7" t="str">
        <f>IFERROR(IF(G795/#REF!=0," ",G795/#REF!),"")</f>
        <v/>
      </c>
      <c r="I795" s="147"/>
      <c r="J795" s="147"/>
      <c r="K795" s="147"/>
      <c r="L795" s="147"/>
      <c r="M795" s="147"/>
      <c r="N795" s="147"/>
      <c r="O795" s="863"/>
      <c r="P795" s="860"/>
      <c r="Q795" s="330"/>
      <c r="R795" s="866"/>
      <c r="S795" s="392"/>
      <c r="T795" s="392"/>
      <c r="U795" s="152"/>
      <c r="V795" s="152"/>
      <c r="W795" s="835"/>
      <c r="X795" s="388"/>
      <c r="Y795" s="835"/>
      <c r="Z795" s="388"/>
      <c r="AA795" s="835"/>
      <c r="AB795" s="270"/>
      <c r="AC795" s="831"/>
      <c r="AD795" s="855"/>
      <c r="AE795" s="319"/>
      <c r="AF795" s="319"/>
      <c r="AG795" s="319"/>
      <c r="AH795" s="319"/>
      <c r="AI795" s="319"/>
      <c r="AJ795" s="319"/>
      <c r="AK795" s="319"/>
      <c r="AL795" s="319"/>
      <c r="AM795" s="319"/>
      <c r="AN795" s="319"/>
      <c r="AO795" s="319"/>
      <c r="AP795" s="319"/>
      <c r="AQ795" s="857"/>
      <c r="AR795" s="46"/>
      <c r="AS795" s="19"/>
    </row>
    <row r="796" spans="2:45" hidden="1">
      <c r="B796" s="823"/>
      <c r="C796" s="828"/>
      <c r="D796" s="25"/>
      <c r="E796" s="25"/>
      <c r="F796" s="396"/>
      <c r="G796" s="22"/>
      <c r="H796" s="7" t="str">
        <f>IFERROR(IF(G796/#REF!=0," ",G796/#REF!),"")</f>
        <v/>
      </c>
      <c r="I796" s="147"/>
      <c r="J796" s="147"/>
      <c r="K796" s="147"/>
      <c r="L796" s="147"/>
      <c r="M796" s="147"/>
      <c r="N796" s="147"/>
      <c r="O796" s="863"/>
      <c r="P796" s="860"/>
      <c r="Q796" s="330"/>
      <c r="R796" s="866"/>
      <c r="S796" s="392"/>
      <c r="T796" s="392"/>
      <c r="U796" s="152"/>
      <c r="V796" s="152"/>
      <c r="W796" s="835"/>
      <c r="X796" s="388"/>
      <c r="Y796" s="835"/>
      <c r="Z796" s="388"/>
      <c r="AA796" s="835"/>
      <c r="AB796" s="270"/>
      <c r="AC796" s="831"/>
      <c r="AD796" s="855"/>
      <c r="AE796" s="319"/>
      <c r="AF796" s="319"/>
      <c r="AG796" s="319"/>
      <c r="AH796" s="319"/>
      <c r="AI796" s="319"/>
      <c r="AJ796" s="319"/>
      <c r="AK796" s="319"/>
      <c r="AL796" s="319"/>
      <c r="AM796" s="319"/>
      <c r="AN796" s="319"/>
      <c r="AO796" s="319"/>
      <c r="AP796" s="319"/>
      <c r="AQ796" s="857"/>
      <c r="AR796" s="46"/>
      <c r="AS796" s="19"/>
    </row>
    <row r="797" spans="2:45" hidden="1">
      <c r="B797" s="822"/>
      <c r="C797" s="829"/>
      <c r="D797" s="25"/>
      <c r="E797" s="25"/>
      <c r="F797" s="396"/>
      <c r="G797" s="22"/>
      <c r="H797" s="7" t="str">
        <f>IFERROR(IF(G797/#REF!=0," ",G797/#REF!),"")</f>
        <v/>
      </c>
      <c r="I797" s="7"/>
      <c r="J797" s="7"/>
      <c r="K797" s="7"/>
      <c r="L797" s="7"/>
      <c r="M797" s="7"/>
      <c r="N797" s="7"/>
      <c r="O797" s="864"/>
      <c r="P797" s="861"/>
      <c r="Q797" s="331"/>
      <c r="R797" s="867"/>
      <c r="S797" s="393"/>
      <c r="T797" s="393"/>
      <c r="U797" s="153"/>
      <c r="V797" s="153"/>
      <c r="W797" s="836"/>
      <c r="X797" s="389"/>
      <c r="Y797" s="836"/>
      <c r="Z797" s="389"/>
      <c r="AA797" s="836"/>
      <c r="AB797" s="271"/>
      <c r="AC797" s="832"/>
      <c r="AD797" s="856"/>
      <c r="AE797" s="320"/>
      <c r="AF797" s="320"/>
      <c r="AG797" s="320"/>
      <c r="AH797" s="320"/>
      <c r="AI797" s="320"/>
      <c r="AJ797" s="320"/>
      <c r="AK797" s="320"/>
      <c r="AL797" s="320"/>
      <c r="AM797" s="320"/>
      <c r="AN797" s="320"/>
      <c r="AO797" s="320"/>
      <c r="AP797" s="320"/>
      <c r="AQ797" s="858"/>
      <c r="AR797" s="46"/>
      <c r="AS797" s="19"/>
    </row>
    <row r="798" spans="2:45" s="90" customFormat="1" ht="16.5" hidden="1" customHeight="1">
      <c r="B798" s="821"/>
      <c r="C798" s="78" t="s">
        <v>348</v>
      </c>
      <c r="D798" s="78">
        <f>COUNTA(D788:D797)</f>
        <v>0</v>
      </c>
      <c r="E798" s="78"/>
      <c r="F798" s="78"/>
      <c r="G798" s="69">
        <f>SUM(G788:G797)</f>
        <v>0</v>
      </c>
      <c r="H798" s="69">
        <f>SUM(H788:H797)</f>
        <v>0</v>
      </c>
      <c r="I798" s="69"/>
      <c r="J798" s="69"/>
      <c r="K798" s="69"/>
      <c r="L798" s="69"/>
      <c r="M798" s="69"/>
      <c r="N798" s="69"/>
      <c r="O798" s="70">
        <f>SUM(O788:O797)</f>
        <v>0</v>
      </c>
      <c r="P798" s="71">
        <f>SUM(P788:P797)</f>
        <v>0</v>
      </c>
      <c r="Q798" s="71"/>
      <c r="R798" s="71">
        <f>SUM(R788:R797)</f>
        <v>0</v>
      </c>
      <c r="S798" s="71"/>
      <c r="T798" s="71"/>
      <c r="U798" s="71"/>
      <c r="V798" s="71"/>
      <c r="W798" s="74">
        <f>SUM(W788:W797)</f>
        <v>0</v>
      </c>
      <c r="X798" s="74"/>
      <c r="Y798" s="74">
        <f t="shared" ref="Y798" si="142">SUM(Y788:Y797)</f>
        <v>0</v>
      </c>
      <c r="Z798" s="74"/>
      <c r="AA798" s="74">
        <f>SUM(AA788:AA797)</f>
        <v>0</v>
      </c>
      <c r="AB798" s="74"/>
      <c r="AC798" s="71"/>
      <c r="AD798" s="71" t="e">
        <f>SUM(AD788:AD797)</f>
        <v>#REF!</v>
      </c>
      <c r="AE798" s="71"/>
      <c r="AF798" s="71"/>
      <c r="AG798" s="71"/>
      <c r="AH798" s="71"/>
      <c r="AI798" s="71"/>
      <c r="AJ798" s="71"/>
      <c r="AK798" s="71"/>
      <c r="AL798" s="71"/>
      <c r="AM798" s="71"/>
      <c r="AN798" s="71"/>
      <c r="AO798" s="71"/>
      <c r="AP798" s="71"/>
      <c r="AQ798" s="71" t="e">
        <f t="shared" ref="AQ798" si="143">SUM(AQ788:AQ797)</f>
        <v>#REF!</v>
      </c>
      <c r="AR798" s="81"/>
      <c r="AS798" s="91"/>
    </row>
    <row r="799" spans="2:45" s="93" customFormat="1" hidden="1">
      <c r="B799" s="822"/>
      <c r="C799" s="82"/>
      <c r="D799" s="83"/>
      <c r="E799" s="83"/>
      <c r="F799" s="84"/>
      <c r="G799" s="84"/>
      <c r="H799" s="28" t="str">
        <f>IFERROR(IF(G799/#REF!=0," ",G799/#REF!),"")</f>
        <v/>
      </c>
      <c r="I799" s="28"/>
      <c r="J799" s="28"/>
      <c r="K799" s="28"/>
      <c r="L799" s="28"/>
      <c r="M799" s="28"/>
      <c r="N799" s="28"/>
      <c r="O799" s="72"/>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87"/>
      <c r="AS799" s="92"/>
    </row>
    <row r="800" spans="2:45" hidden="1">
      <c r="B800" s="823">
        <f>B788+1</f>
        <v>66</v>
      </c>
      <c r="C800" s="828"/>
      <c r="D800" s="25"/>
      <c r="E800" s="25"/>
      <c r="F800" s="24"/>
      <c r="G800" s="396"/>
      <c r="H800" s="7" t="str">
        <f>IFERROR(IF(G800/#REF!=0," ",G800/#REF!),"")</f>
        <v/>
      </c>
      <c r="I800" s="147"/>
      <c r="J800" s="147"/>
      <c r="K800" s="147"/>
      <c r="L800" s="147"/>
      <c r="M800" s="147"/>
      <c r="N800" s="147"/>
      <c r="O800" s="862" t="str">
        <f>IFERROR(ROUND(IF(G810/#REF!=0,"",G810/#REF!),0),"")</f>
        <v/>
      </c>
      <c r="P800" s="859" t="str">
        <f>IFERROR(O810/#REF!,"")</f>
        <v/>
      </c>
      <c r="Q800" s="332"/>
      <c r="R800" s="865" t="str">
        <f>IFERROR(P810*#REF!/2,"")</f>
        <v/>
      </c>
      <c r="S800" s="392"/>
      <c r="T800" s="392"/>
      <c r="U800" s="152"/>
      <c r="V800" s="152"/>
      <c r="W800" s="834" t="str">
        <f>IFERROR(ROUND(IF(OR(#REF!="Hino Truck",#REF!="Hino Truck",#REF!="Hino Truck",#REF!="Hino Truck"),$P810/#REF!,""),1),"NA")</f>
        <v>NA</v>
      </c>
      <c r="X800" s="387"/>
      <c r="Y800" s="834" t="str">
        <f>IFERROR(ROUND(IF(OR(#REF!="Shazoor",#REF!="Shazoor",#REF!="Shazoor",#REF!="Shazoor"),$P810/#REF!,""),1),"NA")</f>
        <v>NA</v>
      </c>
      <c r="Z800" s="387"/>
      <c r="AA800" s="834" t="str">
        <f>IFERROR(ROUND(IF(OR(#REF!="Suzuki",#REF!="Suzuki",#REF!="Suzuki",#REF!="Suzuki"),$P810/#REF!,""),1),"NA")</f>
        <v>NA</v>
      </c>
      <c r="AB800" s="269"/>
      <c r="AC800" s="830"/>
      <c r="AD800" s="855" t="e">
        <f>H810/#REF!/#REF!</f>
        <v>#REF!</v>
      </c>
      <c r="AE800" s="319"/>
      <c r="AF800" s="319"/>
      <c r="AG800" s="319"/>
      <c r="AH800" s="319"/>
      <c r="AI800" s="319"/>
      <c r="AJ800" s="319"/>
      <c r="AK800" s="319"/>
      <c r="AL800" s="319"/>
      <c r="AM800" s="319"/>
      <c r="AN800" s="319"/>
      <c r="AO800" s="319"/>
      <c r="AP800" s="319"/>
      <c r="AQ800" s="857" t="e">
        <f>ROUND(AD810/#REF!,0)</f>
        <v>#REF!</v>
      </c>
      <c r="AR800" s="44"/>
      <c r="AS800" s="19"/>
    </row>
    <row r="801" spans="2:45" hidden="1">
      <c r="B801" s="823"/>
      <c r="C801" s="828"/>
      <c r="D801" s="25"/>
      <c r="E801" s="25"/>
      <c r="F801" s="396"/>
      <c r="G801" s="396"/>
      <c r="H801" s="7" t="str">
        <f>IFERROR(IF(G801/#REF!=0," ",G801/#REF!),"")</f>
        <v/>
      </c>
      <c r="I801" s="147"/>
      <c r="J801" s="147"/>
      <c r="K801" s="147"/>
      <c r="L801" s="147"/>
      <c r="M801" s="147"/>
      <c r="N801" s="147"/>
      <c r="O801" s="863"/>
      <c r="P801" s="860"/>
      <c r="Q801" s="330"/>
      <c r="R801" s="866"/>
      <c r="S801" s="392"/>
      <c r="T801" s="392"/>
      <c r="U801" s="152"/>
      <c r="V801" s="152"/>
      <c r="W801" s="835"/>
      <c r="X801" s="388"/>
      <c r="Y801" s="835"/>
      <c r="Z801" s="388"/>
      <c r="AA801" s="835"/>
      <c r="AB801" s="270"/>
      <c r="AC801" s="831"/>
      <c r="AD801" s="855"/>
      <c r="AE801" s="319"/>
      <c r="AF801" s="319"/>
      <c r="AG801" s="319"/>
      <c r="AH801" s="319"/>
      <c r="AI801" s="319"/>
      <c r="AJ801" s="319"/>
      <c r="AK801" s="319"/>
      <c r="AL801" s="319"/>
      <c r="AM801" s="319"/>
      <c r="AN801" s="319"/>
      <c r="AO801" s="319"/>
      <c r="AP801" s="319"/>
      <c r="AQ801" s="857"/>
      <c r="AR801" s="46"/>
      <c r="AS801" s="19"/>
    </row>
    <row r="802" spans="2:45" hidden="1">
      <c r="B802" s="823"/>
      <c r="C802" s="828"/>
      <c r="D802" s="25"/>
      <c r="E802" s="25"/>
      <c r="F802" s="396"/>
      <c r="G802" s="396"/>
      <c r="H802" s="7" t="str">
        <f>IFERROR(IF(G802/#REF!=0," ",G802/#REF!),"")</f>
        <v/>
      </c>
      <c r="I802" s="147"/>
      <c r="J802" s="147"/>
      <c r="K802" s="147"/>
      <c r="L802" s="147"/>
      <c r="M802" s="147"/>
      <c r="N802" s="147"/>
      <c r="O802" s="863"/>
      <c r="P802" s="860"/>
      <c r="Q802" s="330"/>
      <c r="R802" s="866"/>
      <c r="S802" s="392"/>
      <c r="T802" s="392"/>
      <c r="U802" s="152"/>
      <c r="V802" s="152"/>
      <c r="W802" s="835"/>
      <c r="X802" s="388"/>
      <c r="Y802" s="835"/>
      <c r="Z802" s="388"/>
      <c r="AA802" s="835"/>
      <c r="AB802" s="270"/>
      <c r="AC802" s="831"/>
      <c r="AD802" s="855"/>
      <c r="AE802" s="319"/>
      <c r="AF802" s="319"/>
      <c r="AG802" s="319"/>
      <c r="AH802" s="319"/>
      <c r="AI802" s="319"/>
      <c r="AJ802" s="319"/>
      <c r="AK802" s="319"/>
      <c r="AL802" s="319"/>
      <c r="AM802" s="319"/>
      <c r="AN802" s="319"/>
      <c r="AO802" s="319"/>
      <c r="AP802" s="319"/>
      <c r="AQ802" s="857"/>
      <c r="AR802" s="46"/>
      <c r="AS802" s="19"/>
    </row>
    <row r="803" spans="2:45" hidden="1">
      <c r="B803" s="823"/>
      <c r="C803" s="828"/>
      <c r="D803" s="25"/>
      <c r="E803" s="25"/>
      <c r="F803" s="396"/>
      <c r="G803" s="396"/>
      <c r="H803" s="7" t="str">
        <f>IFERROR(IF(G803/#REF!=0," ",G803/#REF!),"")</f>
        <v/>
      </c>
      <c r="I803" s="147"/>
      <c r="J803" s="147"/>
      <c r="K803" s="147"/>
      <c r="L803" s="147"/>
      <c r="M803" s="147"/>
      <c r="N803" s="147"/>
      <c r="O803" s="863"/>
      <c r="P803" s="860"/>
      <c r="Q803" s="330"/>
      <c r="R803" s="866"/>
      <c r="S803" s="392"/>
      <c r="T803" s="392"/>
      <c r="U803" s="152"/>
      <c r="V803" s="152"/>
      <c r="W803" s="835"/>
      <c r="X803" s="388"/>
      <c r="Y803" s="835"/>
      <c r="Z803" s="388"/>
      <c r="AA803" s="835"/>
      <c r="AB803" s="270"/>
      <c r="AC803" s="831"/>
      <c r="AD803" s="855"/>
      <c r="AE803" s="319"/>
      <c r="AF803" s="319"/>
      <c r="AG803" s="319"/>
      <c r="AH803" s="319"/>
      <c r="AI803" s="319"/>
      <c r="AJ803" s="319"/>
      <c r="AK803" s="319"/>
      <c r="AL803" s="319"/>
      <c r="AM803" s="319"/>
      <c r="AN803" s="319"/>
      <c r="AO803" s="319"/>
      <c r="AP803" s="319"/>
      <c r="AQ803" s="857"/>
      <c r="AR803" s="46"/>
      <c r="AS803" s="19"/>
    </row>
    <row r="804" spans="2:45" hidden="1">
      <c r="B804" s="823"/>
      <c r="C804" s="828"/>
      <c r="D804" s="25"/>
      <c r="E804" s="25"/>
      <c r="F804" s="396"/>
      <c r="G804" s="22"/>
      <c r="H804" s="7" t="str">
        <f>IFERROR(IF(G804/#REF!=0," ",G804/#REF!),"")</f>
        <v/>
      </c>
      <c r="I804" s="147"/>
      <c r="J804" s="147"/>
      <c r="K804" s="147"/>
      <c r="L804" s="147"/>
      <c r="M804" s="147"/>
      <c r="N804" s="147"/>
      <c r="O804" s="863"/>
      <c r="P804" s="860"/>
      <c r="Q804" s="330"/>
      <c r="R804" s="866"/>
      <c r="S804" s="392"/>
      <c r="T804" s="392"/>
      <c r="U804" s="152"/>
      <c r="V804" s="152"/>
      <c r="W804" s="835"/>
      <c r="X804" s="388"/>
      <c r="Y804" s="835"/>
      <c r="Z804" s="388"/>
      <c r="AA804" s="835"/>
      <c r="AB804" s="270"/>
      <c r="AC804" s="831"/>
      <c r="AD804" s="855"/>
      <c r="AE804" s="319"/>
      <c r="AF804" s="319"/>
      <c r="AG804" s="319"/>
      <c r="AH804" s="319"/>
      <c r="AI804" s="319"/>
      <c r="AJ804" s="319"/>
      <c r="AK804" s="319"/>
      <c r="AL804" s="319"/>
      <c r="AM804" s="319"/>
      <c r="AN804" s="319"/>
      <c r="AO804" s="319"/>
      <c r="AP804" s="319"/>
      <c r="AQ804" s="857"/>
      <c r="AR804" s="46"/>
      <c r="AS804" s="19"/>
    </row>
    <row r="805" spans="2:45" hidden="1">
      <c r="B805" s="823"/>
      <c r="C805" s="828"/>
      <c r="D805" s="25"/>
      <c r="E805" s="25"/>
      <c r="F805" s="396"/>
      <c r="G805" s="22"/>
      <c r="H805" s="7" t="str">
        <f>IFERROR(IF(G805/#REF!=0," ",G805/#REF!),"")</f>
        <v/>
      </c>
      <c r="I805" s="147"/>
      <c r="J805" s="147"/>
      <c r="K805" s="147"/>
      <c r="L805" s="147"/>
      <c r="M805" s="147"/>
      <c r="N805" s="147"/>
      <c r="O805" s="863"/>
      <c r="P805" s="860"/>
      <c r="Q805" s="330"/>
      <c r="R805" s="866"/>
      <c r="S805" s="392"/>
      <c r="T805" s="392"/>
      <c r="U805" s="152"/>
      <c r="V805" s="152"/>
      <c r="W805" s="835"/>
      <c r="X805" s="388"/>
      <c r="Y805" s="835"/>
      <c r="Z805" s="388"/>
      <c r="AA805" s="835"/>
      <c r="AB805" s="270"/>
      <c r="AC805" s="831"/>
      <c r="AD805" s="855"/>
      <c r="AE805" s="319"/>
      <c r="AF805" s="319"/>
      <c r="AG805" s="319"/>
      <c r="AH805" s="319"/>
      <c r="AI805" s="319"/>
      <c r="AJ805" s="319"/>
      <c r="AK805" s="319"/>
      <c r="AL805" s="319"/>
      <c r="AM805" s="319"/>
      <c r="AN805" s="319"/>
      <c r="AO805" s="319"/>
      <c r="AP805" s="319"/>
      <c r="AQ805" s="857"/>
      <c r="AR805" s="46"/>
      <c r="AS805" s="19"/>
    </row>
    <row r="806" spans="2:45" hidden="1">
      <c r="B806" s="823"/>
      <c r="C806" s="828"/>
      <c r="D806" s="25"/>
      <c r="E806" s="25"/>
      <c r="F806" s="396"/>
      <c r="G806" s="22"/>
      <c r="H806" s="7" t="str">
        <f>IFERROR(IF(G806/#REF!=0," ",G806/#REF!),"")</f>
        <v/>
      </c>
      <c r="I806" s="147"/>
      <c r="J806" s="147"/>
      <c r="K806" s="147"/>
      <c r="L806" s="147"/>
      <c r="M806" s="147"/>
      <c r="N806" s="147"/>
      <c r="O806" s="863"/>
      <c r="P806" s="860"/>
      <c r="Q806" s="330"/>
      <c r="R806" s="866"/>
      <c r="S806" s="392"/>
      <c r="T806" s="392"/>
      <c r="U806" s="152"/>
      <c r="V806" s="152"/>
      <c r="W806" s="835"/>
      <c r="X806" s="388"/>
      <c r="Y806" s="835"/>
      <c r="Z806" s="388"/>
      <c r="AA806" s="835"/>
      <c r="AB806" s="270"/>
      <c r="AC806" s="831"/>
      <c r="AD806" s="855"/>
      <c r="AE806" s="319"/>
      <c r="AF806" s="319"/>
      <c r="AG806" s="319"/>
      <c r="AH806" s="319"/>
      <c r="AI806" s="319"/>
      <c r="AJ806" s="319"/>
      <c r="AK806" s="319"/>
      <c r="AL806" s="319"/>
      <c r="AM806" s="319"/>
      <c r="AN806" s="319"/>
      <c r="AO806" s="319"/>
      <c r="AP806" s="319"/>
      <c r="AQ806" s="857"/>
      <c r="AR806" s="46"/>
      <c r="AS806" s="19"/>
    </row>
    <row r="807" spans="2:45" hidden="1">
      <c r="B807" s="823"/>
      <c r="C807" s="828"/>
      <c r="D807" s="25"/>
      <c r="E807" s="25"/>
      <c r="F807" s="396"/>
      <c r="G807" s="22"/>
      <c r="H807" s="7" t="str">
        <f>IFERROR(IF(G807/#REF!=0," ",G807/#REF!),"")</f>
        <v/>
      </c>
      <c r="I807" s="147"/>
      <c r="J807" s="147"/>
      <c r="K807" s="147"/>
      <c r="L807" s="147"/>
      <c r="M807" s="147"/>
      <c r="N807" s="147"/>
      <c r="O807" s="863"/>
      <c r="P807" s="860"/>
      <c r="Q807" s="330"/>
      <c r="R807" s="866"/>
      <c r="S807" s="392"/>
      <c r="T807" s="392"/>
      <c r="U807" s="152"/>
      <c r="V807" s="152"/>
      <c r="W807" s="835"/>
      <c r="X807" s="388"/>
      <c r="Y807" s="835"/>
      <c r="Z807" s="388"/>
      <c r="AA807" s="835"/>
      <c r="AB807" s="270"/>
      <c r="AC807" s="831"/>
      <c r="AD807" s="855"/>
      <c r="AE807" s="319"/>
      <c r="AF807" s="319"/>
      <c r="AG807" s="319"/>
      <c r="AH807" s="319"/>
      <c r="AI807" s="319"/>
      <c r="AJ807" s="319"/>
      <c r="AK807" s="319"/>
      <c r="AL807" s="319"/>
      <c r="AM807" s="319"/>
      <c r="AN807" s="319"/>
      <c r="AO807" s="319"/>
      <c r="AP807" s="319"/>
      <c r="AQ807" s="857"/>
      <c r="AR807" s="46"/>
      <c r="AS807" s="19"/>
    </row>
    <row r="808" spans="2:45" hidden="1">
      <c r="B808" s="823"/>
      <c r="C808" s="828"/>
      <c r="D808" s="25"/>
      <c r="E808" s="25"/>
      <c r="F808" s="396"/>
      <c r="G808" s="22"/>
      <c r="H808" s="7" t="str">
        <f>IFERROR(IF(G808/#REF!=0," ",G808/#REF!),"")</f>
        <v/>
      </c>
      <c r="I808" s="147"/>
      <c r="J808" s="147"/>
      <c r="K808" s="147"/>
      <c r="L808" s="147"/>
      <c r="M808" s="147"/>
      <c r="N808" s="147"/>
      <c r="O808" s="863"/>
      <c r="P808" s="860"/>
      <c r="Q808" s="330"/>
      <c r="R808" s="866"/>
      <c r="S808" s="392"/>
      <c r="T808" s="392"/>
      <c r="U808" s="152"/>
      <c r="V808" s="152"/>
      <c r="W808" s="835"/>
      <c r="X808" s="388"/>
      <c r="Y808" s="835"/>
      <c r="Z808" s="388"/>
      <c r="AA808" s="835"/>
      <c r="AB808" s="270"/>
      <c r="AC808" s="831"/>
      <c r="AD808" s="855"/>
      <c r="AE808" s="319"/>
      <c r="AF808" s="319"/>
      <c r="AG808" s="319"/>
      <c r="AH808" s="319"/>
      <c r="AI808" s="319"/>
      <c r="AJ808" s="319"/>
      <c r="AK808" s="319"/>
      <c r="AL808" s="319"/>
      <c r="AM808" s="319"/>
      <c r="AN808" s="319"/>
      <c r="AO808" s="319"/>
      <c r="AP808" s="319"/>
      <c r="AQ808" s="857"/>
      <c r="AR808" s="46"/>
      <c r="AS808" s="19"/>
    </row>
    <row r="809" spans="2:45" hidden="1">
      <c r="B809" s="822"/>
      <c r="C809" s="829"/>
      <c r="D809" s="25"/>
      <c r="E809" s="25"/>
      <c r="F809" s="396"/>
      <c r="G809" s="22"/>
      <c r="H809" s="7" t="str">
        <f>IFERROR(IF(G809/#REF!=0," ",G809/#REF!),"")</f>
        <v/>
      </c>
      <c r="I809" s="7"/>
      <c r="J809" s="7"/>
      <c r="K809" s="7"/>
      <c r="L809" s="7"/>
      <c r="M809" s="7"/>
      <c r="N809" s="7"/>
      <c r="O809" s="864"/>
      <c r="P809" s="861"/>
      <c r="Q809" s="331"/>
      <c r="R809" s="867"/>
      <c r="S809" s="393"/>
      <c r="T809" s="393"/>
      <c r="U809" s="153"/>
      <c r="V809" s="153"/>
      <c r="W809" s="836"/>
      <c r="X809" s="389"/>
      <c r="Y809" s="836"/>
      <c r="Z809" s="389"/>
      <c r="AA809" s="836"/>
      <c r="AB809" s="271"/>
      <c r="AC809" s="832"/>
      <c r="AD809" s="856"/>
      <c r="AE809" s="320"/>
      <c r="AF809" s="320"/>
      <c r="AG809" s="320"/>
      <c r="AH809" s="320"/>
      <c r="AI809" s="320"/>
      <c r="AJ809" s="320"/>
      <c r="AK809" s="320"/>
      <c r="AL809" s="320"/>
      <c r="AM809" s="320"/>
      <c r="AN809" s="320"/>
      <c r="AO809" s="320"/>
      <c r="AP809" s="320"/>
      <c r="AQ809" s="858"/>
      <c r="AR809" s="46"/>
      <c r="AS809" s="19"/>
    </row>
    <row r="810" spans="2:45" s="90" customFormat="1" ht="16.5" hidden="1" customHeight="1">
      <c r="B810" s="821"/>
      <c r="C810" s="78" t="s">
        <v>348</v>
      </c>
      <c r="D810" s="78">
        <f>COUNTA(D800:D809)</f>
        <v>0</v>
      </c>
      <c r="E810" s="78"/>
      <c r="F810" s="78"/>
      <c r="G810" s="69">
        <f>SUM(G800:G809)</f>
        <v>0</v>
      </c>
      <c r="H810" s="69">
        <f>SUM(H800:H809)</f>
        <v>0</v>
      </c>
      <c r="I810" s="69"/>
      <c r="J810" s="69"/>
      <c r="K810" s="69"/>
      <c r="L810" s="69"/>
      <c r="M810" s="69"/>
      <c r="N810" s="69"/>
      <c r="O810" s="70">
        <f>SUM(O800:O809)</f>
        <v>0</v>
      </c>
      <c r="P810" s="71">
        <f>SUM(P800:P809)</f>
        <v>0</v>
      </c>
      <c r="Q810" s="71"/>
      <c r="R810" s="71">
        <f>SUM(R800:R809)</f>
        <v>0</v>
      </c>
      <c r="S810" s="71"/>
      <c r="T810" s="71"/>
      <c r="U810" s="71"/>
      <c r="V810" s="71"/>
      <c r="W810" s="74">
        <f>SUM(W800:W809)</f>
        <v>0</v>
      </c>
      <c r="X810" s="74"/>
      <c r="Y810" s="74">
        <f t="shared" ref="Y810" si="144">SUM(Y800:Y809)</f>
        <v>0</v>
      </c>
      <c r="Z810" s="74"/>
      <c r="AA810" s="74">
        <f>SUM(AA800:AA809)</f>
        <v>0</v>
      </c>
      <c r="AB810" s="74"/>
      <c r="AC810" s="71"/>
      <c r="AD810" s="71" t="e">
        <f>SUM(AD800:AD809)</f>
        <v>#REF!</v>
      </c>
      <c r="AE810" s="71"/>
      <c r="AF810" s="71"/>
      <c r="AG810" s="71"/>
      <c r="AH810" s="71"/>
      <c r="AI810" s="71"/>
      <c r="AJ810" s="71"/>
      <c r="AK810" s="71"/>
      <c r="AL810" s="71"/>
      <c r="AM810" s="71"/>
      <c r="AN810" s="71"/>
      <c r="AO810" s="71"/>
      <c r="AP810" s="71"/>
      <c r="AQ810" s="71" t="e">
        <f t="shared" ref="AQ810" si="145">SUM(AQ800:AQ809)</f>
        <v>#REF!</v>
      </c>
      <c r="AR810" s="81"/>
      <c r="AS810" s="91"/>
    </row>
    <row r="811" spans="2:45" s="93" customFormat="1" hidden="1">
      <c r="B811" s="822"/>
      <c r="C811" s="82"/>
      <c r="D811" s="83"/>
      <c r="E811" s="83"/>
      <c r="F811" s="84"/>
      <c r="G811" s="84"/>
      <c r="H811" s="28" t="str">
        <f>IFERROR(IF(G811/#REF!=0," ",G811/#REF!),"")</f>
        <v/>
      </c>
      <c r="I811" s="28"/>
      <c r="J811" s="28"/>
      <c r="K811" s="28"/>
      <c r="L811" s="28"/>
      <c r="M811" s="28"/>
      <c r="N811" s="28"/>
      <c r="O811" s="72"/>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87"/>
      <c r="AS811" s="92"/>
    </row>
    <row r="812" spans="2:45" hidden="1">
      <c r="B812" s="823">
        <f>B800+1</f>
        <v>67</v>
      </c>
      <c r="C812" s="828"/>
      <c r="D812" s="25"/>
      <c r="E812" s="25"/>
      <c r="F812" s="24"/>
      <c r="G812" s="396"/>
      <c r="H812" s="7" t="str">
        <f>IFERROR(IF(G812/#REF!=0," ",G812/#REF!),"")</f>
        <v/>
      </c>
      <c r="I812" s="147"/>
      <c r="J812" s="147"/>
      <c r="K812" s="147"/>
      <c r="L812" s="147"/>
      <c r="M812" s="147"/>
      <c r="N812" s="147"/>
      <c r="O812" s="862" t="str">
        <f>IFERROR(ROUND(IF(G822/#REF!=0,"",G822/#REF!),0),"")</f>
        <v/>
      </c>
      <c r="P812" s="859" t="str">
        <f>IFERROR(O822/#REF!,"")</f>
        <v/>
      </c>
      <c r="Q812" s="332"/>
      <c r="R812" s="865" t="str">
        <f>IFERROR(P822*#REF!/2,"")</f>
        <v/>
      </c>
      <c r="S812" s="392"/>
      <c r="T812" s="392"/>
      <c r="U812" s="152"/>
      <c r="V812" s="152"/>
      <c r="W812" s="834" t="str">
        <f>IFERROR(ROUND(IF(OR(#REF!="Hino Truck",#REF!="Hino Truck",#REF!="Hino Truck",#REF!="Hino Truck"),$P822/#REF!,""),1),"NA")</f>
        <v>NA</v>
      </c>
      <c r="X812" s="387"/>
      <c r="Y812" s="834" t="str">
        <f>IFERROR(ROUND(IF(OR(#REF!="Shazoor",#REF!="Shazoor",#REF!="Shazoor",#REF!="Shazoor"),$P822/#REF!,""),1),"NA")</f>
        <v>NA</v>
      </c>
      <c r="Z812" s="387"/>
      <c r="AA812" s="834" t="str">
        <f>IFERROR(ROUND(IF(OR(#REF!="Suzuki",#REF!="Suzuki",#REF!="Suzuki",#REF!="Suzuki"),$P822/#REF!,""),1),"NA")</f>
        <v>NA</v>
      </c>
      <c r="AB812" s="269"/>
      <c r="AC812" s="830"/>
      <c r="AD812" s="855" t="e">
        <f>H822/#REF!/#REF!</f>
        <v>#REF!</v>
      </c>
      <c r="AE812" s="319"/>
      <c r="AF812" s="319"/>
      <c r="AG812" s="319"/>
      <c r="AH812" s="319"/>
      <c r="AI812" s="319"/>
      <c r="AJ812" s="319"/>
      <c r="AK812" s="319"/>
      <c r="AL812" s="319"/>
      <c r="AM812" s="319"/>
      <c r="AN812" s="319"/>
      <c r="AO812" s="319"/>
      <c r="AP812" s="319"/>
      <c r="AQ812" s="857" t="e">
        <f>ROUND(AD822/#REF!,0)</f>
        <v>#REF!</v>
      </c>
      <c r="AR812" s="44"/>
      <c r="AS812" s="19"/>
    </row>
    <row r="813" spans="2:45" hidden="1">
      <c r="B813" s="823"/>
      <c r="C813" s="828"/>
      <c r="D813" s="25"/>
      <c r="E813" s="25"/>
      <c r="F813" s="396"/>
      <c r="G813" s="396"/>
      <c r="H813" s="7" t="str">
        <f>IFERROR(IF(G813/#REF!=0," ",G813/#REF!),"")</f>
        <v/>
      </c>
      <c r="I813" s="147"/>
      <c r="J813" s="147"/>
      <c r="K813" s="147"/>
      <c r="L813" s="147"/>
      <c r="M813" s="147"/>
      <c r="N813" s="147"/>
      <c r="O813" s="863"/>
      <c r="P813" s="860"/>
      <c r="Q813" s="330"/>
      <c r="R813" s="866"/>
      <c r="S813" s="392"/>
      <c r="T813" s="392"/>
      <c r="U813" s="152"/>
      <c r="V813" s="152"/>
      <c r="W813" s="835"/>
      <c r="X813" s="388"/>
      <c r="Y813" s="835"/>
      <c r="Z813" s="388"/>
      <c r="AA813" s="835"/>
      <c r="AB813" s="270"/>
      <c r="AC813" s="831"/>
      <c r="AD813" s="855"/>
      <c r="AE813" s="319"/>
      <c r="AF813" s="319"/>
      <c r="AG813" s="319"/>
      <c r="AH813" s="319"/>
      <c r="AI813" s="319"/>
      <c r="AJ813" s="319"/>
      <c r="AK813" s="319"/>
      <c r="AL813" s="319"/>
      <c r="AM813" s="319"/>
      <c r="AN813" s="319"/>
      <c r="AO813" s="319"/>
      <c r="AP813" s="319"/>
      <c r="AQ813" s="857"/>
      <c r="AR813" s="46"/>
      <c r="AS813" s="19"/>
    </row>
    <row r="814" spans="2:45" hidden="1">
      <c r="B814" s="823"/>
      <c r="C814" s="828"/>
      <c r="D814" s="25"/>
      <c r="E814" s="25"/>
      <c r="F814" s="396"/>
      <c r="G814" s="396"/>
      <c r="H814" s="7" t="str">
        <f>IFERROR(IF(G814/#REF!=0," ",G814/#REF!),"")</f>
        <v/>
      </c>
      <c r="I814" s="147"/>
      <c r="J814" s="147"/>
      <c r="K814" s="147"/>
      <c r="L814" s="147"/>
      <c r="M814" s="147"/>
      <c r="N814" s="147"/>
      <c r="O814" s="863"/>
      <c r="P814" s="860"/>
      <c r="Q814" s="330"/>
      <c r="R814" s="866"/>
      <c r="S814" s="392"/>
      <c r="T814" s="392"/>
      <c r="U814" s="152"/>
      <c r="V814" s="152"/>
      <c r="W814" s="835"/>
      <c r="X814" s="388"/>
      <c r="Y814" s="835"/>
      <c r="Z814" s="388"/>
      <c r="AA814" s="835"/>
      <c r="AB814" s="270"/>
      <c r="AC814" s="831"/>
      <c r="AD814" s="855"/>
      <c r="AE814" s="319"/>
      <c r="AF814" s="319"/>
      <c r="AG814" s="319"/>
      <c r="AH814" s="319"/>
      <c r="AI814" s="319"/>
      <c r="AJ814" s="319"/>
      <c r="AK814" s="319"/>
      <c r="AL814" s="319"/>
      <c r="AM814" s="319"/>
      <c r="AN814" s="319"/>
      <c r="AO814" s="319"/>
      <c r="AP814" s="319"/>
      <c r="AQ814" s="857"/>
      <c r="AR814" s="46"/>
      <c r="AS814" s="19"/>
    </row>
    <row r="815" spans="2:45" hidden="1">
      <c r="B815" s="823"/>
      <c r="C815" s="828"/>
      <c r="D815" s="25"/>
      <c r="E815" s="25"/>
      <c r="F815" s="396"/>
      <c r="G815" s="396"/>
      <c r="H815" s="7" t="str">
        <f>IFERROR(IF(G815/#REF!=0," ",G815/#REF!),"")</f>
        <v/>
      </c>
      <c r="I815" s="147"/>
      <c r="J815" s="147"/>
      <c r="K815" s="147"/>
      <c r="L815" s="147"/>
      <c r="M815" s="147"/>
      <c r="N815" s="147"/>
      <c r="O815" s="863"/>
      <c r="P815" s="860"/>
      <c r="Q815" s="330"/>
      <c r="R815" s="866"/>
      <c r="S815" s="392"/>
      <c r="T815" s="392"/>
      <c r="U815" s="152"/>
      <c r="V815" s="152"/>
      <c r="W815" s="835"/>
      <c r="X815" s="388"/>
      <c r="Y815" s="835"/>
      <c r="Z815" s="388"/>
      <c r="AA815" s="835"/>
      <c r="AB815" s="270"/>
      <c r="AC815" s="831"/>
      <c r="AD815" s="855"/>
      <c r="AE815" s="319"/>
      <c r="AF815" s="319"/>
      <c r="AG815" s="319"/>
      <c r="AH815" s="319"/>
      <c r="AI815" s="319"/>
      <c r="AJ815" s="319"/>
      <c r="AK815" s="319"/>
      <c r="AL815" s="319"/>
      <c r="AM815" s="319"/>
      <c r="AN815" s="319"/>
      <c r="AO815" s="319"/>
      <c r="AP815" s="319"/>
      <c r="AQ815" s="857"/>
      <c r="AR815" s="46"/>
      <c r="AS815" s="19"/>
    </row>
    <row r="816" spans="2:45" hidden="1">
      <c r="B816" s="823"/>
      <c r="C816" s="828"/>
      <c r="D816" s="25"/>
      <c r="E816" s="25"/>
      <c r="F816" s="396"/>
      <c r="G816" s="22"/>
      <c r="H816" s="7" t="str">
        <f>IFERROR(IF(G816/#REF!=0," ",G816/#REF!),"")</f>
        <v/>
      </c>
      <c r="I816" s="147"/>
      <c r="J816" s="147"/>
      <c r="K816" s="147"/>
      <c r="L816" s="147"/>
      <c r="M816" s="147"/>
      <c r="N816" s="147"/>
      <c r="O816" s="863"/>
      <c r="P816" s="860"/>
      <c r="Q816" s="330"/>
      <c r="R816" s="866"/>
      <c r="S816" s="392"/>
      <c r="T816" s="392"/>
      <c r="U816" s="152"/>
      <c r="V816" s="152"/>
      <c r="W816" s="835"/>
      <c r="X816" s="388"/>
      <c r="Y816" s="835"/>
      <c r="Z816" s="388"/>
      <c r="AA816" s="835"/>
      <c r="AB816" s="270"/>
      <c r="AC816" s="831"/>
      <c r="AD816" s="855"/>
      <c r="AE816" s="319"/>
      <c r="AF816" s="319"/>
      <c r="AG816" s="319"/>
      <c r="AH816" s="319"/>
      <c r="AI816" s="319"/>
      <c r="AJ816" s="319"/>
      <c r="AK816" s="319"/>
      <c r="AL816" s="319"/>
      <c r="AM816" s="319"/>
      <c r="AN816" s="319"/>
      <c r="AO816" s="319"/>
      <c r="AP816" s="319"/>
      <c r="AQ816" s="857"/>
      <c r="AR816" s="46"/>
      <c r="AS816" s="19"/>
    </row>
    <row r="817" spans="2:45" hidden="1">
      <c r="B817" s="823"/>
      <c r="C817" s="828"/>
      <c r="D817" s="25"/>
      <c r="E817" s="25"/>
      <c r="F817" s="396"/>
      <c r="G817" s="22"/>
      <c r="H817" s="7" t="str">
        <f>IFERROR(IF(G817/#REF!=0," ",G817/#REF!),"")</f>
        <v/>
      </c>
      <c r="I817" s="147"/>
      <c r="J817" s="147"/>
      <c r="K817" s="147"/>
      <c r="L817" s="147"/>
      <c r="M817" s="147"/>
      <c r="N817" s="147"/>
      <c r="O817" s="863"/>
      <c r="P817" s="860"/>
      <c r="Q817" s="330"/>
      <c r="R817" s="866"/>
      <c r="S817" s="392"/>
      <c r="T817" s="392"/>
      <c r="U817" s="152"/>
      <c r="V817" s="152"/>
      <c r="W817" s="835"/>
      <c r="X817" s="388"/>
      <c r="Y817" s="835"/>
      <c r="Z817" s="388"/>
      <c r="AA817" s="835"/>
      <c r="AB817" s="270"/>
      <c r="AC817" s="831"/>
      <c r="AD817" s="855"/>
      <c r="AE817" s="319"/>
      <c r="AF817" s="319"/>
      <c r="AG817" s="319"/>
      <c r="AH817" s="319"/>
      <c r="AI817" s="319"/>
      <c r="AJ817" s="319"/>
      <c r="AK817" s="319"/>
      <c r="AL817" s="319"/>
      <c r="AM817" s="319"/>
      <c r="AN817" s="319"/>
      <c r="AO817" s="319"/>
      <c r="AP817" s="319"/>
      <c r="AQ817" s="857"/>
      <c r="AR817" s="46"/>
      <c r="AS817" s="19"/>
    </row>
    <row r="818" spans="2:45" hidden="1">
      <c r="B818" s="823"/>
      <c r="C818" s="828"/>
      <c r="D818" s="25"/>
      <c r="E818" s="25"/>
      <c r="F818" s="396"/>
      <c r="G818" s="22"/>
      <c r="H818" s="7" t="str">
        <f>IFERROR(IF(G818/#REF!=0," ",G818/#REF!),"")</f>
        <v/>
      </c>
      <c r="I818" s="147"/>
      <c r="J818" s="147"/>
      <c r="K818" s="147"/>
      <c r="L818" s="147"/>
      <c r="M818" s="147"/>
      <c r="N818" s="147"/>
      <c r="O818" s="863"/>
      <c r="P818" s="860"/>
      <c r="Q818" s="330"/>
      <c r="R818" s="866"/>
      <c r="S818" s="392"/>
      <c r="T818" s="392"/>
      <c r="U818" s="152"/>
      <c r="V818" s="152"/>
      <c r="W818" s="835"/>
      <c r="X818" s="388"/>
      <c r="Y818" s="835"/>
      <c r="Z818" s="388"/>
      <c r="AA818" s="835"/>
      <c r="AB818" s="270"/>
      <c r="AC818" s="831"/>
      <c r="AD818" s="855"/>
      <c r="AE818" s="319"/>
      <c r="AF818" s="319"/>
      <c r="AG818" s="319"/>
      <c r="AH818" s="319"/>
      <c r="AI818" s="319"/>
      <c r="AJ818" s="319"/>
      <c r="AK818" s="319"/>
      <c r="AL818" s="319"/>
      <c r="AM818" s="319"/>
      <c r="AN818" s="319"/>
      <c r="AO818" s="319"/>
      <c r="AP818" s="319"/>
      <c r="AQ818" s="857"/>
      <c r="AR818" s="46"/>
      <c r="AS818" s="19"/>
    </row>
    <row r="819" spans="2:45" hidden="1">
      <c r="B819" s="823"/>
      <c r="C819" s="828"/>
      <c r="D819" s="25"/>
      <c r="E819" s="25"/>
      <c r="F819" s="396"/>
      <c r="G819" s="22"/>
      <c r="H819" s="7" t="str">
        <f>IFERROR(IF(G819/#REF!=0," ",G819/#REF!),"")</f>
        <v/>
      </c>
      <c r="I819" s="147"/>
      <c r="J819" s="147"/>
      <c r="K819" s="147"/>
      <c r="L819" s="147"/>
      <c r="M819" s="147"/>
      <c r="N819" s="147"/>
      <c r="O819" s="863"/>
      <c r="P819" s="860"/>
      <c r="Q819" s="330"/>
      <c r="R819" s="866"/>
      <c r="S819" s="392"/>
      <c r="T819" s="392"/>
      <c r="U819" s="152"/>
      <c r="V819" s="152"/>
      <c r="W819" s="835"/>
      <c r="X819" s="388"/>
      <c r="Y819" s="835"/>
      <c r="Z819" s="388"/>
      <c r="AA819" s="835"/>
      <c r="AB819" s="270"/>
      <c r="AC819" s="831"/>
      <c r="AD819" s="855"/>
      <c r="AE819" s="319"/>
      <c r="AF819" s="319"/>
      <c r="AG819" s="319"/>
      <c r="AH819" s="319"/>
      <c r="AI819" s="319"/>
      <c r="AJ819" s="319"/>
      <c r="AK819" s="319"/>
      <c r="AL819" s="319"/>
      <c r="AM819" s="319"/>
      <c r="AN819" s="319"/>
      <c r="AO819" s="319"/>
      <c r="AP819" s="319"/>
      <c r="AQ819" s="857"/>
      <c r="AR819" s="46"/>
      <c r="AS819" s="19"/>
    </row>
    <row r="820" spans="2:45" hidden="1">
      <c r="B820" s="823"/>
      <c r="C820" s="828"/>
      <c r="D820" s="25"/>
      <c r="E820" s="25"/>
      <c r="F820" s="396"/>
      <c r="G820" s="22"/>
      <c r="H820" s="7" t="str">
        <f>IFERROR(IF(G820/#REF!=0," ",G820/#REF!),"")</f>
        <v/>
      </c>
      <c r="I820" s="147"/>
      <c r="J820" s="147"/>
      <c r="K820" s="147"/>
      <c r="L820" s="147"/>
      <c r="M820" s="147"/>
      <c r="N820" s="147"/>
      <c r="O820" s="863"/>
      <c r="P820" s="860"/>
      <c r="Q820" s="330"/>
      <c r="R820" s="866"/>
      <c r="S820" s="392"/>
      <c r="T820" s="392"/>
      <c r="U820" s="152"/>
      <c r="V820" s="152"/>
      <c r="W820" s="835"/>
      <c r="X820" s="388"/>
      <c r="Y820" s="835"/>
      <c r="Z820" s="388"/>
      <c r="AA820" s="835"/>
      <c r="AB820" s="270"/>
      <c r="AC820" s="831"/>
      <c r="AD820" s="855"/>
      <c r="AE820" s="319"/>
      <c r="AF820" s="319"/>
      <c r="AG820" s="319"/>
      <c r="AH820" s="319"/>
      <c r="AI820" s="319"/>
      <c r="AJ820" s="319"/>
      <c r="AK820" s="319"/>
      <c r="AL820" s="319"/>
      <c r="AM820" s="319"/>
      <c r="AN820" s="319"/>
      <c r="AO820" s="319"/>
      <c r="AP820" s="319"/>
      <c r="AQ820" s="857"/>
      <c r="AR820" s="46"/>
      <c r="AS820" s="19"/>
    </row>
    <row r="821" spans="2:45" hidden="1">
      <c r="B821" s="822"/>
      <c r="C821" s="829"/>
      <c r="D821" s="25"/>
      <c r="E821" s="25"/>
      <c r="F821" s="396"/>
      <c r="G821" s="22"/>
      <c r="H821" s="7" t="str">
        <f>IFERROR(IF(G821/#REF!=0," ",G821/#REF!),"")</f>
        <v/>
      </c>
      <c r="I821" s="7"/>
      <c r="J821" s="7"/>
      <c r="K821" s="7"/>
      <c r="L821" s="7"/>
      <c r="M821" s="7"/>
      <c r="N821" s="7"/>
      <c r="O821" s="864"/>
      <c r="P821" s="861"/>
      <c r="Q821" s="331"/>
      <c r="R821" s="867"/>
      <c r="S821" s="393"/>
      <c r="T821" s="393"/>
      <c r="U821" s="153"/>
      <c r="V821" s="153"/>
      <c r="W821" s="836"/>
      <c r="X821" s="389"/>
      <c r="Y821" s="836"/>
      <c r="Z821" s="389"/>
      <c r="AA821" s="836"/>
      <c r="AB821" s="271"/>
      <c r="AC821" s="832"/>
      <c r="AD821" s="856"/>
      <c r="AE821" s="320"/>
      <c r="AF821" s="320"/>
      <c r="AG821" s="320"/>
      <c r="AH821" s="320"/>
      <c r="AI821" s="320"/>
      <c r="AJ821" s="320"/>
      <c r="AK821" s="320"/>
      <c r="AL821" s="320"/>
      <c r="AM821" s="320"/>
      <c r="AN821" s="320"/>
      <c r="AO821" s="320"/>
      <c r="AP821" s="320"/>
      <c r="AQ821" s="858"/>
      <c r="AR821" s="46"/>
      <c r="AS821" s="19"/>
    </row>
    <row r="822" spans="2:45" s="90" customFormat="1" ht="16.5" hidden="1" customHeight="1">
      <c r="B822" s="821"/>
      <c r="C822" s="78" t="s">
        <v>348</v>
      </c>
      <c r="D822" s="78">
        <f>COUNTA(D812:D821)</f>
        <v>0</v>
      </c>
      <c r="E822" s="78"/>
      <c r="F822" s="78"/>
      <c r="G822" s="69">
        <f>SUM(G812:G821)</f>
        <v>0</v>
      </c>
      <c r="H822" s="69">
        <f>SUM(H812:H821)</f>
        <v>0</v>
      </c>
      <c r="I822" s="69"/>
      <c r="J822" s="69"/>
      <c r="K822" s="69"/>
      <c r="L822" s="69"/>
      <c r="M822" s="69"/>
      <c r="N822" s="69"/>
      <c r="O822" s="70">
        <f>SUM(O812:O821)</f>
        <v>0</v>
      </c>
      <c r="P822" s="71">
        <f>SUM(P812:P821)</f>
        <v>0</v>
      </c>
      <c r="Q822" s="71"/>
      <c r="R822" s="71">
        <f>SUM(R812:R821)</f>
        <v>0</v>
      </c>
      <c r="S822" s="71"/>
      <c r="T822" s="71"/>
      <c r="U822" s="71"/>
      <c r="V822" s="71"/>
      <c r="W822" s="74">
        <f>SUM(W812:W821)</f>
        <v>0</v>
      </c>
      <c r="X822" s="74"/>
      <c r="Y822" s="74">
        <f t="shared" ref="Y822" si="146">SUM(Y812:Y821)</f>
        <v>0</v>
      </c>
      <c r="Z822" s="74"/>
      <c r="AA822" s="74">
        <f>SUM(AA812:AA821)</f>
        <v>0</v>
      </c>
      <c r="AB822" s="74"/>
      <c r="AC822" s="71"/>
      <c r="AD822" s="71" t="e">
        <f>SUM(AD812:AD821)</f>
        <v>#REF!</v>
      </c>
      <c r="AE822" s="71"/>
      <c r="AF822" s="71"/>
      <c r="AG822" s="71"/>
      <c r="AH822" s="71"/>
      <c r="AI822" s="71"/>
      <c r="AJ822" s="71"/>
      <c r="AK822" s="71"/>
      <c r="AL822" s="71"/>
      <c r="AM822" s="71"/>
      <c r="AN822" s="71"/>
      <c r="AO822" s="71"/>
      <c r="AP822" s="71"/>
      <c r="AQ822" s="71" t="e">
        <f t="shared" ref="AQ822" si="147">SUM(AQ812:AQ821)</f>
        <v>#REF!</v>
      </c>
      <c r="AR822" s="81"/>
      <c r="AS822" s="91"/>
    </row>
    <row r="823" spans="2:45" s="93" customFormat="1" hidden="1">
      <c r="B823" s="822"/>
      <c r="C823" s="82"/>
      <c r="D823" s="83"/>
      <c r="E823" s="83"/>
      <c r="F823" s="84"/>
      <c r="G823" s="84"/>
      <c r="H823" s="28" t="str">
        <f>IFERROR(IF(G823/#REF!=0," ",G823/#REF!),"")</f>
        <v/>
      </c>
      <c r="I823" s="28"/>
      <c r="J823" s="28"/>
      <c r="K823" s="28"/>
      <c r="L823" s="28"/>
      <c r="M823" s="28"/>
      <c r="N823" s="28"/>
      <c r="O823" s="72"/>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87"/>
      <c r="AS823" s="92"/>
    </row>
    <row r="824" spans="2:45" hidden="1">
      <c r="B824" s="823">
        <f>B812+1</f>
        <v>68</v>
      </c>
      <c r="C824" s="828"/>
      <c r="D824" s="25"/>
      <c r="E824" s="25"/>
      <c r="F824" s="24"/>
      <c r="G824" s="396"/>
      <c r="H824" s="7" t="str">
        <f>IFERROR(IF(G824/#REF!=0," ",G824/#REF!),"")</f>
        <v/>
      </c>
      <c r="I824" s="147"/>
      <c r="J824" s="147"/>
      <c r="K824" s="147"/>
      <c r="L824" s="147"/>
      <c r="M824" s="147"/>
      <c r="N824" s="147"/>
      <c r="O824" s="862" t="str">
        <f>IFERROR(ROUND(IF(G834/#REF!=0,"",G834/#REF!),0),"")</f>
        <v/>
      </c>
      <c r="P824" s="859" t="str">
        <f>IFERROR(O834/#REF!,"")</f>
        <v/>
      </c>
      <c r="Q824" s="332"/>
      <c r="R824" s="865" t="str">
        <f>IFERROR(P834*#REF!/2,"")</f>
        <v/>
      </c>
      <c r="S824" s="392"/>
      <c r="T824" s="392"/>
      <c r="U824" s="152"/>
      <c r="V824" s="152"/>
      <c r="W824" s="834" t="str">
        <f>IFERROR(ROUND(IF(OR(#REF!="Hino Truck",#REF!="Hino Truck",#REF!="Hino Truck",#REF!="Hino Truck"),$P834/#REF!,""),1),"NA")</f>
        <v>NA</v>
      </c>
      <c r="X824" s="387"/>
      <c r="Y824" s="834" t="str">
        <f>IFERROR(ROUND(IF(OR(#REF!="Shazoor",#REF!="Shazoor",#REF!="Shazoor",#REF!="Shazoor"),$P834/#REF!,""),1),"NA")</f>
        <v>NA</v>
      </c>
      <c r="Z824" s="387"/>
      <c r="AA824" s="834" t="str">
        <f>IFERROR(ROUND(IF(OR(#REF!="Suzuki",#REF!="Suzuki",#REF!="Suzuki",#REF!="Suzuki"),$P834/#REF!,""),1),"NA")</f>
        <v>NA</v>
      </c>
      <c r="AB824" s="269"/>
      <c r="AC824" s="830"/>
      <c r="AD824" s="855" t="e">
        <f>H834/#REF!/#REF!</f>
        <v>#REF!</v>
      </c>
      <c r="AE824" s="319"/>
      <c r="AF824" s="319"/>
      <c r="AG824" s="319"/>
      <c r="AH824" s="319"/>
      <c r="AI824" s="319"/>
      <c r="AJ824" s="319"/>
      <c r="AK824" s="319"/>
      <c r="AL824" s="319"/>
      <c r="AM824" s="319"/>
      <c r="AN824" s="319"/>
      <c r="AO824" s="319"/>
      <c r="AP824" s="319"/>
      <c r="AQ824" s="857" t="e">
        <f>ROUND(AD834/#REF!,0)</f>
        <v>#REF!</v>
      </c>
      <c r="AR824" s="44"/>
      <c r="AS824" s="19"/>
    </row>
    <row r="825" spans="2:45" hidden="1">
      <c r="B825" s="823"/>
      <c r="C825" s="828"/>
      <c r="D825" s="25"/>
      <c r="E825" s="25"/>
      <c r="F825" s="396"/>
      <c r="G825" s="396"/>
      <c r="H825" s="7" t="str">
        <f>IFERROR(IF(G825/#REF!=0," ",G825/#REF!),"")</f>
        <v/>
      </c>
      <c r="I825" s="147"/>
      <c r="J825" s="147"/>
      <c r="K825" s="147"/>
      <c r="L825" s="147"/>
      <c r="M825" s="147"/>
      <c r="N825" s="147"/>
      <c r="O825" s="863"/>
      <c r="P825" s="860"/>
      <c r="Q825" s="330"/>
      <c r="R825" s="866"/>
      <c r="S825" s="392"/>
      <c r="T825" s="392"/>
      <c r="U825" s="152"/>
      <c r="V825" s="152"/>
      <c r="W825" s="835"/>
      <c r="X825" s="388"/>
      <c r="Y825" s="835"/>
      <c r="Z825" s="388"/>
      <c r="AA825" s="835"/>
      <c r="AB825" s="270"/>
      <c r="AC825" s="831"/>
      <c r="AD825" s="855"/>
      <c r="AE825" s="319"/>
      <c r="AF825" s="319"/>
      <c r="AG825" s="319"/>
      <c r="AH825" s="319"/>
      <c r="AI825" s="319"/>
      <c r="AJ825" s="319"/>
      <c r="AK825" s="319"/>
      <c r="AL825" s="319"/>
      <c r="AM825" s="319"/>
      <c r="AN825" s="319"/>
      <c r="AO825" s="319"/>
      <c r="AP825" s="319"/>
      <c r="AQ825" s="857"/>
      <c r="AR825" s="46"/>
      <c r="AS825" s="19"/>
    </row>
    <row r="826" spans="2:45" hidden="1">
      <c r="B826" s="823"/>
      <c r="C826" s="828"/>
      <c r="D826" s="25"/>
      <c r="E826" s="25"/>
      <c r="F826" s="396"/>
      <c r="G826" s="396"/>
      <c r="H826" s="7" t="str">
        <f>IFERROR(IF(G826/#REF!=0," ",G826/#REF!),"")</f>
        <v/>
      </c>
      <c r="I826" s="147"/>
      <c r="J826" s="147"/>
      <c r="K826" s="147"/>
      <c r="L826" s="147"/>
      <c r="M826" s="147"/>
      <c r="N826" s="147"/>
      <c r="O826" s="863"/>
      <c r="P826" s="860"/>
      <c r="Q826" s="330"/>
      <c r="R826" s="866"/>
      <c r="S826" s="392"/>
      <c r="T826" s="392"/>
      <c r="U826" s="152"/>
      <c r="V826" s="152"/>
      <c r="W826" s="835"/>
      <c r="X826" s="388"/>
      <c r="Y826" s="835"/>
      <c r="Z826" s="388"/>
      <c r="AA826" s="835"/>
      <c r="AB826" s="270"/>
      <c r="AC826" s="831"/>
      <c r="AD826" s="855"/>
      <c r="AE826" s="319"/>
      <c r="AF826" s="319"/>
      <c r="AG826" s="319"/>
      <c r="AH826" s="319"/>
      <c r="AI826" s="319"/>
      <c r="AJ826" s="319"/>
      <c r="AK826" s="319"/>
      <c r="AL826" s="319"/>
      <c r="AM826" s="319"/>
      <c r="AN826" s="319"/>
      <c r="AO826" s="319"/>
      <c r="AP826" s="319"/>
      <c r="AQ826" s="857"/>
      <c r="AR826" s="46"/>
      <c r="AS826" s="19"/>
    </row>
    <row r="827" spans="2:45" hidden="1">
      <c r="B827" s="823"/>
      <c r="C827" s="828"/>
      <c r="D827" s="25"/>
      <c r="E827" s="25"/>
      <c r="F827" s="396"/>
      <c r="G827" s="396"/>
      <c r="H827" s="7" t="str">
        <f>IFERROR(IF(G827/#REF!=0," ",G827/#REF!),"")</f>
        <v/>
      </c>
      <c r="I827" s="147"/>
      <c r="J827" s="147"/>
      <c r="K827" s="147"/>
      <c r="L827" s="147"/>
      <c r="M827" s="147"/>
      <c r="N827" s="147"/>
      <c r="O827" s="863"/>
      <c r="P827" s="860"/>
      <c r="Q827" s="330"/>
      <c r="R827" s="866"/>
      <c r="S827" s="392"/>
      <c r="T827" s="392"/>
      <c r="U827" s="152"/>
      <c r="V827" s="152"/>
      <c r="W827" s="835"/>
      <c r="X827" s="388"/>
      <c r="Y827" s="835"/>
      <c r="Z827" s="388"/>
      <c r="AA827" s="835"/>
      <c r="AB827" s="270"/>
      <c r="AC827" s="831"/>
      <c r="AD827" s="855"/>
      <c r="AE827" s="319"/>
      <c r="AF827" s="319"/>
      <c r="AG827" s="319"/>
      <c r="AH827" s="319"/>
      <c r="AI827" s="319"/>
      <c r="AJ827" s="319"/>
      <c r="AK827" s="319"/>
      <c r="AL827" s="319"/>
      <c r="AM827" s="319"/>
      <c r="AN827" s="319"/>
      <c r="AO827" s="319"/>
      <c r="AP827" s="319"/>
      <c r="AQ827" s="857"/>
      <c r="AR827" s="46"/>
      <c r="AS827" s="19"/>
    </row>
    <row r="828" spans="2:45" hidden="1">
      <c r="B828" s="823"/>
      <c r="C828" s="828"/>
      <c r="D828" s="25"/>
      <c r="E828" s="25"/>
      <c r="F828" s="396"/>
      <c r="G828" s="22"/>
      <c r="H828" s="7" t="str">
        <f>IFERROR(IF(G828/#REF!=0," ",G828/#REF!),"")</f>
        <v/>
      </c>
      <c r="I828" s="147"/>
      <c r="J828" s="147"/>
      <c r="K828" s="147"/>
      <c r="L828" s="147"/>
      <c r="M828" s="147"/>
      <c r="N828" s="147"/>
      <c r="O828" s="863"/>
      <c r="P828" s="860"/>
      <c r="Q828" s="330"/>
      <c r="R828" s="866"/>
      <c r="S828" s="392"/>
      <c r="T828" s="392"/>
      <c r="U828" s="152"/>
      <c r="V828" s="152"/>
      <c r="W828" s="835"/>
      <c r="X828" s="388"/>
      <c r="Y828" s="835"/>
      <c r="Z828" s="388"/>
      <c r="AA828" s="835"/>
      <c r="AB828" s="270"/>
      <c r="AC828" s="831"/>
      <c r="AD828" s="855"/>
      <c r="AE828" s="319"/>
      <c r="AF828" s="319"/>
      <c r="AG828" s="319"/>
      <c r="AH828" s="319"/>
      <c r="AI828" s="319"/>
      <c r="AJ828" s="319"/>
      <c r="AK828" s="319"/>
      <c r="AL828" s="319"/>
      <c r="AM828" s="319"/>
      <c r="AN828" s="319"/>
      <c r="AO828" s="319"/>
      <c r="AP828" s="319"/>
      <c r="AQ828" s="857"/>
      <c r="AR828" s="46"/>
      <c r="AS828" s="19"/>
    </row>
    <row r="829" spans="2:45" hidden="1">
      <c r="B829" s="823"/>
      <c r="C829" s="828"/>
      <c r="D829" s="25"/>
      <c r="E829" s="25"/>
      <c r="F829" s="396"/>
      <c r="G829" s="22"/>
      <c r="H829" s="7" t="str">
        <f>IFERROR(IF(G829/#REF!=0," ",G829/#REF!),"")</f>
        <v/>
      </c>
      <c r="I829" s="147"/>
      <c r="J829" s="147"/>
      <c r="K829" s="147"/>
      <c r="L829" s="147"/>
      <c r="M829" s="147"/>
      <c r="N829" s="147"/>
      <c r="O829" s="863"/>
      <c r="P829" s="860"/>
      <c r="Q829" s="330"/>
      <c r="R829" s="866"/>
      <c r="S829" s="392"/>
      <c r="T829" s="392"/>
      <c r="U829" s="152"/>
      <c r="V829" s="152"/>
      <c r="W829" s="835"/>
      <c r="X829" s="388"/>
      <c r="Y829" s="835"/>
      <c r="Z829" s="388"/>
      <c r="AA829" s="835"/>
      <c r="AB829" s="270"/>
      <c r="AC829" s="831"/>
      <c r="AD829" s="855"/>
      <c r="AE829" s="319"/>
      <c r="AF829" s="319"/>
      <c r="AG829" s="319"/>
      <c r="AH829" s="319"/>
      <c r="AI829" s="319"/>
      <c r="AJ829" s="319"/>
      <c r="AK829" s="319"/>
      <c r="AL829" s="319"/>
      <c r="AM829" s="319"/>
      <c r="AN829" s="319"/>
      <c r="AO829" s="319"/>
      <c r="AP829" s="319"/>
      <c r="AQ829" s="857"/>
      <c r="AR829" s="46"/>
      <c r="AS829" s="19"/>
    </row>
    <row r="830" spans="2:45" hidden="1">
      <c r="B830" s="823"/>
      <c r="C830" s="828"/>
      <c r="D830" s="25"/>
      <c r="E830" s="25"/>
      <c r="F830" s="396"/>
      <c r="G830" s="22"/>
      <c r="H830" s="7" t="str">
        <f>IFERROR(IF(G830/#REF!=0," ",G830/#REF!),"")</f>
        <v/>
      </c>
      <c r="I830" s="147"/>
      <c r="J830" s="147"/>
      <c r="K830" s="147"/>
      <c r="L830" s="147"/>
      <c r="M830" s="147"/>
      <c r="N830" s="147"/>
      <c r="O830" s="863"/>
      <c r="P830" s="860"/>
      <c r="Q830" s="330"/>
      <c r="R830" s="866"/>
      <c r="S830" s="392"/>
      <c r="T830" s="392"/>
      <c r="U830" s="152"/>
      <c r="V830" s="152"/>
      <c r="W830" s="835"/>
      <c r="X830" s="388"/>
      <c r="Y830" s="835"/>
      <c r="Z830" s="388"/>
      <c r="AA830" s="835"/>
      <c r="AB830" s="270"/>
      <c r="AC830" s="831"/>
      <c r="AD830" s="855"/>
      <c r="AE830" s="319"/>
      <c r="AF830" s="319"/>
      <c r="AG830" s="319"/>
      <c r="AH830" s="319"/>
      <c r="AI830" s="319"/>
      <c r="AJ830" s="319"/>
      <c r="AK830" s="319"/>
      <c r="AL830" s="319"/>
      <c r="AM830" s="319"/>
      <c r="AN830" s="319"/>
      <c r="AO830" s="319"/>
      <c r="AP830" s="319"/>
      <c r="AQ830" s="857"/>
      <c r="AR830" s="46"/>
      <c r="AS830" s="19"/>
    </row>
    <row r="831" spans="2:45" hidden="1">
      <c r="B831" s="823"/>
      <c r="C831" s="828"/>
      <c r="D831" s="25"/>
      <c r="E831" s="25"/>
      <c r="F831" s="396"/>
      <c r="G831" s="22"/>
      <c r="H831" s="7" t="str">
        <f>IFERROR(IF(G831/#REF!=0," ",G831/#REF!),"")</f>
        <v/>
      </c>
      <c r="I831" s="147"/>
      <c r="J831" s="147"/>
      <c r="K831" s="147"/>
      <c r="L831" s="147"/>
      <c r="M831" s="147"/>
      <c r="N831" s="147"/>
      <c r="O831" s="863"/>
      <c r="P831" s="860"/>
      <c r="Q831" s="330"/>
      <c r="R831" s="866"/>
      <c r="S831" s="392"/>
      <c r="T831" s="392"/>
      <c r="U831" s="152"/>
      <c r="V831" s="152"/>
      <c r="W831" s="835"/>
      <c r="X831" s="388"/>
      <c r="Y831" s="835"/>
      <c r="Z831" s="388"/>
      <c r="AA831" s="835"/>
      <c r="AB831" s="270"/>
      <c r="AC831" s="831"/>
      <c r="AD831" s="855"/>
      <c r="AE831" s="319"/>
      <c r="AF831" s="319"/>
      <c r="AG831" s="319"/>
      <c r="AH831" s="319"/>
      <c r="AI831" s="319"/>
      <c r="AJ831" s="319"/>
      <c r="AK831" s="319"/>
      <c r="AL831" s="319"/>
      <c r="AM831" s="319"/>
      <c r="AN831" s="319"/>
      <c r="AO831" s="319"/>
      <c r="AP831" s="319"/>
      <c r="AQ831" s="857"/>
      <c r="AR831" s="46"/>
      <c r="AS831" s="19"/>
    </row>
    <row r="832" spans="2:45" hidden="1">
      <c r="B832" s="823"/>
      <c r="C832" s="828"/>
      <c r="D832" s="25"/>
      <c r="E832" s="25"/>
      <c r="F832" s="396"/>
      <c r="G832" s="22"/>
      <c r="H832" s="7" t="str">
        <f>IFERROR(IF(G832/#REF!=0," ",G832/#REF!),"")</f>
        <v/>
      </c>
      <c r="I832" s="147"/>
      <c r="J832" s="147"/>
      <c r="K832" s="147"/>
      <c r="L832" s="147"/>
      <c r="M832" s="147"/>
      <c r="N832" s="147"/>
      <c r="O832" s="863"/>
      <c r="P832" s="860"/>
      <c r="Q832" s="330"/>
      <c r="R832" s="866"/>
      <c r="S832" s="392"/>
      <c r="T832" s="392"/>
      <c r="U832" s="152"/>
      <c r="V832" s="152"/>
      <c r="W832" s="835"/>
      <c r="X832" s="388"/>
      <c r="Y832" s="835"/>
      <c r="Z832" s="388"/>
      <c r="AA832" s="835"/>
      <c r="AB832" s="270"/>
      <c r="AC832" s="831"/>
      <c r="AD832" s="855"/>
      <c r="AE832" s="319"/>
      <c r="AF832" s="319"/>
      <c r="AG832" s="319"/>
      <c r="AH832" s="319"/>
      <c r="AI832" s="319"/>
      <c r="AJ832" s="319"/>
      <c r="AK832" s="319"/>
      <c r="AL832" s="319"/>
      <c r="AM832" s="319"/>
      <c r="AN832" s="319"/>
      <c r="AO832" s="319"/>
      <c r="AP832" s="319"/>
      <c r="AQ832" s="857"/>
      <c r="AR832" s="46"/>
      <c r="AS832" s="19"/>
    </row>
    <row r="833" spans="2:45" hidden="1">
      <c r="B833" s="822"/>
      <c r="C833" s="829"/>
      <c r="D833" s="25"/>
      <c r="E833" s="25"/>
      <c r="F833" s="396"/>
      <c r="G833" s="22"/>
      <c r="H833" s="7" t="str">
        <f>IFERROR(IF(G833/#REF!=0," ",G833/#REF!),"")</f>
        <v/>
      </c>
      <c r="I833" s="7"/>
      <c r="J833" s="7"/>
      <c r="K833" s="7"/>
      <c r="L833" s="7"/>
      <c r="M833" s="7"/>
      <c r="N833" s="7"/>
      <c r="O833" s="864"/>
      <c r="P833" s="861"/>
      <c r="Q833" s="331"/>
      <c r="R833" s="867"/>
      <c r="S833" s="393"/>
      <c r="T833" s="393"/>
      <c r="U833" s="153"/>
      <c r="V833" s="153"/>
      <c r="W833" s="836"/>
      <c r="X833" s="389"/>
      <c r="Y833" s="836"/>
      <c r="Z833" s="389"/>
      <c r="AA833" s="836"/>
      <c r="AB833" s="271"/>
      <c r="AC833" s="832"/>
      <c r="AD833" s="856"/>
      <c r="AE833" s="320"/>
      <c r="AF833" s="320"/>
      <c r="AG833" s="320"/>
      <c r="AH833" s="320"/>
      <c r="AI833" s="320"/>
      <c r="AJ833" s="320"/>
      <c r="AK833" s="320"/>
      <c r="AL833" s="320"/>
      <c r="AM833" s="320"/>
      <c r="AN833" s="320"/>
      <c r="AO833" s="320"/>
      <c r="AP833" s="320"/>
      <c r="AQ833" s="858"/>
      <c r="AR833" s="46"/>
      <c r="AS833" s="19"/>
    </row>
    <row r="834" spans="2:45" s="90" customFormat="1" ht="16.5" hidden="1" customHeight="1">
      <c r="B834" s="821"/>
      <c r="C834" s="78" t="s">
        <v>348</v>
      </c>
      <c r="D834" s="78">
        <f>COUNTA(D824:D833)</f>
        <v>0</v>
      </c>
      <c r="E834" s="78"/>
      <c r="F834" s="78"/>
      <c r="G834" s="69">
        <f>SUM(G824:G833)</f>
        <v>0</v>
      </c>
      <c r="H834" s="69">
        <f>SUM(H824:H833)</f>
        <v>0</v>
      </c>
      <c r="I834" s="69"/>
      <c r="J834" s="69"/>
      <c r="K834" s="69"/>
      <c r="L834" s="69"/>
      <c r="M834" s="69"/>
      <c r="N834" s="69"/>
      <c r="O834" s="70">
        <f>SUM(O824:O833)</f>
        <v>0</v>
      </c>
      <c r="P834" s="71">
        <f>SUM(P824:P833)</f>
        <v>0</v>
      </c>
      <c r="Q834" s="71"/>
      <c r="R834" s="71">
        <f>SUM(R824:R833)</f>
        <v>0</v>
      </c>
      <c r="S834" s="71"/>
      <c r="T834" s="71"/>
      <c r="U834" s="71"/>
      <c r="V834" s="71"/>
      <c r="W834" s="74">
        <f>SUM(W824:W833)</f>
        <v>0</v>
      </c>
      <c r="X834" s="74"/>
      <c r="Y834" s="74">
        <f t="shared" ref="Y834" si="148">SUM(Y824:Y833)</f>
        <v>0</v>
      </c>
      <c r="Z834" s="74"/>
      <c r="AA834" s="74">
        <f>SUM(AA824:AA833)</f>
        <v>0</v>
      </c>
      <c r="AB834" s="74"/>
      <c r="AC834" s="71"/>
      <c r="AD834" s="71" t="e">
        <f>SUM(AD824:AD833)</f>
        <v>#REF!</v>
      </c>
      <c r="AE834" s="71"/>
      <c r="AF834" s="71"/>
      <c r="AG834" s="71"/>
      <c r="AH834" s="71"/>
      <c r="AI834" s="71"/>
      <c r="AJ834" s="71"/>
      <c r="AK834" s="71"/>
      <c r="AL834" s="71"/>
      <c r="AM834" s="71"/>
      <c r="AN834" s="71"/>
      <c r="AO834" s="71"/>
      <c r="AP834" s="71"/>
      <c r="AQ834" s="71" t="e">
        <f t="shared" ref="AQ834" si="149">SUM(AQ824:AQ833)</f>
        <v>#REF!</v>
      </c>
      <c r="AR834" s="81"/>
      <c r="AS834" s="91"/>
    </row>
    <row r="835" spans="2:45" s="93" customFormat="1" hidden="1">
      <c r="B835" s="822"/>
      <c r="C835" s="82"/>
      <c r="D835" s="83"/>
      <c r="E835" s="83"/>
      <c r="F835" s="84"/>
      <c r="G835" s="84"/>
      <c r="H835" s="28" t="str">
        <f>IFERROR(IF(G835/#REF!=0," ",G835/#REF!),"")</f>
        <v/>
      </c>
      <c r="I835" s="28"/>
      <c r="J835" s="28"/>
      <c r="K835" s="28"/>
      <c r="L835" s="28"/>
      <c r="M835" s="28"/>
      <c r="N835" s="28"/>
      <c r="O835" s="72"/>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87"/>
      <c r="AS835" s="92"/>
    </row>
    <row r="836" spans="2:45" hidden="1">
      <c r="B836" s="823">
        <f>B824+1</f>
        <v>69</v>
      </c>
      <c r="C836" s="828"/>
      <c r="D836" s="25"/>
      <c r="E836" s="25"/>
      <c r="F836" s="24"/>
      <c r="G836" s="396"/>
      <c r="H836" s="7" t="str">
        <f>IFERROR(IF(G836/#REF!=0," ",G836/#REF!),"")</f>
        <v/>
      </c>
      <c r="I836" s="147"/>
      <c r="J836" s="147"/>
      <c r="K836" s="147"/>
      <c r="L836" s="147"/>
      <c r="M836" s="147"/>
      <c r="N836" s="147"/>
      <c r="O836" s="862" t="str">
        <f>IFERROR(ROUND(IF(G846/#REF!=0,"",G846/#REF!),0),"")</f>
        <v/>
      </c>
      <c r="P836" s="859" t="str">
        <f>IFERROR(O846/#REF!,"")</f>
        <v/>
      </c>
      <c r="Q836" s="332"/>
      <c r="R836" s="865" t="str">
        <f>IFERROR(P846*#REF!/2,"")</f>
        <v/>
      </c>
      <c r="S836" s="392"/>
      <c r="T836" s="392"/>
      <c r="U836" s="152"/>
      <c r="V836" s="152"/>
      <c r="W836" s="834" t="str">
        <f>IFERROR(ROUND(IF(OR(#REF!="Hino Truck",#REF!="Hino Truck",#REF!="Hino Truck",#REF!="Hino Truck"),$P846/#REF!,""),1),"NA")</f>
        <v>NA</v>
      </c>
      <c r="X836" s="387"/>
      <c r="Y836" s="834" t="str">
        <f>IFERROR(ROUND(IF(OR(#REF!="Shazoor",#REF!="Shazoor",#REF!="Shazoor",#REF!="Shazoor"),$P846/#REF!,""),1),"NA")</f>
        <v>NA</v>
      </c>
      <c r="Z836" s="387"/>
      <c r="AA836" s="834" t="str">
        <f>IFERROR(ROUND(IF(OR(#REF!="Suzuki",#REF!="Suzuki",#REF!="Suzuki",#REF!="Suzuki"),$P846/#REF!,""),1),"NA")</f>
        <v>NA</v>
      </c>
      <c r="AB836" s="269"/>
      <c r="AC836" s="830"/>
      <c r="AD836" s="855" t="e">
        <f>H846/#REF!/#REF!</f>
        <v>#REF!</v>
      </c>
      <c r="AE836" s="319"/>
      <c r="AF836" s="319"/>
      <c r="AG836" s="319"/>
      <c r="AH836" s="319"/>
      <c r="AI836" s="319"/>
      <c r="AJ836" s="319"/>
      <c r="AK836" s="319"/>
      <c r="AL836" s="319"/>
      <c r="AM836" s="319"/>
      <c r="AN836" s="319"/>
      <c r="AO836" s="319"/>
      <c r="AP836" s="319"/>
      <c r="AQ836" s="857" t="e">
        <f>ROUND(AD846/#REF!,0)</f>
        <v>#REF!</v>
      </c>
      <c r="AR836" s="44"/>
      <c r="AS836" s="19"/>
    </row>
    <row r="837" spans="2:45" hidden="1">
      <c r="B837" s="823"/>
      <c r="C837" s="828"/>
      <c r="D837" s="25"/>
      <c r="E837" s="25"/>
      <c r="F837" s="396"/>
      <c r="G837" s="396"/>
      <c r="H837" s="7" t="str">
        <f>IFERROR(IF(G837/#REF!=0," ",G837/#REF!),"")</f>
        <v/>
      </c>
      <c r="I837" s="147"/>
      <c r="J837" s="147"/>
      <c r="K837" s="147"/>
      <c r="L837" s="147"/>
      <c r="M837" s="147"/>
      <c r="N837" s="147"/>
      <c r="O837" s="863"/>
      <c r="P837" s="860"/>
      <c r="Q837" s="330"/>
      <c r="R837" s="866"/>
      <c r="S837" s="392"/>
      <c r="T837" s="392"/>
      <c r="U837" s="152"/>
      <c r="V837" s="152"/>
      <c r="W837" s="835"/>
      <c r="X837" s="388"/>
      <c r="Y837" s="835"/>
      <c r="Z837" s="388"/>
      <c r="AA837" s="835"/>
      <c r="AB837" s="270"/>
      <c r="AC837" s="831"/>
      <c r="AD837" s="855"/>
      <c r="AE837" s="319"/>
      <c r="AF837" s="319"/>
      <c r="AG837" s="319"/>
      <c r="AH837" s="319"/>
      <c r="AI837" s="319"/>
      <c r="AJ837" s="319"/>
      <c r="AK837" s="319"/>
      <c r="AL837" s="319"/>
      <c r="AM837" s="319"/>
      <c r="AN837" s="319"/>
      <c r="AO837" s="319"/>
      <c r="AP837" s="319"/>
      <c r="AQ837" s="857"/>
      <c r="AR837" s="46"/>
      <c r="AS837" s="19"/>
    </row>
    <row r="838" spans="2:45" hidden="1">
      <c r="B838" s="823"/>
      <c r="C838" s="828"/>
      <c r="D838" s="25"/>
      <c r="E838" s="25"/>
      <c r="F838" s="396"/>
      <c r="G838" s="396"/>
      <c r="H838" s="7" t="str">
        <f>IFERROR(IF(G838/#REF!=0," ",G838/#REF!),"")</f>
        <v/>
      </c>
      <c r="I838" s="147"/>
      <c r="J838" s="147"/>
      <c r="K838" s="147"/>
      <c r="L838" s="147"/>
      <c r="M838" s="147"/>
      <c r="N838" s="147"/>
      <c r="O838" s="863"/>
      <c r="P838" s="860"/>
      <c r="Q838" s="330"/>
      <c r="R838" s="866"/>
      <c r="S838" s="392"/>
      <c r="T838" s="392"/>
      <c r="U838" s="152"/>
      <c r="V838" s="152"/>
      <c r="W838" s="835"/>
      <c r="X838" s="388"/>
      <c r="Y838" s="835"/>
      <c r="Z838" s="388"/>
      <c r="AA838" s="835"/>
      <c r="AB838" s="270"/>
      <c r="AC838" s="831"/>
      <c r="AD838" s="855"/>
      <c r="AE838" s="319"/>
      <c r="AF838" s="319"/>
      <c r="AG838" s="319"/>
      <c r="AH838" s="319"/>
      <c r="AI838" s="319"/>
      <c r="AJ838" s="319"/>
      <c r="AK838" s="319"/>
      <c r="AL838" s="319"/>
      <c r="AM838" s="319"/>
      <c r="AN838" s="319"/>
      <c r="AO838" s="319"/>
      <c r="AP838" s="319"/>
      <c r="AQ838" s="857"/>
      <c r="AR838" s="46"/>
      <c r="AS838" s="19"/>
    </row>
    <row r="839" spans="2:45" hidden="1">
      <c r="B839" s="823"/>
      <c r="C839" s="828"/>
      <c r="D839" s="25"/>
      <c r="E839" s="25"/>
      <c r="F839" s="396"/>
      <c r="G839" s="396"/>
      <c r="H839" s="7" t="str">
        <f>IFERROR(IF(G839/#REF!=0," ",G839/#REF!),"")</f>
        <v/>
      </c>
      <c r="I839" s="147"/>
      <c r="J839" s="147"/>
      <c r="K839" s="147"/>
      <c r="L839" s="147"/>
      <c r="M839" s="147"/>
      <c r="N839" s="147"/>
      <c r="O839" s="863"/>
      <c r="P839" s="860"/>
      <c r="Q839" s="330"/>
      <c r="R839" s="866"/>
      <c r="S839" s="392"/>
      <c r="T839" s="392"/>
      <c r="U839" s="152"/>
      <c r="V839" s="152"/>
      <c r="W839" s="835"/>
      <c r="X839" s="388"/>
      <c r="Y839" s="835"/>
      <c r="Z839" s="388"/>
      <c r="AA839" s="835"/>
      <c r="AB839" s="270"/>
      <c r="AC839" s="831"/>
      <c r="AD839" s="855"/>
      <c r="AE839" s="319"/>
      <c r="AF839" s="319"/>
      <c r="AG839" s="319"/>
      <c r="AH839" s="319"/>
      <c r="AI839" s="319"/>
      <c r="AJ839" s="319"/>
      <c r="AK839" s="319"/>
      <c r="AL839" s="319"/>
      <c r="AM839" s="319"/>
      <c r="AN839" s="319"/>
      <c r="AO839" s="319"/>
      <c r="AP839" s="319"/>
      <c r="AQ839" s="857"/>
      <c r="AR839" s="46"/>
      <c r="AS839" s="19"/>
    </row>
    <row r="840" spans="2:45" hidden="1">
      <c r="B840" s="823"/>
      <c r="C840" s="828"/>
      <c r="D840" s="25"/>
      <c r="E840" s="25"/>
      <c r="F840" s="396"/>
      <c r="G840" s="22"/>
      <c r="H840" s="7" t="str">
        <f>IFERROR(IF(G840/#REF!=0," ",G840/#REF!),"")</f>
        <v/>
      </c>
      <c r="I840" s="147"/>
      <c r="J840" s="147"/>
      <c r="K840" s="147"/>
      <c r="L840" s="147"/>
      <c r="M840" s="147"/>
      <c r="N840" s="147"/>
      <c r="O840" s="863"/>
      <c r="P840" s="860"/>
      <c r="Q840" s="330"/>
      <c r="R840" s="866"/>
      <c r="S840" s="392"/>
      <c r="T840" s="392"/>
      <c r="U840" s="152"/>
      <c r="V840" s="152"/>
      <c r="W840" s="835"/>
      <c r="X840" s="388"/>
      <c r="Y840" s="835"/>
      <c r="Z840" s="388"/>
      <c r="AA840" s="835"/>
      <c r="AB840" s="270"/>
      <c r="AC840" s="831"/>
      <c r="AD840" s="855"/>
      <c r="AE840" s="319"/>
      <c r="AF840" s="319"/>
      <c r="AG840" s="319"/>
      <c r="AH840" s="319"/>
      <c r="AI840" s="319"/>
      <c r="AJ840" s="319"/>
      <c r="AK840" s="319"/>
      <c r="AL840" s="319"/>
      <c r="AM840" s="319"/>
      <c r="AN840" s="319"/>
      <c r="AO840" s="319"/>
      <c r="AP840" s="319"/>
      <c r="AQ840" s="857"/>
      <c r="AR840" s="46"/>
      <c r="AS840" s="19"/>
    </row>
    <row r="841" spans="2:45" hidden="1">
      <c r="B841" s="823"/>
      <c r="C841" s="828"/>
      <c r="D841" s="25"/>
      <c r="E841" s="25"/>
      <c r="F841" s="396"/>
      <c r="G841" s="22"/>
      <c r="H841" s="7" t="str">
        <f>IFERROR(IF(G841/#REF!=0," ",G841/#REF!),"")</f>
        <v/>
      </c>
      <c r="I841" s="147"/>
      <c r="J841" s="147"/>
      <c r="K841" s="147"/>
      <c r="L841" s="147"/>
      <c r="M841" s="147"/>
      <c r="N841" s="147"/>
      <c r="O841" s="863"/>
      <c r="P841" s="860"/>
      <c r="Q841" s="330"/>
      <c r="R841" s="866"/>
      <c r="S841" s="392"/>
      <c r="T841" s="392"/>
      <c r="U841" s="152"/>
      <c r="V841" s="152"/>
      <c r="W841" s="835"/>
      <c r="X841" s="388"/>
      <c r="Y841" s="835"/>
      <c r="Z841" s="388"/>
      <c r="AA841" s="835"/>
      <c r="AB841" s="270"/>
      <c r="AC841" s="831"/>
      <c r="AD841" s="855"/>
      <c r="AE841" s="319"/>
      <c r="AF841" s="319"/>
      <c r="AG841" s="319"/>
      <c r="AH841" s="319"/>
      <c r="AI841" s="319"/>
      <c r="AJ841" s="319"/>
      <c r="AK841" s="319"/>
      <c r="AL841" s="319"/>
      <c r="AM841" s="319"/>
      <c r="AN841" s="319"/>
      <c r="AO841" s="319"/>
      <c r="AP841" s="319"/>
      <c r="AQ841" s="857"/>
      <c r="AR841" s="46"/>
      <c r="AS841" s="19"/>
    </row>
    <row r="842" spans="2:45" hidden="1">
      <c r="B842" s="823"/>
      <c r="C842" s="828"/>
      <c r="D842" s="25"/>
      <c r="E842" s="25"/>
      <c r="F842" s="396"/>
      <c r="G842" s="22"/>
      <c r="H842" s="7" t="str">
        <f>IFERROR(IF(G842/#REF!=0," ",G842/#REF!),"")</f>
        <v/>
      </c>
      <c r="I842" s="147"/>
      <c r="J842" s="147"/>
      <c r="K842" s="147"/>
      <c r="L842" s="147"/>
      <c r="M842" s="147"/>
      <c r="N842" s="147"/>
      <c r="O842" s="863"/>
      <c r="P842" s="860"/>
      <c r="Q842" s="330"/>
      <c r="R842" s="866"/>
      <c r="S842" s="392"/>
      <c r="T842" s="392"/>
      <c r="U842" s="152"/>
      <c r="V842" s="152"/>
      <c r="W842" s="835"/>
      <c r="X842" s="388"/>
      <c r="Y842" s="835"/>
      <c r="Z842" s="388"/>
      <c r="AA842" s="835"/>
      <c r="AB842" s="270"/>
      <c r="AC842" s="831"/>
      <c r="AD842" s="855"/>
      <c r="AE842" s="319"/>
      <c r="AF842" s="319"/>
      <c r="AG842" s="319"/>
      <c r="AH842" s="319"/>
      <c r="AI842" s="319"/>
      <c r="AJ842" s="319"/>
      <c r="AK842" s="319"/>
      <c r="AL842" s="319"/>
      <c r="AM842" s="319"/>
      <c r="AN842" s="319"/>
      <c r="AO842" s="319"/>
      <c r="AP842" s="319"/>
      <c r="AQ842" s="857"/>
      <c r="AR842" s="46"/>
      <c r="AS842" s="19"/>
    </row>
    <row r="843" spans="2:45" hidden="1">
      <c r="B843" s="823"/>
      <c r="C843" s="828"/>
      <c r="D843" s="25"/>
      <c r="E843" s="25"/>
      <c r="F843" s="396"/>
      <c r="G843" s="22"/>
      <c r="H843" s="7" t="str">
        <f>IFERROR(IF(G843/#REF!=0," ",G843/#REF!),"")</f>
        <v/>
      </c>
      <c r="I843" s="147"/>
      <c r="J843" s="147"/>
      <c r="K843" s="147"/>
      <c r="L843" s="147"/>
      <c r="M843" s="147"/>
      <c r="N843" s="147"/>
      <c r="O843" s="863"/>
      <c r="P843" s="860"/>
      <c r="Q843" s="330"/>
      <c r="R843" s="866"/>
      <c r="S843" s="392"/>
      <c r="T843" s="392"/>
      <c r="U843" s="152"/>
      <c r="V843" s="152"/>
      <c r="W843" s="835"/>
      <c r="X843" s="388"/>
      <c r="Y843" s="835"/>
      <c r="Z843" s="388"/>
      <c r="AA843" s="835"/>
      <c r="AB843" s="270"/>
      <c r="AC843" s="831"/>
      <c r="AD843" s="855"/>
      <c r="AE843" s="319"/>
      <c r="AF843" s="319"/>
      <c r="AG843" s="319"/>
      <c r="AH843" s="319"/>
      <c r="AI843" s="319"/>
      <c r="AJ843" s="319"/>
      <c r="AK843" s="319"/>
      <c r="AL843" s="319"/>
      <c r="AM843" s="319"/>
      <c r="AN843" s="319"/>
      <c r="AO843" s="319"/>
      <c r="AP843" s="319"/>
      <c r="AQ843" s="857"/>
      <c r="AR843" s="46"/>
      <c r="AS843" s="19"/>
    </row>
    <row r="844" spans="2:45" hidden="1">
      <c r="B844" s="823"/>
      <c r="C844" s="828"/>
      <c r="D844" s="25"/>
      <c r="E844" s="25"/>
      <c r="F844" s="396"/>
      <c r="G844" s="22"/>
      <c r="H844" s="7" t="str">
        <f>IFERROR(IF(G844/#REF!=0," ",G844/#REF!),"")</f>
        <v/>
      </c>
      <c r="I844" s="147"/>
      <c r="J844" s="147"/>
      <c r="K844" s="147"/>
      <c r="L844" s="147"/>
      <c r="M844" s="147"/>
      <c r="N844" s="147"/>
      <c r="O844" s="863"/>
      <c r="P844" s="860"/>
      <c r="Q844" s="330"/>
      <c r="R844" s="866"/>
      <c r="S844" s="392"/>
      <c r="T844" s="392"/>
      <c r="U844" s="152"/>
      <c r="V844" s="152"/>
      <c r="W844" s="835"/>
      <c r="X844" s="388"/>
      <c r="Y844" s="835"/>
      <c r="Z844" s="388"/>
      <c r="AA844" s="835"/>
      <c r="AB844" s="270"/>
      <c r="AC844" s="831"/>
      <c r="AD844" s="855"/>
      <c r="AE844" s="319"/>
      <c r="AF844" s="319"/>
      <c r="AG844" s="319"/>
      <c r="AH844" s="319"/>
      <c r="AI844" s="319"/>
      <c r="AJ844" s="319"/>
      <c r="AK844" s="319"/>
      <c r="AL844" s="319"/>
      <c r="AM844" s="319"/>
      <c r="AN844" s="319"/>
      <c r="AO844" s="319"/>
      <c r="AP844" s="319"/>
      <c r="AQ844" s="857"/>
      <c r="AR844" s="46"/>
      <c r="AS844" s="19"/>
    </row>
    <row r="845" spans="2:45" hidden="1">
      <c r="B845" s="822"/>
      <c r="C845" s="829"/>
      <c r="D845" s="25"/>
      <c r="E845" s="25"/>
      <c r="F845" s="396"/>
      <c r="G845" s="22"/>
      <c r="H845" s="7" t="str">
        <f>IFERROR(IF(G845/#REF!=0," ",G845/#REF!),"")</f>
        <v/>
      </c>
      <c r="I845" s="7"/>
      <c r="J845" s="7"/>
      <c r="K845" s="7"/>
      <c r="L845" s="7"/>
      <c r="M845" s="7"/>
      <c r="N845" s="7"/>
      <c r="O845" s="864"/>
      <c r="P845" s="861"/>
      <c r="Q845" s="331"/>
      <c r="R845" s="867"/>
      <c r="S845" s="393"/>
      <c r="T845" s="393"/>
      <c r="U845" s="153"/>
      <c r="V845" s="153"/>
      <c r="W845" s="836"/>
      <c r="X845" s="389"/>
      <c r="Y845" s="836"/>
      <c r="Z845" s="389"/>
      <c r="AA845" s="836"/>
      <c r="AB845" s="271"/>
      <c r="AC845" s="832"/>
      <c r="AD845" s="856"/>
      <c r="AE845" s="320"/>
      <c r="AF845" s="320"/>
      <c r="AG845" s="320"/>
      <c r="AH845" s="320"/>
      <c r="AI845" s="320"/>
      <c r="AJ845" s="320"/>
      <c r="AK845" s="320"/>
      <c r="AL845" s="320"/>
      <c r="AM845" s="320"/>
      <c r="AN845" s="320"/>
      <c r="AO845" s="320"/>
      <c r="AP845" s="320"/>
      <c r="AQ845" s="858"/>
      <c r="AR845" s="46"/>
      <c r="AS845" s="19"/>
    </row>
    <row r="846" spans="2:45" s="90" customFormat="1" ht="16.5" hidden="1" customHeight="1">
      <c r="B846" s="821"/>
      <c r="C846" s="78" t="s">
        <v>348</v>
      </c>
      <c r="D846" s="78">
        <f>COUNTA(D836:D845)</f>
        <v>0</v>
      </c>
      <c r="E846" s="78"/>
      <c r="F846" s="78"/>
      <c r="G846" s="69">
        <f>SUM(G836:G845)</f>
        <v>0</v>
      </c>
      <c r="H846" s="69">
        <f>SUM(H836:H845)</f>
        <v>0</v>
      </c>
      <c r="I846" s="69"/>
      <c r="J846" s="69"/>
      <c r="K846" s="69"/>
      <c r="L846" s="69"/>
      <c r="M846" s="69"/>
      <c r="N846" s="69"/>
      <c r="O846" s="70">
        <f>SUM(O836:O845)</f>
        <v>0</v>
      </c>
      <c r="P846" s="71">
        <f>SUM(P836:P845)</f>
        <v>0</v>
      </c>
      <c r="Q846" s="71"/>
      <c r="R846" s="71">
        <f>SUM(R836:R845)</f>
        <v>0</v>
      </c>
      <c r="S846" s="71"/>
      <c r="T846" s="71"/>
      <c r="U846" s="71"/>
      <c r="V846" s="71"/>
      <c r="W846" s="74">
        <f>SUM(W836:W845)</f>
        <v>0</v>
      </c>
      <c r="X846" s="74"/>
      <c r="Y846" s="74">
        <f t="shared" ref="Y846" si="150">SUM(Y836:Y845)</f>
        <v>0</v>
      </c>
      <c r="Z846" s="74"/>
      <c r="AA846" s="74">
        <f>SUM(AA836:AA845)</f>
        <v>0</v>
      </c>
      <c r="AB846" s="74"/>
      <c r="AC846" s="71"/>
      <c r="AD846" s="71" t="e">
        <f>SUM(AD836:AD845)</f>
        <v>#REF!</v>
      </c>
      <c r="AE846" s="71"/>
      <c r="AF846" s="71"/>
      <c r="AG846" s="71"/>
      <c r="AH846" s="71"/>
      <c r="AI846" s="71"/>
      <c r="AJ846" s="71"/>
      <c r="AK846" s="71"/>
      <c r="AL846" s="71"/>
      <c r="AM846" s="71"/>
      <c r="AN846" s="71"/>
      <c r="AO846" s="71"/>
      <c r="AP846" s="71"/>
      <c r="AQ846" s="71" t="e">
        <f t="shared" ref="AQ846" si="151">SUM(AQ836:AQ845)</f>
        <v>#REF!</v>
      </c>
      <c r="AR846" s="81"/>
      <c r="AS846" s="91"/>
    </row>
    <row r="847" spans="2:45" s="93" customFormat="1" hidden="1">
      <c r="B847" s="822"/>
      <c r="C847" s="82"/>
      <c r="D847" s="83"/>
      <c r="E847" s="83"/>
      <c r="F847" s="84"/>
      <c r="G847" s="84"/>
      <c r="H847" s="28" t="str">
        <f>IFERROR(IF(G847/#REF!=0," ",G847/#REF!),"")</f>
        <v/>
      </c>
      <c r="I847" s="28"/>
      <c r="J847" s="28"/>
      <c r="K847" s="28"/>
      <c r="L847" s="28"/>
      <c r="M847" s="28"/>
      <c r="N847" s="28"/>
      <c r="O847" s="72"/>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87"/>
      <c r="AS847" s="92"/>
    </row>
    <row r="848" spans="2:45" hidden="1">
      <c r="B848" s="823">
        <f>B836+1</f>
        <v>70</v>
      </c>
      <c r="C848" s="828"/>
      <c r="D848" s="25"/>
      <c r="E848" s="25"/>
      <c r="F848" s="24"/>
      <c r="G848" s="396"/>
      <c r="H848" s="7" t="str">
        <f>IFERROR(IF(G848/#REF!=0," ",G848/#REF!),"")</f>
        <v/>
      </c>
      <c r="I848" s="147"/>
      <c r="J848" s="147"/>
      <c r="K848" s="147"/>
      <c r="L848" s="147"/>
      <c r="M848" s="147"/>
      <c r="N848" s="147"/>
      <c r="O848" s="862" t="str">
        <f>IFERROR(ROUND(IF(G858/#REF!=0,"",G858/#REF!),0),"")</f>
        <v/>
      </c>
      <c r="P848" s="859" t="str">
        <f>IFERROR(O858/#REF!,"")</f>
        <v/>
      </c>
      <c r="Q848" s="332"/>
      <c r="R848" s="865" t="str">
        <f>IFERROR(P858*#REF!/2,"")</f>
        <v/>
      </c>
      <c r="S848" s="392"/>
      <c r="T848" s="392"/>
      <c r="U848" s="152"/>
      <c r="V848" s="152"/>
      <c r="W848" s="834" t="str">
        <f>IFERROR(ROUND(IF(OR(#REF!="Hino Truck",#REF!="Hino Truck",#REF!="Hino Truck",#REF!="Hino Truck"),$P858/#REF!,""),1),"NA")</f>
        <v>NA</v>
      </c>
      <c r="X848" s="387"/>
      <c r="Y848" s="834" t="str">
        <f>IFERROR(ROUND(IF(OR(#REF!="Shazoor",#REF!="Shazoor",#REF!="Shazoor",#REF!="Shazoor"),$P858/#REF!,""),1),"NA")</f>
        <v>NA</v>
      </c>
      <c r="Z848" s="387"/>
      <c r="AA848" s="834" t="str">
        <f>IFERROR(ROUND(IF(OR(#REF!="Suzuki",#REF!="Suzuki",#REF!="Suzuki",#REF!="Suzuki"),$P858/#REF!,""),1),"NA")</f>
        <v>NA</v>
      </c>
      <c r="AB848" s="269"/>
      <c r="AC848" s="830"/>
      <c r="AD848" s="855" t="e">
        <f>H858/#REF!/#REF!</f>
        <v>#REF!</v>
      </c>
      <c r="AE848" s="319"/>
      <c r="AF848" s="319"/>
      <c r="AG848" s="319"/>
      <c r="AH848" s="319"/>
      <c r="AI848" s="319"/>
      <c r="AJ848" s="319"/>
      <c r="AK848" s="319"/>
      <c r="AL848" s="319"/>
      <c r="AM848" s="319"/>
      <c r="AN848" s="319"/>
      <c r="AO848" s="319"/>
      <c r="AP848" s="319"/>
      <c r="AQ848" s="857" t="e">
        <f>ROUND(AD858/#REF!,0)</f>
        <v>#REF!</v>
      </c>
      <c r="AR848" s="44"/>
      <c r="AS848" s="19"/>
    </row>
    <row r="849" spans="2:45" hidden="1">
      <c r="B849" s="823"/>
      <c r="C849" s="828"/>
      <c r="D849" s="25"/>
      <c r="E849" s="25"/>
      <c r="F849" s="396"/>
      <c r="G849" s="396"/>
      <c r="H849" s="7" t="str">
        <f>IFERROR(IF(G849/#REF!=0," ",G849/#REF!),"")</f>
        <v/>
      </c>
      <c r="I849" s="147"/>
      <c r="J849" s="147"/>
      <c r="K849" s="147"/>
      <c r="L849" s="147"/>
      <c r="M849" s="147"/>
      <c r="N849" s="147"/>
      <c r="O849" s="863"/>
      <c r="P849" s="860"/>
      <c r="Q849" s="330"/>
      <c r="R849" s="866"/>
      <c r="S849" s="392"/>
      <c r="T849" s="392"/>
      <c r="U849" s="152"/>
      <c r="V849" s="152"/>
      <c r="W849" s="835"/>
      <c r="X849" s="388"/>
      <c r="Y849" s="835"/>
      <c r="Z849" s="388"/>
      <c r="AA849" s="835"/>
      <c r="AB849" s="270"/>
      <c r="AC849" s="831"/>
      <c r="AD849" s="855"/>
      <c r="AE849" s="319"/>
      <c r="AF849" s="319"/>
      <c r="AG849" s="319"/>
      <c r="AH849" s="319"/>
      <c r="AI849" s="319"/>
      <c r="AJ849" s="319"/>
      <c r="AK849" s="319"/>
      <c r="AL849" s="319"/>
      <c r="AM849" s="319"/>
      <c r="AN849" s="319"/>
      <c r="AO849" s="319"/>
      <c r="AP849" s="319"/>
      <c r="AQ849" s="857"/>
      <c r="AR849" s="46"/>
      <c r="AS849" s="19"/>
    </row>
    <row r="850" spans="2:45" hidden="1">
      <c r="B850" s="823"/>
      <c r="C850" s="828"/>
      <c r="D850" s="25"/>
      <c r="E850" s="25"/>
      <c r="F850" s="396"/>
      <c r="G850" s="396"/>
      <c r="H850" s="7" t="str">
        <f>IFERROR(IF(G850/#REF!=0," ",G850/#REF!),"")</f>
        <v/>
      </c>
      <c r="I850" s="147"/>
      <c r="J850" s="147"/>
      <c r="K850" s="147"/>
      <c r="L850" s="147"/>
      <c r="M850" s="147"/>
      <c r="N850" s="147"/>
      <c r="O850" s="863"/>
      <c r="P850" s="860"/>
      <c r="Q850" s="330"/>
      <c r="R850" s="866"/>
      <c r="S850" s="392"/>
      <c r="T850" s="392"/>
      <c r="U850" s="152"/>
      <c r="V850" s="152"/>
      <c r="W850" s="835"/>
      <c r="X850" s="388"/>
      <c r="Y850" s="835"/>
      <c r="Z850" s="388"/>
      <c r="AA850" s="835"/>
      <c r="AB850" s="270"/>
      <c r="AC850" s="831"/>
      <c r="AD850" s="855"/>
      <c r="AE850" s="319"/>
      <c r="AF850" s="319"/>
      <c r="AG850" s="319"/>
      <c r="AH850" s="319"/>
      <c r="AI850" s="319"/>
      <c r="AJ850" s="319"/>
      <c r="AK850" s="319"/>
      <c r="AL850" s="319"/>
      <c r="AM850" s="319"/>
      <c r="AN850" s="319"/>
      <c r="AO850" s="319"/>
      <c r="AP850" s="319"/>
      <c r="AQ850" s="857"/>
      <c r="AR850" s="46"/>
      <c r="AS850" s="19"/>
    </row>
    <row r="851" spans="2:45" hidden="1">
      <c r="B851" s="823"/>
      <c r="C851" s="828"/>
      <c r="D851" s="25"/>
      <c r="E851" s="25"/>
      <c r="F851" s="396"/>
      <c r="G851" s="396"/>
      <c r="H851" s="7" t="str">
        <f>IFERROR(IF(G851/#REF!=0," ",G851/#REF!),"")</f>
        <v/>
      </c>
      <c r="I851" s="147"/>
      <c r="J851" s="147"/>
      <c r="K851" s="147"/>
      <c r="L851" s="147"/>
      <c r="M851" s="147"/>
      <c r="N851" s="147"/>
      <c r="O851" s="863"/>
      <c r="P851" s="860"/>
      <c r="Q851" s="330"/>
      <c r="R851" s="866"/>
      <c r="S851" s="392"/>
      <c r="T851" s="392"/>
      <c r="U851" s="152"/>
      <c r="V851" s="152"/>
      <c r="W851" s="835"/>
      <c r="X851" s="388"/>
      <c r="Y851" s="835"/>
      <c r="Z851" s="388"/>
      <c r="AA851" s="835"/>
      <c r="AB851" s="270"/>
      <c r="AC851" s="831"/>
      <c r="AD851" s="855"/>
      <c r="AE851" s="319"/>
      <c r="AF851" s="319"/>
      <c r="AG851" s="319"/>
      <c r="AH851" s="319"/>
      <c r="AI851" s="319"/>
      <c r="AJ851" s="319"/>
      <c r="AK851" s="319"/>
      <c r="AL851" s="319"/>
      <c r="AM851" s="319"/>
      <c r="AN851" s="319"/>
      <c r="AO851" s="319"/>
      <c r="AP851" s="319"/>
      <c r="AQ851" s="857"/>
      <c r="AR851" s="46"/>
      <c r="AS851" s="19"/>
    </row>
    <row r="852" spans="2:45" hidden="1">
      <c r="B852" s="823"/>
      <c r="C852" s="828"/>
      <c r="D852" s="25"/>
      <c r="E852" s="25"/>
      <c r="F852" s="396"/>
      <c r="G852" s="22"/>
      <c r="H852" s="7" t="str">
        <f>IFERROR(IF(G852/#REF!=0," ",G852/#REF!),"")</f>
        <v/>
      </c>
      <c r="I852" s="147"/>
      <c r="J852" s="147"/>
      <c r="K852" s="147"/>
      <c r="L852" s="147"/>
      <c r="M852" s="147"/>
      <c r="N852" s="147"/>
      <c r="O852" s="863"/>
      <c r="P852" s="860"/>
      <c r="Q852" s="330"/>
      <c r="R852" s="866"/>
      <c r="S852" s="392"/>
      <c r="T852" s="392"/>
      <c r="U852" s="152"/>
      <c r="V852" s="152"/>
      <c r="W852" s="835"/>
      <c r="X852" s="388"/>
      <c r="Y852" s="835"/>
      <c r="Z852" s="388"/>
      <c r="AA852" s="835"/>
      <c r="AB852" s="270"/>
      <c r="AC852" s="831"/>
      <c r="AD852" s="855"/>
      <c r="AE852" s="319"/>
      <c r="AF852" s="319"/>
      <c r="AG852" s="319"/>
      <c r="AH852" s="319"/>
      <c r="AI852" s="319"/>
      <c r="AJ852" s="319"/>
      <c r="AK852" s="319"/>
      <c r="AL852" s="319"/>
      <c r="AM852" s="319"/>
      <c r="AN852" s="319"/>
      <c r="AO852" s="319"/>
      <c r="AP852" s="319"/>
      <c r="AQ852" s="857"/>
      <c r="AR852" s="46"/>
      <c r="AS852" s="19"/>
    </row>
    <row r="853" spans="2:45" hidden="1">
      <c r="B853" s="823"/>
      <c r="C853" s="828"/>
      <c r="D853" s="25"/>
      <c r="E853" s="25"/>
      <c r="F853" s="396"/>
      <c r="G853" s="22"/>
      <c r="H853" s="7" t="str">
        <f>IFERROR(IF(G853/#REF!=0," ",G853/#REF!),"")</f>
        <v/>
      </c>
      <c r="I853" s="147"/>
      <c r="J853" s="147"/>
      <c r="K853" s="147"/>
      <c r="L853" s="147"/>
      <c r="M853" s="147"/>
      <c r="N853" s="147"/>
      <c r="O853" s="863"/>
      <c r="P853" s="860"/>
      <c r="Q853" s="330"/>
      <c r="R853" s="866"/>
      <c r="S853" s="392"/>
      <c r="T853" s="392"/>
      <c r="U853" s="152"/>
      <c r="V853" s="152"/>
      <c r="W853" s="835"/>
      <c r="X853" s="388"/>
      <c r="Y853" s="835"/>
      <c r="Z853" s="388"/>
      <c r="AA853" s="835"/>
      <c r="AB853" s="270"/>
      <c r="AC853" s="831"/>
      <c r="AD853" s="855"/>
      <c r="AE853" s="319"/>
      <c r="AF853" s="319"/>
      <c r="AG853" s="319"/>
      <c r="AH853" s="319"/>
      <c r="AI853" s="319"/>
      <c r="AJ853" s="319"/>
      <c r="AK853" s="319"/>
      <c r="AL853" s="319"/>
      <c r="AM853" s="319"/>
      <c r="AN853" s="319"/>
      <c r="AO853" s="319"/>
      <c r="AP853" s="319"/>
      <c r="AQ853" s="857"/>
      <c r="AR853" s="46"/>
      <c r="AS853" s="19"/>
    </row>
    <row r="854" spans="2:45" hidden="1">
      <c r="B854" s="823"/>
      <c r="C854" s="828"/>
      <c r="D854" s="25"/>
      <c r="E854" s="25"/>
      <c r="F854" s="396"/>
      <c r="G854" s="22"/>
      <c r="H854" s="7" t="str">
        <f>IFERROR(IF(G854/#REF!=0," ",G854/#REF!),"")</f>
        <v/>
      </c>
      <c r="I854" s="147"/>
      <c r="J854" s="147"/>
      <c r="K854" s="147"/>
      <c r="L854" s="147"/>
      <c r="M854" s="147"/>
      <c r="N854" s="147"/>
      <c r="O854" s="863"/>
      <c r="P854" s="860"/>
      <c r="Q854" s="330"/>
      <c r="R854" s="866"/>
      <c r="S854" s="392"/>
      <c r="T854" s="392"/>
      <c r="U854" s="152"/>
      <c r="V854" s="152"/>
      <c r="W854" s="835"/>
      <c r="X854" s="388"/>
      <c r="Y854" s="835"/>
      <c r="Z854" s="388"/>
      <c r="AA854" s="835"/>
      <c r="AB854" s="270"/>
      <c r="AC854" s="831"/>
      <c r="AD854" s="855"/>
      <c r="AE854" s="319"/>
      <c r="AF854" s="319"/>
      <c r="AG854" s="319"/>
      <c r="AH854" s="319"/>
      <c r="AI854" s="319"/>
      <c r="AJ854" s="319"/>
      <c r="AK854" s="319"/>
      <c r="AL854" s="319"/>
      <c r="AM854" s="319"/>
      <c r="AN854" s="319"/>
      <c r="AO854" s="319"/>
      <c r="AP854" s="319"/>
      <c r="AQ854" s="857"/>
      <c r="AR854" s="46"/>
      <c r="AS854" s="19"/>
    </row>
    <row r="855" spans="2:45" hidden="1">
      <c r="B855" s="823"/>
      <c r="C855" s="828"/>
      <c r="D855" s="25"/>
      <c r="E855" s="25"/>
      <c r="F855" s="396"/>
      <c r="G855" s="22"/>
      <c r="H855" s="7" t="str">
        <f>IFERROR(IF(G855/#REF!=0," ",G855/#REF!),"")</f>
        <v/>
      </c>
      <c r="I855" s="147"/>
      <c r="J855" s="147"/>
      <c r="K855" s="147"/>
      <c r="L855" s="147"/>
      <c r="M855" s="147"/>
      <c r="N855" s="147"/>
      <c r="O855" s="863"/>
      <c r="P855" s="860"/>
      <c r="Q855" s="330"/>
      <c r="R855" s="866"/>
      <c r="S855" s="392"/>
      <c r="T855" s="392"/>
      <c r="U855" s="152"/>
      <c r="V855" s="152"/>
      <c r="W855" s="835"/>
      <c r="X855" s="388"/>
      <c r="Y855" s="835"/>
      <c r="Z855" s="388"/>
      <c r="AA855" s="835"/>
      <c r="AB855" s="270"/>
      <c r="AC855" s="831"/>
      <c r="AD855" s="855"/>
      <c r="AE855" s="319"/>
      <c r="AF855" s="319"/>
      <c r="AG855" s="319"/>
      <c r="AH855" s="319"/>
      <c r="AI855" s="319"/>
      <c r="AJ855" s="319"/>
      <c r="AK855" s="319"/>
      <c r="AL855" s="319"/>
      <c r="AM855" s="319"/>
      <c r="AN855" s="319"/>
      <c r="AO855" s="319"/>
      <c r="AP855" s="319"/>
      <c r="AQ855" s="857"/>
      <c r="AR855" s="46"/>
      <c r="AS855" s="19"/>
    </row>
    <row r="856" spans="2:45" hidden="1">
      <c r="B856" s="823"/>
      <c r="C856" s="828"/>
      <c r="D856" s="25"/>
      <c r="E856" s="25"/>
      <c r="F856" s="396"/>
      <c r="G856" s="22"/>
      <c r="H856" s="7" t="str">
        <f>IFERROR(IF(G856/#REF!=0," ",G856/#REF!),"")</f>
        <v/>
      </c>
      <c r="I856" s="147"/>
      <c r="J856" s="147"/>
      <c r="K856" s="147"/>
      <c r="L856" s="147"/>
      <c r="M856" s="147"/>
      <c r="N856" s="147"/>
      <c r="O856" s="863"/>
      <c r="P856" s="860"/>
      <c r="Q856" s="330"/>
      <c r="R856" s="866"/>
      <c r="S856" s="392"/>
      <c r="T856" s="392"/>
      <c r="U856" s="152"/>
      <c r="V856" s="152"/>
      <c r="W856" s="835"/>
      <c r="X856" s="388"/>
      <c r="Y856" s="835"/>
      <c r="Z856" s="388"/>
      <c r="AA856" s="835"/>
      <c r="AB856" s="270"/>
      <c r="AC856" s="831"/>
      <c r="AD856" s="855"/>
      <c r="AE856" s="319"/>
      <c r="AF856" s="319"/>
      <c r="AG856" s="319"/>
      <c r="AH856" s="319"/>
      <c r="AI856" s="319"/>
      <c r="AJ856" s="319"/>
      <c r="AK856" s="319"/>
      <c r="AL856" s="319"/>
      <c r="AM856" s="319"/>
      <c r="AN856" s="319"/>
      <c r="AO856" s="319"/>
      <c r="AP856" s="319"/>
      <c r="AQ856" s="857"/>
      <c r="AR856" s="46"/>
      <c r="AS856" s="19"/>
    </row>
    <row r="857" spans="2:45" hidden="1">
      <c r="B857" s="822"/>
      <c r="C857" s="829"/>
      <c r="D857" s="25"/>
      <c r="E857" s="25"/>
      <c r="F857" s="396"/>
      <c r="G857" s="22"/>
      <c r="H857" s="7" t="str">
        <f>IFERROR(IF(G857/#REF!=0," ",G857/#REF!),"")</f>
        <v/>
      </c>
      <c r="I857" s="7"/>
      <c r="J857" s="7"/>
      <c r="K857" s="7"/>
      <c r="L857" s="7"/>
      <c r="M857" s="7"/>
      <c r="N857" s="7"/>
      <c r="O857" s="864"/>
      <c r="P857" s="861"/>
      <c r="Q857" s="331"/>
      <c r="R857" s="867"/>
      <c r="S857" s="393"/>
      <c r="T857" s="393"/>
      <c r="U857" s="153"/>
      <c r="V857" s="153"/>
      <c r="W857" s="836"/>
      <c r="X857" s="389"/>
      <c r="Y857" s="836"/>
      <c r="Z857" s="389"/>
      <c r="AA857" s="836"/>
      <c r="AB857" s="271"/>
      <c r="AC857" s="832"/>
      <c r="AD857" s="856"/>
      <c r="AE857" s="320"/>
      <c r="AF857" s="320"/>
      <c r="AG857" s="320"/>
      <c r="AH857" s="320"/>
      <c r="AI857" s="320"/>
      <c r="AJ857" s="320"/>
      <c r="AK857" s="320"/>
      <c r="AL857" s="320"/>
      <c r="AM857" s="320"/>
      <c r="AN857" s="320"/>
      <c r="AO857" s="320"/>
      <c r="AP857" s="320"/>
      <c r="AQ857" s="858"/>
      <c r="AR857" s="46"/>
      <c r="AS857" s="19"/>
    </row>
    <row r="858" spans="2:45" s="90" customFormat="1" ht="16.5" hidden="1" customHeight="1">
      <c r="B858" s="821"/>
      <c r="C858" s="78" t="s">
        <v>348</v>
      </c>
      <c r="D858" s="78">
        <f>COUNTA(D848:D857)</f>
        <v>0</v>
      </c>
      <c r="E858" s="78"/>
      <c r="F858" s="78"/>
      <c r="G858" s="69">
        <f>SUM(G848:G857)</f>
        <v>0</v>
      </c>
      <c r="H858" s="69">
        <f>SUM(H848:H857)</f>
        <v>0</v>
      </c>
      <c r="I858" s="69"/>
      <c r="J858" s="69"/>
      <c r="K858" s="69"/>
      <c r="L858" s="69"/>
      <c r="M858" s="69"/>
      <c r="N858" s="69"/>
      <c r="O858" s="70">
        <f>SUM(O848:O857)</f>
        <v>0</v>
      </c>
      <c r="P858" s="71">
        <f>SUM(P848:P857)</f>
        <v>0</v>
      </c>
      <c r="Q858" s="71"/>
      <c r="R858" s="71">
        <f>SUM(R848:R857)</f>
        <v>0</v>
      </c>
      <c r="S858" s="71"/>
      <c r="T858" s="71"/>
      <c r="U858" s="71"/>
      <c r="V858" s="71"/>
      <c r="W858" s="74">
        <f>SUM(W848:W857)</f>
        <v>0</v>
      </c>
      <c r="X858" s="74"/>
      <c r="Y858" s="74">
        <f t="shared" ref="Y858" si="152">SUM(Y848:Y857)</f>
        <v>0</v>
      </c>
      <c r="Z858" s="74"/>
      <c r="AA858" s="74">
        <f>SUM(AA848:AA857)</f>
        <v>0</v>
      </c>
      <c r="AB858" s="74"/>
      <c r="AC858" s="71"/>
      <c r="AD858" s="71" t="e">
        <f>SUM(AD848:AD857)</f>
        <v>#REF!</v>
      </c>
      <c r="AE858" s="71"/>
      <c r="AF858" s="71"/>
      <c r="AG858" s="71"/>
      <c r="AH858" s="71"/>
      <c r="AI858" s="71"/>
      <c r="AJ858" s="71"/>
      <c r="AK858" s="71"/>
      <c r="AL858" s="71"/>
      <c r="AM858" s="71"/>
      <c r="AN858" s="71"/>
      <c r="AO858" s="71"/>
      <c r="AP858" s="71"/>
      <c r="AQ858" s="71" t="e">
        <f t="shared" ref="AQ858" si="153">SUM(AQ848:AQ857)</f>
        <v>#REF!</v>
      </c>
      <c r="AR858" s="81"/>
      <c r="AS858" s="91"/>
    </row>
    <row r="859" spans="2:45" s="93" customFormat="1" hidden="1">
      <c r="B859" s="822"/>
      <c r="C859" s="82"/>
      <c r="D859" s="83"/>
      <c r="E859" s="83"/>
      <c r="F859" s="84"/>
      <c r="G859" s="84"/>
      <c r="H859" s="28" t="str">
        <f>IFERROR(IF(G859/#REF!=0," ",G859/#REF!),"")</f>
        <v/>
      </c>
      <c r="I859" s="28"/>
      <c r="J859" s="28"/>
      <c r="K859" s="28"/>
      <c r="L859" s="28"/>
      <c r="M859" s="28"/>
      <c r="N859" s="28"/>
      <c r="O859" s="72"/>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87"/>
      <c r="AS859" s="92"/>
    </row>
    <row r="860" spans="2:45" hidden="1">
      <c r="B860" s="823">
        <f>B848+1</f>
        <v>71</v>
      </c>
      <c r="C860" s="828"/>
      <c r="D860" s="25"/>
      <c r="E860" s="25"/>
      <c r="F860" s="24"/>
      <c r="G860" s="396"/>
      <c r="H860" s="7" t="str">
        <f>IFERROR(IF(G860/#REF!=0," ",G860/#REF!),"")</f>
        <v/>
      </c>
      <c r="I860" s="147"/>
      <c r="J860" s="147"/>
      <c r="K860" s="147"/>
      <c r="L860" s="147"/>
      <c r="M860" s="147"/>
      <c r="N860" s="147"/>
      <c r="O860" s="862" t="str">
        <f>IFERROR(ROUND(IF(G870/#REF!=0,"",G870/#REF!),0),"")</f>
        <v/>
      </c>
      <c r="P860" s="859" t="str">
        <f>IFERROR(O870/#REF!,"")</f>
        <v/>
      </c>
      <c r="Q860" s="332"/>
      <c r="R860" s="865" t="str">
        <f>IFERROR(P870*#REF!/2,"")</f>
        <v/>
      </c>
      <c r="S860" s="392"/>
      <c r="T860" s="392"/>
      <c r="U860" s="152"/>
      <c r="V860" s="152"/>
      <c r="W860" s="834" t="str">
        <f>IFERROR(ROUND(IF(OR(#REF!="Hino Truck",#REF!="Hino Truck",#REF!="Hino Truck",#REF!="Hino Truck"),$P870/#REF!,""),1),"NA")</f>
        <v>NA</v>
      </c>
      <c r="X860" s="387"/>
      <c r="Y860" s="834" t="str">
        <f>IFERROR(ROUND(IF(OR(#REF!="Shazoor",#REF!="Shazoor",#REF!="Shazoor",#REF!="Shazoor"),$P870/#REF!,""),1),"NA")</f>
        <v>NA</v>
      </c>
      <c r="Z860" s="387"/>
      <c r="AA860" s="834" t="str">
        <f>IFERROR(ROUND(IF(OR(#REF!="Suzuki",#REF!="Suzuki",#REF!="Suzuki",#REF!="Suzuki"),$P870/#REF!,""),1),"NA")</f>
        <v>NA</v>
      </c>
      <c r="AB860" s="269"/>
      <c r="AC860" s="830"/>
      <c r="AD860" s="855" t="e">
        <f>H870/#REF!/#REF!</f>
        <v>#REF!</v>
      </c>
      <c r="AE860" s="319"/>
      <c r="AF860" s="319"/>
      <c r="AG860" s="319"/>
      <c r="AH860" s="319"/>
      <c r="AI860" s="319"/>
      <c r="AJ860" s="319"/>
      <c r="AK860" s="319"/>
      <c r="AL860" s="319"/>
      <c r="AM860" s="319"/>
      <c r="AN860" s="319"/>
      <c r="AO860" s="319"/>
      <c r="AP860" s="319"/>
      <c r="AQ860" s="857" t="e">
        <f>ROUND(AD870/#REF!,0)</f>
        <v>#REF!</v>
      </c>
      <c r="AR860" s="44"/>
      <c r="AS860" s="19"/>
    </row>
    <row r="861" spans="2:45" hidden="1">
      <c r="B861" s="823"/>
      <c r="C861" s="828"/>
      <c r="D861" s="25"/>
      <c r="E861" s="25"/>
      <c r="F861" s="396"/>
      <c r="G861" s="396"/>
      <c r="H861" s="7" t="str">
        <f>IFERROR(IF(G861/#REF!=0," ",G861/#REF!),"")</f>
        <v/>
      </c>
      <c r="I861" s="147"/>
      <c r="J861" s="147"/>
      <c r="K861" s="147"/>
      <c r="L861" s="147"/>
      <c r="M861" s="147"/>
      <c r="N861" s="147"/>
      <c r="O861" s="863"/>
      <c r="P861" s="860"/>
      <c r="Q861" s="330"/>
      <c r="R861" s="866"/>
      <c r="S861" s="392"/>
      <c r="T861" s="392"/>
      <c r="U861" s="152"/>
      <c r="V861" s="152"/>
      <c r="W861" s="835"/>
      <c r="X861" s="388"/>
      <c r="Y861" s="835"/>
      <c r="Z861" s="388"/>
      <c r="AA861" s="835"/>
      <c r="AB861" s="270"/>
      <c r="AC861" s="831"/>
      <c r="AD861" s="855"/>
      <c r="AE861" s="319"/>
      <c r="AF861" s="319"/>
      <c r="AG861" s="319"/>
      <c r="AH861" s="319"/>
      <c r="AI861" s="319"/>
      <c r="AJ861" s="319"/>
      <c r="AK861" s="319"/>
      <c r="AL861" s="319"/>
      <c r="AM861" s="319"/>
      <c r="AN861" s="319"/>
      <c r="AO861" s="319"/>
      <c r="AP861" s="319"/>
      <c r="AQ861" s="857"/>
      <c r="AR861" s="46"/>
      <c r="AS861" s="19"/>
    </row>
    <row r="862" spans="2:45" hidden="1">
      <c r="B862" s="823"/>
      <c r="C862" s="828"/>
      <c r="D862" s="25"/>
      <c r="E862" s="25"/>
      <c r="F862" s="396"/>
      <c r="G862" s="396"/>
      <c r="H862" s="7" t="str">
        <f>IFERROR(IF(G862/#REF!=0," ",G862/#REF!),"")</f>
        <v/>
      </c>
      <c r="I862" s="147"/>
      <c r="J862" s="147"/>
      <c r="K862" s="147"/>
      <c r="L862" s="147"/>
      <c r="M862" s="147"/>
      <c r="N862" s="147"/>
      <c r="O862" s="863"/>
      <c r="P862" s="860"/>
      <c r="Q862" s="330"/>
      <c r="R862" s="866"/>
      <c r="S862" s="392"/>
      <c r="T862" s="392"/>
      <c r="U862" s="152"/>
      <c r="V862" s="152"/>
      <c r="W862" s="835"/>
      <c r="X862" s="388"/>
      <c r="Y862" s="835"/>
      <c r="Z862" s="388"/>
      <c r="AA862" s="835"/>
      <c r="AB862" s="270"/>
      <c r="AC862" s="831"/>
      <c r="AD862" s="855"/>
      <c r="AE862" s="319"/>
      <c r="AF862" s="319"/>
      <c r="AG862" s="319"/>
      <c r="AH862" s="319"/>
      <c r="AI862" s="319"/>
      <c r="AJ862" s="319"/>
      <c r="AK862" s="319"/>
      <c r="AL862" s="319"/>
      <c r="AM862" s="319"/>
      <c r="AN862" s="319"/>
      <c r="AO862" s="319"/>
      <c r="AP862" s="319"/>
      <c r="AQ862" s="857"/>
      <c r="AR862" s="46"/>
      <c r="AS862" s="19"/>
    </row>
    <row r="863" spans="2:45" hidden="1">
      <c r="B863" s="823"/>
      <c r="C863" s="828"/>
      <c r="D863" s="25"/>
      <c r="E863" s="25"/>
      <c r="F863" s="396"/>
      <c r="G863" s="396"/>
      <c r="H863" s="7" t="str">
        <f>IFERROR(IF(G863/#REF!=0," ",G863/#REF!),"")</f>
        <v/>
      </c>
      <c r="I863" s="147"/>
      <c r="J863" s="147"/>
      <c r="K863" s="147"/>
      <c r="L863" s="147"/>
      <c r="M863" s="147"/>
      <c r="N863" s="147"/>
      <c r="O863" s="863"/>
      <c r="P863" s="860"/>
      <c r="Q863" s="330"/>
      <c r="R863" s="866"/>
      <c r="S863" s="392"/>
      <c r="T863" s="392"/>
      <c r="U863" s="152"/>
      <c r="V863" s="152"/>
      <c r="W863" s="835"/>
      <c r="X863" s="388"/>
      <c r="Y863" s="835"/>
      <c r="Z863" s="388"/>
      <c r="AA863" s="835"/>
      <c r="AB863" s="270"/>
      <c r="AC863" s="831"/>
      <c r="AD863" s="855"/>
      <c r="AE863" s="319"/>
      <c r="AF863" s="319"/>
      <c r="AG863" s="319"/>
      <c r="AH863" s="319"/>
      <c r="AI863" s="319"/>
      <c r="AJ863" s="319"/>
      <c r="AK863" s="319"/>
      <c r="AL863" s="319"/>
      <c r="AM863" s="319"/>
      <c r="AN863" s="319"/>
      <c r="AO863" s="319"/>
      <c r="AP863" s="319"/>
      <c r="AQ863" s="857"/>
      <c r="AR863" s="46"/>
      <c r="AS863" s="19"/>
    </row>
    <row r="864" spans="2:45" hidden="1">
      <c r="B864" s="823"/>
      <c r="C864" s="828"/>
      <c r="D864" s="25"/>
      <c r="E864" s="25"/>
      <c r="F864" s="396"/>
      <c r="G864" s="22"/>
      <c r="H864" s="7" t="str">
        <f>IFERROR(IF(G864/#REF!=0," ",G864/#REF!),"")</f>
        <v/>
      </c>
      <c r="I864" s="147"/>
      <c r="J864" s="147"/>
      <c r="K864" s="147"/>
      <c r="L864" s="147"/>
      <c r="M864" s="147"/>
      <c r="N864" s="147"/>
      <c r="O864" s="863"/>
      <c r="P864" s="860"/>
      <c r="Q864" s="330"/>
      <c r="R864" s="866"/>
      <c r="S864" s="392"/>
      <c r="T864" s="392"/>
      <c r="U864" s="152"/>
      <c r="V864" s="152"/>
      <c r="W864" s="835"/>
      <c r="X864" s="388"/>
      <c r="Y864" s="835"/>
      <c r="Z864" s="388"/>
      <c r="AA864" s="835"/>
      <c r="AB864" s="270"/>
      <c r="AC864" s="831"/>
      <c r="AD864" s="855"/>
      <c r="AE864" s="319"/>
      <c r="AF864" s="319"/>
      <c r="AG864" s="319"/>
      <c r="AH864" s="319"/>
      <c r="AI864" s="319"/>
      <c r="AJ864" s="319"/>
      <c r="AK864" s="319"/>
      <c r="AL864" s="319"/>
      <c r="AM864" s="319"/>
      <c r="AN864" s="319"/>
      <c r="AO864" s="319"/>
      <c r="AP864" s="319"/>
      <c r="AQ864" s="857"/>
      <c r="AR864" s="46"/>
      <c r="AS864" s="19"/>
    </row>
    <row r="865" spans="2:45" hidden="1">
      <c r="B865" s="823"/>
      <c r="C865" s="828"/>
      <c r="D865" s="25"/>
      <c r="E865" s="25"/>
      <c r="F865" s="396"/>
      <c r="G865" s="22"/>
      <c r="H865" s="7" t="str">
        <f>IFERROR(IF(G865/#REF!=0," ",G865/#REF!),"")</f>
        <v/>
      </c>
      <c r="I865" s="147"/>
      <c r="J865" s="147"/>
      <c r="K865" s="147"/>
      <c r="L865" s="147"/>
      <c r="M865" s="147"/>
      <c r="N865" s="147"/>
      <c r="O865" s="863"/>
      <c r="P865" s="860"/>
      <c r="Q865" s="330"/>
      <c r="R865" s="866"/>
      <c r="S865" s="392"/>
      <c r="T865" s="392"/>
      <c r="U865" s="152"/>
      <c r="V865" s="152"/>
      <c r="W865" s="835"/>
      <c r="X865" s="388"/>
      <c r="Y865" s="835"/>
      <c r="Z865" s="388"/>
      <c r="AA865" s="835"/>
      <c r="AB865" s="270"/>
      <c r="AC865" s="831"/>
      <c r="AD865" s="855"/>
      <c r="AE865" s="319"/>
      <c r="AF865" s="319"/>
      <c r="AG865" s="319"/>
      <c r="AH865" s="319"/>
      <c r="AI865" s="319"/>
      <c r="AJ865" s="319"/>
      <c r="AK865" s="319"/>
      <c r="AL865" s="319"/>
      <c r="AM865" s="319"/>
      <c r="AN865" s="319"/>
      <c r="AO865" s="319"/>
      <c r="AP865" s="319"/>
      <c r="AQ865" s="857"/>
      <c r="AR865" s="46"/>
      <c r="AS865" s="19"/>
    </row>
    <row r="866" spans="2:45" hidden="1">
      <c r="B866" s="823"/>
      <c r="C866" s="828"/>
      <c r="D866" s="25"/>
      <c r="E866" s="25"/>
      <c r="F866" s="396"/>
      <c r="G866" s="22"/>
      <c r="H866" s="7" t="str">
        <f>IFERROR(IF(G866/#REF!=0," ",G866/#REF!),"")</f>
        <v/>
      </c>
      <c r="I866" s="147"/>
      <c r="J866" s="147"/>
      <c r="K866" s="147"/>
      <c r="L866" s="147"/>
      <c r="M866" s="147"/>
      <c r="N866" s="147"/>
      <c r="O866" s="863"/>
      <c r="P866" s="860"/>
      <c r="Q866" s="330"/>
      <c r="R866" s="866"/>
      <c r="S866" s="392"/>
      <c r="T866" s="392"/>
      <c r="U866" s="152"/>
      <c r="V866" s="152"/>
      <c r="W866" s="835"/>
      <c r="X866" s="388"/>
      <c r="Y866" s="835"/>
      <c r="Z866" s="388"/>
      <c r="AA866" s="835"/>
      <c r="AB866" s="270"/>
      <c r="AC866" s="831"/>
      <c r="AD866" s="855"/>
      <c r="AE866" s="319"/>
      <c r="AF866" s="319"/>
      <c r="AG866" s="319"/>
      <c r="AH866" s="319"/>
      <c r="AI866" s="319"/>
      <c r="AJ866" s="319"/>
      <c r="AK866" s="319"/>
      <c r="AL866" s="319"/>
      <c r="AM866" s="319"/>
      <c r="AN866" s="319"/>
      <c r="AO866" s="319"/>
      <c r="AP866" s="319"/>
      <c r="AQ866" s="857"/>
      <c r="AR866" s="46"/>
      <c r="AS866" s="19"/>
    </row>
    <row r="867" spans="2:45" hidden="1">
      <c r="B867" s="823"/>
      <c r="C867" s="828"/>
      <c r="D867" s="25"/>
      <c r="E867" s="25"/>
      <c r="F867" s="396"/>
      <c r="G867" s="22"/>
      <c r="H867" s="7" t="str">
        <f>IFERROR(IF(G867/#REF!=0," ",G867/#REF!),"")</f>
        <v/>
      </c>
      <c r="I867" s="147"/>
      <c r="J867" s="147"/>
      <c r="K867" s="147"/>
      <c r="L867" s="147"/>
      <c r="M867" s="147"/>
      <c r="N867" s="147"/>
      <c r="O867" s="863"/>
      <c r="P867" s="860"/>
      <c r="Q867" s="330"/>
      <c r="R867" s="866"/>
      <c r="S867" s="392"/>
      <c r="T867" s="392"/>
      <c r="U867" s="152"/>
      <c r="V867" s="152"/>
      <c r="W867" s="835"/>
      <c r="X867" s="388"/>
      <c r="Y867" s="835"/>
      <c r="Z867" s="388"/>
      <c r="AA867" s="835"/>
      <c r="AB867" s="270"/>
      <c r="AC867" s="831"/>
      <c r="AD867" s="855"/>
      <c r="AE867" s="319"/>
      <c r="AF867" s="319"/>
      <c r="AG867" s="319"/>
      <c r="AH867" s="319"/>
      <c r="AI867" s="319"/>
      <c r="AJ867" s="319"/>
      <c r="AK867" s="319"/>
      <c r="AL867" s="319"/>
      <c r="AM867" s="319"/>
      <c r="AN867" s="319"/>
      <c r="AO867" s="319"/>
      <c r="AP867" s="319"/>
      <c r="AQ867" s="857"/>
      <c r="AR867" s="46"/>
      <c r="AS867" s="19"/>
    </row>
    <row r="868" spans="2:45" hidden="1">
      <c r="B868" s="823"/>
      <c r="C868" s="828"/>
      <c r="D868" s="25"/>
      <c r="E868" s="25"/>
      <c r="F868" s="396"/>
      <c r="G868" s="22"/>
      <c r="H868" s="7" t="str">
        <f>IFERROR(IF(G868/#REF!=0," ",G868/#REF!),"")</f>
        <v/>
      </c>
      <c r="I868" s="147"/>
      <c r="J868" s="147"/>
      <c r="K868" s="147"/>
      <c r="L868" s="147"/>
      <c r="M868" s="147"/>
      <c r="N868" s="147"/>
      <c r="O868" s="863"/>
      <c r="P868" s="860"/>
      <c r="Q868" s="330"/>
      <c r="R868" s="866"/>
      <c r="S868" s="392"/>
      <c r="T868" s="392"/>
      <c r="U868" s="152"/>
      <c r="V868" s="152"/>
      <c r="W868" s="835"/>
      <c r="X868" s="388"/>
      <c r="Y868" s="835"/>
      <c r="Z868" s="388"/>
      <c r="AA868" s="835"/>
      <c r="AB868" s="270"/>
      <c r="AC868" s="831"/>
      <c r="AD868" s="855"/>
      <c r="AE868" s="319"/>
      <c r="AF868" s="319"/>
      <c r="AG868" s="319"/>
      <c r="AH868" s="319"/>
      <c r="AI868" s="319"/>
      <c r="AJ868" s="319"/>
      <c r="AK868" s="319"/>
      <c r="AL868" s="319"/>
      <c r="AM868" s="319"/>
      <c r="AN868" s="319"/>
      <c r="AO868" s="319"/>
      <c r="AP868" s="319"/>
      <c r="AQ868" s="857"/>
      <c r="AR868" s="46"/>
      <c r="AS868" s="19"/>
    </row>
    <row r="869" spans="2:45" hidden="1">
      <c r="B869" s="822"/>
      <c r="C869" s="829"/>
      <c r="D869" s="25"/>
      <c r="E869" s="25"/>
      <c r="F869" s="396"/>
      <c r="G869" s="22"/>
      <c r="H869" s="7" t="str">
        <f>IFERROR(IF(G869/#REF!=0," ",G869/#REF!),"")</f>
        <v/>
      </c>
      <c r="I869" s="7"/>
      <c r="J869" s="7"/>
      <c r="K869" s="7"/>
      <c r="L869" s="7"/>
      <c r="M869" s="7"/>
      <c r="N869" s="7"/>
      <c r="O869" s="864"/>
      <c r="P869" s="861"/>
      <c r="Q869" s="331"/>
      <c r="R869" s="867"/>
      <c r="S869" s="393"/>
      <c r="T869" s="393"/>
      <c r="U869" s="153"/>
      <c r="V869" s="153"/>
      <c r="W869" s="836"/>
      <c r="X869" s="389"/>
      <c r="Y869" s="836"/>
      <c r="Z869" s="389"/>
      <c r="AA869" s="836"/>
      <c r="AB869" s="271"/>
      <c r="AC869" s="832"/>
      <c r="AD869" s="856"/>
      <c r="AE869" s="320"/>
      <c r="AF869" s="320"/>
      <c r="AG869" s="320"/>
      <c r="AH869" s="320"/>
      <c r="AI869" s="320"/>
      <c r="AJ869" s="320"/>
      <c r="AK869" s="320"/>
      <c r="AL869" s="320"/>
      <c r="AM869" s="320"/>
      <c r="AN869" s="320"/>
      <c r="AO869" s="320"/>
      <c r="AP869" s="320"/>
      <c r="AQ869" s="858"/>
      <c r="AR869" s="46"/>
      <c r="AS869" s="19"/>
    </row>
    <row r="870" spans="2:45" s="90" customFormat="1" ht="16.5" hidden="1" customHeight="1">
      <c r="B870" s="821"/>
      <c r="C870" s="78" t="s">
        <v>348</v>
      </c>
      <c r="D870" s="78">
        <f>COUNTA(D860:D869)</f>
        <v>0</v>
      </c>
      <c r="E870" s="78"/>
      <c r="F870" s="78"/>
      <c r="G870" s="69">
        <f>SUM(G860:G869)</f>
        <v>0</v>
      </c>
      <c r="H870" s="69">
        <f>SUM(H860:H869)</f>
        <v>0</v>
      </c>
      <c r="I870" s="69"/>
      <c r="J870" s="69"/>
      <c r="K870" s="69"/>
      <c r="L870" s="69"/>
      <c r="M870" s="69"/>
      <c r="N870" s="69"/>
      <c r="O870" s="70">
        <f>SUM(O860:O869)</f>
        <v>0</v>
      </c>
      <c r="P870" s="71">
        <f>SUM(P860:P869)</f>
        <v>0</v>
      </c>
      <c r="Q870" s="71"/>
      <c r="R870" s="71">
        <f>SUM(R860:R869)</f>
        <v>0</v>
      </c>
      <c r="S870" s="71"/>
      <c r="T870" s="71"/>
      <c r="U870" s="71"/>
      <c r="V870" s="71"/>
      <c r="W870" s="74">
        <f>SUM(W860:W869)</f>
        <v>0</v>
      </c>
      <c r="X870" s="74"/>
      <c r="Y870" s="74">
        <f t="shared" ref="Y870" si="154">SUM(Y860:Y869)</f>
        <v>0</v>
      </c>
      <c r="Z870" s="74"/>
      <c r="AA870" s="74">
        <f>SUM(AA860:AA869)</f>
        <v>0</v>
      </c>
      <c r="AB870" s="74"/>
      <c r="AC870" s="71"/>
      <c r="AD870" s="71" t="e">
        <f>SUM(AD860:AD869)</f>
        <v>#REF!</v>
      </c>
      <c r="AE870" s="71"/>
      <c r="AF870" s="71"/>
      <c r="AG870" s="71"/>
      <c r="AH870" s="71"/>
      <c r="AI870" s="71"/>
      <c r="AJ870" s="71"/>
      <c r="AK870" s="71"/>
      <c r="AL870" s="71"/>
      <c r="AM870" s="71"/>
      <c r="AN870" s="71"/>
      <c r="AO870" s="71"/>
      <c r="AP870" s="71"/>
      <c r="AQ870" s="71" t="e">
        <f t="shared" ref="AQ870" si="155">SUM(AQ860:AQ869)</f>
        <v>#REF!</v>
      </c>
      <c r="AR870" s="81"/>
      <c r="AS870" s="91"/>
    </row>
    <row r="871" spans="2:45" s="93" customFormat="1" hidden="1">
      <c r="B871" s="822"/>
      <c r="C871" s="82"/>
      <c r="D871" s="83"/>
      <c r="E871" s="83"/>
      <c r="F871" s="84"/>
      <c r="G871" s="84"/>
      <c r="H871" s="28" t="str">
        <f>IFERROR(IF(G871/#REF!=0," ",G871/#REF!),"")</f>
        <v/>
      </c>
      <c r="I871" s="28"/>
      <c r="J871" s="28"/>
      <c r="K871" s="28"/>
      <c r="L871" s="28"/>
      <c r="M871" s="28"/>
      <c r="N871" s="28"/>
      <c r="O871" s="72"/>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87"/>
      <c r="AS871" s="92"/>
    </row>
    <row r="872" spans="2:45" hidden="1">
      <c r="B872" s="823">
        <f>B860+1</f>
        <v>72</v>
      </c>
      <c r="C872" s="828"/>
      <c r="D872" s="25"/>
      <c r="E872" s="25"/>
      <c r="F872" s="24"/>
      <c r="G872" s="396"/>
      <c r="H872" s="7" t="str">
        <f>IFERROR(IF(G872/#REF!=0," ",G872/#REF!),"")</f>
        <v/>
      </c>
      <c r="I872" s="147"/>
      <c r="J872" s="147"/>
      <c r="K872" s="147"/>
      <c r="L872" s="147"/>
      <c r="M872" s="147"/>
      <c r="N872" s="147"/>
      <c r="O872" s="862" t="str">
        <f>IFERROR(ROUND(IF(G882/#REF!=0,"",G882/#REF!),0),"")</f>
        <v/>
      </c>
      <c r="P872" s="859" t="str">
        <f>IFERROR(O882/#REF!,"")</f>
        <v/>
      </c>
      <c r="Q872" s="332"/>
      <c r="R872" s="865" t="str">
        <f>IFERROR(P882*#REF!/2,"")</f>
        <v/>
      </c>
      <c r="S872" s="392"/>
      <c r="T872" s="392"/>
      <c r="U872" s="152"/>
      <c r="V872" s="152"/>
      <c r="W872" s="834" t="str">
        <f>IFERROR(ROUND(IF(OR(#REF!="Hino Truck",#REF!="Hino Truck",#REF!="Hino Truck",#REF!="Hino Truck"),$P882/#REF!,""),1),"NA")</f>
        <v>NA</v>
      </c>
      <c r="X872" s="387"/>
      <c r="Y872" s="834" t="str">
        <f>IFERROR(ROUND(IF(OR(#REF!="Shazoor",#REF!="Shazoor",#REF!="Shazoor",#REF!="Shazoor"),$P882/#REF!,""),1),"NA")</f>
        <v>NA</v>
      </c>
      <c r="Z872" s="387"/>
      <c r="AA872" s="834" t="str">
        <f>IFERROR(ROUND(IF(OR(#REF!="Suzuki",#REF!="Suzuki",#REF!="Suzuki",#REF!="Suzuki"),$P882/#REF!,""),1),"NA")</f>
        <v>NA</v>
      </c>
      <c r="AB872" s="269"/>
      <c r="AC872" s="830"/>
      <c r="AD872" s="855" t="e">
        <f>H882/#REF!/#REF!</f>
        <v>#REF!</v>
      </c>
      <c r="AE872" s="319"/>
      <c r="AF872" s="319"/>
      <c r="AG872" s="319"/>
      <c r="AH872" s="319"/>
      <c r="AI872" s="319"/>
      <c r="AJ872" s="319"/>
      <c r="AK872" s="319"/>
      <c r="AL872" s="319"/>
      <c r="AM872" s="319"/>
      <c r="AN872" s="319"/>
      <c r="AO872" s="319"/>
      <c r="AP872" s="319"/>
      <c r="AQ872" s="857" t="e">
        <f>ROUND(AD882/#REF!,0)</f>
        <v>#REF!</v>
      </c>
      <c r="AR872" s="44"/>
      <c r="AS872" s="19"/>
    </row>
    <row r="873" spans="2:45" hidden="1">
      <c r="B873" s="823"/>
      <c r="C873" s="828"/>
      <c r="D873" s="25"/>
      <c r="E873" s="25"/>
      <c r="F873" s="396"/>
      <c r="G873" s="396"/>
      <c r="H873" s="7" t="str">
        <f>IFERROR(IF(G873/#REF!=0," ",G873/#REF!),"")</f>
        <v/>
      </c>
      <c r="I873" s="147"/>
      <c r="J873" s="147"/>
      <c r="K873" s="147"/>
      <c r="L873" s="147"/>
      <c r="M873" s="147"/>
      <c r="N873" s="147"/>
      <c r="O873" s="863"/>
      <c r="P873" s="860"/>
      <c r="Q873" s="330"/>
      <c r="R873" s="866"/>
      <c r="S873" s="392"/>
      <c r="T873" s="392"/>
      <c r="U873" s="152"/>
      <c r="V873" s="152"/>
      <c r="W873" s="835"/>
      <c r="X873" s="388"/>
      <c r="Y873" s="835"/>
      <c r="Z873" s="388"/>
      <c r="AA873" s="835"/>
      <c r="AB873" s="270"/>
      <c r="AC873" s="831"/>
      <c r="AD873" s="855"/>
      <c r="AE873" s="319"/>
      <c r="AF873" s="319"/>
      <c r="AG873" s="319"/>
      <c r="AH873" s="319"/>
      <c r="AI873" s="319"/>
      <c r="AJ873" s="319"/>
      <c r="AK873" s="319"/>
      <c r="AL873" s="319"/>
      <c r="AM873" s="319"/>
      <c r="AN873" s="319"/>
      <c r="AO873" s="319"/>
      <c r="AP873" s="319"/>
      <c r="AQ873" s="857"/>
      <c r="AR873" s="46"/>
      <c r="AS873" s="19"/>
    </row>
    <row r="874" spans="2:45" hidden="1">
      <c r="B874" s="823"/>
      <c r="C874" s="828"/>
      <c r="D874" s="25"/>
      <c r="E874" s="25"/>
      <c r="F874" s="396"/>
      <c r="G874" s="396"/>
      <c r="H874" s="7" t="str">
        <f>IFERROR(IF(G874/#REF!=0," ",G874/#REF!),"")</f>
        <v/>
      </c>
      <c r="I874" s="147"/>
      <c r="J874" s="147"/>
      <c r="K874" s="147"/>
      <c r="L874" s="147"/>
      <c r="M874" s="147"/>
      <c r="N874" s="147"/>
      <c r="O874" s="863"/>
      <c r="P874" s="860"/>
      <c r="Q874" s="330"/>
      <c r="R874" s="866"/>
      <c r="S874" s="392"/>
      <c r="T874" s="392"/>
      <c r="U874" s="152"/>
      <c r="V874" s="152"/>
      <c r="W874" s="835"/>
      <c r="X874" s="388"/>
      <c r="Y874" s="835"/>
      <c r="Z874" s="388"/>
      <c r="AA874" s="835"/>
      <c r="AB874" s="270"/>
      <c r="AC874" s="831"/>
      <c r="AD874" s="855"/>
      <c r="AE874" s="319"/>
      <c r="AF874" s="319"/>
      <c r="AG874" s="319"/>
      <c r="AH874" s="319"/>
      <c r="AI874" s="319"/>
      <c r="AJ874" s="319"/>
      <c r="AK874" s="319"/>
      <c r="AL874" s="319"/>
      <c r="AM874" s="319"/>
      <c r="AN874" s="319"/>
      <c r="AO874" s="319"/>
      <c r="AP874" s="319"/>
      <c r="AQ874" s="857"/>
      <c r="AR874" s="46"/>
      <c r="AS874" s="19"/>
    </row>
    <row r="875" spans="2:45" hidden="1">
      <c r="B875" s="823"/>
      <c r="C875" s="828"/>
      <c r="D875" s="25"/>
      <c r="E875" s="25"/>
      <c r="F875" s="396"/>
      <c r="G875" s="396"/>
      <c r="H875" s="7" t="str">
        <f>IFERROR(IF(G875/#REF!=0," ",G875/#REF!),"")</f>
        <v/>
      </c>
      <c r="I875" s="147"/>
      <c r="J875" s="147"/>
      <c r="K875" s="147"/>
      <c r="L875" s="147"/>
      <c r="M875" s="147"/>
      <c r="N875" s="147"/>
      <c r="O875" s="863"/>
      <c r="P875" s="860"/>
      <c r="Q875" s="330"/>
      <c r="R875" s="866"/>
      <c r="S875" s="392"/>
      <c r="T875" s="392"/>
      <c r="U875" s="152"/>
      <c r="V875" s="152"/>
      <c r="W875" s="835"/>
      <c r="X875" s="388"/>
      <c r="Y875" s="835"/>
      <c r="Z875" s="388"/>
      <c r="AA875" s="835"/>
      <c r="AB875" s="270"/>
      <c r="AC875" s="831"/>
      <c r="AD875" s="855"/>
      <c r="AE875" s="319"/>
      <c r="AF875" s="319"/>
      <c r="AG875" s="319"/>
      <c r="AH875" s="319"/>
      <c r="AI875" s="319"/>
      <c r="AJ875" s="319"/>
      <c r="AK875" s="319"/>
      <c r="AL875" s="319"/>
      <c r="AM875" s="319"/>
      <c r="AN875" s="319"/>
      <c r="AO875" s="319"/>
      <c r="AP875" s="319"/>
      <c r="AQ875" s="857"/>
      <c r="AR875" s="46"/>
      <c r="AS875" s="19"/>
    </row>
    <row r="876" spans="2:45" hidden="1">
      <c r="B876" s="823"/>
      <c r="C876" s="828"/>
      <c r="D876" s="25"/>
      <c r="E876" s="25"/>
      <c r="F876" s="396"/>
      <c r="G876" s="22"/>
      <c r="H876" s="7" t="str">
        <f>IFERROR(IF(G876/#REF!=0," ",G876/#REF!),"")</f>
        <v/>
      </c>
      <c r="I876" s="147"/>
      <c r="J876" s="147"/>
      <c r="K876" s="147"/>
      <c r="L876" s="147"/>
      <c r="M876" s="147"/>
      <c r="N876" s="147"/>
      <c r="O876" s="863"/>
      <c r="P876" s="860"/>
      <c r="Q876" s="330"/>
      <c r="R876" s="866"/>
      <c r="S876" s="392"/>
      <c r="T876" s="392"/>
      <c r="U876" s="152"/>
      <c r="V876" s="152"/>
      <c r="W876" s="835"/>
      <c r="X876" s="388"/>
      <c r="Y876" s="835"/>
      <c r="Z876" s="388"/>
      <c r="AA876" s="835"/>
      <c r="AB876" s="270"/>
      <c r="AC876" s="831"/>
      <c r="AD876" s="855"/>
      <c r="AE876" s="319"/>
      <c r="AF876" s="319"/>
      <c r="AG876" s="319"/>
      <c r="AH876" s="319"/>
      <c r="AI876" s="319"/>
      <c r="AJ876" s="319"/>
      <c r="AK876" s="319"/>
      <c r="AL876" s="319"/>
      <c r="AM876" s="319"/>
      <c r="AN876" s="319"/>
      <c r="AO876" s="319"/>
      <c r="AP876" s="319"/>
      <c r="AQ876" s="857"/>
      <c r="AR876" s="46"/>
      <c r="AS876" s="19"/>
    </row>
    <row r="877" spans="2:45" hidden="1">
      <c r="B877" s="823"/>
      <c r="C877" s="828"/>
      <c r="D877" s="25"/>
      <c r="E877" s="25"/>
      <c r="F877" s="396"/>
      <c r="G877" s="22"/>
      <c r="H877" s="7" t="str">
        <f>IFERROR(IF(G877/#REF!=0," ",G877/#REF!),"")</f>
        <v/>
      </c>
      <c r="I877" s="147"/>
      <c r="J877" s="147"/>
      <c r="K877" s="147"/>
      <c r="L877" s="147"/>
      <c r="M877" s="147"/>
      <c r="N877" s="147"/>
      <c r="O877" s="863"/>
      <c r="P877" s="860"/>
      <c r="Q877" s="330"/>
      <c r="R877" s="866"/>
      <c r="S877" s="392"/>
      <c r="T877" s="392"/>
      <c r="U877" s="152"/>
      <c r="V877" s="152"/>
      <c r="W877" s="835"/>
      <c r="X877" s="388"/>
      <c r="Y877" s="835"/>
      <c r="Z877" s="388"/>
      <c r="AA877" s="835"/>
      <c r="AB877" s="270"/>
      <c r="AC877" s="831"/>
      <c r="AD877" s="855"/>
      <c r="AE877" s="319"/>
      <c r="AF877" s="319"/>
      <c r="AG877" s="319"/>
      <c r="AH877" s="319"/>
      <c r="AI877" s="319"/>
      <c r="AJ877" s="319"/>
      <c r="AK877" s="319"/>
      <c r="AL877" s="319"/>
      <c r="AM877" s="319"/>
      <c r="AN877" s="319"/>
      <c r="AO877" s="319"/>
      <c r="AP877" s="319"/>
      <c r="AQ877" s="857"/>
      <c r="AR877" s="46"/>
      <c r="AS877" s="19"/>
    </row>
    <row r="878" spans="2:45" hidden="1">
      <c r="B878" s="823"/>
      <c r="C878" s="828"/>
      <c r="D878" s="25"/>
      <c r="E878" s="25"/>
      <c r="F878" s="396"/>
      <c r="G878" s="22"/>
      <c r="H878" s="7" t="str">
        <f>IFERROR(IF(G878/#REF!=0," ",G878/#REF!),"")</f>
        <v/>
      </c>
      <c r="I878" s="147"/>
      <c r="J878" s="147"/>
      <c r="K878" s="147"/>
      <c r="L878" s="147"/>
      <c r="M878" s="147"/>
      <c r="N878" s="147"/>
      <c r="O878" s="863"/>
      <c r="P878" s="860"/>
      <c r="Q878" s="330"/>
      <c r="R878" s="866"/>
      <c r="S878" s="392"/>
      <c r="T878" s="392"/>
      <c r="U878" s="152"/>
      <c r="V878" s="152"/>
      <c r="W878" s="835"/>
      <c r="X878" s="388"/>
      <c r="Y878" s="835"/>
      <c r="Z878" s="388"/>
      <c r="AA878" s="835"/>
      <c r="AB878" s="270"/>
      <c r="AC878" s="831"/>
      <c r="AD878" s="855"/>
      <c r="AE878" s="319"/>
      <c r="AF878" s="319"/>
      <c r="AG878" s="319"/>
      <c r="AH878" s="319"/>
      <c r="AI878" s="319"/>
      <c r="AJ878" s="319"/>
      <c r="AK878" s="319"/>
      <c r="AL878" s="319"/>
      <c r="AM878" s="319"/>
      <c r="AN878" s="319"/>
      <c r="AO878" s="319"/>
      <c r="AP878" s="319"/>
      <c r="AQ878" s="857"/>
      <c r="AR878" s="46"/>
      <c r="AS878" s="19"/>
    </row>
    <row r="879" spans="2:45" hidden="1">
      <c r="B879" s="823"/>
      <c r="C879" s="828"/>
      <c r="D879" s="25"/>
      <c r="E879" s="25"/>
      <c r="F879" s="396"/>
      <c r="G879" s="22"/>
      <c r="H879" s="7" t="str">
        <f>IFERROR(IF(G879/#REF!=0," ",G879/#REF!),"")</f>
        <v/>
      </c>
      <c r="I879" s="147"/>
      <c r="J879" s="147"/>
      <c r="K879" s="147"/>
      <c r="L879" s="147"/>
      <c r="M879" s="147"/>
      <c r="N879" s="147"/>
      <c r="O879" s="863"/>
      <c r="P879" s="860"/>
      <c r="Q879" s="330"/>
      <c r="R879" s="866"/>
      <c r="S879" s="392"/>
      <c r="T879" s="392"/>
      <c r="U879" s="152"/>
      <c r="V879" s="152"/>
      <c r="W879" s="835"/>
      <c r="X879" s="388"/>
      <c r="Y879" s="835"/>
      <c r="Z879" s="388"/>
      <c r="AA879" s="835"/>
      <c r="AB879" s="270"/>
      <c r="AC879" s="831"/>
      <c r="AD879" s="855"/>
      <c r="AE879" s="319"/>
      <c r="AF879" s="319"/>
      <c r="AG879" s="319"/>
      <c r="AH879" s="319"/>
      <c r="AI879" s="319"/>
      <c r="AJ879" s="319"/>
      <c r="AK879" s="319"/>
      <c r="AL879" s="319"/>
      <c r="AM879" s="319"/>
      <c r="AN879" s="319"/>
      <c r="AO879" s="319"/>
      <c r="AP879" s="319"/>
      <c r="AQ879" s="857"/>
      <c r="AR879" s="46"/>
      <c r="AS879" s="19"/>
    </row>
    <row r="880" spans="2:45" hidden="1">
      <c r="B880" s="823"/>
      <c r="C880" s="828"/>
      <c r="D880" s="25"/>
      <c r="E880" s="25"/>
      <c r="F880" s="396"/>
      <c r="G880" s="22"/>
      <c r="H880" s="7" t="str">
        <f>IFERROR(IF(G880/#REF!=0," ",G880/#REF!),"")</f>
        <v/>
      </c>
      <c r="I880" s="147"/>
      <c r="J880" s="147"/>
      <c r="K880" s="147"/>
      <c r="L880" s="147"/>
      <c r="M880" s="147"/>
      <c r="N880" s="147"/>
      <c r="O880" s="863"/>
      <c r="P880" s="860"/>
      <c r="Q880" s="330"/>
      <c r="R880" s="866"/>
      <c r="S880" s="392"/>
      <c r="T880" s="392"/>
      <c r="U880" s="152"/>
      <c r="V880" s="152"/>
      <c r="W880" s="835"/>
      <c r="X880" s="388"/>
      <c r="Y880" s="835"/>
      <c r="Z880" s="388"/>
      <c r="AA880" s="835"/>
      <c r="AB880" s="270"/>
      <c r="AC880" s="831"/>
      <c r="AD880" s="855"/>
      <c r="AE880" s="319"/>
      <c r="AF880" s="319"/>
      <c r="AG880" s="319"/>
      <c r="AH880" s="319"/>
      <c r="AI880" s="319"/>
      <c r="AJ880" s="319"/>
      <c r="AK880" s="319"/>
      <c r="AL880" s="319"/>
      <c r="AM880" s="319"/>
      <c r="AN880" s="319"/>
      <c r="AO880" s="319"/>
      <c r="AP880" s="319"/>
      <c r="AQ880" s="857"/>
      <c r="AR880" s="46"/>
      <c r="AS880" s="19"/>
    </row>
    <row r="881" spans="2:45" hidden="1">
      <c r="B881" s="822"/>
      <c r="C881" s="829"/>
      <c r="D881" s="25"/>
      <c r="E881" s="25"/>
      <c r="F881" s="396"/>
      <c r="G881" s="22"/>
      <c r="H881" s="7" t="str">
        <f>IFERROR(IF(G881/#REF!=0," ",G881/#REF!),"")</f>
        <v/>
      </c>
      <c r="I881" s="7"/>
      <c r="J881" s="7"/>
      <c r="K881" s="7"/>
      <c r="L881" s="7"/>
      <c r="M881" s="7"/>
      <c r="N881" s="7"/>
      <c r="O881" s="864"/>
      <c r="P881" s="861"/>
      <c r="Q881" s="331"/>
      <c r="R881" s="867"/>
      <c r="S881" s="393"/>
      <c r="T881" s="393"/>
      <c r="U881" s="153"/>
      <c r="V881" s="153"/>
      <c r="W881" s="836"/>
      <c r="X881" s="389"/>
      <c r="Y881" s="836"/>
      <c r="Z881" s="389"/>
      <c r="AA881" s="836"/>
      <c r="AB881" s="271"/>
      <c r="AC881" s="832"/>
      <c r="AD881" s="856"/>
      <c r="AE881" s="320"/>
      <c r="AF881" s="320"/>
      <c r="AG881" s="320"/>
      <c r="AH881" s="320"/>
      <c r="AI881" s="320"/>
      <c r="AJ881" s="320"/>
      <c r="AK881" s="320"/>
      <c r="AL881" s="320"/>
      <c r="AM881" s="320"/>
      <c r="AN881" s="320"/>
      <c r="AO881" s="320"/>
      <c r="AP881" s="320"/>
      <c r="AQ881" s="858"/>
      <c r="AR881" s="46"/>
      <c r="AS881" s="19"/>
    </row>
    <row r="882" spans="2:45" s="90" customFormat="1" ht="16.5" hidden="1" customHeight="1">
      <c r="B882" s="821"/>
      <c r="C882" s="78" t="s">
        <v>348</v>
      </c>
      <c r="D882" s="78">
        <f>COUNTA(D872:D881)</f>
        <v>0</v>
      </c>
      <c r="E882" s="78"/>
      <c r="F882" s="78"/>
      <c r="G882" s="69">
        <f>SUM(G872:G881)</f>
        <v>0</v>
      </c>
      <c r="H882" s="69">
        <f>SUM(H872:H881)</f>
        <v>0</v>
      </c>
      <c r="I882" s="69"/>
      <c r="J882" s="69"/>
      <c r="K882" s="69"/>
      <c r="L882" s="69"/>
      <c r="M882" s="69"/>
      <c r="N882" s="69"/>
      <c r="O882" s="70">
        <f>SUM(O872:O881)</f>
        <v>0</v>
      </c>
      <c r="P882" s="71">
        <f>SUM(P872:P881)</f>
        <v>0</v>
      </c>
      <c r="Q882" s="71"/>
      <c r="R882" s="71">
        <f>SUM(R872:R881)</f>
        <v>0</v>
      </c>
      <c r="S882" s="71"/>
      <c r="T882" s="71"/>
      <c r="U882" s="71"/>
      <c r="V882" s="71"/>
      <c r="W882" s="74">
        <f>SUM(W872:W881)</f>
        <v>0</v>
      </c>
      <c r="X882" s="74"/>
      <c r="Y882" s="74">
        <f t="shared" ref="Y882" si="156">SUM(Y872:Y881)</f>
        <v>0</v>
      </c>
      <c r="Z882" s="74"/>
      <c r="AA882" s="74">
        <f>SUM(AA872:AA881)</f>
        <v>0</v>
      </c>
      <c r="AB882" s="74"/>
      <c r="AC882" s="71"/>
      <c r="AD882" s="71" t="e">
        <f>SUM(AD872:AD881)</f>
        <v>#REF!</v>
      </c>
      <c r="AE882" s="71"/>
      <c r="AF882" s="71"/>
      <c r="AG882" s="71"/>
      <c r="AH882" s="71"/>
      <c r="AI882" s="71"/>
      <c r="AJ882" s="71"/>
      <c r="AK882" s="71"/>
      <c r="AL882" s="71"/>
      <c r="AM882" s="71"/>
      <c r="AN882" s="71"/>
      <c r="AO882" s="71"/>
      <c r="AP882" s="71"/>
      <c r="AQ882" s="71" t="e">
        <f t="shared" ref="AQ882" si="157">SUM(AQ872:AQ881)</f>
        <v>#REF!</v>
      </c>
      <c r="AR882" s="81"/>
      <c r="AS882" s="91"/>
    </row>
    <row r="883" spans="2:45" s="93" customFormat="1" hidden="1">
      <c r="B883" s="822"/>
      <c r="C883" s="82"/>
      <c r="D883" s="83"/>
      <c r="E883" s="83"/>
      <c r="F883" s="84"/>
      <c r="G883" s="84"/>
      <c r="H883" s="28" t="str">
        <f>IFERROR(IF(G883/#REF!=0," ",G883/#REF!),"")</f>
        <v/>
      </c>
      <c r="I883" s="28"/>
      <c r="J883" s="28"/>
      <c r="K883" s="28"/>
      <c r="L883" s="28"/>
      <c r="M883" s="28"/>
      <c r="N883" s="28"/>
      <c r="O883" s="72"/>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87"/>
      <c r="AS883" s="92"/>
    </row>
    <row r="884" spans="2:45" hidden="1">
      <c r="B884" s="823">
        <f>B872+1</f>
        <v>73</v>
      </c>
      <c r="C884" s="828"/>
      <c r="D884" s="25"/>
      <c r="E884" s="25"/>
      <c r="F884" s="24"/>
      <c r="G884" s="396"/>
      <c r="H884" s="7" t="str">
        <f>IFERROR(IF(G884/#REF!=0," ",G884/#REF!),"")</f>
        <v/>
      </c>
      <c r="I884" s="147"/>
      <c r="J884" s="147"/>
      <c r="K884" s="147"/>
      <c r="L884" s="147"/>
      <c r="M884" s="147"/>
      <c r="N884" s="147"/>
      <c r="O884" s="862" t="str">
        <f>IFERROR(ROUND(IF(G894/#REF!=0,"",G894/#REF!),0),"")</f>
        <v/>
      </c>
      <c r="P884" s="859" t="str">
        <f>IFERROR(O894/#REF!,"")</f>
        <v/>
      </c>
      <c r="Q884" s="332"/>
      <c r="R884" s="865" t="str">
        <f>IFERROR(P894*#REF!/2,"")</f>
        <v/>
      </c>
      <c r="S884" s="392"/>
      <c r="T884" s="392"/>
      <c r="U884" s="152"/>
      <c r="V884" s="152"/>
      <c r="W884" s="834" t="str">
        <f>IFERROR(ROUND(IF(OR(#REF!="Hino Truck",#REF!="Hino Truck",#REF!="Hino Truck",#REF!="Hino Truck"),$P894/#REF!,""),1),"NA")</f>
        <v>NA</v>
      </c>
      <c r="X884" s="387"/>
      <c r="Y884" s="834" t="str">
        <f>IFERROR(ROUND(IF(OR(#REF!="Shazoor",#REF!="Shazoor",#REF!="Shazoor",#REF!="Shazoor"),$P894/#REF!,""),1),"NA")</f>
        <v>NA</v>
      </c>
      <c r="Z884" s="387"/>
      <c r="AA884" s="834" t="str">
        <f>IFERROR(ROUND(IF(OR(#REF!="Suzuki",#REF!="Suzuki",#REF!="Suzuki",#REF!="Suzuki"),$P894/#REF!,""),1),"NA")</f>
        <v>NA</v>
      </c>
      <c r="AB884" s="269"/>
      <c r="AC884" s="830"/>
      <c r="AD884" s="855" t="e">
        <f>H894/#REF!/#REF!</f>
        <v>#REF!</v>
      </c>
      <c r="AE884" s="319"/>
      <c r="AF884" s="319"/>
      <c r="AG884" s="319"/>
      <c r="AH884" s="319"/>
      <c r="AI884" s="319"/>
      <c r="AJ884" s="319"/>
      <c r="AK884" s="319"/>
      <c r="AL884" s="319"/>
      <c r="AM884" s="319"/>
      <c r="AN884" s="319"/>
      <c r="AO884" s="319"/>
      <c r="AP884" s="319"/>
      <c r="AQ884" s="857" t="e">
        <f>ROUND(AD894/#REF!,0)</f>
        <v>#REF!</v>
      </c>
      <c r="AR884" s="44"/>
      <c r="AS884" s="19"/>
    </row>
    <row r="885" spans="2:45" hidden="1">
      <c r="B885" s="823"/>
      <c r="C885" s="828"/>
      <c r="D885" s="25"/>
      <c r="E885" s="25"/>
      <c r="F885" s="396"/>
      <c r="G885" s="396"/>
      <c r="H885" s="7" t="str">
        <f>IFERROR(IF(G885/#REF!=0," ",G885/#REF!),"")</f>
        <v/>
      </c>
      <c r="I885" s="147"/>
      <c r="J885" s="147"/>
      <c r="K885" s="147"/>
      <c r="L885" s="147"/>
      <c r="M885" s="147"/>
      <c r="N885" s="147"/>
      <c r="O885" s="863"/>
      <c r="P885" s="860"/>
      <c r="Q885" s="330"/>
      <c r="R885" s="866"/>
      <c r="S885" s="392"/>
      <c r="T885" s="392"/>
      <c r="U885" s="152"/>
      <c r="V885" s="152"/>
      <c r="W885" s="835"/>
      <c r="X885" s="388"/>
      <c r="Y885" s="835"/>
      <c r="Z885" s="388"/>
      <c r="AA885" s="835"/>
      <c r="AB885" s="270"/>
      <c r="AC885" s="831"/>
      <c r="AD885" s="855"/>
      <c r="AE885" s="319"/>
      <c r="AF885" s="319"/>
      <c r="AG885" s="319"/>
      <c r="AH885" s="319"/>
      <c r="AI885" s="319"/>
      <c r="AJ885" s="319"/>
      <c r="AK885" s="319"/>
      <c r="AL885" s="319"/>
      <c r="AM885" s="319"/>
      <c r="AN885" s="319"/>
      <c r="AO885" s="319"/>
      <c r="AP885" s="319"/>
      <c r="AQ885" s="857"/>
      <c r="AR885" s="46"/>
      <c r="AS885" s="19"/>
    </row>
    <row r="886" spans="2:45" hidden="1">
      <c r="B886" s="823"/>
      <c r="C886" s="828"/>
      <c r="D886" s="25"/>
      <c r="E886" s="25"/>
      <c r="F886" s="396"/>
      <c r="G886" s="396"/>
      <c r="H886" s="7" t="str">
        <f>IFERROR(IF(G886/#REF!=0," ",G886/#REF!),"")</f>
        <v/>
      </c>
      <c r="I886" s="147"/>
      <c r="J886" s="147"/>
      <c r="K886" s="147"/>
      <c r="L886" s="147"/>
      <c r="M886" s="147"/>
      <c r="N886" s="147"/>
      <c r="O886" s="863"/>
      <c r="P886" s="860"/>
      <c r="Q886" s="330"/>
      <c r="R886" s="866"/>
      <c r="S886" s="392"/>
      <c r="T886" s="392"/>
      <c r="U886" s="152"/>
      <c r="V886" s="152"/>
      <c r="W886" s="835"/>
      <c r="X886" s="388"/>
      <c r="Y886" s="835"/>
      <c r="Z886" s="388"/>
      <c r="AA886" s="835"/>
      <c r="AB886" s="270"/>
      <c r="AC886" s="831"/>
      <c r="AD886" s="855"/>
      <c r="AE886" s="319"/>
      <c r="AF886" s="319"/>
      <c r="AG886" s="319"/>
      <c r="AH886" s="319"/>
      <c r="AI886" s="319"/>
      <c r="AJ886" s="319"/>
      <c r="AK886" s="319"/>
      <c r="AL886" s="319"/>
      <c r="AM886" s="319"/>
      <c r="AN886" s="319"/>
      <c r="AO886" s="319"/>
      <c r="AP886" s="319"/>
      <c r="AQ886" s="857"/>
      <c r="AR886" s="46"/>
      <c r="AS886" s="19"/>
    </row>
    <row r="887" spans="2:45" hidden="1">
      <c r="B887" s="823"/>
      <c r="C887" s="828"/>
      <c r="D887" s="25"/>
      <c r="E887" s="25"/>
      <c r="F887" s="396"/>
      <c r="G887" s="396"/>
      <c r="H887" s="7" t="str">
        <f>IFERROR(IF(G887/#REF!=0," ",G887/#REF!),"")</f>
        <v/>
      </c>
      <c r="I887" s="147"/>
      <c r="J887" s="147"/>
      <c r="K887" s="147"/>
      <c r="L887" s="147"/>
      <c r="M887" s="147"/>
      <c r="N887" s="147"/>
      <c r="O887" s="863"/>
      <c r="P887" s="860"/>
      <c r="Q887" s="330"/>
      <c r="R887" s="866"/>
      <c r="S887" s="392"/>
      <c r="T887" s="392"/>
      <c r="U887" s="152"/>
      <c r="V887" s="152"/>
      <c r="W887" s="835"/>
      <c r="X887" s="388"/>
      <c r="Y887" s="835"/>
      <c r="Z887" s="388"/>
      <c r="AA887" s="835"/>
      <c r="AB887" s="270"/>
      <c r="AC887" s="831"/>
      <c r="AD887" s="855"/>
      <c r="AE887" s="319"/>
      <c r="AF887" s="319"/>
      <c r="AG887" s="319"/>
      <c r="AH887" s="319"/>
      <c r="AI887" s="319"/>
      <c r="AJ887" s="319"/>
      <c r="AK887" s="319"/>
      <c r="AL887" s="319"/>
      <c r="AM887" s="319"/>
      <c r="AN887" s="319"/>
      <c r="AO887" s="319"/>
      <c r="AP887" s="319"/>
      <c r="AQ887" s="857"/>
      <c r="AR887" s="46"/>
      <c r="AS887" s="19"/>
    </row>
    <row r="888" spans="2:45" hidden="1">
      <c r="B888" s="823"/>
      <c r="C888" s="828"/>
      <c r="D888" s="25"/>
      <c r="E888" s="25"/>
      <c r="F888" s="396"/>
      <c r="G888" s="22"/>
      <c r="H888" s="7" t="str">
        <f>IFERROR(IF(G888/#REF!=0," ",G888/#REF!),"")</f>
        <v/>
      </c>
      <c r="I888" s="147"/>
      <c r="J888" s="147"/>
      <c r="K888" s="147"/>
      <c r="L888" s="147"/>
      <c r="M888" s="147"/>
      <c r="N888" s="147"/>
      <c r="O888" s="863"/>
      <c r="P888" s="860"/>
      <c r="Q888" s="330"/>
      <c r="R888" s="866"/>
      <c r="S888" s="392"/>
      <c r="T888" s="392"/>
      <c r="U888" s="152"/>
      <c r="V888" s="152"/>
      <c r="W888" s="835"/>
      <c r="X888" s="388"/>
      <c r="Y888" s="835"/>
      <c r="Z888" s="388"/>
      <c r="AA888" s="835"/>
      <c r="AB888" s="270"/>
      <c r="AC888" s="831"/>
      <c r="AD888" s="855"/>
      <c r="AE888" s="319"/>
      <c r="AF888" s="319"/>
      <c r="AG888" s="319"/>
      <c r="AH888" s="319"/>
      <c r="AI888" s="319"/>
      <c r="AJ888" s="319"/>
      <c r="AK888" s="319"/>
      <c r="AL888" s="319"/>
      <c r="AM888" s="319"/>
      <c r="AN888" s="319"/>
      <c r="AO888" s="319"/>
      <c r="AP888" s="319"/>
      <c r="AQ888" s="857"/>
      <c r="AR888" s="46"/>
      <c r="AS888" s="19"/>
    </row>
    <row r="889" spans="2:45" hidden="1">
      <c r="B889" s="823"/>
      <c r="C889" s="828"/>
      <c r="D889" s="25"/>
      <c r="E889" s="25"/>
      <c r="F889" s="396"/>
      <c r="G889" s="22"/>
      <c r="H889" s="7" t="str">
        <f>IFERROR(IF(G889/#REF!=0," ",G889/#REF!),"")</f>
        <v/>
      </c>
      <c r="I889" s="147"/>
      <c r="J889" s="147"/>
      <c r="K889" s="147"/>
      <c r="L889" s="147"/>
      <c r="M889" s="147"/>
      <c r="N889" s="147"/>
      <c r="O889" s="863"/>
      <c r="P889" s="860"/>
      <c r="Q889" s="330"/>
      <c r="R889" s="866"/>
      <c r="S889" s="392"/>
      <c r="T889" s="392"/>
      <c r="U889" s="152"/>
      <c r="V889" s="152"/>
      <c r="W889" s="835"/>
      <c r="X889" s="388"/>
      <c r="Y889" s="835"/>
      <c r="Z889" s="388"/>
      <c r="AA889" s="835"/>
      <c r="AB889" s="270"/>
      <c r="AC889" s="831"/>
      <c r="AD889" s="855"/>
      <c r="AE889" s="319"/>
      <c r="AF889" s="319"/>
      <c r="AG889" s="319"/>
      <c r="AH889" s="319"/>
      <c r="AI889" s="319"/>
      <c r="AJ889" s="319"/>
      <c r="AK889" s="319"/>
      <c r="AL889" s="319"/>
      <c r="AM889" s="319"/>
      <c r="AN889" s="319"/>
      <c r="AO889" s="319"/>
      <c r="AP889" s="319"/>
      <c r="AQ889" s="857"/>
      <c r="AR889" s="46"/>
      <c r="AS889" s="19"/>
    </row>
    <row r="890" spans="2:45" hidden="1">
      <c r="B890" s="823"/>
      <c r="C890" s="828"/>
      <c r="D890" s="25"/>
      <c r="E890" s="25"/>
      <c r="F890" s="396"/>
      <c r="G890" s="22"/>
      <c r="H890" s="7" t="str">
        <f>IFERROR(IF(G890/#REF!=0," ",G890/#REF!),"")</f>
        <v/>
      </c>
      <c r="I890" s="147"/>
      <c r="J890" s="147"/>
      <c r="K890" s="147"/>
      <c r="L890" s="147"/>
      <c r="M890" s="147"/>
      <c r="N890" s="147"/>
      <c r="O890" s="863"/>
      <c r="P890" s="860"/>
      <c r="Q890" s="330"/>
      <c r="R890" s="866"/>
      <c r="S890" s="392"/>
      <c r="T890" s="392"/>
      <c r="U890" s="152"/>
      <c r="V890" s="152"/>
      <c r="W890" s="835"/>
      <c r="X890" s="388"/>
      <c r="Y890" s="835"/>
      <c r="Z890" s="388"/>
      <c r="AA890" s="835"/>
      <c r="AB890" s="270"/>
      <c r="AC890" s="831"/>
      <c r="AD890" s="855"/>
      <c r="AE890" s="319"/>
      <c r="AF890" s="319"/>
      <c r="AG890" s="319"/>
      <c r="AH890" s="319"/>
      <c r="AI890" s="319"/>
      <c r="AJ890" s="319"/>
      <c r="AK890" s="319"/>
      <c r="AL890" s="319"/>
      <c r="AM890" s="319"/>
      <c r="AN890" s="319"/>
      <c r="AO890" s="319"/>
      <c r="AP890" s="319"/>
      <c r="AQ890" s="857"/>
      <c r="AR890" s="46"/>
      <c r="AS890" s="19"/>
    </row>
    <row r="891" spans="2:45" hidden="1">
      <c r="B891" s="823"/>
      <c r="C891" s="828"/>
      <c r="D891" s="25"/>
      <c r="E891" s="25"/>
      <c r="F891" s="396"/>
      <c r="G891" s="22"/>
      <c r="H891" s="7" t="str">
        <f>IFERROR(IF(G891/#REF!=0," ",G891/#REF!),"")</f>
        <v/>
      </c>
      <c r="I891" s="147"/>
      <c r="J891" s="147"/>
      <c r="K891" s="147"/>
      <c r="L891" s="147"/>
      <c r="M891" s="147"/>
      <c r="N891" s="147"/>
      <c r="O891" s="863"/>
      <c r="P891" s="860"/>
      <c r="Q891" s="330"/>
      <c r="R891" s="866"/>
      <c r="S891" s="392"/>
      <c r="T891" s="392"/>
      <c r="U891" s="152"/>
      <c r="V891" s="152"/>
      <c r="W891" s="835"/>
      <c r="X891" s="388"/>
      <c r="Y891" s="835"/>
      <c r="Z891" s="388"/>
      <c r="AA891" s="835"/>
      <c r="AB891" s="270"/>
      <c r="AC891" s="831"/>
      <c r="AD891" s="855"/>
      <c r="AE891" s="319"/>
      <c r="AF891" s="319"/>
      <c r="AG891" s="319"/>
      <c r="AH891" s="319"/>
      <c r="AI891" s="319"/>
      <c r="AJ891" s="319"/>
      <c r="AK891" s="319"/>
      <c r="AL891" s="319"/>
      <c r="AM891" s="319"/>
      <c r="AN891" s="319"/>
      <c r="AO891" s="319"/>
      <c r="AP891" s="319"/>
      <c r="AQ891" s="857"/>
      <c r="AR891" s="46"/>
      <c r="AS891" s="19"/>
    </row>
    <row r="892" spans="2:45" hidden="1">
      <c r="B892" s="823"/>
      <c r="C892" s="828"/>
      <c r="D892" s="25"/>
      <c r="E892" s="25"/>
      <c r="F892" s="396"/>
      <c r="G892" s="22"/>
      <c r="H892" s="7" t="str">
        <f>IFERROR(IF(G892/#REF!=0," ",G892/#REF!),"")</f>
        <v/>
      </c>
      <c r="I892" s="147"/>
      <c r="J892" s="147"/>
      <c r="K892" s="147"/>
      <c r="L892" s="147"/>
      <c r="M892" s="147"/>
      <c r="N892" s="147"/>
      <c r="O892" s="863"/>
      <c r="P892" s="860"/>
      <c r="Q892" s="330"/>
      <c r="R892" s="866"/>
      <c r="S892" s="392"/>
      <c r="T892" s="392"/>
      <c r="U892" s="152"/>
      <c r="V892" s="152"/>
      <c r="W892" s="835"/>
      <c r="X892" s="388"/>
      <c r="Y892" s="835"/>
      <c r="Z892" s="388"/>
      <c r="AA892" s="835"/>
      <c r="AB892" s="270"/>
      <c r="AC892" s="831"/>
      <c r="AD892" s="855"/>
      <c r="AE892" s="319"/>
      <c r="AF892" s="319"/>
      <c r="AG892" s="319"/>
      <c r="AH892" s="319"/>
      <c r="AI892" s="319"/>
      <c r="AJ892" s="319"/>
      <c r="AK892" s="319"/>
      <c r="AL892" s="319"/>
      <c r="AM892" s="319"/>
      <c r="AN892" s="319"/>
      <c r="AO892" s="319"/>
      <c r="AP892" s="319"/>
      <c r="AQ892" s="857"/>
      <c r="AR892" s="46"/>
      <c r="AS892" s="19"/>
    </row>
    <row r="893" spans="2:45" hidden="1">
      <c r="B893" s="822"/>
      <c r="C893" s="829"/>
      <c r="D893" s="25"/>
      <c r="E893" s="25"/>
      <c r="F893" s="396"/>
      <c r="G893" s="22"/>
      <c r="H893" s="7" t="str">
        <f>IFERROR(IF(G893/#REF!=0," ",G893/#REF!),"")</f>
        <v/>
      </c>
      <c r="I893" s="7"/>
      <c r="J893" s="7"/>
      <c r="K893" s="7"/>
      <c r="L893" s="7"/>
      <c r="M893" s="7"/>
      <c r="N893" s="7"/>
      <c r="O893" s="864"/>
      <c r="P893" s="861"/>
      <c r="Q893" s="331"/>
      <c r="R893" s="867"/>
      <c r="S893" s="393"/>
      <c r="T893" s="393"/>
      <c r="U893" s="153"/>
      <c r="V893" s="153"/>
      <c r="W893" s="836"/>
      <c r="X893" s="389"/>
      <c r="Y893" s="836"/>
      <c r="Z893" s="389"/>
      <c r="AA893" s="836"/>
      <c r="AB893" s="271"/>
      <c r="AC893" s="832"/>
      <c r="AD893" s="856"/>
      <c r="AE893" s="320"/>
      <c r="AF893" s="320"/>
      <c r="AG893" s="320"/>
      <c r="AH893" s="320"/>
      <c r="AI893" s="320"/>
      <c r="AJ893" s="320"/>
      <c r="AK893" s="320"/>
      <c r="AL893" s="320"/>
      <c r="AM893" s="320"/>
      <c r="AN893" s="320"/>
      <c r="AO893" s="320"/>
      <c r="AP893" s="320"/>
      <c r="AQ893" s="858"/>
      <c r="AR893" s="46"/>
      <c r="AS893" s="19"/>
    </row>
    <row r="894" spans="2:45" s="90" customFormat="1" ht="16.5" hidden="1" customHeight="1">
      <c r="B894" s="821"/>
      <c r="C894" s="78" t="s">
        <v>348</v>
      </c>
      <c r="D894" s="78">
        <f>COUNTA(D884:D893)</f>
        <v>0</v>
      </c>
      <c r="E894" s="78"/>
      <c r="F894" s="78"/>
      <c r="G894" s="69">
        <f>SUM(G884:G893)</f>
        <v>0</v>
      </c>
      <c r="H894" s="69">
        <f>SUM(H884:H893)</f>
        <v>0</v>
      </c>
      <c r="I894" s="69"/>
      <c r="J894" s="69"/>
      <c r="K894" s="69"/>
      <c r="L894" s="69"/>
      <c r="M894" s="69"/>
      <c r="N894" s="69"/>
      <c r="O894" s="70">
        <f>SUM(O884:O893)</f>
        <v>0</v>
      </c>
      <c r="P894" s="71">
        <f>SUM(P884:P893)</f>
        <v>0</v>
      </c>
      <c r="Q894" s="71"/>
      <c r="R894" s="71">
        <f>SUM(R884:R893)</f>
        <v>0</v>
      </c>
      <c r="S894" s="71"/>
      <c r="T894" s="71"/>
      <c r="U894" s="71"/>
      <c r="V894" s="71"/>
      <c r="W894" s="74">
        <f>SUM(W884:W893)</f>
        <v>0</v>
      </c>
      <c r="X894" s="74"/>
      <c r="Y894" s="74">
        <f t="shared" ref="Y894" si="158">SUM(Y884:Y893)</f>
        <v>0</v>
      </c>
      <c r="Z894" s="74"/>
      <c r="AA894" s="74">
        <f>SUM(AA884:AA893)</f>
        <v>0</v>
      </c>
      <c r="AB894" s="74"/>
      <c r="AC894" s="71"/>
      <c r="AD894" s="71" t="e">
        <f>SUM(AD884:AD893)</f>
        <v>#REF!</v>
      </c>
      <c r="AE894" s="71"/>
      <c r="AF894" s="71"/>
      <c r="AG894" s="71"/>
      <c r="AH894" s="71"/>
      <c r="AI894" s="71"/>
      <c r="AJ894" s="71"/>
      <c r="AK894" s="71"/>
      <c r="AL894" s="71"/>
      <c r="AM894" s="71"/>
      <c r="AN894" s="71"/>
      <c r="AO894" s="71"/>
      <c r="AP894" s="71"/>
      <c r="AQ894" s="71" t="e">
        <f t="shared" ref="AQ894" si="159">SUM(AQ884:AQ893)</f>
        <v>#REF!</v>
      </c>
      <c r="AR894" s="81"/>
      <c r="AS894" s="91"/>
    </row>
    <row r="895" spans="2:45" s="93" customFormat="1" hidden="1">
      <c r="B895" s="822"/>
      <c r="C895" s="82"/>
      <c r="D895" s="83"/>
      <c r="E895" s="83"/>
      <c r="F895" s="84"/>
      <c r="G895" s="84"/>
      <c r="H895" s="28" t="str">
        <f>IFERROR(IF(G895/#REF!=0," ",G895/#REF!),"")</f>
        <v/>
      </c>
      <c r="I895" s="28"/>
      <c r="J895" s="28"/>
      <c r="K895" s="28"/>
      <c r="L895" s="28"/>
      <c r="M895" s="28"/>
      <c r="N895" s="28"/>
      <c r="O895" s="72"/>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87"/>
      <c r="AS895" s="92"/>
    </row>
    <row r="896" spans="2:45" hidden="1">
      <c r="B896" s="823">
        <f>B884+1</f>
        <v>74</v>
      </c>
      <c r="C896" s="828"/>
      <c r="D896" s="25"/>
      <c r="E896" s="25"/>
      <c r="F896" s="24"/>
      <c r="G896" s="396"/>
      <c r="H896" s="7" t="str">
        <f>IFERROR(IF(G896/#REF!=0," ",G896/#REF!),"")</f>
        <v/>
      </c>
      <c r="I896" s="147"/>
      <c r="J896" s="147"/>
      <c r="K896" s="147"/>
      <c r="L896" s="147"/>
      <c r="M896" s="147"/>
      <c r="N896" s="147"/>
      <c r="O896" s="862" t="str">
        <f>IFERROR(ROUND(IF(G906/#REF!=0,"",G906/#REF!),0),"")</f>
        <v/>
      </c>
      <c r="P896" s="859" t="str">
        <f>IFERROR(O906/#REF!,"")</f>
        <v/>
      </c>
      <c r="Q896" s="332"/>
      <c r="R896" s="865" t="str">
        <f>IFERROR(P906*#REF!/2,"")</f>
        <v/>
      </c>
      <c r="S896" s="392"/>
      <c r="T896" s="392"/>
      <c r="U896" s="152"/>
      <c r="V896" s="152"/>
      <c r="W896" s="834" t="str">
        <f>IFERROR(ROUND(IF(OR(#REF!="Hino Truck",#REF!="Hino Truck",#REF!="Hino Truck",#REF!="Hino Truck"),$P906/#REF!,""),1),"NA")</f>
        <v>NA</v>
      </c>
      <c r="X896" s="387"/>
      <c r="Y896" s="834" t="str">
        <f>IFERROR(ROUND(IF(OR(#REF!="Shazoor",#REF!="Shazoor",#REF!="Shazoor",#REF!="Shazoor"),$P906/#REF!,""),1),"NA")</f>
        <v>NA</v>
      </c>
      <c r="Z896" s="387"/>
      <c r="AA896" s="834" t="str">
        <f>IFERROR(ROUND(IF(OR(#REF!="Suzuki",#REF!="Suzuki",#REF!="Suzuki",#REF!="Suzuki"),$P906/#REF!,""),1),"NA")</f>
        <v>NA</v>
      </c>
      <c r="AB896" s="269"/>
      <c r="AC896" s="830"/>
      <c r="AD896" s="855" t="e">
        <f>H906/#REF!/#REF!</f>
        <v>#REF!</v>
      </c>
      <c r="AE896" s="319"/>
      <c r="AF896" s="319"/>
      <c r="AG896" s="319"/>
      <c r="AH896" s="319"/>
      <c r="AI896" s="319"/>
      <c r="AJ896" s="319"/>
      <c r="AK896" s="319"/>
      <c r="AL896" s="319"/>
      <c r="AM896" s="319"/>
      <c r="AN896" s="319"/>
      <c r="AO896" s="319"/>
      <c r="AP896" s="319"/>
      <c r="AQ896" s="857" t="e">
        <f>ROUND(AD906/#REF!,0)</f>
        <v>#REF!</v>
      </c>
      <c r="AR896" s="44"/>
      <c r="AS896" s="19"/>
    </row>
    <row r="897" spans="2:45" hidden="1">
      <c r="B897" s="823"/>
      <c r="C897" s="828"/>
      <c r="D897" s="25"/>
      <c r="E897" s="25"/>
      <c r="F897" s="396"/>
      <c r="G897" s="396"/>
      <c r="H897" s="7" t="str">
        <f>IFERROR(IF(G897/#REF!=0," ",G897/#REF!),"")</f>
        <v/>
      </c>
      <c r="I897" s="147"/>
      <c r="J897" s="147"/>
      <c r="K897" s="147"/>
      <c r="L897" s="147"/>
      <c r="M897" s="147"/>
      <c r="N897" s="147"/>
      <c r="O897" s="863"/>
      <c r="P897" s="860"/>
      <c r="Q897" s="330"/>
      <c r="R897" s="866"/>
      <c r="S897" s="392"/>
      <c r="T897" s="392"/>
      <c r="U897" s="152"/>
      <c r="V897" s="152"/>
      <c r="W897" s="835"/>
      <c r="X897" s="388"/>
      <c r="Y897" s="835"/>
      <c r="Z897" s="388"/>
      <c r="AA897" s="835"/>
      <c r="AB897" s="270"/>
      <c r="AC897" s="831"/>
      <c r="AD897" s="855"/>
      <c r="AE897" s="319"/>
      <c r="AF897" s="319"/>
      <c r="AG897" s="319"/>
      <c r="AH897" s="319"/>
      <c r="AI897" s="319"/>
      <c r="AJ897" s="319"/>
      <c r="AK897" s="319"/>
      <c r="AL897" s="319"/>
      <c r="AM897" s="319"/>
      <c r="AN897" s="319"/>
      <c r="AO897" s="319"/>
      <c r="AP897" s="319"/>
      <c r="AQ897" s="857"/>
      <c r="AR897" s="46"/>
      <c r="AS897" s="19"/>
    </row>
    <row r="898" spans="2:45" hidden="1">
      <c r="B898" s="823"/>
      <c r="C898" s="828"/>
      <c r="D898" s="25"/>
      <c r="E898" s="25"/>
      <c r="F898" s="396"/>
      <c r="G898" s="396"/>
      <c r="H898" s="7" t="str">
        <f>IFERROR(IF(G898/#REF!=0," ",G898/#REF!),"")</f>
        <v/>
      </c>
      <c r="I898" s="147"/>
      <c r="J898" s="147"/>
      <c r="K898" s="147"/>
      <c r="L898" s="147"/>
      <c r="M898" s="147"/>
      <c r="N898" s="147"/>
      <c r="O898" s="863"/>
      <c r="P898" s="860"/>
      <c r="Q898" s="330"/>
      <c r="R898" s="866"/>
      <c r="S898" s="392"/>
      <c r="T898" s="392"/>
      <c r="U898" s="152"/>
      <c r="V898" s="152"/>
      <c r="W898" s="835"/>
      <c r="X898" s="388"/>
      <c r="Y898" s="835"/>
      <c r="Z898" s="388"/>
      <c r="AA898" s="835"/>
      <c r="AB898" s="270"/>
      <c r="AC898" s="831"/>
      <c r="AD898" s="855"/>
      <c r="AE898" s="319"/>
      <c r="AF898" s="319"/>
      <c r="AG898" s="319"/>
      <c r="AH898" s="319"/>
      <c r="AI898" s="319"/>
      <c r="AJ898" s="319"/>
      <c r="AK898" s="319"/>
      <c r="AL898" s="319"/>
      <c r="AM898" s="319"/>
      <c r="AN898" s="319"/>
      <c r="AO898" s="319"/>
      <c r="AP898" s="319"/>
      <c r="AQ898" s="857"/>
      <c r="AR898" s="46"/>
      <c r="AS898" s="19"/>
    </row>
    <row r="899" spans="2:45" hidden="1">
      <c r="B899" s="823"/>
      <c r="C899" s="828"/>
      <c r="D899" s="25"/>
      <c r="E899" s="25"/>
      <c r="F899" s="396"/>
      <c r="G899" s="396"/>
      <c r="H899" s="7" t="str">
        <f>IFERROR(IF(G899/#REF!=0," ",G899/#REF!),"")</f>
        <v/>
      </c>
      <c r="I899" s="147"/>
      <c r="J899" s="147"/>
      <c r="K899" s="147"/>
      <c r="L899" s="147"/>
      <c r="M899" s="147"/>
      <c r="N899" s="147"/>
      <c r="O899" s="863"/>
      <c r="P899" s="860"/>
      <c r="Q899" s="330"/>
      <c r="R899" s="866"/>
      <c r="S899" s="392"/>
      <c r="T899" s="392"/>
      <c r="U899" s="152"/>
      <c r="V899" s="152"/>
      <c r="W899" s="835"/>
      <c r="X899" s="388"/>
      <c r="Y899" s="835"/>
      <c r="Z899" s="388"/>
      <c r="AA899" s="835"/>
      <c r="AB899" s="270"/>
      <c r="AC899" s="831"/>
      <c r="AD899" s="855"/>
      <c r="AE899" s="319"/>
      <c r="AF899" s="319"/>
      <c r="AG899" s="319"/>
      <c r="AH899" s="319"/>
      <c r="AI899" s="319"/>
      <c r="AJ899" s="319"/>
      <c r="AK899" s="319"/>
      <c r="AL899" s="319"/>
      <c r="AM899" s="319"/>
      <c r="AN899" s="319"/>
      <c r="AO899" s="319"/>
      <c r="AP899" s="319"/>
      <c r="AQ899" s="857"/>
      <c r="AR899" s="46"/>
      <c r="AS899" s="19"/>
    </row>
    <row r="900" spans="2:45" hidden="1">
      <c r="B900" s="823"/>
      <c r="C900" s="828"/>
      <c r="D900" s="25"/>
      <c r="E900" s="25"/>
      <c r="F900" s="396"/>
      <c r="G900" s="22"/>
      <c r="H900" s="7" t="str">
        <f>IFERROR(IF(G900/#REF!=0," ",G900/#REF!),"")</f>
        <v/>
      </c>
      <c r="I900" s="147"/>
      <c r="J900" s="147"/>
      <c r="K900" s="147"/>
      <c r="L900" s="147"/>
      <c r="M900" s="147"/>
      <c r="N900" s="147"/>
      <c r="O900" s="863"/>
      <c r="P900" s="860"/>
      <c r="Q900" s="330"/>
      <c r="R900" s="866"/>
      <c r="S900" s="392"/>
      <c r="T900" s="392"/>
      <c r="U900" s="152"/>
      <c r="V900" s="152"/>
      <c r="W900" s="835"/>
      <c r="X900" s="388"/>
      <c r="Y900" s="835"/>
      <c r="Z900" s="388"/>
      <c r="AA900" s="835"/>
      <c r="AB900" s="270"/>
      <c r="AC900" s="831"/>
      <c r="AD900" s="855"/>
      <c r="AE900" s="319"/>
      <c r="AF900" s="319"/>
      <c r="AG900" s="319"/>
      <c r="AH900" s="319"/>
      <c r="AI900" s="319"/>
      <c r="AJ900" s="319"/>
      <c r="AK900" s="319"/>
      <c r="AL900" s="319"/>
      <c r="AM900" s="319"/>
      <c r="AN900" s="319"/>
      <c r="AO900" s="319"/>
      <c r="AP900" s="319"/>
      <c r="AQ900" s="857"/>
      <c r="AR900" s="46"/>
      <c r="AS900" s="19"/>
    </row>
    <row r="901" spans="2:45" hidden="1">
      <c r="B901" s="823"/>
      <c r="C901" s="828"/>
      <c r="D901" s="25"/>
      <c r="E901" s="25"/>
      <c r="F901" s="396"/>
      <c r="G901" s="22"/>
      <c r="H901" s="7" t="str">
        <f>IFERROR(IF(G901/#REF!=0," ",G901/#REF!),"")</f>
        <v/>
      </c>
      <c r="I901" s="147"/>
      <c r="J901" s="147"/>
      <c r="K901" s="147"/>
      <c r="L901" s="147"/>
      <c r="M901" s="147"/>
      <c r="N901" s="147"/>
      <c r="O901" s="863"/>
      <c r="P901" s="860"/>
      <c r="Q901" s="330"/>
      <c r="R901" s="866"/>
      <c r="S901" s="392"/>
      <c r="T901" s="392"/>
      <c r="U901" s="152"/>
      <c r="V901" s="152"/>
      <c r="W901" s="835"/>
      <c r="X901" s="388"/>
      <c r="Y901" s="835"/>
      <c r="Z901" s="388"/>
      <c r="AA901" s="835"/>
      <c r="AB901" s="270"/>
      <c r="AC901" s="831"/>
      <c r="AD901" s="855"/>
      <c r="AE901" s="319"/>
      <c r="AF901" s="319"/>
      <c r="AG901" s="319"/>
      <c r="AH901" s="319"/>
      <c r="AI901" s="319"/>
      <c r="AJ901" s="319"/>
      <c r="AK901" s="319"/>
      <c r="AL901" s="319"/>
      <c r="AM901" s="319"/>
      <c r="AN901" s="319"/>
      <c r="AO901" s="319"/>
      <c r="AP901" s="319"/>
      <c r="AQ901" s="857"/>
      <c r="AR901" s="46"/>
      <c r="AS901" s="19"/>
    </row>
    <row r="902" spans="2:45" hidden="1">
      <c r="B902" s="823"/>
      <c r="C902" s="828"/>
      <c r="D902" s="25"/>
      <c r="E902" s="25"/>
      <c r="F902" s="396"/>
      <c r="G902" s="22"/>
      <c r="H902" s="7" t="str">
        <f>IFERROR(IF(G902/#REF!=0," ",G902/#REF!),"")</f>
        <v/>
      </c>
      <c r="I902" s="147"/>
      <c r="J902" s="147"/>
      <c r="K902" s="147"/>
      <c r="L902" s="147"/>
      <c r="M902" s="147"/>
      <c r="N902" s="147"/>
      <c r="O902" s="863"/>
      <c r="P902" s="860"/>
      <c r="Q902" s="330"/>
      <c r="R902" s="866"/>
      <c r="S902" s="392"/>
      <c r="T902" s="392"/>
      <c r="U902" s="152"/>
      <c r="V902" s="152"/>
      <c r="W902" s="835"/>
      <c r="X902" s="388"/>
      <c r="Y902" s="835"/>
      <c r="Z902" s="388"/>
      <c r="AA902" s="835"/>
      <c r="AB902" s="270"/>
      <c r="AC902" s="831"/>
      <c r="AD902" s="855"/>
      <c r="AE902" s="319"/>
      <c r="AF902" s="319"/>
      <c r="AG902" s="319"/>
      <c r="AH902" s="319"/>
      <c r="AI902" s="319"/>
      <c r="AJ902" s="319"/>
      <c r="AK902" s="319"/>
      <c r="AL902" s="319"/>
      <c r="AM902" s="319"/>
      <c r="AN902" s="319"/>
      <c r="AO902" s="319"/>
      <c r="AP902" s="319"/>
      <c r="AQ902" s="857"/>
      <c r="AR902" s="46"/>
      <c r="AS902" s="19"/>
    </row>
    <row r="903" spans="2:45" hidden="1">
      <c r="B903" s="823"/>
      <c r="C903" s="828"/>
      <c r="D903" s="25"/>
      <c r="E903" s="25"/>
      <c r="F903" s="396"/>
      <c r="G903" s="22"/>
      <c r="H903" s="7" t="str">
        <f>IFERROR(IF(G903/#REF!=0," ",G903/#REF!),"")</f>
        <v/>
      </c>
      <c r="I903" s="147"/>
      <c r="J903" s="147"/>
      <c r="K903" s="147"/>
      <c r="L903" s="147"/>
      <c r="M903" s="147"/>
      <c r="N903" s="147"/>
      <c r="O903" s="863"/>
      <c r="P903" s="860"/>
      <c r="Q903" s="330"/>
      <c r="R903" s="866"/>
      <c r="S903" s="392"/>
      <c r="T903" s="392"/>
      <c r="U903" s="152"/>
      <c r="V903" s="152"/>
      <c r="W903" s="835"/>
      <c r="X903" s="388"/>
      <c r="Y903" s="835"/>
      <c r="Z903" s="388"/>
      <c r="AA903" s="835"/>
      <c r="AB903" s="270"/>
      <c r="AC903" s="831"/>
      <c r="AD903" s="855"/>
      <c r="AE903" s="319"/>
      <c r="AF903" s="319"/>
      <c r="AG903" s="319"/>
      <c r="AH903" s="319"/>
      <c r="AI903" s="319"/>
      <c r="AJ903" s="319"/>
      <c r="AK903" s="319"/>
      <c r="AL903" s="319"/>
      <c r="AM903" s="319"/>
      <c r="AN903" s="319"/>
      <c r="AO903" s="319"/>
      <c r="AP903" s="319"/>
      <c r="AQ903" s="857"/>
      <c r="AR903" s="46"/>
      <c r="AS903" s="19"/>
    </row>
    <row r="904" spans="2:45" hidden="1">
      <c r="B904" s="823"/>
      <c r="C904" s="828"/>
      <c r="D904" s="25"/>
      <c r="E904" s="25"/>
      <c r="F904" s="396"/>
      <c r="G904" s="22"/>
      <c r="H904" s="7" t="str">
        <f>IFERROR(IF(G904/#REF!=0," ",G904/#REF!),"")</f>
        <v/>
      </c>
      <c r="I904" s="147"/>
      <c r="J904" s="147"/>
      <c r="K904" s="147"/>
      <c r="L904" s="147"/>
      <c r="M904" s="147"/>
      <c r="N904" s="147"/>
      <c r="O904" s="863"/>
      <c r="P904" s="860"/>
      <c r="Q904" s="330"/>
      <c r="R904" s="866"/>
      <c r="S904" s="392"/>
      <c r="T904" s="392"/>
      <c r="U904" s="152"/>
      <c r="V904" s="152"/>
      <c r="W904" s="835"/>
      <c r="X904" s="388"/>
      <c r="Y904" s="835"/>
      <c r="Z904" s="388"/>
      <c r="AA904" s="835"/>
      <c r="AB904" s="270"/>
      <c r="AC904" s="831"/>
      <c r="AD904" s="855"/>
      <c r="AE904" s="319"/>
      <c r="AF904" s="319"/>
      <c r="AG904" s="319"/>
      <c r="AH904" s="319"/>
      <c r="AI904" s="319"/>
      <c r="AJ904" s="319"/>
      <c r="AK904" s="319"/>
      <c r="AL904" s="319"/>
      <c r="AM904" s="319"/>
      <c r="AN904" s="319"/>
      <c r="AO904" s="319"/>
      <c r="AP904" s="319"/>
      <c r="AQ904" s="857"/>
      <c r="AR904" s="46"/>
      <c r="AS904" s="19"/>
    </row>
    <row r="905" spans="2:45" hidden="1">
      <c r="B905" s="822"/>
      <c r="C905" s="829"/>
      <c r="D905" s="25"/>
      <c r="E905" s="25"/>
      <c r="F905" s="396"/>
      <c r="G905" s="22"/>
      <c r="H905" s="7" t="str">
        <f>IFERROR(IF(G905/#REF!=0," ",G905/#REF!),"")</f>
        <v/>
      </c>
      <c r="I905" s="7"/>
      <c r="J905" s="7"/>
      <c r="K905" s="7"/>
      <c r="L905" s="7"/>
      <c r="M905" s="7"/>
      <c r="N905" s="7"/>
      <c r="O905" s="864"/>
      <c r="P905" s="861"/>
      <c r="Q905" s="331"/>
      <c r="R905" s="867"/>
      <c r="S905" s="393"/>
      <c r="T905" s="393"/>
      <c r="U905" s="153"/>
      <c r="V905" s="153"/>
      <c r="W905" s="836"/>
      <c r="X905" s="389"/>
      <c r="Y905" s="836"/>
      <c r="Z905" s="389"/>
      <c r="AA905" s="836"/>
      <c r="AB905" s="271"/>
      <c r="AC905" s="832"/>
      <c r="AD905" s="856"/>
      <c r="AE905" s="320"/>
      <c r="AF905" s="320"/>
      <c r="AG905" s="320"/>
      <c r="AH905" s="320"/>
      <c r="AI905" s="320"/>
      <c r="AJ905" s="320"/>
      <c r="AK905" s="320"/>
      <c r="AL905" s="320"/>
      <c r="AM905" s="320"/>
      <c r="AN905" s="320"/>
      <c r="AO905" s="320"/>
      <c r="AP905" s="320"/>
      <c r="AQ905" s="858"/>
      <c r="AR905" s="46"/>
      <c r="AS905" s="19"/>
    </row>
    <row r="906" spans="2:45" s="90" customFormat="1" ht="16.5" hidden="1" customHeight="1">
      <c r="B906" s="821"/>
      <c r="C906" s="78" t="s">
        <v>348</v>
      </c>
      <c r="D906" s="78">
        <f>COUNTA(D896:D905)</f>
        <v>0</v>
      </c>
      <c r="E906" s="78"/>
      <c r="F906" s="78"/>
      <c r="G906" s="69">
        <f>SUM(G896:G905)</f>
        <v>0</v>
      </c>
      <c r="H906" s="69">
        <f>SUM(H896:H905)</f>
        <v>0</v>
      </c>
      <c r="I906" s="69"/>
      <c r="J906" s="69"/>
      <c r="K906" s="69"/>
      <c r="L906" s="69"/>
      <c r="M906" s="69"/>
      <c r="N906" s="69"/>
      <c r="O906" s="70">
        <f>SUM(O896:O905)</f>
        <v>0</v>
      </c>
      <c r="P906" s="71">
        <f>SUM(P896:P905)</f>
        <v>0</v>
      </c>
      <c r="Q906" s="71"/>
      <c r="R906" s="71">
        <f>SUM(R896:R905)</f>
        <v>0</v>
      </c>
      <c r="S906" s="71"/>
      <c r="T906" s="71"/>
      <c r="U906" s="71"/>
      <c r="V906" s="71"/>
      <c r="W906" s="74">
        <f>SUM(W896:W905)</f>
        <v>0</v>
      </c>
      <c r="X906" s="74"/>
      <c r="Y906" s="74">
        <f t="shared" ref="Y906" si="160">SUM(Y896:Y905)</f>
        <v>0</v>
      </c>
      <c r="Z906" s="74"/>
      <c r="AA906" s="74">
        <f>SUM(AA896:AA905)</f>
        <v>0</v>
      </c>
      <c r="AB906" s="74"/>
      <c r="AC906" s="71"/>
      <c r="AD906" s="71" t="e">
        <f>SUM(AD896:AD905)</f>
        <v>#REF!</v>
      </c>
      <c r="AE906" s="71"/>
      <c r="AF906" s="71"/>
      <c r="AG906" s="71"/>
      <c r="AH906" s="71"/>
      <c r="AI906" s="71"/>
      <c r="AJ906" s="71"/>
      <c r="AK906" s="71"/>
      <c r="AL906" s="71"/>
      <c r="AM906" s="71"/>
      <c r="AN906" s="71"/>
      <c r="AO906" s="71"/>
      <c r="AP906" s="71"/>
      <c r="AQ906" s="71" t="e">
        <f t="shared" ref="AQ906" si="161">SUM(AQ896:AQ905)</f>
        <v>#REF!</v>
      </c>
      <c r="AR906" s="81"/>
      <c r="AS906" s="91"/>
    </row>
    <row r="907" spans="2:45" s="93" customFormat="1" hidden="1">
      <c r="B907" s="822"/>
      <c r="C907" s="82"/>
      <c r="D907" s="83"/>
      <c r="E907" s="83"/>
      <c r="F907" s="84"/>
      <c r="G907" s="84"/>
      <c r="H907" s="28" t="str">
        <f>IFERROR(IF(G907/#REF!=0," ",G907/#REF!),"")</f>
        <v/>
      </c>
      <c r="I907" s="28"/>
      <c r="J907" s="28"/>
      <c r="K907" s="28"/>
      <c r="L907" s="28"/>
      <c r="M907" s="28"/>
      <c r="N907" s="28"/>
      <c r="O907" s="72"/>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87"/>
      <c r="AS907" s="92"/>
    </row>
    <row r="908" spans="2:45" hidden="1">
      <c r="B908" s="823">
        <f>B896+1</f>
        <v>75</v>
      </c>
      <c r="C908" s="828"/>
      <c r="D908" s="25"/>
      <c r="E908" s="25"/>
      <c r="F908" s="24"/>
      <c r="G908" s="396"/>
      <c r="H908" s="7" t="str">
        <f>IFERROR(IF(G908/#REF!=0," ",G908/#REF!),"")</f>
        <v/>
      </c>
      <c r="I908" s="147"/>
      <c r="J908" s="147"/>
      <c r="K908" s="147"/>
      <c r="L908" s="147"/>
      <c r="M908" s="147"/>
      <c r="N908" s="147"/>
      <c r="O908" s="862" t="str">
        <f>IFERROR(ROUND(IF(G918/#REF!=0,"",G918/#REF!),0),"")</f>
        <v/>
      </c>
      <c r="P908" s="859" t="str">
        <f>IFERROR(O918/#REF!,"")</f>
        <v/>
      </c>
      <c r="Q908" s="332"/>
      <c r="R908" s="865" t="str">
        <f>IFERROR(P918*#REF!/2,"")</f>
        <v/>
      </c>
      <c r="S908" s="392"/>
      <c r="T908" s="392"/>
      <c r="U908" s="152"/>
      <c r="V908" s="152"/>
      <c r="W908" s="834" t="str">
        <f>IFERROR(ROUND(IF(OR(#REF!="Hino Truck",#REF!="Hino Truck",#REF!="Hino Truck",#REF!="Hino Truck"),$P918/#REF!,""),1),"NA")</f>
        <v>NA</v>
      </c>
      <c r="X908" s="387"/>
      <c r="Y908" s="834" t="str">
        <f>IFERROR(ROUND(IF(OR(#REF!="Shazoor",#REF!="Shazoor",#REF!="Shazoor",#REF!="Shazoor"),$P918/#REF!,""),1),"NA")</f>
        <v>NA</v>
      </c>
      <c r="Z908" s="387"/>
      <c r="AA908" s="834" t="str">
        <f>IFERROR(ROUND(IF(OR(#REF!="Suzuki",#REF!="Suzuki",#REF!="Suzuki",#REF!="Suzuki"),$P918/#REF!,""),1),"NA")</f>
        <v>NA</v>
      </c>
      <c r="AB908" s="269"/>
      <c r="AC908" s="830"/>
      <c r="AD908" s="855" t="e">
        <f>H918/#REF!/#REF!</f>
        <v>#REF!</v>
      </c>
      <c r="AE908" s="319"/>
      <c r="AF908" s="319"/>
      <c r="AG908" s="319"/>
      <c r="AH908" s="319"/>
      <c r="AI908" s="319"/>
      <c r="AJ908" s="319"/>
      <c r="AK908" s="319"/>
      <c r="AL908" s="319"/>
      <c r="AM908" s="319"/>
      <c r="AN908" s="319"/>
      <c r="AO908" s="319"/>
      <c r="AP908" s="319"/>
      <c r="AQ908" s="857" t="e">
        <f>ROUND(AD918/#REF!,0)</f>
        <v>#REF!</v>
      </c>
      <c r="AR908" s="44"/>
      <c r="AS908" s="19"/>
    </row>
    <row r="909" spans="2:45" hidden="1">
      <c r="B909" s="823"/>
      <c r="C909" s="828"/>
      <c r="D909" s="25"/>
      <c r="E909" s="25"/>
      <c r="F909" s="396"/>
      <c r="G909" s="396"/>
      <c r="H909" s="7" t="str">
        <f>IFERROR(IF(G909/#REF!=0," ",G909/#REF!),"")</f>
        <v/>
      </c>
      <c r="I909" s="147"/>
      <c r="J909" s="147"/>
      <c r="K909" s="147"/>
      <c r="L909" s="147"/>
      <c r="M909" s="147"/>
      <c r="N909" s="147"/>
      <c r="O909" s="863"/>
      <c r="P909" s="860"/>
      <c r="Q909" s="330"/>
      <c r="R909" s="866"/>
      <c r="S909" s="392"/>
      <c r="T909" s="392"/>
      <c r="U909" s="152"/>
      <c r="V909" s="152"/>
      <c r="W909" s="835"/>
      <c r="X909" s="388"/>
      <c r="Y909" s="835"/>
      <c r="Z909" s="388"/>
      <c r="AA909" s="835"/>
      <c r="AB909" s="270"/>
      <c r="AC909" s="831"/>
      <c r="AD909" s="855"/>
      <c r="AE909" s="319"/>
      <c r="AF909" s="319"/>
      <c r="AG909" s="319"/>
      <c r="AH909" s="319"/>
      <c r="AI909" s="319"/>
      <c r="AJ909" s="319"/>
      <c r="AK909" s="319"/>
      <c r="AL909" s="319"/>
      <c r="AM909" s="319"/>
      <c r="AN909" s="319"/>
      <c r="AO909" s="319"/>
      <c r="AP909" s="319"/>
      <c r="AQ909" s="857"/>
      <c r="AR909" s="46"/>
      <c r="AS909" s="19"/>
    </row>
    <row r="910" spans="2:45" hidden="1">
      <c r="B910" s="823"/>
      <c r="C910" s="828"/>
      <c r="D910" s="25"/>
      <c r="E910" s="25"/>
      <c r="F910" s="396"/>
      <c r="G910" s="396"/>
      <c r="H910" s="7" t="str">
        <f>IFERROR(IF(G910/#REF!=0," ",G910/#REF!),"")</f>
        <v/>
      </c>
      <c r="I910" s="147"/>
      <c r="J910" s="147"/>
      <c r="K910" s="147"/>
      <c r="L910" s="147"/>
      <c r="M910" s="147"/>
      <c r="N910" s="147"/>
      <c r="O910" s="863"/>
      <c r="P910" s="860"/>
      <c r="Q910" s="330"/>
      <c r="R910" s="866"/>
      <c r="S910" s="392"/>
      <c r="T910" s="392"/>
      <c r="U910" s="152"/>
      <c r="V910" s="152"/>
      <c r="W910" s="835"/>
      <c r="X910" s="388"/>
      <c r="Y910" s="835"/>
      <c r="Z910" s="388"/>
      <c r="AA910" s="835"/>
      <c r="AB910" s="270"/>
      <c r="AC910" s="831"/>
      <c r="AD910" s="855"/>
      <c r="AE910" s="319"/>
      <c r="AF910" s="319"/>
      <c r="AG910" s="319"/>
      <c r="AH910" s="319"/>
      <c r="AI910" s="319"/>
      <c r="AJ910" s="319"/>
      <c r="AK910" s="319"/>
      <c r="AL910" s="319"/>
      <c r="AM910" s="319"/>
      <c r="AN910" s="319"/>
      <c r="AO910" s="319"/>
      <c r="AP910" s="319"/>
      <c r="AQ910" s="857"/>
      <c r="AR910" s="46"/>
      <c r="AS910" s="19"/>
    </row>
    <row r="911" spans="2:45" hidden="1">
      <c r="B911" s="823"/>
      <c r="C911" s="828"/>
      <c r="D911" s="25"/>
      <c r="E911" s="25"/>
      <c r="F911" s="396"/>
      <c r="G911" s="396"/>
      <c r="H911" s="7" t="str">
        <f>IFERROR(IF(G911/#REF!=0," ",G911/#REF!),"")</f>
        <v/>
      </c>
      <c r="I911" s="147"/>
      <c r="J911" s="147"/>
      <c r="K911" s="147"/>
      <c r="L911" s="147"/>
      <c r="M911" s="147"/>
      <c r="N911" s="147"/>
      <c r="O911" s="863"/>
      <c r="P911" s="860"/>
      <c r="Q911" s="330"/>
      <c r="R911" s="866"/>
      <c r="S911" s="392"/>
      <c r="T911" s="392"/>
      <c r="U911" s="152"/>
      <c r="V911" s="152"/>
      <c r="W911" s="835"/>
      <c r="X911" s="388"/>
      <c r="Y911" s="835"/>
      <c r="Z911" s="388"/>
      <c r="AA911" s="835"/>
      <c r="AB911" s="270"/>
      <c r="AC911" s="831"/>
      <c r="AD911" s="855"/>
      <c r="AE911" s="319"/>
      <c r="AF911" s="319"/>
      <c r="AG911" s="319"/>
      <c r="AH911" s="319"/>
      <c r="AI911" s="319"/>
      <c r="AJ911" s="319"/>
      <c r="AK911" s="319"/>
      <c r="AL911" s="319"/>
      <c r="AM911" s="319"/>
      <c r="AN911" s="319"/>
      <c r="AO911" s="319"/>
      <c r="AP911" s="319"/>
      <c r="AQ911" s="857"/>
      <c r="AR911" s="46"/>
      <c r="AS911" s="19"/>
    </row>
    <row r="912" spans="2:45" hidden="1">
      <c r="B912" s="823"/>
      <c r="C912" s="828"/>
      <c r="D912" s="25"/>
      <c r="E912" s="25"/>
      <c r="F912" s="396"/>
      <c r="G912" s="22"/>
      <c r="H912" s="7" t="str">
        <f>IFERROR(IF(G912/#REF!=0," ",G912/#REF!),"")</f>
        <v/>
      </c>
      <c r="I912" s="147"/>
      <c r="J912" s="147"/>
      <c r="K912" s="147"/>
      <c r="L912" s="147"/>
      <c r="M912" s="147"/>
      <c r="N912" s="147"/>
      <c r="O912" s="863"/>
      <c r="P912" s="860"/>
      <c r="Q912" s="330"/>
      <c r="R912" s="866"/>
      <c r="S912" s="392"/>
      <c r="T912" s="392"/>
      <c r="U912" s="152"/>
      <c r="V912" s="152"/>
      <c r="W912" s="835"/>
      <c r="X912" s="388"/>
      <c r="Y912" s="835"/>
      <c r="Z912" s="388"/>
      <c r="AA912" s="835"/>
      <c r="AB912" s="270"/>
      <c r="AC912" s="831"/>
      <c r="AD912" s="855"/>
      <c r="AE912" s="319"/>
      <c r="AF912" s="319"/>
      <c r="AG912" s="319"/>
      <c r="AH912" s="319"/>
      <c r="AI912" s="319"/>
      <c r="AJ912" s="319"/>
      <c r="AK912" s="319"/>
      <c r="AL912" s="319"/>
      <c r="AM912" s="319"/>
      <c r="AN912" s="319"/>
      <c r="AO912" s="319"/>
      <c r="AP912" s="319"/>
      <c r="AQ912" s="857"/>
      <c r="AR912" s="46"/>
      <c r="AS912" s="19"/>
    </row>
    <row r="913" spans="2:45" hidden="1">
      <c r="B913" s="823"/>
      <c r="C913" s="828"/>
      <c r="D913" s="25"/>
      <c r="E913" s="25"/>
      <c r="F913" s="396"/>
      <c r="G913" s="22"/>
      <c r="H913" s="7" t="str">
        <f>IFERROR(IF(G913/#REF!=0," ",G913/#REF!),"")</f>
        <v/>
      </c>
      <c r="I913" s="147"/>
      <c r="J913" s="147"/>
      <c r="K913" s="147"/>
      <c r="L913" s="147"/>
      <c r="M913" s="147"/>
      <c r="N913" s="147"/>
      <c r="O913" s="863"/>
      <c r="P913" s="860"/>
      <c r="Q913" s="330"/>
      <c r="R913" s="866"/>
      <c r="S913" s="392"/>
      <c r="T913" s="392"/>
      <c r="U913" s="152"/>
      <c r="V913" s="152"/>
      <c r="W913" s="835"/>
      <c r="X913" s="388"/>
      <c r="Y913" s="835"/>
      <c r="Z913" s="388"/>
      <c r="AA913" s="835"/>
      <c r="AB913" s="270"/>
      <c r="AC913" s="831"/>
      <c r="AD913" s="855"/>
      <c r="AE913" s="319"/>
      <c r="AF913" s="319"/>
      <c r="AG913" s="319"/>
      <c r="AH913" s="319"/>
      <c r="AI913" s="319"/>
      <c r="AJ913" s="319"/>
      <c r="AK913" s="319"/>
      <c r="AL913" s="319"/>
      <c r="AM913" s="319"/>
      <c r="AN913" s="319"/>
      <c r="AO913" s="319"/>
      <c r="AP913" s="319"/>
      <c r="AQ913" s="857"/>
      <c r="AR913" s="46"/>
      <c r="AS913" s="19"/>
    </row>
    <row r="914" spans="2:45" hidden="1">
      <c r="B914" s="823"/>
      <c r="C914" s="828"/>
      <c r="D914" s="25"/>
      <c r="E914" s="25"/>
      <c r="F914" s="396"/>
      <c r="G914" s="22"/>
      <c r="H914" s="7" t="str">
        <f>IFERROR(IF(G914/#REF!=0," ",G914/#REF!),"")</f>
        <v/>
      </c>
      <c r="I914" s="147"/>
      <c r="J914" s="147"/>
      <c r="K914" s="147"/>
      <c r="L914" s="147"/>
      <c r="M914" s="147"/>
      <c r="N914" s="147"/>
      <c r="O914" s="863"/>
      <c r="P914" s="860"/>
      <c r="Q914" s="330"/>
      <c r="R914" s="866"/>
      <c r="S914" s="392"/>
      <c r="T914" s="392"/>
      <c r="U914" s="152"/>
      <c r="V914" s="152"/>
      <c r="W914" s="835"/>
      <c r="X914" s="388"/>
      <c r="Y914" s="835"/>
      <c r="Z914" s="388"/>
      <c r="AA914" s="835"/>
      <c r="AB914" s="270"/>
      <c r="AC914" s="831"/>
      <c r="AD914" s="855"/>
      <c r="AE914" s="319"/>
      <c r="AF914" s="319"/>
      <c r="AG914" s="319"/>
      <c r="AH914" s="319"/>
      <c r="AI914" s="319"/>
      <c r="AJ914" s="319"/>
      <c r="AK914" s="319"/>
      <c r="AL914" s="319"/>
      <c r="AM914" s="319"/>
      <c r="AN914" s="319"/>
      <c r="AO914" s="319"/>
      <c r="AP914" s="319"/>
      <c r="AQ914" s="857"/>
      <c r="AR914" s="46"/>
      <c r="AS914" s="19"/>
    </row>
    <row r="915" spans="2:45" hidden="1">
      <c r="B915" s="823"/>
      <c r="C915" s="828"/>
      <c r="D915" s="25"/>
      <c r="E915" s="25"/>
      <c r="F915" s="396"/>
      <c r="G915" s="22"/>
      <c r="H915" s="7" t="str">
        <f>IFERROR(IF(G915/#REF!=0," ",G915/#REF!),"")</f>
        <v/>
      </c>
      <c r="I915" s="147"/>
      <c r="J915" s="147"/>
      <c r="K915" s="147"/>
      <c r="L915" s="147"/>
      <c r="M915" s="147"/>
      <c r="N915" s="147"/>
      <c r="O915" s="863"/>
      <c r="P915" s="860"/>
      <c r="Q915" s="330"/>
      <c r="R915" s="866"/>
      <c r="S915" s="392"/>
      <c r="T915" s="392"/>
      <c r="U915" s="152"/>
      <c r="V915" s="152"/>
      <c r="W915" s="835"/>
      <c r="X915" s="388"/>
      <c r="Y915" s="835"/>
      <c r="Z915" s="388"/>
      <c r="AA915" s="835"/>
      <c r="AB915" s="270"/>
      <c r="AC915" s="831"/>
      <c r="AD915" s="855"/>
      <c r="AE915" s="319"/>
      <c r="AF915" s="319"/>
      <c r="AG915" s="319"/>
      <c r="AH915" s="319"/>
      <c r="AI915" s="319"/>
      <c r="AJ915" s="319"/>
      <c r="AK915" s="319"/>
      <c r="AL915" s="319"/>
      <c r="AM915" s="319"/>
      <c r="AN915" s="319"/>
      <c r="AO915" s="319"/>
      <c r="AP915" s="319"/>
      <c r="AQ915" s="857"/>
      <c r="AR915" s="46"/>
      <c r="AS915" s="19"/>
    </row>
    <row r="916" spans="2:45" hidden="1">
      <c r="B916" s="823"/>
      <c r="C916" s="828"/>
      <c r="D916" s="25"/>
      <c r="E916" s="25"/>
      <c r="F916" s="396"/>
      <c r="G916" s="22"/>
      <c r="H916" s="7" t="str">
        <f>IFERROR(IF(G916/#REF!=0," ",G916/#REF!),"")</f>
        <v/>
      </c>
      <c r="I916" s="147"/>
      <c r="J916" s="147"/>
      <c r="K916" s="147"/>
      <c r="L916" s="147"/>
      <c r="M916" s="147"/>
      <c r="N916" s="147"/>
      <c r="O916" s="863"/>
      <c r="P916" s="860"/>
      <c r="Q916" s="330"/>
      <c r="R916" s="866"/>
      <c r="S916" s="392"/>
      <c r="T916" s="392"/>
      <c r="U916" s="152"/>
      <c r="V916" s="152"/>
      <c r="W916" s="835"/>
      <c r="X916" s="388"/>
      <c r="Y916" s="835"/>
      <c r="Z916" s="388"/>
      <c r="AA916" s="835"/>
      <c r="AB916" s="270"/>
      <c r="AC916" s="831"/>
      <c r="AD916" s="855"/>
      <c r="AE916" s="319"/>
      <c r="AF916" s="319"/>
      <c r="AG916" s="319"/>
      <c r="AH916" s="319"/>
      <c r="AI916" s="319"/>
      <c r="AJ916" s="319"/>
      <c r="AK916" s="319"/>
      <c r="AL916" s="319"/>
      <c r="AM916" s="319"/>
      <c r="AN916" s="319"/>
      <c r="AO916" s="319"/>
      <c r="AP916" s="319"/>
      <c r="AQ916" s="857"/>
      <c r="AR916" s="46"/>
      <c r="AS916" s="19"/>
    </row>
    <row r="917" spans="2:45" hidden="1">
      <c r="B917" s="822"/>
      <c r="C917" s="829"/>
      <c r="D917" s="25"/>
      <c r="E917" s="25"/>
      <c r="F917" s="396"/>
      <c r="G917" s="22"/>
      <c r="H917" s="7" t="str">
        <f>IFERROR(IF(G917/#REF!=0," ",G917/#REF!),"")</f>
        <v/>
      </c>
      <c r="I917" s="7"/>
      <c r="J917" s="7"/>
      <c r="K917" s="7"/>
      <c r="L917" s="7"/>
      <c r="M917" s="7"/>
      <c r="N917" s="7"/>
      <c r="O917" s="864"/>
      <c r="P917" s="861"/>
      <c r="Q917" s="331"/>
      <c r="R917" s="867"/>
      <c r="S917" s="393"/>
      <c r="T917" s="393"/>
      <c r="U917" s="153"/>
      <c r="V917" s="153"/>
      <c r="W917" s="836"/>
      <c r="X917" s="389"/>
      <c r="Y917" s="836"/>
      <c r="Z917" s="389"/>
      <c r="AA917" s="836"/>
      <c r="AB917" s="271"/>
      <c r="AC917" s="832"/>
      <c r="AD917" s="856"/>
      <c r="AE917" s="320"/>
      <c r="AF917" s="320"/>
      <c r="AG917" s="320"/>
      <c r="AH917" s="320"/>
      <c r="AI917" s="320"/>
      <c r="AJ917" s="320"/>
      <c r="AK917" s="320"/>
      <c r="AL917" s="320"/>
      <c r="AM917" s="320"/>
      <c r="AN917" s="320"/>
      <c r="AO917" s="320"/>
      <c r="AP917" s="320"/>
      <c r="AQ917" s="858"/>
      <c r="AR917" s="46"/>
      <c r="AS917" s="19"/>
    </row>
    <row r="918" spans="2:45" s="90" customFormat="1" ht="16.5" hidden="1" customHeight="1">
      <c r="B918" s="821"/>
      <c r="C918" s="78" t="s">
        <v>348</v>
      </c>
      <c r="D918" s="78">
        <f>COUNTA(D908:D917)</f>
        <v>0</v>
      </c>
      <c r="E918" s="78"/>
      <c r="F918" s="78"/>
      <c r="G918" s="69">
        <f>SUM(G908:G917)</f>
        <v>0</v>
      </c>
      <c r="H918" s="69">
        <f>SUM(H908:H917)</f>
        <v>0</v>
      </c>
      <c r="I918" s="69"/>
      <c r="J918" s="69"/>
      <c r="K918" s="69"/>
      <c r="L918" s="69"/>
      <c r="M918" s="69"/>
      <c r="N918" s="69"/>
      <c r="O918" s="70">
        <f>SUM(O908:O917)</f>
        <v>0</v>
      </c>
      <c r="P918" s="71">
        <f>SUM(P908:P917)</f>
        <v>0</v>
      </c>
      <c r="Q918" s="71"/>
      <c r="R918" s="71">
        <f>SUM(R908:R917)</f>
        <v>0</v>
      </c>
      <c r="S918" s="71"/>
      <c r="T918" s="71"/>
      <c r="U918" s="71"/>
      <c r="V918" s="71"/>
      <c r="W918" s="74">
        <f>SUM(W908:W917)</f>
        <v>0</v>
      </c>
      <c r="X918" s="74"/>
      <c r="Y918" s="74">
        <f t="shared" ref="Y918" si="162">SUM(Y908:Y917)</f>
        <v>0</v>
      </c>
      <c r="Z918" s="74"/>
      <c r="AA918" s="74">
        <f>SUM(AA908:AA917)</f>
        <v>0</v>
      </c>
      <c r="AB918" s="74"/>
      <c r="AC918" s="71"/>
      <c r="AD918" s="71" t="e">
        <f>SUM(AD908:AD917)</f>
        <v>#REF!</v>
      </c>
      <c r="AE918" s="71"/>
      <c r="AF918" s="71"/>
      <c r="AG918" s="71"/>
      <c r="AH918" s="71"/>
      <c r="AI918" s="71"/>
      <c r="AJ918" s="71"/>
      <c r="AK918" s="71"/>
      <c r="AL918" s="71"/>
      <c r="AM918" s="71"/>
      <c r="AN918" s="71"/>
      <c r="AO918" s="71"/>
      <c r="AP918" s="71"/>
      <c r="AQ918" s="71" t="e">
        <f t="shared" ref="AQ918" si="163">SUM(AQ908:AQ917)</f>
        <v>#REF!</v>
      </c>
      <c r="AR918" s="81"/>
      <c r="AS918" s="91"/>
    </row>
    <row r="919" spans="2:45" s="93" customFormat="1" hidden="1">
      <c r="B919" s="822"/>
      <c r="C919" s="82"/>
      <c r="D919" s="83"/>
      <c r="E919" s="83"/>
      <c r="F919" s="84"/>
      <c r="G919" s="84"/>
      <c r="H919" s="28" t="str">
        <f>IFERROR(IF(G919/#REF!=0," ",G919/#REF!),"")</f>
        <v/>
      </c>
      <c r="I919" s="28"/>
      <c r="J919" s="28"/>
      <c r="K919" s="28"/>
      <c r="L919" s="28"/>
      <c r="M919" s="28"/>
      <c r="N919" s="28"/>
      <c r="O919" s="72"/>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87"/>
      <c r="AS919" s="92"/>
    </row>
    <row r="920" spans="2:45" hidden="1">
      <c r="B920" s="823">
        <f>B908+1</f>
        <v>76</v>
      </c>
      <c r="C920" s="828"/>
      <c r="D920" s="25"/>
      <c r="E920" s="25"/>
      <c r="F920" s="24"/>
      <c r="G920" s="396"/>
      <c r="H920" s="7" t="str">
        <f>IFERROR(IF(G920/#REF!=0," ",G920/#REF!),"")</f>
        <v/>
      </c>
      <c r="I920" s="147"/>
      <c r="J920" s="147"/>
      <c r="K920" s="147"/>
      <c r="L920" s="147"/>
      <c r="M920" s="147"/>
      <c r="N920" s="147"/>
      <c r="O920" s="862" t="str">
        <f>IFERROR(ROUND(IF(G930/#REF!=0,"",G930/#REF!),0),"")</f>
        <v/>
      </c>
      <c r="P920" s="859" t="str">
        <f>IFERROR(O930/#REF!,"")</f>
        <v/>
      </c>
      <c r="Q920" s="332"/>
      <c r="R920" s="865" t="str">
        <f>IFERROR(P930*#REF!/2,"")</f>
        <v/>
      </c>
      <c r="S920" s="392"/>
      <c r="T920" s="392"/>
      <c r="U920" s="152"/>
      <c r="V920" s="152"/>
      <c r="W920" s="834" t="str">
        <f>IFERROR(ROUND(IF(OR(#REF!="Hino Truck",#REF!="Hino Truck",#REF!="Hino Truck",#REF!="Hino Truck"),$P930/#REF!,""),1),"NA")</f>
        <v>NA</v>
      </c>
      <c r="X920" s="387"/>
      <c r="Y920" s="834" t="str">
        <f>IFERROR(ROUND(IF(OR(#REF!="Shazoor",#REF!="Shazoor",#REF!="Shazoor",#REF!="Shazoor"),$P930/#REF!,""),1),"NA")</f>
        <v>NA</v>
      </c>
      <c r="Z920" s="387"/>
      <c r="AA920" s="834" t="str">
        <f>IFERROR(ROUND(IF(OR(#REF!="Suzuki",#REF!="Suzuki",#REF!="Suzuki",#REF!="Suzuki"),$P930/#REF!,""),1),"NA")</f>
        <v>NA</v>
      </c>
      <c r="AB920" s="269"/>
      <c r="AC920" s="830"/>
      <c r="AD920" s="855" t="e">
        <f>H930/#REF!/#REF!</f>
        <v>#REF!</v>
      </c>
      <c r="AE920" s="319"/>
      <c r="AF920" s="319"/>
      <c r="AG920" s="319"/>
      <c r="AH920" s="319"/>
      <c r="AI920" s="319"/>
      <c r="AJ920" s="319"/>
      <c r="AK920" s="319"/>
      <c r="AL920" s="319"/>
      <c r="AM920" s="319"/>
      <c r="AN920" s="319"/>
      <c r="AO920" s="319"/>
      <c r="AP920" s="319"/>
      <c r="AQ920" s="857" t="e">
        <f>ROUND(AD930/#REF!,0)</f>
        <v>#REF!</v>
      </c>
      <c r="AR920" s="44"/>
      <c r="AS920" s="19"/>
    </row>
    <row r="921" spans="2:45" hidden="1">
      <c r="B921" s="823"/>
      <c r="C921" s="828"/>
      <c r="D921" s="25"/>
      <c r="E921" s="25"/>
      <c r="F921" s="396"/>
      <c r="G921" s="396"/>
      <c r="H921" s="7" t="str">
        <f>IFERROR(IF(G921/#REF!=0," ",G921/#REF!),"")</f>
        <v/>
      </c>
      <c r="I921" s="147"/>
      <c r="J921" s="147"/>
      <c r="K921" s="147"/>
      <c r="L921" s="147"/>
      <c r="M921" s="147"/>
      <c r="N921" s="147"/>
      <c r="O921" s="863"/>
      <c r="P921" s="860"/>
      <c r="Q921" s="330"/>
      <c r="R921" s="866"/>
      <c r="S921" s="392"/>
      <c r="T921" s="392"/>
      <c r="U921" s="152"/>
      <c r="V921" s="152"/>
      <c r="W921" s="835"/>
      <c r="X921" s="388"/>
      <c r="Y921" s="835"/>
      <c r="Z921" s="388"/>
      <c r="AA921" s="835"/>
      <c r="AB921" s="270"/>
      <c r="AC921" s="831"/>
      <c r="AD921" s="855"/>
      <c r="AE921" s="319"/>
      <c r="AF921" s="319"/>
      <c r="AG921" s="319"/>
      <c r="AH921" s="319"/>
      <c r="AI921" s="319"/>
      <c r="AJ921" s="319"/>
      <c r="AK921" s="319"/>
      <c r="AL921" s="319"/>
      <c r="AM921" s="319"/>
      <c r="AN921" s="319"/>
      <c r="AO921" s="319"/>
      <c r="AP921" s="319"/>
      <c r="AQ921" s="857"/>
      <c r="AR921" s="46"/>
      <c r="AS921" s="19"/>
    </row>
    <row r="922" spans="2:45" hidden="1">
      <c r="B922" s="823"/>
      <c r="C922" s="828"/>
      <c r="D922" s="25"/>
      <c r="E922" s="25"/>
      <c r="F922" s="396"/>
      <c r="G922" s="396"/>
      <c r="H922" s="7" t="str">
        <f>IFERROR(IF(G922/#REF!=0," ",G922/#REF!),"")</f>
        <v/>
      </c>
      <c r="I922" s="147"/>
      <c r="J922" s="147"/>
      <c r="K922" s="147"/>
      <c r="L922" s="147"/>
      <c r="M922" s="147"/>
      <c r="N922" s="147"/>
      <c r="O922" s="863"/>
      <c r="P922" s="860"/>
      <c r="Q922" s="330"/>
      <c r="R922" s="866"/>
      <c r="S922" s="392"/>
      <c r="T922" s="392"/>
      <c r="U922" s="152"/>
      <c r="V922" s="152"/>
      <c r="W922" s="835"/>
      <c r="X922" s="388"/>
      <c r="Y922" s="835"/>
      <c r="Z922" s="388"/>
      <c r="AA922" s="835"/>
      <c r="AB922" s="270"/>
      <c r="AC922" s="831"/>
      <c r="AD922" s="855"/>
      <c r="AE922" s="319"/>
      <c r="AF922" s="319"/>
      <c r="AG922" s="319"/>
      <c r="AH922" s="319"/>
      <c r="AI922" s="319"/>
      <c r="AJ922" s="319"/>
      <c r="AK922" s="319"/>
      <c r="AL922" s="319"/>
      <c r="AM922" s="319"/>
      <c r="AN922" s="319"/>
      <c r="AO922" s="319"/>
      <c r="AP922" s="319"/>
      <c r="AQ922" s="857"/>
      <c r="AR922" s="46"/>
      <c r="AS922" s="19"/>
    </row>
    <row r="923" spans="2:45" hidden="1">
      <c r="B923" s="823"/>
      <c r="C923" s="828"/>
      <c r="D923" s="25"/>
      <c r="E923" s="25"/>
      <c r="F923" s="396"/>
      <c r="G923" s="396"/>
      <c r="H923" s="7" t="str">
        <f>IFERROR(IF(G923/#REF!=0," ",G923/#REF!),"")</f>
        <v/>
      </c>
      <c r="I923" s="147"/>
      <c r="J923" s="147"/>
      <c r="K923" s="147"/>
      <c r="L923" s="147"/>
      <c r="M923" s="147"/>
      <c r="N923" s="147"/>
      <c r="O923" s="863"/>
      <c r="P923" s="860"/>
      <c r="Q923" s="330"/>
      <c r="R923" s="866"/>
      <c r="S923" s="392"/>
      <c r="T923" s="392"/>
      <c r="U923" s="152"/>
      <c r="V923" s="152"/>
      <c r="W923" s="835"/>
      <c r="X923" s="388"/>
      <c r="Y923" s="835"/>
      <c r="Z923" s="388"/>
      <c r="AA923" s="835"/>
      <c r="AB923" s="270"/>
      <c r="AC923" s="831"/>
      <c r="AD923" s="855"/>
      <c r="AE923" s="319"/>
      <c r="AF923" s="319"/>
      <c r="AG923" s="319"/>
      <c r="AH923" s="319"/>
      <c r="AI923" s="319"/>
      <c r="AJ923" s="319"/>
      <c r="AK923" s="319"/>
      <c r="AL923" s="319"/>
      <c r="AM923" s="319"/>
      <c r="AN923" s="319"/>
      <c r="AO923" s="319"/>
      <c r="AP923" s="319"/>
      <c r="AQ923" s="857"/>
      <c r="AR923" s="46"/>
      <c r="AS923" s="19"/>
    </row>
    <row r="924" spans="2:45" hidden="1">
      <c r="B924" s="823"/>
      <c r="C924" s="828"/>
      <c r="D924" s="25"/>
      <c r="E924" s="25"/>
      <c r="F924" s="396"/>
      <c r="G924" s="22"/>
      <c r="H924" s="7" t="str">
        <f>IFERROR(IF(G924/#REF!=0," ",G924/#REF!),"")</f>
        <v/>
      </c>
      <c r="I924" s="147"/>
      <c r="J924" s="147"/>
      <c r="K924" s="147"/>
      <c r="L924" s="147"/>
      <c r="M924" s="147"/>
      <c r="N924" s="147"/>
      <c r="O924" s="863"/>
      <c r="P924" s="860"/>
      <c r="Q924" s="330"/>
      <c r="R924" s="866"/>
      <c r="S924" s="392"/>
      <c r="T924" s="392"/>
      <c r="U924" s="152"/>
      <c r="V924" s="152"/>
      <c r="W924" s="835"/>
      <c r="X924" s="388"/>
      <c r="Y924" s="835"/>
      <c r="Z924" s="388"/>
      <c r="AA924" s="835"/>
      <c r="AB924" s="270"/>
      <c r="AC924" s="831"/>
      <c r="AD924" s="855"/>
      <c r="AE924" s="319"/>
      <c r="AF924" s="319"/>
      <c r="AG924" s="319"/>
      <c r="AH924" s="319"/>
      <c r="AI924" s="319"/>
      <c r="AJ924" s="319"/>
      <c r="AK924" s="319"/>
      <c r="AL924" s="319"/>
      <c r="AM924" s="319"/>
      <c r="AN924" s="319"/>
      <c r="AO924" s="319"/>
      <c r="AP924" s="319"/>
      <c r="AQ924" s="857"/>
      <c r="AR924" s="46"/>
      <c r="AS924" s="19"/>
    </row>
    <row r="925" spans="2:45" hidden="1">
      <c r="B925" s="823"/>
      <c r="C925" s="828"/>
      <c r="D925" s="25"/>
      <c r="E925" s="25"/>
      <c r="F925" s="396"/>
      <c r="G925" s="22"/>
      <c r="H925" s="7" t="str">
        <f>IFERROR(IF(G925/#REF!=0," ",G925/#REF!),"")</f>
        <v/>
      </c>
      <c r="I925" s="147"/>
      <c r="J925" s="147"/>
      <c r="K925" s="147"/>
      <c r="L925" s="147"/>
      <c r="M925" s="147"/>
      <c r="N925" s="147"/>
      <c r="O925" s="863"/>
      <c r="P925" s="860"/>
      <c r="Q925" s="330"/>
      <c r="R925" s="866"/>
      <c r="S925" s="392"/>
      <c r="T925" s="392"/>
      <c r="U925" s="152"/>
      <c r="V925" s="152"/>
      <c r="W925" s="835"/>
      <c r="X925" s="388"/>
      <c r="Y925" s="835"/>
      <c r="Z925" s="388"/>
      <c r="AA925" s="835"/>
      <c r="AB925" s="270"/>
      <c r="AC925" s="831"/>
      <c r="AD925" s="855"/>
      <c r="AE925" s="319"/>
      <c r="AF925" s="319"/>
      <c r="AG925" s="319"/>
      <c r="AH925" s="319"/>
      <c r="AI925" s="319"/>
      <c r="AJ925" s="319"/>
      <c r="AK925" s="319"/>
      <c r="AL925" s="319"/>
      <c r="AM925" s="319"/>
      <c r="AN925" s="319"/>
      <c r="AO925" s="319"/>
      <c r="AP925" s="319"/>
      <c r="AQ925" s="857"/>
      <c r="AR925" s="46"/>
      <c r="AS925" s="19"/>
    </row>
    <row r="926" spans="2:45" hidden="1">
      <c r="B926" s="823"/>
      <c r="C926" s="828"/>
      <c r="D926" s="25"/>
      <c r="E926" s="25"/>
      <c r="F926" s="396"/>
      <c r="G926" s="22"/>
      <c r="H926" s="7" t="str">
        <f>IFERROR(IF(G926/#REF!=0," ",G926/#REF!),"")</f>
        <v/>
      </c>
      <c r="I926" s="147"/>
      <c r="J926" s="147"/>
      <c r="K926" s="147"/>
      <c r="L926" s="147"/>
      <c r="M926" s="147"/>
      <c r="N926" s="147"/>
      <c r="O926" s="863"/>
      <c r="P926" s="860"/>
      <c r="Q926" s="330"/>
      <c r="R926" s="866"/>
      <c r="S926" s="392"/>
      <c r="T926" s="392"/>
      <c r="U926" s="152"/>
      <c r="V926" s="152"/>
      <c r="W926" s="835"/>
      <c r="X926" s="388"/>
      <c r="Y926" s="835"/>
      <c r="Z926" s="388"/>
      <c r="AA926" s="835"/>
      <c r="AB926" s="270"/>
      <c r="AC926" s="831"/>
      <c r="AD926" s="855"/>
      <c r="AE926" s="319"/>
      <c r="AF926" s="319"/>
      <c r="AG926" s="319"/>
      <c r="AH926" s="319"/>
      <c r="AI926" s="319"/>
      <c r="AJ926" s="319"/>
      <c r="AK926" s="319"/>
      <c r="AL926" s="319"/>
      <c r="AM926" s="319"/>
      <c r="AN926" s="319"/>
      <c r="AO926" s="319"/>
      <c r="AP926" s="319"/>
      <c r="AQ926" s="857"/>
      <c r="AR926" s="46"/>
      <c r="AS926" s="19"/>
    </row>
    <row r="927" spans="2:45" hidden="1">
      <c r="B927" s="823"/>
      <c r="C927" s="828"/>
      <c r="D927" s="25"/>
      <c r="E927" s="25"/>
      <c r="F927" s="396"/>
      <c r="G927" s="22"/>
      <c r="H927" s="7" t="str">
        <f>IFERROR(IF(G927/#REF!=0," ",G927/#REF!),"")</f>
        <v/>
      </c>
      <c r="I927" s="147"/>
      <c r="J927" s="147"/>
      <c r="K927" s="147"/>
      <c r="L927" s="147"/>
      <c r="M927" s="147"/>
      <c r="N927" s="147"/>
      <c r="O927" s="863"/>
      <c r="P927" s="860"/>
      <c r="Q927" s="330"/>
      <c r="R927" s="866"/>
      <c r="S927" s="392"/>
      <c r="T927" s="392"/>
      <c r="U927" s="152"/>
      <c r="V927" s="152"/>
      <c r="W927" s="835"/>
      <c r="X927" s="388"/>
      <c r="Y927" s="835"/>
      <c r="Z927" s="388"/>
      <c r="AA927" s="835"/>
      <c r="AB927" s="270"/>
      <c r="AC927" s="831"/>
      <c r="AD927" s="855"/>
      <c r="AE927" s="319"/>
      <c r="AF927" s="319"/>
      <c r="AG927" s="319"/>
      <c r="AH927" s="319"/>
      <c r="AI927" s="319"/>
      <c r="AJ927" s="319"/>
      <c r="AK927" s="319"/>
      <c r="AL927" s="319"/>
      <c r="AM927" s="319"/>
      <c r="AN927" s="319"/>
      <c r="AO927" s="319"/>
      <c r="AP927" s="319"/>
      <c r="AQ927" s="857"/>
      <c r="AR927" s="46"/>
      <c r="AS927" s="19"/>
    </row>
    <row r="928" spans="2:45" hidden="1">
      <c r="B928" s="823"/>
      <c r="C928" s="828"/>
      <c r="D928" s="25"/>
      <c r="E928" s="25"/>
      <c r="F928" s="396"/>
      <c r="G928" s="22"/>
      <c r="H928" s="7" t="str">
        <f>IFERROR(IF(G928/#REF!=0," ",G928/#REF!),"")</f>
        <v/>
      </c>
      <c r="I928" s="147"/>
      <c r="J928" s="147"/>
      <c r="K928" s="147"/>
      <c r="L928" s="147"/>
      <c r="M928" s="147"/>
      <c r="N928" s="147"/>
      <c r="O928" s="863"/>
      <c r="P928" s="860"/>
      <c r="Q928" s="330"/>
      <c r="R928" s="866"/>
      <c r="S928" s="392"/>
      <c r="T928" s="392"/>
      <c r="U928" s="152"/>
      <c r="V928" s="152"/>
      <c r="W928" s="835"/>
      <c r="X928" s="388"/>
      <c r="Y928" s="835"/>
      <c r="Z928" s="388"/>
      <c r="AA928" s="835"/>
      <c r="AB928" s="270"/>
      <c r="AC928" s="831"/>
      <c r="AD928" s="855"/>
      <c r="AE928" s="319"/>
      <c r="AF928" s="319"/>
      <c r="AG928" s="319"/>
      <c r="AH928" s="319"/>
      <c r="AI928" s="319"/>
      <c r="AJ928" s="319"/>
      <c r="AK928" s="319"/>
      <c r="AL928" s="319"/>
      <c r="AM928" s="319"/>
      <c r="AN928" s="319"/>
      <c r="AO928" s="319"/>
      <c r="AP928" s="319"/>
      <c r="AQ928" s="857"/>
      <c r="AR928" s="46"/>
      <c r="AS928" s="19"/>
    </row>
    <row r="929" spans="2:45" hidden="1">
      <c r="B929" s="822"/>
      <c r="C929" s="829"/>
      <c r="D929" s="25"/>
      <c r="E929" s="25"/>
      <c r="F929" s="396"/>
      <c r="G929" s="22"/>
      <c r="H929" s="7" t="str">
        <f>IFERROR(IF(G929/#REF!=0," ",G929/#REF!),"")</f>
        <v/>
      </c>
      <c r="I929" s="7"/>
      <c r="J929" s="7"/>
      <c r="K929" s="7"/>
      <c r="L929" s="7"/>
      <c r="M929" s="7"/>
      <c r="N929" s="7"/>
      <c r="O929" s="864"/>
      <c r="P929" s="861"/>
      <c r="Q929" s="331"/>
      <c r="R929" s="867"/>
      <c r="S929" s="393"/>
      <c r="T929" s="393"/>
      <c r="U929" s="153"/>
      <c r="V929" s="153"/>
      <c r="W929" s="836"/>
      <c r="X929" s="389"/>
      <c r="Y929" s="836"/>
      <c r="Z929" s="389"/>
      <c r="AA929" s="836"/>
      <c r="AB929" s="271"/>
      <c r="AC929" s="832"/>
      <c r="AD929" s="856"/>
      <c r="AE929" s="320"/>
      <c r="AF929" s="320"/>
      <c r="AG929" s="320"/>
      <c r="AH929" s="320"/>
      <c r="AI929" s="320"/>
      <c r="AJ929" s="320"/>
      <c r="AK929" s="320"/>
      <c r="AL929" s="320"/>
      <c r="AM929" s="320"/>
      <c r="AN929" s="320"/>
      <c r="AO929" s="320"/>
      <c r="AP929" s="320"/>
      <c r="AQ929" s="858"/>
      <c r="AR929" s="46"/>
      <c r="AS929" s="19"/>
    </row>
    <row r="930" spans="2:45" s="90" customFormat="1" ht="16.5" hidden="1" customHeight="1">
      <c r="B930" s="821"/>
      <c r="C930" s="78" t="s">
        <v>348</v>
      </c>
      <c r="D930" s="78">
        <f>COUNTA(D920:D929)</f>
        <v>0</v>
      </c>
      <c r="E930" s="78"/>
      <c r="F930" s="78"/>
      <c r="G930" s="69">
        <f>SUM(G920:G929)</f>
        <v>0</v>
      </c>
      <c r="H930" s="69">
        <f>SUM(H920:H929)</f>
        <v>0</v>
      </c>
      <c r="I930" s="69"/>
      <c r="J930" s="69"/>
      <c r="K930" s="69"/>
      <c r="L930" s="69"/>
      <c r="M930" s="69"/>
      <c r="N930" s="69"/>
      <c r="O930" s="70">
        <f>SUM(O920:O929)</f>
        <v>0</v>
      </c>
      <c r="P930" s="71">
        <f>SUM(P920:P929)</f>
        <v>0</v>
      </c>
      <c r="Q930" s="71"/>
      <c r="R930" s="71">
        <f>SUM(R920:R929)</f>
        <v>0</v>
      </c>
      <c r="S930" s="71"/>
      <c r="T930" s="71"/>
      <c r="U930" s="71"/>
      <c r="V930" s="71"/>
      <c r="W930" s="74">
        <f>SUM(W920:W929)</f>
        <v>0</v>
      </c>
      <c r="X930" s="74"/>
      <c r="Y930" s="74">
        <f t="shared" ref="Y930" si="164">SUM(Y920:Y929)</f>
        <v>0</v>
      </c>
      <c r="Z930" s="74"/>
      <c r="AA930" s="74">
        <f>SUM(AA920:AA929)</f>
        <v>0</v>
      </c>
      <c r="AB930" s="74"/>
      <c r="AC930" s="71"/>
      <c r="AD930" s="71" t="e">
        <f>SUM(AD920:AD929)</f>
        <v>#REF!</v>
      </c>
      <c r="AE930" s="71"/>
      <c r="AF930" s="71"/>
      <c r="AG930" s="71"/>
      <c r="AH930" s="71"/>
      <c r="AI930" s="71"/>
      <c r="AJ930" s="71"/>
      <c r="AK930" s="71"/>
      <c r="AL930" s="71"/>
      <c r="AM930" s="71"/>
      <c r="AN930" s="71"/>
      <c r="AO930" s="71"/>
      <c r="AP930" s="71"/>
      <c r="AQ930" s="71" t="e">
        <f t="shared" ref="AQ930" si="165">SUM(AQ920:AQ929)</f>
        <v>#REF!</v>
      </c>
      <c r="AR930" s="81"/>
      <c r="AS930" s="91"/>
    </row>
    <row r="931" spans="2:45" s="93" customFormat="1" hidden="1">
      <c r="B931" s="822"/>
      <c r="C931" s="82"/>
      <c r="D931" s="83"/>
      <c r="E931" s="83"/>
      <c r="F931" s="84"/>
      <c r="G931" s="84"/>
      <c r="H931" s="28" t="str">
        <f>IFERROR(IF(G931/#REF!=0," ",G931/#REF!),"")</f>
        <v/>
      </c>
      <c r="I931" s="28"/>
      <c r="J931" s="28"/>
      <c r="K931" s="28"/>
      <c r="L931" s="28"/>
      <c r="M931" s="28"/>
      <c r="N931" s="28"/>
      <c r="O931" s="72"/>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87"/>
      <c r="AS931" s="92"/>
    </row>
    <row r="932" spans="2:45" hidden="1">
      <c r="B932" s="823">
        <f>B920+1</f>
        <v>77</v>
      </c>
      <c r="C932" s="828"/>
      <c r="D932" s="25"/>
      <c r="E932" s="25"/>
      <c r="F932" s="24"/>
      <c r="G932" s="396"/>
      <c r="H932" s="7" t="str">
        <f>IFERROR(IF(G932/#REF!=0," ",G932/#REF!),"")</f>
        <v/>
      </c>
      <c r="I932" s="147"/>
      <c r="J932" s="147"/>
      <c r="K932" s="147"/>
      <c r="L932" s="147"/>
      <c r="M932" s="147"/>
      <c r="N932" s="147"/>
      <c r="O932" s="862" t="str">
        <f>IFERROR(ROUND(IF(G942/#REF!=0,"",G942/#REF!),0),"")</f>
        <v/>
      </c>
      <c r="P932" s="859" t="str">
        <f>IFERROR(O942/#REF!,"")</f>
        <v/>
      </c>
      <c r="Q932" s="332"/>
      <c r="R932" s="865" t="str">
        <f>IFERROR(P942*#REF!/2,"")</f>
        <v/>
      </c>
      <c r="S932" s="392"/>
      <c r="T932" s="392"/>
      <c r="U932" s="152"/>
      <c r="V932" s="152"/>
      <c r="W932" s="834" t="str">
        <f>IFERROR(ROUND(IF(OR(#REF!="Hino Truck",#REF!="Hino Truck",#REF!="Hino Truck",#REF!="Hino Truck"),$P942/#REF!,""),1),"NA")</f>
        <v>NA</v>
      </c>
      <c r="X932" s="387"/>
      <c r="Y932" s="834" t="str">
        <f>IFERROR(ROUND(IF(OR(#REF!="Shazoor",#REF!="Shazoor",#REF!="Shazoor",#REF!="Shazoor"),$P942/#REF!,""),1),"NA")</f>
        <v>NA</v>
      </c>
      <c r="Z932" s="387"/>
      <c r="AA932" s="834" t="str">
        <f>IFERROR(ROUND(IF(OR(#REF!="Suzuki",#REF!="Suzuki",#REF!="Suzuki",#REF!="Suzuki"),$P942/#REF!,""),1),"NA")</f>
        <v>NA</v>
      </c>
      <c r="AB932" s="269"/>
      <c r="AC932" s="830"/>
      <c r="AD932" s="855" t="e">
        <f>H942/#REF!/#REF!</f>
        <v>#REF!</v>
      </c>
      <c r="AE932" s="319"/>
      <c r="AF932" s="319"/>
      <c r="AG932" s="319"/>
      <c r="AH932" s="319"/>
      <c r="AI932" s="319"/>
      <c r="AJ932" s="319"/>
      <c r="AK932" s="319"/>
      <c r="AL932" s="319"/>
      <c r="AM932" s="319"/>
      <c r="AN932" s="319"/>
      <c r="AO932" s="319"/>
      <c r="AP932" s="319"/>
      <c r="AQ932" s="857" t="e">
        <f>ROUND(AD942/#REF!,0)</f>
        <v>#REF!</v>
      </c>
      <c r="AR932" s="44"/>
      <c r="AS932" s="19"/>
    </row>
    <row r="933" spans="2:45" hidden="1">
      <c r="B933" s="823"/>
      <c r="C933" s="828"/>
      <c r="D933" s="25"/>
      <c r="E933" s="25"/>
      <c r="F933" s="396"/>
      <c r="G933" s="396"/>
      <c r="H933" s="7" t="str">
        <f>IFERROR(IF(G933/#REF!=0," ",G933/#REF!),"")</f>
        <v/>
      </c>
      <c r="I933" s="147"/>
      <c r="J933" s="147"/>
      <c r="K933" s="147"/>
      <c r="L933" s="147"/>
      <c r="M933" s="147"/>
      <c r="N933" s="147"/>
      <c r="O933" s="863"/>
      <c r="P933" s="860"/>
      <c r="Q933" s="330"/>
      <c r="R933" s="866"/>
      <c r="S933" s="392"/>
      <c r="T933" s="392"/>
      <c r="U933" s="152"/>
      <c r="V933" s="152"/>
      <c r="W933" s="835"/>
      <c r="X933" s="388"/>
      <c r="Y933" s="835"/>
      <c r="Z933" s="388"/>
      <c r="AA933" s="835"/>
      <c r="AB933" s="270"/>
      <c r="AC933" s="831"/>
      <c r="AD933" s="855"/>
      <c r="AE933" s="319"/>
      <c r="AF933" s="319"/>
      <c r="AG933" s="319"/>
      <c r="AH933" s="319"/>
      <c r="AI933" s="319"/>
      <c r="AJ933" s="319"/>
      <c r="AK933" s="319"/>
      <c r="AL933" s="319"/>
      <c r="AM933" s="319"/>
      <c r="AN933" s="319"/>
      <c r="AO933" s="319"/>
      <c r="AP933" s="319"/>
      <c r="AQ933" s="857"/>
      <c r="AR933" s="46"/>
      <c r="AS933" s="19"/>
    </row>
    <row r="934" spans="2:45" hidden="1">
      <c r="B934" s="823"/>
      <c r="C934" s="828"/>
      <c r="D934" s="25"/>
      <c r="E934" s="25"/>
      <c r="F934" s="396"/>
      <c r="G934" s="396"/>
      <c r="H934" s="7" t="str">
        <f>IFERROR(IF(G934/#REF!=0," ",G934/#REF!),"")</f>
        <v/>
      </c>
      <c r="I934" s="147"/>
      <c r="J934" s="147"/>
      <c r="K934" s="147"/>
      <c r="L934" s="147"/>
      <c r="M934" s="147"/>
      <c r="N934" s="147"/>
      <c r="O934" s="863"/>
      <c r="P934" s="860"/>
      <c r="Q934" s="330"/>
      <c r="R934" s="866"/>
      <c r="S934" s="392"/>
      <c r="T934" s="392"/>
      <c r="U934" s="152"/>
      <c r="V934" s="152"/>
      <c r="W934" s="835"/>
      <c r="X934" s="388"/>
      <c r="Y934" s="835"/>
      <c r="Z934" s="388"/>
      <c r="AA934" s="835"/>
      <c r="AB934" s="270"/>
      <c r="AC934" s="831"/>
      <c r="AD934" s="855"/>
      <c r="AE934" s="319"/>
      <c r="AF934" s="319"/>
      <c r="AG934" s="319"/>
      <c r="AH934" s="319"/>
      <c r="AI934" s="319"/>
      <c r="AJ934" s="319"/>
      <c r="AK934" s="319"/>
      <c r="AL934" s="319"/>
      <c r="AM934" s="319"/>
      <c r="AN934" s="319"/>
      <c r="AO934" s="319"/>
      <c r="AP934" s="319"/>
      <c r="AQ934" s="857"/>
      <c r="AR934" s="46"/>
      <c r="AS934" s="19"/>
    </row>
    <row r="935" spans="2:45" hidden="1">
      <c r="B935" s="823"/>
      <c r="C935" s="828"/>
      <c r="D935" s="25"/>
      <c r="E935" s="25"/>
      <c r="F935" s="396"/>
      <c r="G935" s="396"/>
      <c r="H935" s="7" t="str">
        <f>IFERROR(IF(G935/#REF!=0," ",G935/#REF!),"")</f>
        <v/>
      </c>
      <c r="I935" s="147"/>
      <c r="J935" s="147"/>
      <c r="K935" s="147"/>
      <c r="L935" s="147"/>
      <c r="M935" s="147"/>
      <c r="N935" s="147"/>
      <c r="O935" s="863"/>
      <c r="P935" s="860"/>
      <c r="Q935" s="330"/>
      <c r="R935" s="866"/>
      <c r="S935" s="392"/>
      <c r="T935" s="392"/>
      <c r="U935" s="152"/>
      <c r="V935" s="152"/>
      <c r="W935" s="835"/>
      <c r="X935" s="388"/>
      <c r="Y935" s="835"/>
      <c r="Z935" s="388"/>
      <c r="AA935" s="835"/>
      <c r="AB935" s="270"/>
      <c r="AC935" s="831"/>
      <c r="AD935" s="855"/>
      <c r="AE935" s="319"/>
      <c r="AF935" s="319"/>
      <c r="AG935" s="319"/>
      <c r="AH935" s="319"/>
      <c r="AI935" s="319"/>
      <c r="AJ935" s="319"/>
      <c r="AK935" s="319"/>
      <c r="AL935" s="319"/>
      <c r="AM935" s="319"/>
      <c r="AN935" s="319"/>
      <c r="AO935" s="319"/>
      <c r="AP935" s="319"/>
      <c r="AQ935" s="857"/>
      <c r="AR935" s="46"/>
      <c r="AS935" s="19"/>
    </row>
    <row r="936" spans="2:45" hidden="1">
      <c r="B936" s="823"/>
      <c r="C936" s="828"/>
      <c r="D936" s="25"/>
      <c r="E936" s="25"/>
      <c r="F936" s="396"/>
      <c r="G936" s="22"/>
      <c r="H936" s="7" t="str">
        <f>IFERROR(IF(G936/#REF!=0," ",G936/#REF!),"")</f>
        <v/>
      </c>
      <c r="I936" s="147"/>
      <c r="J936" s="147"/>
      <c r="K936" s="147"/>
      <c r="L936" s="147"/>
      <c r="M936" s="147"/>
      <c r="N936" s="147"/>
      <c r="O936" s="863"/>
      <c r="P936" s="860"/>
      <c r="Q936" s="330"/>
      <c r="R936" s="866"/>
      <c r="S936" s="392"/>
      <c r="T936" s="392"/>
      <c r="U936" s="152"/>
      <c r="V936" s="152"/>
      <c r="W936" s="835"/>
      <c r="X936" s="388"/>
      <c r="Y936" s="835"/>
      <c r="Z936" s="388"/>
      <c r="AA936" s="835"/>
      <c r="AB936" s="270"/>
      <c r="AC936" s="831"/>
      <c r="AD936" s="855"/>
      <c r="AE936" s="319"/>
      <c r="AF936" s="319"/>
      <c r="AG936" s="319"/>
      <c r="AH936" s="319"/>
      <c r="AI936" s="319"/>
      <c r="AJ936" s="319"/>
      <c r="AK936" s="319"/>
      <c r="AL936" s="319"/>
      <c r="AM936" s="319"/>
      <c r="AN936" s="319"/>
      <c r="AO936" s="319"/>
      <c r="AP936" s="319"/>
      <c r="AQ936" s="857"/>
      <c r="AR936" s="46"/>
      <c r="AS936" s="19"/>
    </row>
    <row r="937" spans="2:45" hidden="1">
      <c r="B937" s="823"/>
      <c r="C937" s="828"/>
      <c r="D937" s="25"/>
      <c r="E937" s="25"/>
      <c r="F937" s="396"/>
      <c r="G937" s="22"/>
      <c r="H937" s="7" t="str">
        <f>IFERROR(IF(G937/#REF!=0," ",G937/#REF!),"")</f>
        <v/>
      </c>
      <c r="I937" s="147"/>
      <c r="J937" s="147"/>
      <c r="K937" s="147"/>
      <c r="L937" s="147"/>
      <c r="M937" s="147"/>
      <c r="N937" s="147"/>
      <c r="O937" s="863"/>
      <c r="P937" s="860"/>
      <c r="Q937" s="330"/>
      <c r="R937" s="866"/>
      <c r="S937" s="392"/>
      <c r="T937" s="392"/>
      <c r="U937" s="152"/>
      <c r="V937" s="152"/>
      <c r="W937" s="835"/>
      <c r="X937" s="388"/>
      <c r="Y937" s="835"/>
      <c r="Z937" s="388"/>
      <c r="AA937" s="835"/>
      <c r="AB937" s="270"/>
      <c r="AC937" s="831"/>
      <c r="AD937" s="855"/>
      <c r="AE937" s="319"/>
      <c r="AF937" s="319"/>
      <c r="AG937" s="319"/>
      <c r="AH937" s="319"/>
      <c r="AI937" s="319"/>
      <c r="AJ937" s="319"/>
      <c r="AK937" s="319"/>
      <c r="AL937" s="319"/>
      <c r="AM937" s="319"/>
      <c r="AN937" s="319"/>
      <c r="AO937" s="319"/>
      <c r="AP937" s="319"/>
      <c r="AQ937" s="857"/>
      <c r="AR937" s="46"/>
      <c r="AS937" s="19"/>
    </row>
    <row r="938" spans="2:45" hidden="1">
      <c r="B938" s="823"/>
      <c r="C938" s="828"/>
      <c r="D938" s="25"/>
      <c r="E938" s="25"/>
      <c r="F938" s="396"/>
      <c r="G938" s="22"/>
      <c r="H938" s="7" t="str">
        <f>IFERROR(IF(G938/#REF!=0," ",G938/#REF!),"")</f>
        <v/>
      </c>
      <c r="I938" s="147"/>
      <c r="J938" s="147"/>
      <c r="K938" s="147"/>
      <c r="L938" s="147"/>
      <c r="M938" s="147"/>
      <c r="N938" s="147"/>
      <c r="O938" s="863"/>
      <c r="P938" s="860"/>
      <c r="Q938" s="330"/>
      <c r="R938" s="866"/>
      <c r="S938" s="392"/>
      <c r="T938" s="392"/>
      <c r="U938" s="152"/>
      <c r="V938" s="152"/>
      <c r="W938" s="835"/>
      <c r="X938" s="388"/>
      <c r="Y938" s="835"/>
      <c r="Z938" s="388"/>
      <c r="AA938" s="835"/>
      <c r="AB938" s="270"/>
      <c r="AC938" s="831"/>
      <c r="AD938" s="855"/>
      <c r="AE938" s="319"/>
      <c r="AF938" s="319"/>
      <c r="AG938" s="319"/>
      <c r="AH938" s="319"/>
      <c r="AI938" s="319"/>
      <c r="AJ938" s="319"/>
      <c r="AK938" s="319"/>
      <c r="AL938" s="319"/>
      <c r="AM938" s="319"/>
      <c r="AN938" s="319"/>
      <c r="AO938" s="319"/>
      <c r="AP938" s="319"/>
      <c r="AQ938" s="857"/>
      <c r="AR938" s="46"/>
      <c r="AS938" s="19"/>
    </row>
    <row r="939" spans="2:45" hidden="1">
      <c r="B939" s="823"/>
      <c r="C939" s="828"/>
      <c r="D939" s="25"/>
      <c r="E939" s="25"/>
      <c r="F939" s="396"/>
      <c r="G939" s="22"/>
      <c r="H939" s="7" t="str">
        <f>IFERROR(IF(G939/#REF!=0," ",G939/#REF!),"")</f>
        <v/>
      </c>
      <c r="I939" s="147"/>
      <c r="J939" s="147"/>
      <c r="K939" s="147"/>
      <c r="L939" s="147"/>
      <c r="M939" s="147"/>
      <c r="N939" s="147"/>
      <c r="O939" s="863"/>
      <c r="P939" s="860"/>
      <c r="Q939" s="330"/>
      <c r="R939" s="866"/>
      <c r="S939" s="392"/>
      <c r="T939" s="392"/>
      <c r="U939" s="152"/>
      <c r="V939" s="152"/>
      <c r="W939" s="835"/>
      <c r="X939" s="388"/>
      <c r="Y939" s="835"/>
      <c r="Z939" s="388"/>
      <c r="AA939" s="835"/>
      <c r="AB939" s="270"/>
      <c r="AC939" s="831"/>
      <c r="AD939" s="855"/>
      <c r="AE939" s="319"/>
      <c r="AF939" s="319"/>
      <c r="AG939" s="319"/>
      <c r="AH939" s="319"/>
      <c r="AI939" s="319"/>
      <c r="AJ939" s="319"/>
      <c r="AK939" s="319"/>
      <c r="AL939" s="319"/>
      <c r="AM939" s="319"/>
      <c r="AN939" s="319"/>
      <c r="AO939" s="319"/>
      <c r="AP939" s="319"/>
      <c r="AQ939" s="857"/>
      <c r="AR939" s="46"/>
      <c r="AS939" s="19"/>
    </row>
    <row r="940" spans="2:45" hidden="1">
      <c r="B940" s="823"/>
      <c r="C940" s="828"/>
      <c r="D940" s="25"/>
      <c r="E940" s="25"/>
      <c r="F940" s="396"/>
      <c r="G940" s="22"/>
      <c r="H940" s="7" t="str">
        <f>IFERROR(IF(G940/#REF!=0," ",G940/#REF!),"")</f>
        <v/>
      </c>
      <c r="I940" s="147"/>
      <c r="J940" s="147"/>
      <c r="K940" s="147"/>
      <c r="L940" s="147"/>
      <c r="M940" s="147"/>
      <c r="N940" s="147"/>
      <c r="O940" s="863"/>
      <c r="P940" s="860"/>
      <c r="Q940" s="330"/>
      <c r="R940" s="866"/>
      <c r="S940" s="392"/>
      <c r="T940" s="392"/>
      <c r="U940" s="152"/>
      <c r="V940" s="152"/>
      <c r="W940" s="835"/>
      <c r="X940" s="388"/>
      <c r="Y940" s="835"/>
      <c r="Z940" s="388"/>
      <c r="AA940" s="835"/>
      <c r="AB940" s="270"/>
      <c r="AC940" s="831"/>
      <c r="AD940" s="855"/>
      <c r="AE940" s="319"/>
      <c r="AF940" s="319"/>
      <c r="AG940" s="319"/>
      <c r="AH940" s="319"/>
      <c r="AI940" s="319"/>
      <c r="AJ940" s="319"/>
      <c r="AK940" s="319"/>
      <c r="AL940" s="319"/>
      <c r="AM940" s="319"/>
      <c r="AN940" s="319"/>
      <c r="AO940" s="319"/>
      <c r="AP940" s="319"/>
      <c r="AQ940" s="857"/>
      <c r="AR940" s="46"/>
      <c r="AS940" s="19"/>
    </row>
    <row r="941" spans="2:45" hidden="1">
      <c r="B941" s="822"/>
      <c r="C941" s="829"/>
      <c r="D941" s="25"/>
      <c r="E941" s="25"/>
      <c r="F941" s="396"/>
      <c r="G941" s="22"/>
      <c r="H941" s="7" t="str">
        <f>IFERROR(IF(G941/#REF!=0," ",G941/#REF!),"")</f>
        <v/>
      </c>
      <c r="I941" s="7"/>
      <c r="J941" s="7"/>
      <c r="K941" s="7"/>
      <c r="L941" s="7"/>
      <c r="M941" s="7"/>
      <c r="N941" s="7"/>
      <c r="O941" s="864"/>
      <c r="P941" s="861"/>
      <c r="Q941" s="331"/>
      <c r="R941" s="867"/>
      <c r="S941" s="393"/>
      <c r="T941" s="393"/>
      <c r="U941" s="153"/>
      <c r="V941" s="153"/>
      <c r="W941" s="836"/>
      <c r="X941" s="389"/>
      <c r="Y941" s="836"/>
      <c r="Z941" s="389"/>
      <c r="AA941" s="836"/>
      <c r="AB941" s="271"/>
      <c r="AC941" s="832"/>
      <c r="AD941" s="856"/>
      <c r="AE941" s="320"/>
      <c r="AF941" s="320"/>
      <c r="AG941" s="320"/>
      <c r="AH941" s="320"/>
      <c r="AI941" s="320"/>
      <c r="AJ941" s="320"/>
      <c r="AK941" s="320"/>
      <c r="AL941" s="320"/>
      <c r="AM941" s="320"/>
      <c r="AN941" s="320"/>
      <c r="AO941" s="320"/>
      <c r="AP941" s="320"/>
      <c r="AQ941" s="858"/>
      <c r="AR941" s="46"/>
      <c r="AS941" s="19"/>
    </row>
    <row r="942" spans="2:45" s="90" customFormat="1" ht="16.5" hidden="1" customHeight="1">
      <c r="B942" s="821"/>
      <c r="C942" s="78" t="s">
        <v>348</v>
      </c>
      <c r="D942" s="78">
        <f>COUNTA(D932:D941)</f>
        <v>0</v>
      </c>
      <c r="E942" s="78"/>
      <c r="F942" s="78"/>
      <c r="G942" s="69">
        <f>SUM(G932:G941)</f>
        <v>0</v>
      </c>
      <c r="H942" s="69">
        <f>SUM(H932:H941)</f>
        <v>0</v>
      </c>
      <c r="I942" s="69"/>
      <c r="J942" s="69"/>
      <c r="K942" s="69"/>
      <c r="L942" s="69"/>
      <c r="M942" s="69"/>
      <c r="N942" s="69"/>
      <c r="O942" s="70">
        <f>SUM(O932:O941)</f>
        <v>0</v>
      </c>
      <c r="P942" s="71">
        <f>SUM(P932:P941)</f>
        <v>0</v>
      </c>
      <c r="Q942" s="71"/>
      <c r="R942" s="71">
        <f>SUM(R932:R941)</f>
        <v>0</v>
      </c>
      <c r="S942" s="71"/>
      <c r="T942" s="71"/>
      <c r="U942" s="71"/>
      <c r="V942" s="71"/>
      <c r="W942" s="74">
        <f>SUM(W932:W941)</f>
        <v>0</v>
      </c>
      <c r="X942" s="74"/>
      <c r="Y942" s="74">
        <f t="shared" ref="Y942" si="166">SUM(Y932:Y941)</f>
        <v>0</v>
      </c>
      <c r="Z942" s="74"/>
      <c r="AA942" s="74">
        <f>SUM(AA932:AA941)</f>
        <v>0</v>
      </c>
      <c r="AB942" s="74"/>
      <c r="AC942" s="71"/>
      <c r="AD942" s="71" t="e">
        <f>SUM(AD932:AD941)</f>
        <v>#REF!</v>
      </c>
      <c r="AE942" s="71"/>
      <c r="AF942" s="71"/>
      <c r="AG942" s="71"/>
      <c r="AH942" s="71"/>
      <c r="AI942" s="71"/>
      <c r="AJ942" s="71"/>
      <c r="AK942" s="71"/>
      <c r="AL942" s="71"/>
      <c r="AM942" s="71"/>
      <c r="AN942" s="71"/>
      <c r="AO942" s="71"/>
      <c r="AP942" s="71"/>
      <c r="AQ942" s="71" t="e">
        <f t="shared" ref="AQ942" si="167">SUM(AQ932:AQ941)</f>
        <v>#REF!</v>
      </c>
      <c r="AR942" s="81"/>
      <c r="AS942" s="91"/>
    </row>
    <row r="943" spans="2:45" s="93" customFormat="1" hidden="1">
      <c r="B943" s="822"/>
      <c r="C943" s="82"/>
      <c r="D943" s="83"/>
      <c r="E943" s="83"/>
      <c r="F943" s="84"/>
      <c r="G943" s="84"/>
      <c r="H943" s="28" t="str">
        <f>IFERROR(IF(G943/#REF!=0," ",G943/#REF!),"")</f>
        <v/>
      </c>
      <c r="I943" s="28"/>
      <c r="J943" s="28"/>
      <c r="K943" s="28"/>
      <c r="L943" s="28"/>
      <c r="M943" s="28"/>
      <c r="N943" s="28"/>
      <c r="O943" s="72"/>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87"/>
      <c r="AS943" s="92"/>
    </row>
    <row r="944" spans="2:45" hidden="1">
      <c r="B944" s="823">
        <f>B932+1</f>
        <v>78</v>
      </c>
      <c r="C944" s="828"/>
      <c r="D944" s="25"/>
      <c r="E944" s="25"/>
      <c r="F944" s="24"/>
      <c r="G944" s="396"/>
      <c r="H944" s="7" t="str">
        <f>IFERROR(IF(G944/#REF!=0," ",G944/#REF!),"")</f>
        <v/>
      </c>
      <c r="I944" s="147"/>
      <c r="J944" s="147"/>
      <c r="K944" s="147"/>
      <c r="L944" s="147"/>
      <c r="M944" s="147"/>
      <c r="N944" s="147"/>
      <c r="O944" s="862" t="str">
        <f>IFERROR(ROUND(IF(G954/#REF!=0,"",G954/#REF!),0),"")</f>
        <v/>
      </c>
      <c r="P944" s="859" t="str">
        <f>IFERROR(O954/#REF!,"")</f>
        <v/>
      </c>
      <c r="Q944" s="332"/>
      <c r="R944" s="865" t="str">
        <f>IFERROR(P954*#REF!/2,"")</f>
        <v/>
      </c>
      <c r="S944" s="392"/>
      <c r="T944" s="392"/>
      <c r="U944" s="152"/>
      <c r="V944" s="152"/>
      <c r="W944" s="834" t="str">
        <f>IFERROR(ROUND(IF(OR(#REF!="Hino Truck",#REF!="Hino Truck",#REF!="Hino Truck",#REF!="Hino Truck"),$P954/#REF!,""),1),"NA")</f>
        <v>NA</v>
      </c>
      <c r="X944" s="387"/>
      <c r="Y944" s="834" t="str">
        <f>IFERROR(ROUND(IF(OR(#REF!="Shazoor",#REF!="Shazoor",#REF!="Shazoor",#REF!="Shazoor"),$P954/#REF!,""),1),"NA")</f>
        <v>NA</v>
      </c>
      <c r="Z944" s="387"/>
      <c r="AA944" s="834" t="str">
        <f>IFERROR(ROUND(IF(OR(#REF!="Suzuki",#REF!="Suzuki",#REF!="Suzuki",#REF!="Suzuki"),$P954/#REF!,""),1),"NA")</f>
        <v>NA</v>
      </c>
      <c r="AB944" s="269"/>
      <c r="AC944" s="830"/>
      <c r="AD944" s="855" t="e">
        <f>H954/#REF!/#REF!</f>
        <v>#REF!</v>
      </c>
      <c r="AE944" s="319"/>
      <c r="AF944" s="319"/>
      <c r="AG944" s="319"/>
      <c r="AH944" s="319"/>
      <c r="AI944" s="319"/>
      <c r="AJ944" s="319"/>
      <c r="AK944" s="319"/>
      <c r="AL944" s="319"/>
      <c r="AM944" s="319"/>
      <c r="AN944" s="319"/>
      <c r="AO944" s="319"/>
      <c r="AP944" s="319"/>
      <c r="AQ944" s="857" t="e">
        <f>ROUND(AD954/#REF!,0)</f>
        <v>#REF!</v>
      </c>
      <c r="AR944" s="44"/>
      <c r="AS944" s="19"/>
    </row>
    <row r="945" spans="2:45" hidden="1">
      <c r="B945" s="823"/>
      <c r="C945" s="828"/>
      <c r="D945" s="25"/>
      <c r="E945" s="25"/>
      <c r="F945" s="396"/>
      <c r="G945" s="396"/>
      <c r="H945" s="7" t="str">
        <f>IFERROR(IF(G945/#REF!=0," ",G945/#REF!),"")</f>
        <v/>
      </c>
      <c r="I945" s="147"/>
      <c r="J945" s="147"/>
      <c r="K945" s="147"/>
      <c r="L945" s="147"/>
      <c r="M945" s="147"/>
      <c r="N945" s="147"/>
      <c r="O945" s="863"/>
      <c r="P945" s="860"/>
      <c r="Q945" s="330"/>
      <c r="R945" s="866"/>
      <c r="S945" s="392"/>
      <c r="T945" s="392"/>
      <c r="U945" s="152"/>
      <c r="V945" s="152"/>
      <c r="W945" s="835"/>
      <c r="X945" s="388"/>
      <c r="Y945" s="835"/>
      <c r="Z945" s="388"/>
      <c r="AA945" s="835"/>
      <c r="AB945" s="270"/>
      <c r="AC945" s="831"/>
      <c r="AD945" s="855"/>
      <c r="AE945" s="319"/>
      <c r="AF945" s="319"/>
      <c r="AG945" s="319"/>
      <c r="AH945" s="319"/>
      <c r="AI945" s="319"/>
      <c r="AJ945" s="319"/>
      <c r="AK945" s="319"/>
      <c r="AL945" s="319"/>
      <c r="AM945" s="319"/>
      <c r="AN945" s="319"/>
      <c r="AO945" s="319"/>
      <c r="AP945" s="319"/>
      <c r="AQ945" s="857"/>
      <c r="AR945" s="46"/>
      <c r="AS945" s="19"/>
    </row>
    <row r="946" spans="2:45" hidden="1">
      <c r="B946" s="823"/>
      <c r="C946" s="828"/>
      <c r="D946" s="25"/>
      <c r="E946" s="25"/>
      <c r="F946" s="396"/>
      <c r="G946" s="396"/>
      <c r="H946" s="7" t="str">
        <f>IFERROR(IF(G946/#REF!=0," ",G946/#REF!),"")</f>
        <v/>
      </c>
      <c r="I946" s="147"/>
      <c r="J946" s="147"/>
      <c r="K946" s="147"/>
      <c r="L946" s="147"/>
      <c r="M946" s="147"/>
      <c r="N946" s="147"/>
      <c r="O946" s="863"/>
      <c r="P946" s="860"/>
      <c r="Q946" s="330"/>
      <c r="R946" s="866"/>
      <c r="S946" s="392"/>
      <c r="T946" s="392"/>
      <c r="U946" s="152"/>
      <c r="V946" s="152"/>
      <c r="W946" s="835"/>
      <c r="X946" s="388"/>
      <c r="Y946" s="835"/>
      <c r="Z946" s="388"/>
      <c r="AA946" s="835"/>
      <c r="AB946" s="270"/>
      <c r="AC946" s="831"/>
      <c r="AD946" s="855"/>
      <c r="AE946" s="319"/>
      <c r="AF946" s="319"/>
      <c r="AG946" s="319"/>
      <c r="AH946" s="319"/>
      <c r="AI946" s="319"/>
      <c r="AJ946" s="319"/>
      <c r="AK946" s="319"/>
      <c r="AL946" s="319"/>
      <c r="AM946" s="319"/>
      <c r="AN946" s="319"/>
      <c r="AO946" s="319"/>
      <c r="AP946" s="319"/>
      <c r="AQ946" s="857"/>
      <c r="AR946" s="46"/>
      <c r="AS946" s="19"/>
    </row>
    <row r="947" spans="2:45" hidden="1">
      <c r="B947" s="823"/>
      <c r="C947" s="828"/>
      <c r="D947" s="25"/>
      <c r="E947" s="25"/>
      <c r="F947" s="396"/>
      <c r="G947" s="396"/>
      <c r="H947" s="7" t="str">
        <f>IFERROR(IF(G947/#REF!=0," ",G947/#REF!),"")</f>
        <v/>
      </c>
      <c r="I947" s="147"/>
      <c r="J947" s="147"/>
      <c r="K947" s="147"/>
      <c r="L947" s="147"/>
      <c r="M947" s="147"/>
      <c r="N947" s="147"/>
      <c r="O947" s="863"/>
      <c r="P947" s="860"/>
      <c r="Q947" s="330"/>
      <c r="R947" s="866"/>
      <c r="S947" s="392"/>
      <c r="T947" s="392"/>
      <c r="U947" s="152"/>
      <c r="V947" s="152"/>
      <c r="W947" s="835"/>
      <c r="X947" s="388"/>
      <c r="Y947" s="835"/>
      <c r="Z947" s="388"/>
      <c r="AA947" s="835"/>
      <c r="AB947" s="270"/>
      <c r="AC947" s="831"/>
      <c r="AD947" s="855"/>
      <c r="AE947" s="319"/>
      <c r="AF947" s="319"/>
      <c r="AG947" s="319"/>
      <c r="AH947" s="319"/>
      <c r="AI947" s="319"/>
      <c r="AJ947" s="319"/>
      <c r="AK947" s="319"/>
      <c r="AL947" s="319"/>
      <c r="AM947" s="319"/>
      <c r="AN947" s="319"/>
      <c r="AO947" s="319"/>
      <c r="AP947" s="319"/>
      <c r="AQ947" s="857"/>
      <c r="AR947" s="46"/>
      <c r="AS947" s="19"/>
    </row>
    <row r="948" spans="2:45" hidden="1">
      <c r="B948" s="823"/>
      <c r="C948" s="828"/>
      <c r="D948" s="25"/>
      <c r="E948" s="25"/>
      <c r="F948" s="396"/>
      <c r="G948" s="22"/>
      <c r="H948" s="7" t="str">
        <f>IFERROR(IF(G948/#REF!=0," ",G948/#REF!),"")</f>
        <v/>
      </c>
      <c r="I948" s="147"/>
      <c r="J948" s="147"/>
      <c r="K948" s="147"/>
      <c r="L948" s="147"/>
      <c r="M948" s="147"/>
      <c r="N948" s="147"/>
      <c r="O948" s="863"/>
      <c r="P948" s="860"/>
      <c r="Q948" s="330"/>
      <c r="R948" s="866"/>
      <c r="S948" s="392"/>
      <c r="T948" s="392"/>
      <c r="U948" s="152"/>
      <c r="V948" s="152"/>
      <c r="W948" s="835"/>
      <c r="X948" s="388"/>
      <c r="Y948" s="835"/>
      <c r="Z948" s="388"/>
      <c r="AA948" s="835"/>
      <c r="AB948" s="270"/>
      <c r="AC948" s="831"/>
      <c r="AD948" s="855"/>
      <c r="AE948" s="319"/>
      <c r="AF948" s="319"/>
      <c r="AG948" s="319"/>
      <c r="AH948" s="319"/>
      <c r="AI948" s="319"/>
      <c r="AJ948" s="319"/>
      <c r="AK948" s="319"/>
      <c r="AL948" s="319"/>
      <c r="AM948" s="319"/>
      <c r="AN948" s="319"/>
      <c r="AO948" s="319"/>
      <c r="AP948" s="319"/>
      <c r="AQ948" s="857"/>
      <c r="AR948" s="46"/>
      <c r="AS948" s="19"/>
    </row>
    <row r="949" spans="2:45" hidden="1">
      <c r="B949" s="823"/>
      <c r="C949" s="828"/>
      <c r="D949" s="25"/>
      <c r="E949" s="25"/>
      <c r="F949" s="396"/>
      <c r="G949" s="22"/>
      <c r="H949" s="7" t="str">
        <f>IFERROR(IF(G949/#REF!=0," ",G949/#REF!),"")</f>
        <v/>
      </c>
      <c r="I949" s="147"/>
      <c r="J949" s="147"/>
      <c r="K949" s="147"/>
      <c r="L949" s="147"/>
      <c r="M949" s="147"/>
      <c r="N949" s="147"/>
      <c r="O949" s="863"/>
      <c r="P949" s="860"/>
      <c r="Q949" s="330"/>
      <c r="R949" s="866"/>
      <c r="S949" s="392"/>
      <c r="T949" s="392"/>
      <c r="U949" s="152"/>
      <c r="V949" s="152"/>
      <c r="W949" s="835"/>
      <c r="X949" s="388"/>
      <c r="Y949" s="835"/>
      <c r="Z949" s="388"/>
      <c r="AA949" s="835"/>
      <c r="AB949" s="270"/>
      <c r="AC949" s="831"/>
      <c r="AD949" s="855"/>
      <c r="AE949" s="319"/>
      <c r="AF949" s="319"/>
      <c r="AG949" s="319"/>
      <c r="AH949" s="319"/>
      <c r="AI949" s="319"/>
      <c r="AJ949" s="319"/>
      <c r="AK949" s="319"/>
      <c r="AL949" s="319"/>
      <c r="AM949" s="319"/>
      <c r="AN949" s="319"/>
      <c r="AO949" s="319"/>
      <c r="AP949" s="319"/>
      <c r="AQ949" s="857"/>
      <c r="AR949" s="46"/>
      <c r="AS949" s="19"/>
    </row>
    <row r="950" spans="2:45" hidden="1">
      <c r="B950" s="823"/>
      <c r="C950" s="828"/>
      <c r="D950" s="25"/>
      <c r="E950" s="25"/>
      <c r="F950" s="396"/>
      <c r="G950" s="22"/>
      <c r="H950" s="7" t="str">
        <f>IFERROR(IF(G950/#REF!=0," ",G950/#REF!),"")</f>
        <v/>
      </c>
      <c r="I950" s="147"/>
      <c r="J950" s="147"/>
      <c r="K950" s="147"/>
      <c r="L950" s="147"/>
      <c r="M950" s="147"/>
      <c r="N950" s="147"/>
      <c r="O950" s="863"/>
      <c r="P950" s="860"/>
      <c r="Q950" s="330"/>
      <c r="R950" s="866"/>
      <c r="S950" s="392"/>
      <c r="T950" s="392"/>
      <c r="U950" s="152"/>
      <c r="V950" s="152"/>
      <c r="W950" s="835"/>
      <c r="X950" s="388"/>
      <c r="Y950" s="835"/>
      <c r="Z950" s="388"/>
      <c r="AA950" s="835"/>
      <c r="AB950" s="270"/>
      <c r="AC950" s="831"/>
      <c r="AD950" s="855"/>
      <c r="AE950" s="319"/>
      <c r="AF950" s="319"/>
      <c r="AG950" s="319"/>
      <c r="AH950" s="319"/>
      <c r="AI950" s="319"/>
      <c r="AJ950" s="319"/>
      <c r="AK950" s="319"/>
      <c r="AL950" s="319"/>
      <c r="AM950" s="319"/>
      <c r="AN950" s="319"/>
      <c r="AO950" s="319"/>
      <c r="AP950" s="319"/>
      <c r="AQ950" s="857"/>
      <c r="AR950" s="46"/>
      <c r="AS950" s="19"/>
    </row>
    <row r="951" spans="2:45" hidden="1">
      <c r="B951" s="823"/>
      <c r="C951" s="828"/>
      <c r="D951" s="25"/>
      <c r="E951" s="25"/>
      <c r="F951" s="396"/>
      <c r="G951" s="22"/>
      <c r="H951" s="7" t="str">
        <f>IFERROR(IF(G951/#REF!=0," ",G951/#REF!),"")</f>
        <v/>
      </c>
      <c r="I951" s="147"/>
      <c r="J951" s="147"/>
      <c r="K951" s="147"/>
      <c r="L951" s="147"/>
      <c r="M951" s="147"/>
      <c r="N951" s="147"/>
      <c r="O951" s="863"/>
      <c r="P951" s="860"/>
      <c r="Q951" s="330"/>
      <c r="R951" s="866"/>
      <c r="S951" s="392"/>
      <c r="T951" s="392"/>
      <c r="U951" s="152"/>
      <c r="V951" s="152"/>
      <c r="W951" s="835"/>
      <c r="X951" s="388"/>
      <c r="Y951" s="835"/>
      <c r="Z951" s="388"/>
      <c r="AA951" s="835"/>
      <c r="AB951" s="270"/>
      <c r="AC951" s="831"/>
      <c r="AD951" s="855"/>
      <c r="AE951" s="319"/>
      <c r="AF951" s="319"/>
      <c r="AG951" s="319"/>
      <c r="AH951" s="319"/>
      <c r="AI951" s="319"/>
      <c r="AJ951" s="319"/>
      <c r="AK951" s="319"/>
      <c r="AL951" s="319"/>
      <c r="AM951" s="319"/>
      <c r="AN951" s="319"/>
      <c r="AO951" s="319"/>
      <c r="AP951" s="319"/>
      <c r="AQ951" s="857"/>
      <c r="AR951" s="46"/>
      <c r="AS951" s="19"/>
    </row>
    <row r="952" spans="2:45" hidden="1">
      <c r="B952" s="823"/>
      <c r="C952" s="828"/>
      <c r="D952" s="25"/>
      <c r="E952" s="25"/>
      <c r="F952" s="396"/>
      <c r="G952" s="22"/>
      <c r="H952" s="7" t="str">
        <f>IFERROR(IF(G952/#REF!=0," ",G952/#REF!),"")</f>
        <v/>
      </c>
      <c r="I952" s="147"/>
      <c r="J952" s="147"/>
      <c r="K952" s="147"/>
      <c r="L952" s="147"/>
      <c r="M952" s="147"/>
      <c r="N952" s="147"/>
      <c r="O952" s="863"/>
      <c r="P952" s="860"/>
      <c r="Q952" s="330"/>
      <c r="R952" s="866"/>
      <c r="S952" s="392"/>
      <c r="T952" s="392"/>
      <c r="U952" s="152"/>
      <c r="V952" s="152"/>
      <c r="W952" s="835"/>
      <c r="X952" s="388"/>
      <c r="Y952" s="835"/>
      <c r="Z952" s="388"/>
      <c r="AA952" s="835"/>
      <c r="AB952" s="270"/>
      <c r="AC952" s="831"/>
      <c r="AD952" s="855"/>
      <c r="AE952" s="319"/>
      <c r="AF952" s="319"/>
      <c r="AG952" s="319"/>
      <c r="AH952" s="319"/>
      <c r="AI952" s="319"/>
      <c r="AJ952" s="319"/>
      <c r="AK952" s="319"/>
      <c r="AL952" s="319"/>
      <c r="AM952" s="319"/>
      <c r="AN952" s="319"/>
      <c r="AO952" s="319"/>
      <c r="AP952" s="319"/>
      <c r="AQ952" s="857"/>
      <c r="AR952" s="46"/>
      <c r="AS952" s="19"/>
    </row>
    <row r="953" spans="2:45" hidden="1">
      <c r="B953" s="822"/>
      <c r="C953" s="829"/>
      <c r="D953" s="25"/>
      <c r="E953" s="25"/>
      <c r="F953" s="396"/>
      <c r="G953" s="22"/>
      <c r="H953" s="7" t="str">
        <f>IFERROR(IF(G953/#REF!=0," ",G953/#REF!),"")</f>
        <v/>
      </c>
      <c r="I953" s="7"/>
      <c r="J953" s="7"/>
      <c r="K953" s="7"/>
      <c r="L953" s="7"/>
      <c r="M953" s="7"/>
      <c r="N953" s="7"/>
      <c r="O953" s="864"/>
      <c r="P953" s="861"/>
      <c r="Q953" s="331"/>
      <c r="R953" s="867"/>
      <c r="S953" s="393"/>
      <c r="T953" s="393"/>
      <c r="U953" s="153"/>
      <c r="V953" s="153"/>
      <c r="W953" s="836"/>
      <c r="X953" s="389"/>
      <c r="Y953" s="836"/>
      <c r="Z953" s="389"/>
      <c r="AA953" s="836"/>
      <c r="AB953" s="271"/>
      <c r="AC953" s="832"/>
      <c r="AD953" s="856"/>
      <c r="AE953" s="320"/>
      <c r="AF953" s="320"/>
      <c r="AG953" s="320"/>
      <c r="AH953" s="320"/>
      <c r="AI953" s="320"/>
      <c r="AJ953" s="320"/>
      <c r="AK953" s="320"/>
      <c r="AL953" s="320"/>
      <c r="AM953" s="320"/>
      <c r="AN953" s="320"/>
      <c r="AO953" s="320"/>
      <c r="AP953" s="320"/>
      <c r="AQ953" s="858"/>
      <c r="AR953" s="46"/>
      <c r="AS953" s="19"/>
    </row>
    <row r="954" spans="2:45" s="90" customFormat="1" ht="16.5" hidden="1" customHeight="1">
      <c r="B954" s="821"/>
      <c r="C954" s="78" t="s">
        <v>348</v>
      </c>
      <c r="D954" s="78">
        <f>COUNTA(D944:D953)</f>
        <v>0</v>
      </c>
      <c r="E954" s="78"/>
      <c r="F954" s="78"/>
      <c r="G954" s="69">
        <f>SUM(G944:G953)</f>
        <v>0</v>
      </c>
      <c r="H954" s="69">
        <f>SUM(H944:H953)</f>
        <v>0</v>
      </c>
      <c r="I954" s="69"/>
      <c r="J954" s="69"/>
      <c r="K954" s="69"/>
      <c r="L954" s="69"/>
      <c r="M954" s="69"/>
      <c r="N954" s="69"/>
      <c r="O954" s="70">
        <f>SUM(O944:O953)</f>
        <v>0</v>
      </c>
      <c r="P954" s="71">
        <f>SUM(P944:P953)</f>
        <v>0</v>
      </c>
      <c r="Q954" s="71"/>
      <c r="R954" s="71">
        <f>SUM(R944:R953)</f>
        <v>0</v>
      </c>
      <c r="S954" s="71"/>
      <c r="T954" s="71"/>
      <c r="U954" s="71"/>
      <c r="V954" s="71"/>
      <c r="W954" s="74">
        <f>SUM(W944:W953)</f>
        <v>0</v>
      </c>
      <c r="X954" s="74"/>
      <c r="Y954" s="74">
        <f t="shared" ref="Y954" si="168">SUM(Y944:Y953)</f>
        <v>0</v>
      </c>
      <c r="Z954" s="74"/>
      <c r="AA954" s="74">
        <f>SUM(AA944:AA953)</f>
        <v>0</v>
      </c>
      <c r="AB954" s="74"/>
      <c r="AC954" s="71"/>
      <c r="AD954" s="71" t="e">
        <f>SUM(AD944:AD953)</f>
        <v>#REF!</v>
      </c>
      <c r="AE954" s="71"/>
      <c r="AF954" s="71"/>
      <c r="AG954" s="71"/>
      <c r="AH954" s="71"/>
      <c r="AI954" s="71"/>
      <c r="AJ954" s="71"/>
      <c r="AK954" s="71"/>
      <c r="AL954" s="71"/>
      <c r="AM954" s="71"/>
      <c r="AN954" s="71"/>
      <c r="AO954" s="71"/>
      <c r="AP954" s="71"/>
      <c r="AQ954" s="71" t="e">
        <f t="shared" ref="AQ954" si="169">SUM(AQ944:AQ953)</f>
        <v>#REF!</v>
      </c>
      <c r="AR954" s="81"/>
      <c r="AS954" s="91"/>
    </row>
    <row r="955" spans="2:45" s="93" customFormat="1" hidden="1">
      <c r="B955" s="822"/>
      <c r="C955" s="82"/>
      <c r="D955" s="83"/>
      <c r="E955" s="83"/>
      <c r="F955" s="84"/>
      <c r="G955" s="84"/>
      <c r="H955" s="28" t="str">
        <f>IFERROR(IF(G955/#REF!=0," ",G955/#REF!),"")</f>
        <v/>
      </c>
      <c r="I955" s="28"/>
      <c r="J955" s="28"/>
      <c r="K955" s="28"/>
      <c r="L955" s="28"/>
      <c r="M955" s="28"/>
      <c r="N955" s="28"/>
      <c r="O955" s="72"/>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87"/>
      <c r="AS955" s="92"/>
    </row>
    <row r="956" spans="2:45" hidden="1">
      <c r="B956" s="823">
        <f>B944+1</f>
        <v>79</v>
      </c>
      <c r="C956" s="828"/>
      <c r="D956" s="25"/>
      <c r="E956" s="25"/>
      <c r="F956" s="24"/>
      <c r="G956" s="396"/>
      <c r="H956" s="7" t="str">
        <f>IFERROR(IF(G956/#REF!=0," ",G956/#REF!),"")</f>
        <v/>
      </c>
      <c r="I956" s="147"/>
      <c r="J956" s="147"/>
      <c r="K956" s="147"/>
      <c r="L956" s="147"/>
      <c r="M956" s="147"/>
      <c r="N956" s="147"/>
      <c r="O956" s="862" t="str">
        <f>IFERROR(ROUND(IF(G966/#REF!=0,"",G966/#REF!),0),"")</f>
        <v/>
      </c>
      <c r="P956" s="859" t="str">
        <f>IFERROR(O966/#REF!,"")</f>
        <v/>
      </c>
      <c r="Q956" s="332"/>
      <c r="R956" s="865" t="str">
        <f>IFERROR(P966*#REF!/2,"")</f>
        <v/>
      </c>
      <c r="S956" s="392"/>
      <c r="T956" s="392"/>
      <c r="U956" s="152"/>
      <c r="V956" s="152"/>
      <c r="W956" s="834" t="str">
        <f>IFERROR(ROUND(IF(OR(#REF!="Hino Truck",#REF!="Hino Truck",#REF!="Hino Truck",#REF!="Hino Truck"),$P966/#REF!,""),1),"NA")</f>
        <v>NA</v>
      </c>
      <c r="X956" s="387"/>
      <c r="Y956" s="834" t="str">
        <f>IFERROR(ROUND(IF(OR(#REF!="Shazoor",#REF!="Shazoor",#REF!="Shazoor",#REF!="Shazoor"),$P966/#REF!,""),1),"NA")</f>
        <v>NA</v>
      </c>
      <c r="Z956" s="387"/>
      <c r="AA956" s="834" t="str">
        <f>IFERROR(ROUND(IF(OR(#REF!="Suzuki",#REF!="Suzuki",#REF!="Suzuki",#REF!="Suzuki"),$P966/#REF!,""),1),"NA")</f>
        <v>NA</v>
      </c>
      <c r="AB956" s="269"/>
      <c r="AC956" s="830"/>
      <c r="AD956" s="855" t="e">
        <f>H966/#REF!/#REF!</f>
        <v>#REF!</v>
      </c>
      <c r="AE956" s="319"/>
      <c r="AF956" s="319"/>
      <c r="AG956" s="319"/>
      <c r="AH956" s="319"/>
      <c r="AI956" s="319"/>
      <c r="AJ956" s="319"/>
      <c r="AK956" s="319"/>
      <c r="AL956" s="319"/>
      <c r="AM956" s="319"/>
      <c r="AN956" s="319"/>
      <c r="AO956" s="319"/>
      <c r="AP956" s="319"/>
      <c r="AQ956" s="857" t="e">
        <f>ROUND(AD966/#REF!,0)</f>
        <v>#REF!</v>
      </c>
      <c r="AR956" s="44"/>
      <c r="AS956" s="19"/>
    </row>
    <row r="957" spans="2:45" hidden="1">
      <c r="B957" s="823"/>
      <c r="C957" s="828"/>
      <c r="D957" s="25"/>
      <c r="E957" s="25"/>
      <c r="F957" s="396"/>
      <c r="G957" s="396"/>
      <c r="H957" s="7" t="str">
        <f>IFERROR(IF(G957/#REF!=0," ",G957/#REF!),"")</f>
        <v/>
      </c>
      <c r="I957" s="147"/>
      <c r="J957" s="147"/>
      <c r="K957" s="147"/>
      <c r="L957" s="147"/>
      <c r="M957" s="147"/>
      <c r="N957" s="147"/>
      <c r="O957" s="863"/>
      <c r="P957" s="860"/>
      <c r="Q957" s="330"/>
      <c r="R957" s="866"/>
      <c r="S957" s="392"/>
      <c r="T957" s="392"/>
      <c r="U957" s="152"/>
      <c r="V957" s="152"/>
      <c r="W957" s="835"/>
      <c r="X957" s="388"/>
      <c r="Y957" s="835"/>
      <c r="Z957" s="388"/>
      <c r="AA957" s="835"/>
      <c r="AB957" s="270"/>
      <c r="AC957" s="831"/>
      <c r="AD957" s="855"/>
      <c r="AE957" s="319"/>
      <c r="AF957" s="319"/>
      <c r="AG957" s="319"/>
      <c r="AH957" s="319"/>
      <c r="AI957" s="319"/>
      <c r="AJ957" s="319"/>
      <c r="AK957" s="319"/>
      <c r="AL957" s="319"/>
      <c r="AM957" s="319"/>
      <c r="AN957" s="319"/>
      <c r="AO957" s="319"/>
      <c r="AP957" s="319"/>
      <c r="AQ957" s="857"/>
      <c r="AR957" s="46"/>
      <c r="AS957" s="19"/>
    </row>
    <row r="958" spans="2:45" hidden="1">
      <c r="B958" s="823"/>
      <c r="C958" s="828"/>
      <c r="D958" s="25"/>
      <c r="E958" s="25"/>
      <c r="F958" s="396"/>
      <c r="G958" s="396"/>
      <c r="H958" s="7" t="str">
        <f>IFERROR(IF(G958/#REF!=0," ",G958/#REF!),"")</f>
        <v/>
      </c>
      <c r="I958" s="147"/>
      <c r="J958" s="147"/>
      <c r="K958" s="147"/>
      <c r="L958" s="147"/>
      <c r="M958" s="147"/>
      <c r="N958" s="147"/>
      <c r="O958" s="863"/>
      <c r="P958" s="860"/>
      <c r="Q958" s="330"/>
      <c r="R958" s="866"/>
      <c r="S958" s="392"/>
      <c r="T958" s="392"/>
      <c r="U958" s="152"/>
      <c r="V958" s="152"/>
      <c r="W958" s="835"/>
      <c r="X958" s="388"/>
      <c r="Y958" s="835"/>
      <c r="Z958" s="388"/>
      <c r="AA958" s="835"/>
      <c r="AB958" s="270"/>
      <c r="AC958" s="831"/>
      <c r="AD958" s="855"/>
      <c r="AE958" s="319"/>
      <c r="AF958" s="319"/>
      <c r="AG958" s="319"/>
      <c r="AH958" s="319"/>
      <c r="AI958" s="319"/>
      <c r="AJ958" s="319"/>
      <c r="AK958" s="319"/>
      <c r="AL958" s="319"/>
      <c r="AM958" s="319"/>
      <c r="AN958" s="319"/>
      <c r="AO958" s="319"/>
      <c r="AP958" s="319"/>
      <c r="AQ958" s="857"/>
      <c r="AR958" s="46"/>
      <c r="AS958" s="19"/>
    </row>
    <row r="959" spans="2:45" hidden="1">
      <c r="B959" s="823"/>
      <c r="C959" s="828"/>
      <c r="D959" s="25"/>
      <c r="E959" s="25"/>
      <c r="F959" s="396"/>
      <c r="G959" s="396"/>
      <c r="H959" s="7" t="str">
        <f>IFERROR(IF(G959/#REF!=0," ",G959/#REF!),"")</f>
        <v/>
      </c>
      <c r="I959" s="147"/>
      <c r="J959" s="147"/>
      <c r="K959" s="147"/>
      <c r="L959" s="147"/>
      <c r="M959" s="147"/>
      <c r="N959" s="147"/>
      <c r="O959" s="863"/>
      <c r="P959" s="860"/>
      <c r="Q959" s="330"/>
      <c r="R959" s="866"/>
      <c r="S959" s="392"/>
      <c r="T959" s="392"/>
      <c r="U959" s="152"/>
      <c r="V959" s="152"/>
      <c r="W959" s="835"/>
      <c r="X959" s="388"/>
      <c r="Y959" s="835"/>
      <c r="Z959" s="388"/>
      <c r="AA959" s="835"/>
      <c r="AB959" s="270"/>
      <c r="AC959" s="831"/>
      <c r="AD959" s="855"/>
      <c r="AE959" s="319"/>
      <c r="AF959" s="319"/>
      <c r="AG959" s="319"/>
      <c r="AH959" s="319"/>
      <c r="AI959" s="319"/>
      <c r="AJ959" s="319"/>
      <c r="AK959" s="319"/>
      <c r="AL959" s="319"/>
      <c r="AM959" s="319"/>
      <c r="AN959" s="319"/>
      <c r="AO959" s="319"/>
      <c r="AP959" s="319"/>
      <c r="AQ959" s="857"/>
      <c r="AR959" s="46"/>
      <c r="AS959" s="19"/>
    </row>
    <row r="960" spans="2:45" hidden="1">
      <c r="B960" s="823"/>
      <c r="C960" s="828"/>
      <c r="D960" s="25"/>
      <c r="E960" s="25"/>
      <c r="F960" s="396"/>
      <c r="G960" s="22"/>
      <c r="H960" s="7" t="str">
        <f>IFERROR(IF(G960/#REF!=0," ",G960/#REF!),"")</f>
        <v/>
      </c>
      <c r="I960" s="147"/>
      <c r="J960" s="147"/>
      <c r="K960" s="147"/>
      <c r="L960" s="147"/>
      <c r="M960" s="147"/>
      <c r="N960" s="147"/>
      <c r="O960" s="863"/>
      <c r="P960" s="860"/>
      <c r="Q960" s="330"/>
      <c r="R960" s="866"/>
      <c r="S960" s="392"/>
      <c r="T960" s="392"/>
      <c r="U960" s="152"/>
      <c r="V960" s="152"/>
      <c r="W960" s="835"/>
      <c r="X960" s="388"/>
      <c r="Y960" s="835"/>
      <c r="Z960" s="388"/>
      <c r="AA960" s="835"/>
      <c r="AB960" s="270"/>
      <c r="AC960" s="831"/>
      <c r="AD960" s="855"/>
      <c r="AE960" s="319"/>
      <c r="AF960" s="319"/>
      <c r="AG960" s="319"/>
      <c r="AH960" s="319"/>
      <c r="AI960" s="319"/>
      <c r="AJ960" s="319"/>
      <c r="AK960" s="319"/>
      <c r="AL960" s="319"/>
      <c r="AM960" s="319"/>
      <c r="AN960" s="319"/>
      <c r="AO960" s="319"/>
      <c r="AP960" s="319"/>
      <c r="AQ960" s="857"/>
      <c r="AR960" s="46"/>
      <c r="AS960" s="19"/>
    </row>
    <row r="961" spans="2:45" hidden="1">
      <c r="B961" s="823"/>
      <c r="C961" s="828"/>
      <c r="D961" s="25"/>
      <c r="E961" s="25"/>
      <c r="F961" s="396"/>
      <c r="G961" s="22"/>
      <c r="H961" s="7" t="str">
        <f>IFERROR(IF(G961/#REF!=0," ",G961/#REF!),"")</f>
        <v/>
      </c>
      <c r="I961" s="147"/>
      <c r="J961" s="147"/>
      <c r="K961" s="147"/>
      <c r="L961" s="147"/>
      <c r="M961" s="147"/>
      <c r="N961" s="147"/>
      <c r="O961" s="863"/>
      <c r="P961" s="860"/>
      <c r="Q961" s="330"/>
      <c r="R961" s="866"/>
      <c r="S961" s="392"/>
      <c r="T961" s="392"/>
      <c r="U961" s="152"/>
      <c r="V961" s="152"/>
      <c r="W961" s="835"/>
      <c r="X961" s="388"/>
      <c r="Y961" s="835"/>
      <c r="Z961" s="388"/>
      <c r="AA961" s="835"/>
      <c r="AB961" s="270"/>
      <c r="AC961" s="831"/>
      <c r="AD961" s="855"/>
      <c r="AE961" s="319"/>
      <c r="AF961" s="319"/>
      <c r="AG961" s="319"/>
      <c r="AH961" s="319"/>
      <c r="AI961" s="319"/>
      <c r="AJ961" s="319"/>
      <c r="AK961" s="319"/>
      <c r="AL961" s="319"/>
      <c r="AM961" s="319"/>
      <c r="AN961" s="319"/>
      <c r="AO961" s="319"/>
      <c r="AP961" s="319"/>
      <c r="AQ961" s="857"/>
      <c r="AR961" s="46"/>
      <c r="AS961" s="19"/>
    </row>
    <row r="962" spans="2:45" hidden="1">
      <c r="B962" s="823"/>
      <c r="C962" s="828"/>
      <c r="D962" s="25"/>
      <c r="E962" s="25"/>
      <c r="F962" s="396"/>
      <c r="G962" s="22"/>
      <c r="H962" s="7" t="str">
        <f>IFERROR(IF(G962/#REF!=0," ",G962/#REF!),"")</f>
        <v/>
      </c>
      <c r="I962" s="147"/>
      <c r="J962" s="147"/>
      <c r="K962" s="147"/>
      <c r="L962" s="147"/>
      <c r="M962" s="147"/>
      <c r="N962" s="147"/>
      <c r="O962" s="863"/>
      <c r="P962" s="860"/>
      <c r="Q962" s="330"/>
      <c r="R962" s="866"/>
      <c r="S962" s="392"/>
      <c r="T962" s="392"/>
      <c r="U962" s="152"/>
      <c r="V962" s="152"/>
      <c r="W962" s="835"/>
      <c r="X962" s="388"/>
      <c r="Y962" s="835"/>
      <c r="Z962" s="388"/>
      <c r="AA962" s="835"/>
      <c r="AB962" s="270"/>
      <c r="AC962" s="831"/>
      <c r="AD962" s="855"/>
      <c r="AE962" s="319"/>
      <c r="AF962" s="319"/>
      <c r="AG962" s="319"/>
      <c r="AH962" s="319"/>
      <c r="AI962" s="319"/>
      <c r="AJ962" s="319"/>
      <c r="AK962" s="319"/>
      <c r="AL962" s="319"/>
      <c r="AM962" s="319"/>
      <c r="AN962" s="319"/>
      <c r="AO962" s="319"/>
      <c r="AP962" s="319"/>
      <c r="AQ962" s="857"/>
      <c r="AR962" s="46"/>
      <c r="AS962" s="19"/>
    </row>
    <row r="963" spans="2:45" hidden="1">
      <c r="B963" s="823"/>
      <c r="C963" s="828"/>
      <c r="D963" s="25"/>
      <c r="E963" s="25"/>
      <c r="F963" s="396"/>
      <c r="G963" s="22"/>
      <c r="H963" s="7" t="str">
        <f>IFERROR(IF(G963/#REF!=0," ",G963/#REF!),"")</f>
        <v/>
      </c>
      <c r="I963" s="147"/>
      <c r="J963" s="147"/>
      <c r="K963" s="147"/>
      <c r="L963" s="147"/>
      <c r="M963" s="147"/>
      <c r="N963" s="147"/>
      <c r="O963" s="863"/>
      <c r="P963" s="860"/>
      <c r="Q963" s="330"/>
      <c r="R963" s="866"/>
      <c r="S963" s="392"/>
      <c r="T963" s="392"/>
      <c r="U963" s="152"/>
      <c r="V963" s="152"/>
      <c r="W963" s="835"/>
      <c r="X963" s="388"/>
      <c r="Y963" s="835"/>
      <c r="Z963" s="388"/>
      <c r="AA963" s="835"/>
      <c r="AB963" s="270"/>
      <c r="AC963" s="831"/>
      <c r="AD963" s="855"/>
      <c r="AE963" s="319"/>
      <c r="AF963" s="319"/>
      <c r="AG963" s="319"/>
      <c r="AH963" s="319"/>
      <c r="AI963" s="319"/>
      <c r="AJ963" s="319"/>
      <c r="AK963" s="319"/>
      <c r="AL963" s="319"/>
      <c r="AM963" s="319"/>
      <c r="AN963" s="319"/>
      <c r="AO963" s="319"/>
      <c r="AP963" s="319"/>
      <c r="AQ963" s="857"/>
      <c r="AR963" s="46"/>
      <c r="AS963" s="19"/>
    </row>
    <row r="964" spans="2:45" hidden="1">
      <c r="B964" s="823"/>
      <c r="C964" s="828"/>
      <c r="D964" s="25"/>
      <c r="E964" s="25"/>
      <c r="F964" s="396"/>
      <c r="G964" s="22"/>
      <c r="H964" s="7" t="str">
        <f>IFERROR(IF(G964/#REF!=0," ",G964/#REF!),"")</f>
        <v/>
      </c>
      <c r="I964" s="147"/>
      <c r="J964" s="147"/>
      <c r="K964" s="147"/>
      <c r="L964" s="147"/>
      <c r="M964" s="147"/>
      <c r="N964" s="147"/>
      <c r="O964" s="863"/>
      <c r="P964" s="860"/>
      <c r="Q964" s="330"/>
      <c r="R964" s="866"/>
      <c r="S964" s="392"/>
      <c r="T964" s="392"/>
      <c r="U964" s="152"/>
      <c r="V964" s="152"/>
      <c r="W964" s="835"/>
      <c r="X964" s="388"/>
      <c r="Y964" s="835"/>
      <c r="Z964" s="388"/>
      <c r="AA964" s="835"/>
      <c r="AB964" s="270"/>
      <c r="AC964" s="831"/>
      <c r="AD964" s="855"/>
      <c r="AE964" s="319"/>
      <c r="AF964" s="319"/>
      <c r="AG964" s="319"/>
      <c r="AH964" s="319"/>
      <c r="AI964" s="319"/>
      <c r="AJ964" s="319"/>
      <c r="AK964" s="319"/>
      <c r="AL964" s="319"/>
      <c r="AM964" s="319"/>
      <c r="AN964" s="319"/>
      <c r="AO964" s="319"/>
      <c r="AP964" s="319"/>
      <c r="AQ964" s="857"/>
      <c r="AR964" s="46"/>
      <c r="AS964" s="19"/>
    </row>
    <row r="965" spans="2:45" hidden="1">
      <c r="B965" s="822"/>
      <c r="C965" s="829"/>
      <c r="D965" s="25"/>
      <c r="E965" s="25"/>
      <c r="F965" s="396"/>
      <c r="G965" s="22"/>
      <c r="H965" s="7" t="str">
        <f>IFERROR(IF(G965/#REF!=0," ",G965/#REF!),"")</f>
        <v/>
      </c>
      <c r="I965" s="7"/>
      <c r="J965" s="7"/>
      <c r="K965" s="7"/>
      <c r="L965" s="7"/>
      <c r="M965" s="7"/>
      <c r="N965" s="7"/>
      <c r="O965" s="864"/>
      <c r="P965" s="861"/>
      <c r="Q965" s="331"/>
      <c r="R965" s="867"/>
      <c r="S965" s="393"/>
      <c r="T965" s="393"/>
      <c r="U965" s="153"/>
      <c r="V965" s="153"/>
      <c r="W965" s="836"/>
      <c r="X965" s="389"/>
      <c r="Y965" s="836"/>
      <c r="Z965" s="389"/>
      <c r="AA965" s="836"/>
      <c r="AB965" s="271"/>
      <c r="AC965" s="832"/>
      <c r="AD965" s="856"/>
      <c r="AE965" s="320"/>
      <c r="AF965" s="320"/>
      <c r="AG965" s="320"/>
      <c r="AH965" s="320"/>
      <c r="AI965" s="320"/>
      <c r="AJ965" s="320"/>
      <c r="AK965" s="320"/>
      <c r="AL965" s="320"/>
      <c r="AM965" s="320"/>
      <c r="AN965" s="320"/>
      <c r="AO965" s="320"/>
      <c r="AP965" s="320"/>
      <c r="AQ965" s="858"/>
      <c r="AR965" s="46"/>
      <c r="AS965" s="19"/>
    </row>
    <row r="966" spans="2:45" s="90" customFormat="1" ht="16.5" hidden="1" customHeight="1">
      <c r="B966" s="821"/>
      <c r="C966" s="78" t="s">
        <v>348</v>
      </c>
      <c r="D966" s="78">
        <f>COUNTA(D956:D965)</f>
        <v>0</v>
      </c>
      <c r="E966" s="78"/>
      <c r="F966" s="78"/>
      <c r="G966" s="69">
        <f>SUM(G956:G965)</f>
        <v>0</v>
      </c>
      <c r="H966" s="69">
        <f>SUM(H956:H965)</f>
        <v>0</v>
      </c>
      <c r="I966" s="69"/>
      <c r="J966" s="69"/>
      <c r="K966" s="69"/>
      <c r="L966" s="69"/>
      <c r="M966" s="69"/>
      <c r="N966" s="69"/>
      <c r="O966" s="70">
        <f>SUM(O956:O965)</f>
        <v>0</v>
      </c>
      <c r="P966" s="71">
        <f>SUM(P956:P965)</f>
        <v>0</v>
      </c>
      <c r="Q966" s="71"/>
      <c r="R966" s="71">
        <f>SUM(R956:R965)</f>
        <v>0</v>
      </c>
      <c r="S966" s="71"/>
      <c r="T966" s="71"/>
      <c r="U966" s="71"/>
      <c r="V966" s="71"/>
      <c r="W966" s="74">
        <f>SUM(W956:W965)</f>
        <v>0</v>
      </c>
      <c r="X966" s="74"/>
      <c r="Y966" s="74">
        <f t="shared" ref="Y966" si="170">SUM(Y956:Y965)</f>
        <v>0</v>
      </c>
      <c r="Z966" s="74"/>
      <c r="AA966" s="74">
        <f>SUM(AA956:AA965)</f>
        <v>0</v>
      </c>
      <c r="AB966" s="74"/>
      <c r="AC966" s="71"/>
      <c r="AD966" s="71" t="e">
        <f>SUM(AD956:AD965)</f>
        <v>#REF!</v>
      </c>
      <c r="AE966" s="71"/>
      <c r="AF966" s="71"/>
      <c r="AG966" s="71"/>
      <c r="AH966" s="71"/>
      <c r="AI966" s="71"/>
      <c r="AJ966" s="71"/>
      <c r="AK966" s="71"/>
      <c r="AL966" s="71"/>
      <c r="AM966" s="71"/>
      <c r="AN966" s="71"/>
      <c r="AO966" s="71"/>
      <c r="AP966" s="71"/>
      <c r="AQ966" s="71" t="e">
        <f t="shared" ref="AQ966" si="171">SUM(AQ956:AQ965)</f>
        <v>#REF!</v>
      </c>
      <c r="AR966" s="81"/>
      <c r="AS966" s="91"/>
    </row>
    <row r="967" spans="2:45" s="93" customFormat="1" hidden="1">
      <c r="B967" s="822"/>
      <c r="C967" s="82"/>
      <c r="D967" s="83"/>
      <c r="E967" s="83"/>
      <c r="F967" s="84"/>
      <c r="G967" s="84"/>
      <c r="H967" s="28" t="str">
        <f>IFERROR(IF(G967/#REF!=0," ",G967/#REF!),"")</f>
        <v/>
      </c>
      <c r="I967" s="28"/>
      <c r="J967" s="28"/>
      <c r="K967" s="28"/>
      <c r="L967" s="28"/>
      <c r="M967" s="28"/>
      <c r="N967" s="28"/>
      <c r="O967" s="72"/>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87"/>
      <c r="AS967" s="92"/>
    </row>
    <row r="968" spans="2:45" hidden="1">
      <c r="B968" s="823">
        <f>B956+1</f>
        <v>80</v>
      </c>
      <c r="C968" s="828"/>
      <c r="D968" s="25"/>
      <c r="E968" s="25"/>
      <c r="F968" s="24"/>
      <c r="G968" s="396"/>
      <c r="H968" s="7" t="str">
        <f>IFERROR(IF(G968/#REF!=0," ",G968/#REF!),"")</f>
        <v/>
      </c>
      <c r="I968" s="147"/>
      <c r="J968" s="147"/>
      <c r="K968" s="147"/>
      <c r="L968" s="147"/>
      <c r="M968" s="147"/>
      <c r="N968" s="147"/>
      <c r="O968" s="862" t="str">
        <f>IFERROR(ROUND(IF(G978/#REF!=0,"",G978/#REF!),0),"")</f>
        <v/>
      </c>
      <c r="P968" s="859" t="str">
        <f>IFERROR(O978/#REF!,"")</f>
        <v/>
      </c>
      <c r="Q968" s="332"/>
      <c r="R968" s="865" t="str">
        <f>IFERROR(P978*#REF!/2,"")</f>
        <v/>
      </c>
      <c r="S968" s="392"/>
      <c r="T968" s="392"/>
      <c r="U968" s="152"/>
      <c r="V968" s="152"/>
      <c r="W968" s="834" t="str">
        <f>IFERROR(ROUND(IF(OR(#REF!="Hino Truck",#REF!="Hino Truck",#REF!="Hino Truck",#REF!="Hino Truck"),$P978/#REF!,""),1),"NA")</f>
        <v>NA</v>
      </c>
      <c r="X968" s="387"/>
      <c r="Y968" s="834" t="str">
        <f>IFERROR(ROUND(IF(OR(#REF!="Shazoor",#REF!="Shazoor",#REF!="Shazoor",#REF!="Shazoor"),$P978/#REF!,""),1),"NA")</f>
        <v>NA</v>
      </c>
      <c r="Z968" s="387"/>
      <c r="AA968" s="834" t="str">
        <f>IFERROR(ROUND(IF(OR(#REF!="Suzuki",#REF!="Suzuki",#REF!="Suzuki",#REF!="Suzuki"),$P978/#REF!,""),1),"NA")</f>
        <v>NA</v>
      </c>
      <c r="AB968" s="269"/>
      <c r="AC968" s="830"/>
      <c r="AD968" s="855" t="e">
        <f>H978/#REF!/#REF!</f>
        <v>#REF!</v>
      </c>
      <c r="AE968" s="319"/>
      <c r="AF968" s="319"/>
      <c r="AG968" s="319"/>
      <c r="AH968" s="319"/>
      <c r="AI968" s="319"/>
      <c r="AJ968" s="319"/>
      <c r="AK968" s="319"/>
      <c r="AL968" s="319"/>
      <c r="AM968" s="319"/>
      <c r="AN968" s="319"/>
      <c r="AO968" s="319"/>
      <c r="AP968" s="319"/>
      <c r="AQ968" s="857" t="e">
        <f>ROUND(AD978/#REF!,0)</f>
        <v>#REF!</v>
      </c>
      <c r="AR968" s="44"/>
      <c r="AS968" s="19"/>
    </row>
    <row r="969" spans="2:45" hidden="1">
      <c r="B969" s="823"/>
      <c r="C969" s="828"/>
      <c r="D969" s="25"/>
      <c r="E969" s="25"/>
      <c r="F969" s="396"/>
      <c r="G969" s="396"/>
      <c r="H969" s="7" t="str">
        <f>IFERROR(IF(G969/#REF!=0," ",G969/#REF!),"")</f>
        <v/>
      </c>
      <c r="I969" s="147"/>
      <c r="J969" s="147"/>
      <c r="K969" s="147"/>
      <c r="L969" s="147"/>
      <c r="M969" s="147"/>
      <c r="N969" s="147"/>
      <c r="O969" s="863"/>
      <c r="P969" s="860"/>
      <c r="Q969" s="330"/>
      <c r="R969" s="866"/>
      <c r="S969" s="392"/>
      <c r="T969" s="392"/>
      <c r="U969" s="152"/>
      <c r="V969" s="152"/>
      <c r="W969" s="835"/>
      <c r="X969" s="388"/>
      <c r="Y969" s="835"/>
      <c r="Z969" s="388"/>
      <c r="AA969" s="835"/>
      <c r="AB969" s="270"/>
      <c r="AC969" s="831"/>
      <c r="AD969" s="855"/>
      <c r="AE969" s="319"/>
      <c r="AF969" s="319"/>
      <c r="AG969" s="319"/>
      <c r="AH969" s="319"/>
      <c r="AI969" s="319"/>
      <c r="AJ969" s="319"/>
      <c r="AK969" s="319"/>
      <c r="AL969" s="319"/>
      <c r="AM969" s="319"/>
      <c r="AN969" s="319"/>
      <c r="AO969" s="319"/>
      <c r="AP969" s="319"/>
      <c r="AQ969" s="857"/>
      <c r="AR969" s="46"/>
      <c r="AS969" s="19"/>
    </row>
    <row r="970" spans="2:45" hidden="1">
      <c r="B970" s="823"/>
      <c r="C970" s="828"/>
      <c r="D970" s="25"/>
      <c r="E970" s="25"/>
      <c r="F970" s="396"/>
      <c r="G970" s="396"/>
      <c r="H970" s="7" t="str">
        <f>IFERROR(IF(G970/#REF!=0," ",G970/#REF!),"")</f>
        <v/>
      </c>
      <c r="I970" s="147"/>
      <c r="J970" s="147"/>
      <c r="K970" s="147"/>
      <c r="L970" s="147"/>
      <c r="M970" s="147"/>
      <c r="N970" s="147"/>
      <c r="O970" s="863"/>
      <c r="P970" s="860"/>
      <c r="Q970" s="330"/>
      <c r="R970" s="866"/>
      <c r="S970" s="392"/>
      <c r="T970" s="392"/>
      <c r="U970" s="152"/>
      <c r="V970" s="152"/>
      <c r="W970" s="835"/>
      <c r="X970" s="388"/>
      <c r="Y970" s="835"/>
      <c r="Z970" s="388"/>
      <c r="AA970" s="835"/>
      <c r="AB970" s="270"/>
      <c r="AC970" s="831"/>
      <c r="AD970" s="855"/>
      <c r="AE970" s="319"/>
      <c r="AF970" s="319"/>
      <c r="AG970" s="319"/>
      <c r="AH970" s="319"/>
      <c r="AI970" s="319"/>
      <c r="AJ970" s="319"/>
      <c r="AK970" s="319"/>
      <c r="AL970" s="319"/>
      <c r="AM970" s="319"/>
      <c r="AN970" s="319"/>
      <c r="AO970" s="319"/>
      <c r="AP970" s="319"/>
      <c r="AQ970" s="857"/>
      <c r="AR970" s="46"/>
      <c r="AS970" s="19"/>
    </row>
    <row r="971" spans="2:45" hidden="1">
      <c r="B971" s="823"/>
      <c r="C971" s="828"/>
      <c r="D971" s="25"/>
      <c r="E971" s="25"/>
      <c r="F971" s="396"/>
      <c r="G971" s="396"/>
      <c r="H971" s="7" t="str">
        <f>IFERROR(IF(G971/#REF!=0," ",G971/#REF!),"")</f>
        <v/>
      </c>
      <c r="I971" s="147"/>
      <c r="J971" s="147"/>
      <c r="K971" s="147"/>
      <c r="L971" s="147"/>
      <c r="M971" s="147"/>
      <c r="N971" s="147"/>
      <c r="O971" s="863"/>
      <c r="P971" s="860"/>
      <c r="Q971" s="330"/>
      <c r="R971" s="866"/>
      <c r="S971" s="392"/>
      <c r="T971" s="392"/>
      <c r="U971" s="152"/>
      <c r="V971" s="152"/>
      <c r="W971" s="835"/>
      <c r="X971" s="388"/>
      <c r="Y971" s="835"/>
      <c r="Z971" s="388"/>
      <c r="AA971" s="835"/>
      <c r="AB971" s="270"/>
      <c r="AC971" s="831"/>
      <c r="AD971" s="855"/>
      <c r="AE971" s="319"/>
      <c r="AF971" s="319"/>
      <c r="AG971" s="319"/>
      <c r="AH971" s="319"/>
      <c r="AI971" s="319"/>
      <c r="AJ971" s="319"/>
      <c r="AK971" s="319"/>
      <c r="AL971" s="319"/>
      <c r="AM971" s="319"/>
      <c r="AN971" s="319"/>
      <c r="AO971" s="319"/>
      <c r="AP971" s="319"/>
      <c r="AQ971" s="857"/>
      <c r="AR971" s="46"/>
      <c r="AS971" s="19"/>
    </row>
    <row r="972" spans="2:45" hidden="1">
      <c r="B972" s="823"/>
      <c r="C972" s="828"/>
      <c r="D972" s="25"/>
      <c r="E972" s="25"/>
      <c r="F972" s="396"/>
      <c r="G972" s="22"/>
      <c r="H972" s="7" t="str">
        <f>IFERROR(IF(G972/#REF!=0," ",G972/#REF!),"")</f>
        <v/>
      </c>
      <c r="I972" s="147"/>
      <c r="J972" s="147"/>
      <c r="K972" s="147"/>
      <c r="L972" s="147"/>
      <c r="M972" s="147"/>
      <c r="N972" s="147"/>
      <c r="O972" s="863"/>
      <c r="P972" s="860"/>
      <c r="Q972" s="330"/>
      <c r="R972" s="866"/>
      <c r="S972" s="392"/>
      <c r="T972" s="392"/>
      <c r="U972" s="152"/>
      <c r="V972" s="152"/>
      <c r="W972" s="835"/>
      <c r="X972" s="388"/>
      <c r="Y972" s="835"/>
      <c r="Z972" s="388"/>
      <c r="AA972" s="835"/>
      <c r="AB972" s="270"/>
      <c r="AC972" s="831"/>
      <c r="AD972" s="855"/>
      <c r="AE972" s="319"/>
      <c r="AF972" s="319"/>
      <c r="AG972" s="319"/>
      <c r="AH972" s="319"/>
      <c r="AI972" s="319"/>
      <c r="AJ972" s="319"/>
      <c r="AK972" s="319"/>
      <c r="AL972" s="319"/>
      <c r="AM972" s="319"/>
      <c r="AN972" s="319"/>
      <c r="AO972" s="319"/>
      <c r="AP972" s="319"/>
      <c r="AQ972" s="857"/>
      <c r="AR972" s="46"/>
      <c r="AS972" s="19"/>
    </row>
    <row r="973" spans="2:45" hidden="1">
      <c r="B973" s="823"/>
      <c r="C973" s="828"/>
      <c r="D973" s="25"/>
      <c r="E973" s="25"/>
      <c r="F973" s="396"/>
      <c r="G973" s="22"/>
      <c r="H973" s="7" t="str">
        <f>IFERROR(IF(G973/#REF!=0," ",G973/#REF!),"")</f>
        <v/>
      </c>
      <c r="I973" s="147"/>
      <c r="J973" s="147"/>
      <c r="K973" s="147"/>
      <c r="L973" s="147"/>
      <c r="M973" s="147"/>
      <c r="N973" s="147"/>
      <c r="O973" s="863"/>
      <c r="P973" s="860"/>
      <c r="Q973" s="330"/>
      <c r="R973" s="866"/>
      <c r="S973" s="392"/>
      <c r="T973" s="392"/>
      <c r="U973" s="152"/>
      <c r="V973" s="152"/>
      <c r="W973" s="835"/>
      <c r="X973" s="388"/>
      <c r="Y973" s="835"/>
      <c r="Z973" s="388"/>
      <c r="AA973" s="835"/>
      <c r="AB973" s="270"/>
      <c r="AC973" s="831"/>
      <c r="AD973" s="855"/>
      <c r="AE973" s="319"/>
      <c r="AF973" s="319"/>
      <c r="AG973" s="319"/>
      <c r="AH973" s="319"/>
      <c r="AI973" s="319"/>
      <c r="AJ973" s="319"/>
      <c r="AK973" s="319"/>
      <c r="AL973" s="319"/>
      <c r="AM973" s="319"/>
      <c r="AN973" s="319"/>
      <c r="AO973" s="319"/>
      <c r="AP973" s="319"/>
      <c r="AQ973" s="857"/>
      <c r="AR973" s="46"/>
      <c r="AS973" s="19"/>
    </row>
    <row r="974" spans="2:45" hidden="1">
      <c r="B974" s="823"/>
      <c r="C974" s="828"/>
      <c r="D974" s="25"/>
      <c r="E974" s="25"/>
      <c r="F974" s="396"/>
      <c r="G974" s="22"/>
      <c r="H974" s="7" t="str">
        <f>IFERROR(IF(G974/#REF!=0," ",G974/#REF!),"")</f>
        <v/>
      </c>
      <c r="I974" s="147"/>
      <c r="J974" s="147"/>
      <c r="K974" s="147"/>
      <c r="L974" s="147"/>
      <c r="M974" s="147"/>
      <c r="N974" s="147"/>
      <c r="O974" s="863"/>
      <c r="P974" s="860"/>
      <c r="Q974" s="330"/>
      <c r="R974" s="866"/>
      <c r="S974" s="392"/>
      <c r="T974" s="392"/>
      <c r="U974" s="152"/>
      <c r="V974" s="152"/>
      <c r="W974" s="835"/>
      <c r="X974" s="388"/>
      <c r="Y974" s="835"/>
      <c r="Z974" s="388"/>
      <c r="AA974" s="835"/>
      <c r="AB974" s="270"/>
      <c r="AC974" s="831"/>
      <c r="AD974" s="855"/>
      <c r="AE974" s="319"/>
      <c r="AF974" s="319"/>
      <c r="AG974" s="319"/>
      <c r="AH974" s="319"/>
      <c r="AI974" s="319"/>
      <c r="AJ974" s="319"/>
      <c r="AK974" s="319"/>
      <c r="AL974" s="319"/>
      <c r="AM974" s="319"/>
      <c r="AN974" s="319"/>
      <c r="AO974" s="319"/>
      <c r="AP974" s="319"/>
      <c r="AQ974" s="857"/>
      <c r="AR974" s="46"/>
      <c r="AS974" s="19"/>
    </row>
    <row r="975" spans="2:45" hidden="1">
      <c r="B975" s="823"/>
      <c r="C975" s="828"/>
      <c r="D975" s="25"/>
      <c r="E975" s="25"/>
      <c r="F975" s="396"/>
      <c r="G975" s="22"/>
      <c r="H975" s="7" t="str">
        <f>IFERROR(IF(G975/#REF!=0," ",G975/#REF!),"")</f>
        <v/>
      </c>
      <c r="I975" s="147"/>
      <c r="J975" s="147"/>
      <c r="K975" s="147"/>
      <c r="L975" s="147"/>
      <c r="M975" s="147"/>
      <c r="N975" s="147"/>
      <c r="O975" s="863"/>
      <c r="P975" s="860"/>
      <c r="Q975" s="330"/>
      <c r="R975" s="866"/>
      <c r="S975" s="392"/>
      <c r="T975" s="392"/>
      <c r="U975" s="152"/>
      <c r="V975" s="152"/>
      <c r="W975" s="835"/>
      <c r="X975" s="388"/>
      <c r="Y975" s="835"/>
      <c r="Z975" s="388"/>
      <c r="AA975" s="835"/>
      <c r="AB975" s="270"/>
      <c r="AC975" s="831"/>
      <c r="AD975" s="855"/>
      <c r="AE975" s="319"/>
      <c r="AF975" s="319"/>
      <c r="AG975" s="319"/>
      <c r="AH975" s="319"/>
      <c r="AI975" s="319"/>
      <c r="AJ975" s="319"/>
      <c r="AK975" s="319"/>
      <c r="AL975" s="319"/>
      <c r="AM975" s="319"/>
      <c r="AN975" s="319"/>
      <c r="AO975" s="319"/>
      <c r="AP975" s="319"/>
      <c r="AQ975" s="857"/>
      <c r="AR975" s="46"/>
      <c r="AS975" s="19"/>
    </row>
    <row r="976" spans="2:45" hidden="1">
      <c r="B976" s="823"/>
      <c r="C976" s="828"/>
      <c r="D976" s="25"/>
      <c r="E976" s="25"/>
      <c r="F976" s="396"/>
      <c r="G976" s="22"/>
      <c r="H976" s="7" t="str">
        <f>IFERROR(IF(G976/#REF!=0," ",G976/#REF!),"")</f>
        <v/>
      </c>
      <c r="I976" s="147"/>
      <c r="J976" s="147"/>
      <c r="K976" s="147"/>
      <c r="L976" s="147"/>
      <c r="M976" s="147"/>
      <c r="N976" s="147"/>
      <c r="O976" s="863"/>
      <c r="P976" s="860"/>
      <c r="Q976" s="330"/>
      <c r="R976" s="866"/>
      <c r="S976" s="392"/>
      <c r="T976" s="392"/>
      <c r="U976" s="152"/>
      <c r="V976" s="152"/>
      <c r="W976" s="835"/>
      <c r="X976" s="388"/>
      <c r="Y976" s="835"/>
      <c r="Z976" s="388"/>
      <c r="AA976" s="835"/>
      <c r="AB976" s="270"/>
      <c r="AC976" s="831"/>
      <c r="AD976" s="855"/>
      <c r="AE976" s="319"/>
      <c r="AF976" s="319"/>
      <c r="AG976" s="319"/>
      <c r="AH976" s="319"/>
      <c r="AI976" s="319"/>
      <c r="AJ976" s="319"/>
      <c r="AK976" s="319"/>
      <c r="AL976" s="319"/>
      <c r="AM976" s="319"/>
      <c r="AN976" s="319"/>
      <c r="AO976" s="319"/>
      <c r="AP976" s="319"/>
      <c r="AQ976" s="857"/>
      <c r="AR976" s="46"/>
      <c r="AS976" s="19"/>
    </row>
    <row r="977" spans="2:45" hidden="1">
      <c r="B977" s="822"/>
      <c r="C977" s="829"/>
      <c r="D977" s="25"/>
      <c r="E977" s="25"/>
      <c r="F977" s="396"/>
      <c r="G977" s="22"/>
      <c r="H977" s="7" t="str">
        <f>IFERROR(IF(G977/#REF!=0," ",G977/#REF!),"")</f>
        <v/>
      </c>
      <c r="I977" s="7"/>
      <c r="J977" s="7"/>
      <c r="K977" s="7"/>
      <c r="L977" s="7"/>
      <c r="M977" s="7"/>
      <c r="N977" s="7"/>
      <c r="O977" s="864"/>
      <c r="P977" s="861"/>
      <c r="Q977" s="331"/>
      <c r="R977" s="867"/>
      <c r="S977" s="393"/>
      <c r="T977" s="393"/>
      <c r="U977" s="153"/>
      <c r="V977" s="153"/>
      <c r="W977" s="836"/>
      <c r="X977" s="389"/>
      <c r="Y977" s="836"/>
      <c r="Z977" s="389"/>
      <c r="AA977" s="836"/>
      <c r="AB977" s="271"/>
      <c r="AC977" s="832"/>
      <c r="AD977" s="856"/>
      <c r="AE977" s="320"/>
      <c r="AF977" s="320"/>
      <c r="AG977" s="320"/>
      <c r="AH977" s="320"/>
      <c r="AI977" s="320"/>
      <c r="AJ977" s="320"/>
      <c r="AK977" s="320"/>
      <c r="AL977" s="320"/>
      <c r="AM977" s="320"/>
      <c r="AN977" s="320"/>
      <c r="AO977" s="320"/>
      <c r="AP977" s="320"/>
      <c r="AQ977" s="858"/>
      <c r="AR977" s="46"/>
      <c r="AS977" s="19"/>
    </row>
    <row r="978" spans="2:45" s="90" customFormat="1" ht="16.5" hidden="1" customHeight="1">
      <c r="B978" s="821"/>
      <c r="C978" s="78" t="s">
        <v>348</v>
      </c>
      <c r="D978" s="78">
        <f>COUNTA(D968:D977)</f>
        <v>0</v>
      </c>
      <c r="E978" s="78"/>
      <c r="F978" s="78"/>
      <c r="G978" s="69">
        <f>SUM(G968:G977)</f>
        <v>0</v>
      </c>
      <c r="H978" s="69">
        <f>SUM(H968:H977)</f>
        <v>0</v>
      </c>
      <c r="I978" s="69"/>
      <c r="J978" s="69"/>
      <c r="K978" s="69"/>
      <c r="L978" s="69"/>
      <c r="M978" s="69"/>
      <c r="N978" s="69"/>
      <c r="O978" s="70">
        <f>SUM(O968:O977)</f>
        <v>0</v>
      </c>
      <c r="P978" s="71">
        <f>SUM(P968:P977)</f>
        <v>0</v>
      </c>
      <c r="Q978" s="71"/>
      <c r="R978" s="71">
        <f>SUM(R968:R977)</f>
        <v>0</v>
      </c>
      <c r="S978" s="71"/>
      <c r="T978" s="71"/>
      <c r="U978" s="71"/>
      <c r="V978" s="71"/>
      <c r="W978" s="74">
        <f>SUM(W968:W977)</f>
        <v>0</v>
      </c>
      <c r="X978" s="74"/>
      <c r="Y978" s="74">
        <f t="shared" ref="Y978" si="172">SUM(Y968:Y977)</f>
        <v>0</v>
      </c>
      <c r="Z978" s="74"/>
      <c r="AA978" s="74">
        <f>SUM(AA968:AA977)</f>
        <v>0</v>
      </c>
      <c r="AB978" s="74"/>
      <c r="AC978" s="71"/>
      <c r="AD978" s="71" t="e">
        <f>SUM(AD968:AD977)</f>
        <v>#REF!</v>
      </c>
      <c r="AE978" s="71"/>
      <c r="AF978" s="71"/>
      <c r="AG978" s="71"/>
      <c r="AH978" s="71"/>
      <c r="AI978" s="71"/>
      <c r="AJ978" s="71"/>
      <c r="AK978" s="71"/>
      <c r="AL978" s="71"/>
      <c r="AM978" s="71"/>
      <c r="AN978" s="71"/>
      <c r="AO978" s="71"/>
      <c r="AP978" s="71"/>
      <c r="AQ978" s="71" t="e">
        <f t="shared" ref="AQ978" si="173">SUM(AQ968:AQ977)</f>
        <v>#REF!</v>
      </c>
      <c r="AR978" s="81"/>
      <c r="AS978" s="91"/>
    </row>
    <row r="979" spans="2:45" s="93" customFormat="1" hidden="1">
      <c r="B979" s="822"/>
      <c r="C979" s="82"/>
      <c r="D979" s="83"/>
      <c r="E979" s="83"/>
      <c r="F979" s="84"/>
      <c r="G979" s="84"/>
      <c r="H979" s="28" t="str">
        <f>IFERROR(IF(G979/#REF!=0," ",G979/#REF!),"")</f>
        <v/>
      </c>
      <c r="I979" s="28"/>
      <c r="J979" s="28"/>
      <c r="K979" s="28"/>
      <c r="L979" s="28"/>
      <c r="M979" s="28"/>
      <c r="N979" s="28"/>
      <c r="O979" s="72"/>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87"/>
      <c r="AS979" s="92"/>
    </row>
    <row r="980" spans="2:45" hidden="1">
      <c r="B980" s="823">
        <f>B968+1</f>
        <v>81</v>
      </c>
      <c r="C980" s="828"/>
      <c r="D980" s="25"/>
      <c r="E980" s="25"/>
      <c r="F980" s="24"/>
      <c r="G980" s="396"/>
      <c r="H980" s="7" t="str">
        <f>IFERROR(IF(G980/#REF!=0," ",G980/#REF!),"")</f>
        <v/>
      </c>
      <c r="I980" s="147"/>
      <c r="J980" s="147"/>
      <c r="K980" s="147"/>
      <c r="L980" s="147"/>
      <c r="M980" s="147"/>
      <c r="N980" s="147"/>
      <c r="O980" s="862" t="str">
        <f>IFERROR(ROUND(IF(G990/#REF!=0,"",G990/#REF!),0),"")</f>
        <v/>
      </c>
      <c r="P980" s="859" t="str">
        <f>IFERROR(O990/#REF!,"")</f>
        <v/>
      </c>
      <c r="Q980" s="332"/>
      <c r="R980" s="865" t="str">
        <f>IFERROR(P990*#REF!/2,"")</f>
        <v/>
      </c>
      <c r="S980" s="392"/>
      <c r="T980" s="392"/>
      <c r="U980" s="152"/>
      <c r="V980" s="152"/>
      <c r="W980" s="834" t="str">
        <f>IFERROR(ROUND(IF(OR(#REF!="Hino Truck",#REF!="Hino Truck",#REF!="Hino Truck",#REF!="Hino Truck"),$P990/#REF!,""),1),"NA")</f>
        <v>NA</v>
      </c>
      <c r="X980" s="387"/>
      <c r="Y980" s="834" t="str">
        <f>IFERROR(ROUND(IF(OR(#REF!="Shazoor",#REF!="Shazoor",#REF!="Shazoor",#REF!="Shazoor"),$P990/#REF!,""),1),"NA")</f>
        <v>NA</v>
      </c>
      <c r="Z980" s="387"/>
      <c r="AA980" s="834" t="str">
        <f>IFERROR(ROUND(IF(OR(#REF!="Suzuki",#REF!="Suzuki",#REF!="Suzuki",#REF!="Suzuki"),$P990/#REF!,""),1),"NA")</f>
        <v>NA</v>
      </c>
      <c r="AB980" s="269"/>
      <c r="AC980" s="830"/>
      <c r="AD980" s="855" t="e">
        <f>H990/#REF!/#REF!</f>
        <v>#REF!</v>
      </c>
      <c r="AE980" s="319"/>
      <c r="AF980" s="319"/>
      <c r="AG980" s="319"/>
      <c r="AH980" s="319"/>
      <c r="AI980" s="319"/>
      <c r="AJ980" s="319"/>
      <c r="AK980" s="319"/>
      <c r="AL980" s="319"/>
      <c r="AM980" s="319"/>
      <c r="AN980" s="319"/>
      <c r="AO980" s="319"/>
      <c r="AP980" s="319"/>
      <c r="AQ980" s="857" t="e">
        <f>ROUND(AD990/#REF!,0)</f>
        <v>#REF!</v>
      </c>
      <c r="AR980" s="44"/>
      <c r="AS980" s="19"/>
    </row>
    <row r="981" spans="2:45" hidden="1">
      <c r="B981" s="823"/>
      <c r="C981" s="828"/>
      <c r="D981" s="25"/>
      <c r="E981" s="25"/>
      <c r="F981" s="396"/>
      <c r="G981" s="396"/>
      <c r="H981" s="7" t="str">
        <f>IFERROR(IF(G981/#REF!=0," ",G981/#REF!),"")</f>
        <v/>
      </c>
      <c r="I981" s="147"/>
      <c r="J981" s="147"/>
      <c r="K981" s="147"/>
      <c r="L981" s="147"/>
      <c r="M981" s="147"/>
      <c r="N981" s="147"/>
      <c r="O981" s="863"/>
      <c r="P981" s="860"/>
      <c r="Q981" s="330"/>
      <c r="R981" s="866"/>
      <c r="S981" s="392"/>
      <c r="T981" s="392"/>
      <c r="U981" s="152"/>
      <c r="V981" s="152"/>
      <c r="W981" s="835"/>
      <c r="X981" s="388"/>
      <c r="Y981" s="835"/>
      <c r="Z981" s="388"/>
      <c r="AA981" s="835"/>
      <c r="AB981" s="270"/>
      <c r="AC981" s="831"/>
      <c r="AD981" s="855"/>
      <c r="AE981" s="319"/>
      <c r="AF981" s="319"/>
      <c r="AG981" s="319"/>
      <c r="AH981" s="319"/>
      <c r="AI981" s="319"/>
      <c r="AJ981" s="319"/>
      <c r="AK981" s="319"/>
      <c r="AL981" s="319"/>
      <c r="AM981" s="319"/>
      <c r="AN981" s="319"/>
      <c r="AO981" s="319"/>
      <c r="AP981" s="319"/>
      <c r="AQ981" s="857"/>
      <c r="AR981" s="46"/>
      <c r="AS981" s="19"/>
    </row>
    <row r="982" spans="2:45" hidden="1">
      <c r="B982" s="823"/>
      <c r="C982" s="828"/>
      <c r="D982" s="25"/>
      <c r="E982" s="25"/>
      <c r="F982" s="396"/>
      <c r="G982" s="396"/>
      <c r="H982" s="7" t="str">
        <f>IFERROR(IF(G982/#REF!=0," ",G982/#REF!),"")</f>
        <v/>
      </c>
      <c r="I982" s="147"/>
      <c r="J982" s="147"/>
      <c r="K982" s="147"/>
      <c r="L982" s="147"/>
      <c r="M982" s="147"/>
      <c r="N982" s="147"/>
      <c r="O982" s="863"/>
      <c r="P982" s="860"/>
      <c r="Q982" s="330"/>
      <c r="R982" s="866"/>
      <c r="S982" s="392"/>
      <c r="T982" s="392"/>
      <c r="U982" s="152"/>
      <c r="V982" s="152"/>
      <c r="W982" s="835"/>
      <c r="X982" s="388"/>
      <c r="Y982" s="835"/>
      <c r="Z982" s="388"/>
      <c r="AA982" s="835"/>
      <c r="AB982" s="270"/>
      <c r="AC982" s="831"/>
      <c r="AD982" s="855"/>
      <c r="AE982" s="319"/>
      <c r="AF982" s="319"/>
      <c r="AG982" s="319"/>
      <c r="AH982" s="319"/>
      <c r="AI982" s="319"/>
      <c r="AJ982" s="319"/>
      <c r="AK982" s="319"/>
      <c r="AL982" s="319"/>
      <c r="AM982" s="319"/>
      <c r="AN982" s="319"/>
      <c r="AO982" s="319"/>
      <c r="AP982" s="319"/>
      <c r="AQ982" s="857"/>
      <c r="AR982" s="46"/>
      <c r="AS982" s="19"/>
    </row>
    <row r="983" spans="2:45" hidden="1">
      <c r="B983" s="823"/>
      <c r="C983" s="828"/>
      <c r="D983" s="25"/>
      <c r="E983" s="25"/>
      <c r="F983" s="396"/>
      <c r="G983" s="396"/>
      <c r="H983" s="7" t="str">
        <f>IFERROR(IF(G983/#REF!=0," ",G983/#REF!),"")</f>
        <v/>
      </c>
      <c r="I983" s="147"/>
      <c r="J983" s="147"/>
      <c r="K983" s="147"/>
      <c r="L983" s="147"/>
      <c r="M983" s="147"/>
      <c r="N983" s="147"/>
      <c r="O983" s="863"/>
      <c r="P983" s="860"/>
      <c r="Q983" s="330"/>
      <c r="R983" s="866"/>
      <c r="S983" s="392"/>
      <c r="T983" s="392"/>
      <c r="U983" s="152"/>
      <c r="V983" s="152"/>
      <c r="W983" s="835"/>
      <c r="X983" s="388"/>
      <c r="Y983" s="835"/>
      <c r="Z983" s="388"/>
      <c r="AA983" s="835"/>
      <c r="AB983" s="270"/>
      <c r="AC983" s="831"/>
      <c r="AD983" s="855"/>
      <c r="AE983" s="319"/>
      <c r="AF983" s="319"/>
      <c r="AG983" s="319"/>
      <c r="AH983" s="319"/>
      <c r="AI983" s="319"/>
      <c r="AJ983" s="319"/>
      <c r="AK983" s="319"/>
      <c r="AL983" s="319"/>
      <c r="AM983" s="319"/>
      <c r="AN983" s="319"/>
      <c r="AO983" s="319"/>
      <c r="AP983" s="319"/>
      <c r="AQ983" s="857"/>
      <c r="AR983" s="46"/>
      <c r="AS983" s="19"/>
    </row>
    <row r="984" spans="2:45" hidden="1">
      <c r="B984" s="823"/>
      <c r="C984" s="828"/>
      <c r="D984" s="25"/>
      <c r="E984" s="25"/>
      <c r="F984" s="396"/>
      <c r="G984" s="22"/>
      <c r="H984" s="7" t="str">
        <f>IFERROR(IF(G984/#REF!=0," ",G984/#REF!),"")</f>
        <v/>
      </c>
      <c r="I984" s="147"/>
      <c r="J984" s="147"/>
      <c r="K984" s="147"/>
      <c r="L984" s="147"/>
      <c r="M984" s="147"/>
      <c r="N984" s="147"/>
      <c r="O984" s="863"/>
      <c r="P984" s="860"/>
      <c r="Q984" s="330"/>
      <c r="R984" s="866"/>
      <c r="S984" s="392"/>
      <c r="T984" s="392"/>
      <c r="U984" s="152"/>
      <c r="V984" s="152"/>
      <c r="W984" s="835"/>
      <c r="X984" s="388"/>
      <c r="Y984" s="835"/>
      <c r="Z984" s="388"/>
      <c r="AA984" s="835"/>
      <c r="AB984" s="270"/>
      <c r="AC984" s="831"/>
      <c r="AD984" s="855"/>
      <c r="AE984" s="319"/>
      <c r="AF984" s="319"/>
      <c r="AG984" s="319"/>
      <c r="AH984" s="319"/>
      <c r="AI984" s="319"/>
      <c r="AJ984" s="319"/>
      <c r="AK984" s="319"/>
      <c r="AL984" s="319"/>
      <c r="AM984" s="319"/>
      <c r="AN984" s="319"/>
      <c r="AO984" s="319"/>
      <c r="AP984" s="319"/>
      <c r="AQ984" s="857"/>
      <c r="AR984" s="46"/>
      <c r="AS984" s="19"/>
    </row>
    <row r="985" spans="2:45" hidden="1">
      <c r="B985" s="823"/>
      <c r="C985" s="828"/>
      <c r="D985" s="25"/>
      <c r="E985" s="25"/>
      <c r="F985" s="396"/>
      <c r="G985" s="22"/>
      <c r="H985" s="7" t="str">
        <f>IFERROR(IF(G985/#REF!=0," ",G985/#REF!),"")</f>
        <v/>
      </c>
      <c r="I985" s="147"/>
      <c r="J985" s="147"/>
      <c r="K985" s="147"/>
      <c r="L985" s="147"/>
      <c r="M985" s="147"/>
      <c r="N985" s="147"/>
      <c r="O985" s="863"/>
      <c r="P985" s="860"/>
      <c r="Q985" s="330"/>
      <c r="R985" s="866"/>
      <c r="S985" s="392"/>
      <c r="T985" s="392"/>
      <c r="U985" s="152"/>
      <c r="V985" s="152"/>
      <c r="W985" s="835"/>
      <c r="X985" s="388"/>
      <c r="Y985" s="835"/>
      <c r="Z985" s="388"/>
      <c r="AA985" s="835"/>
      <c r="AB985" s="270"/>
      <c r="AC985" s="831"/>
      <c r="AD985" s="855"/>
      <c r="AE985" s="319"/>
      <c r="AF985" s="319"/>
      <c r="AG985" s="319"/>
      <c r="AH985" s="319"/>
      <c r="AI985" s="319"/>
      <c r="AJ985" s="319"/>
      <c r="AK985" s="319"/>
      <c r="AL985" s="319"/>
      <c r="AM985" s="319"/>
      <c r="AN985" s="319"/>
      <c r="AO985" s="319"/>
      <c r="AP985" s="319"/>
      <c r="AQ985" s="857"/>
      <c r="AR985" s="46"/>
      <c r="AS985" s="19"/>
    </row>
    <row r="986" spans="2:45" hidden="1">
      <c r="B986" s="823"/>
      <c r="C986" s="828"/>
      <c r="D986" s="25"/>
      <c r="E986" s="25"/>
      <c r="F986" s="396"/>
      <c r="G986" s="22"/>
      <c r="H986" s="7" t="str">
        <f>IFERROR(IF(G986/#REF!=0," ",G986/#REF!),"")</f>
        <v/>
      </c>
      <c r="I986" s="147"/>
      <c r="J986" s="147"/>
      <c r="K986" s="147"/>
      <c r="L986" s="147"/>
      <c r="M986" s="147"/>
      <c r="N986" s="147"/>
      <c r="O986" s="863"/>
      <c r="P986" s="860"/>
      <c r="Q986" s="330"/>
      <c r="R986" s="866"/>
      <c r="S986" s="392"/>
      <c r="T986" s="392"/>
      <c r="U986" s="152"/>
      <c r="V986" s="152"/>
      <c r="W986" s="835"/>
      <c r="X986" s="388"/>
      <c r="Y986" s="835"/>
      <c r="Z986" s="388"/>
      <c r="AA986" s="835"/>
      <c r="AB986" s="270"/>
      <c r="AC986" s="831"/>
      <c r="AD986" s="855"/>
      <c r="AE986" s="319"/>
      <c r="AF986" s="319"/>
      <c r="AG986" s="319"/>
      <c r="AH986" s="319"/>
      <c r="AI986" s="319"/>
      <c r="AJ986" s="319"/>
      <c r="AK986" s="319"/>
      <c r="AL986" s="319"/>
      <c r="AM986" s="319"/>
      <c r="AN986" s="319"/>
      <c r="AO986" s="319"/>
      <c r="AP986" s="319"/>
      <c r="AQ986" s="857"/>
      <c r="AR986" s="46"/>
      <c r="AS986" s="19"/>
    </row>
    <row r="987" spans="2:45" hidden="1">
      <c r="B987" s="823"/>
      <c r="C987" s="828"/>
      <c r="D987" s="25"/>
      <c r="E987" s="25"/>
      <c r="F987" s="396"/>
      <c r="G987" s="22"/>
      <c r="H987" s="7" t="str">
        <f>IFERROR(IF(G987/#REF!=0," ",G987/#REF!),"")</f>
        <v/>
      </c>
      <c r="I987" s="147"/>
      <c r="J987" s="147"/>
      <c r="K987" s="147"/>
      <c r="L987" s="147"/>
      <c r="M987" s="147"/>
      <c r="N987" s="147"/>
      <c r="O987" s="863"/>
      <c r="P987" s="860"/>
      <c r="Q987" s="330"/>
      <c r="R987" s="866"/>
      <c r="S987" s="392"/>
      <c r="T987" s="392"/>
      <c r="U987" s="152"/>
      <c r="V987" s="152"/>
      <c r="W987" s="835"/>
      <c r="X987" s="388"/>
      <c r="Y987" s="835"/>
      <c r="Z987" s="388"/>
      <c r="AA987" s="835"/>
      <c r="AB987" s="270"/>
      <c r="AC987" s="831"/>
      <c r="AD987" s="855"/>
      <c r="AE987" s="319"/>
      <c r="AF987" s="319"/>
      <c r="AG987" s="319"/>
      <c r="AH987" s="319"/>
      <c r="AI987" s="319"/>
      <c r="AJ987" s="319"/>
      <c r="AK987" s="319"/>
      <c r="AL987" s="319"/>
      <c r="AM987" s="319"/>
      <c r="AN987" s="319"/>
      <c r="AO987" s="319"/>
      <c r="AP987" s="319"/>
      <c r="AQ987" s="857"/>
      <c r="AR987" s="46"/>
      <c r="AS987" s="19"/>
    </row>
    <row r="988" spans="2:45" hidden="1">
      <c r="B988" s="823"/>
      <c r="C988" s="828"/>
      <c r="D988" s="25"/>
      <c r="E988" s="25"/>
      <c r="F988" s="396"/>
      <c r="G988" s="22"/>
      <c r="H988" s="7" t="str">
        <f>IFERROR(IF(G988/#REF!=0," ",G988/#REF!),"")</f>
        <v/>
      </c>
      <c r="I988" s="147"/>
      <c r="J988" s="147"/>
      <c r="K988" s="147"/>
      <c r="L988" s="147"/>
      <c r="M988" s="147"/>
      <c r="N988" s="147"/>
      <c r="O988" s="863"/>
      <c r="P988" s="860"/>
      <c r="Q988" s="330"/>
      <c r="R988" s="866"/>
      <c r="S988" s="392"/>
      <c r="T988" s="392"/>
      <c r="U988" s="152"/>
      <c r="V988" s="152"/>
      <c r="W988" s="835"/>
      <c r="X988" s="388"/>
      <c r="Y988" s="835"/>
      <c r="Z988" s="388"/>
      <c r="AA988" s="835"/>
      <c r="AB988" s="270"/>
      <c r="AC988" s="831"/>
      <c r="AD988" s="855"/>
      <c r="AE988" s="319"/>
      <c r="AF988" s="319"/>
      <c r="AG988" s="319"/>
      <c r="AH988" s="319"/>
      <c r="AI988" s="319"/>
      <c r="AJ988" s="319"/>
      <c r="AK988" s="319"/>
      <c r="AL988" s="319"/>
      <c r="AM988" s="319"/>
      <c r="AN988" s="319"/>
      <c r="AO988" s="319"/>
      <c r="AP988" s="319"/>
      <c r="AQ988" s="857"/>
      <c r="AR988" s="46"/>
      <c r="AS988" s="19"/>
    </row>
    <row r="989" spans="2:45" hidden="1">
      <c r="B989" s="822"/>
      <c r="C989" s="829"/>
      <c r="D989" s="25"/>
      <c r="E989" s="25"/>
      <c r="F989" s="396"/>
      <c r="G989" s="22"/>
      <c r="H989" s="7" t="str">
        <f>IFERROR(IF(G989/#REF!=0," ",G989/#REF!),"")</f>
        <v/>
      </c>
      <c r="I989" s="7"/>
      <c r="J989" s="7"/>
      <c r="K989" s="7"/>
      <c r="L989" s="7"/>
      <c r="M989" s="7"/>
      <c r="N989" s="7"/>
      <c r="O989" s="864"/>
      <c r="P989" s="861"/>
      <c r="Q989" s="331"/>
      <c r="R989" s="867"/>
      <c r="S989" s="393"/>
      <c r="T989" s="393"/>
      <c r="U989" s="153"/>
      <c r="V989" s="153"/>
      <c r="W989" s="836"/>
      <c r="X989" s="389"/>
      <c r="Y989" s="836"/>
      <c r="Z989" s="389"/>
      <c r="AA989" s="836"/>
      <c r="AB989" s="271"/>
      <c r="AC989" s="832"/>
      <c r="AD989" s="856"/>
      <c r="AE989" s="320"/>
      <c r="AF989" s="320"/>
      <c r="AG989" s="320"/>
      <c r="AH989" s="320"/>
      <c r="AI989" s="320"/>
      <c r="AJ989" s="320"/>
      <c r="AK989" s="320"/>
      <c r="AL989" s="320"/>
      <c r="AM989" s="320"/>
      <c r="AN989" s="320"/>
      <c r="AO989" s="320"/>
      <c r="AP989" s="320"/>
      <c r="AQ989" s="858"/>
      <c r="AR989" s="46"/>
      <c r="AS989" s="19"/>
    </row>
    <row r="990" spans="2:45" s="90" customFormat="1" ht="16.5" hidden="1" customHeight="1">
      <c r="B990" s="821"/>
      <c r="C990" s="78" t="s">
        <v>348</v>
      </c>
      <c r="D990" s="78">
        <f>COUNTA(D980:D989)</f>
        <v>0</v>
      </c>
      <c r="E990" s="78"/>
      <c r="F990" s="78"/>
      <c r="G990" s="69">
        <f>SUM(G980:G989)</f>
        <v>0</v>
      </c>
      <c r="H990" s="69">
        <f>SUM(H980:H989)</f>
        <v>0</v>
      </c>
      <c r="I990" s="69"/>
      <c r="J990" s="69"/>
      <c r="K990" s="69"/>
      <c r="L990" s="69"/>
      <c r="M990" s="69"/>
      <c r="N990" s="69"/>
      <c r="O990" s="70">
        <f>SUM(O980:O989)</f>
        <v>0</v>
      </c>
      <c r="P990" s="71">
        <f>SUM(P980:P989)</f>
        <v>0</v>
      </c>
      <c r="Q990" s="71"/>
      <c r="R990" s="71">
        <f>SUM(R980:R989)</f>
        <v>0</v>
      </c>
      <c r="S990" s="71"/>
      <c r="T990" s="71"/>
      <c r="U990" s="71"/>
      <c r="V990" s="71"/>
      <c r="W990" s="74">
        <f>SUM(W980:W989)</f>
        <v>0</v>
      </c>
      <c r="X990" s="74"/>
      <c r="Y990" s="74">
        <f t="shared" ref="Y990" si="174">SUM(Y980:Y989)</f>
        <v>0</v>
      </c>
      <c r="Z990" s="74"/>
      <c r="AA990" s="74">
        <f>SUM(AA980:AA989)</f>
        <v>0</v>
      </c>
      <c r="AB990" s="74"/>
      <c r="AC990" s="71"/>
      <c r="AD990" s="71" t="e">
        <f>SUM(AD980:AD989)</f>
        <v>#REF!</v>
      </c>
      <c r="AE990" s="71"/>
      <c r="AF990" s="71"/>
      <c r="AG990" s="71"/>
      <c r="AH990" s="71"/>
      <c r="AI990" s="71"/>
      <c r="AJ990" s="71"/>
      <c r="AK990" s="71"/>
      <c r="AL990" s="71"/>
      <c r="AM990" s="71"/>
      <c r="AN990" s="71"/>
      <c r="AO990" s="71"/>
      <c r="AP990" s="71"/>
      <c r="AQ990" s="71" t="e">
        <f t="shared" ref="AQ990" si="175">SUM(AQ980:AQ989)</f>
        <v>#REF!</v>
      </c>
      <c r="AR990" s="81"/>
      <c r="AS990" s="91"/>
    </row>
    <row r="991" spans="2:45" s="93" customFormat="1" hidden="1">
      <c r="B991" s="822"/>
      <c r="C991" s="82"/>
      <c r="D991" s="83"/>
      <c r="E991" s="83"/>
      <c r="F991" s="84"/>
      <c r="G991" s="84"/>
      <c r="H991" s="28" t="str">
        <f>IFERROR(IF(G991/#REF!=0," ",G991/#REF!),"")</f>
        <v/>
      </c>
      <c r="I991" s="28"/>
      <c r="J991" s="28"/>
      <c r="K991" s="28"/>
      <c r="L991" s="28"/>
      <c r="M991" s="28"/>
      <c r="N991" s="28"/>
      <c r="O991" s="72"/>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87"/>
      <c r="AS991" s="92"/>
    </row>
    <row r="992" spans="2:45" hidden="1">
      <c r="B992" s="823">
        <f>B980+1</f>
        <v>82</v>
      </c>
      <c r="C992" s="828"/>
      <c r="D992" s="25"/>
      <c r="E992" s="25"/>
      <c r="F992" s="24"/>
      <c r="G992" s="396"/>
      <c r="H992" s="7" t="str">
        <f>IFERROR(IF(G992/#REF!=0," ",G992/#REF!),"")</f>
        <v/>
      </c>
      <c r="I992" s="147"/>
      <c r="J992" s="147"/>
      <c r="K992" s="147"/>
      <c r="L992" s="147"/>
      <c r="M992" s="147"/>
      <c r="N992" s="147"/>
      <c r="O992" s="862" t="str">
        <f>IFERROR(ROUND(IF(G1002/#REF!=0,"",G1002/#REF!),0),"")</f>
        <v/>
      </c>
      <c r="P992" s="859" t="str">
        <f>IFERROR(O1002/#REF!,"")</f>
        <v/>
      </c>
      <c r="Q992" s="332"/>
      <c r="R992" s="865" t="str">
        <f>IFERROR(P1002*#REF!/2,"")</f>
        <v/>
      </c>
      <c r="S992" s="392"/>
      <c r="T992" s="392"/>
      <c r="U992" s="152"/>
      <c r="V992" s="152"/>
      <c r="W992" s="834" t="str">
        <f>IFERROR(ROUND(IF(OR(#REF!="Hino Truck",#REF!="Hino Truck",#REF!="Hino Truck",#REF!="Hino Truck"),$P1002/#REF!,""),1),"NA")</f>
        <v>NA</v>
      </c>
      <c r="X992" s="387"/>
      <c r="Y992" s="834" t="str">
        <f>IFERROR(ROUND(IF(OR(#REF!="Shazoor",#REF!="Shazoor",#REF!="Shazoor",#REF!="Shazoor"),$P1002/#REF!,""),1),"NA")</f>
        <v>NA</v>
      </c>
      <c r="Z992" s="387"/>
      <c r="AA992" s="834" t="str">
        <f>IFERROR(ROUND(IF(OR(#REF!="Suzuki",#REF!="Suzuki",#REF!="Suzuki",#REF!="Suzuki"),$P1002/#REF!,""),1),"NA")</f>
        <v>NA</v>
      </c>
      <c r="AB992" s="269"/>
      <c r="AC992" s="830"/>
      <c r="AD992" s="855" t="e">
        <f>H1002/#REF!/#REF!</f>
        <v>#REF!</v>
      </c>
      <c r="AE992" s="319"/>
      <c r="AF992" s="319"/>
      <c r="AG992" s="319"/>
      <c r="AH992" s="319"/>
      <c r="AI992" s="319"/>
      <c r="AJ992" s="319"/>
      <c r="AK992" s="319"/>
      <c r="AL992" s="319"/>
      <c r="AM992" s="319"/>
      <c r="AN992" s="319"/>
      <c r="AO992" s="319"/>
      <c r="AP992" s="319"/>
      <c r="AQ992" s="857" t="e">
        <f>ROUND(AD1002/#REF!,0)</f>
        <v>#REF!</v>
      </c>
      <c r="AR992" s="44"/>
      <c r="AS992" s="19"/>
    </row>
    <row r="993" spans="2:45" hidden="1">
      <c r="B993" s="823"/>
      <c r="C993" s="828"/>
      <c r="D993" s="25"/>
      <c r="E993" s="25"/>
      <c r="F993" s="396"/>
      <c r="G993" s="396"/>
      <c r="H993" s="7" t="str">
        <f>IFERROR(IF(G993/#REF!=0," ",G993/#REF!),"")</f>
        <v/>
      </c>
      <c r="I993" s="147"/>
      <c r="J993" s="147"/>
      <c r="K993" s="147"/>
      <c r="L993" s="147"/>
      <c r="M993" s="147"/>
      <c r="N993" s="147"/>
      <c r="O993" s="863"/>
      <c r="P993" s="860"/>
      <c r="Q993" s="330"/>
      <c r="R993" s="866"/>
      <c r="S993" s="392"/>
      <c r="T993" s="392"/>
      <c r="U993" s="152"/>
      <c r="V993" s="152"/>
      <c r="W993" s="835"/>
      <c r="X993" s="388"/>
      <c r="Y993" s="835"/>
      <c r="Z993" s="388"/>
      <c r="AA993" s="835"/>
      <c r="AB993" s="270"/>
      <c r="AC993" s="831"/>
      <c r="AD993" s="855"/>
      <c r="AE993" s="319"/>
      <c r="AF993" s="319"/>
      <c r="AG993" s="319"/>
      <c r="AH993" s="319"/>
      <c r="AI993" s="319"/>
      <c r="AJ993" s="319"/>
      <c r="AK993" s="319"/>
      <c r="AL993" s="319"/>
      <c r="AM993" s="319"/>
      <c r="AN993" s="319"/>
      <c r="AO993" s="319"/>
      <c r="AP993" s="319"/>
      <c r="AQ993" s="857"/>
      <c r="AR993" s="46"/>
      <c r="AS993" s="19"/>
    </row>
    <row r="994" spans="2:45" hidden="1">
      <c r="B994" s="823"/>
      <c r="C994" s="828"/>
      <c r="D994" s="25"/>
      <c r="E994" s="25"/>
      <c r="F994" s="396"/>
      <c r="G994" s="396"/>
      <c r="H994" s="7" t="str">
        <f>IFERROR(IF(G994/#REF!=0," ",G994/#REF!),"")</f>
        <v/>
      </c>
      <c r="I994" s="147"/>
      <c r="J994" s="147"/>
      <c r="K994" s="147"/>
      <c r="L994" s="147"/>
      <c r="M994" s="147"/>
      <c r="N994" s="147"/>
      <c r="O994" s="863"/>
      <c r="P994" s="860"/>
      <c r="Q994" s="330"/>
      <c r="R994" s="866"/>
      <c r="S994" s="392"/>
      <c r="T994" s="392"/>
      <c r="U994" s="152"/>
      <c r="V994" s="152"/>
      <c r="W994" s="835"/>
      <c r="X994" s="388"/>
      <c r="Y994" s="835"/>
      <c r="Z994" s="388"/>
      <c r="AA994" s="835"/>
      <c r="AB994" s="270"/>
      <c r="AC994" s="831"/>
      <c r="AD994" s="855"/>
      <c r="AE994" s="319"/>
      <c r="AF994" s="319"/>
      <c r="AG994" s="319"/>
      <c r="AH994" s="319"/>
      <c r="AI994" s="319"/>
      <c r="AJ994" s="319"/>
      <c r="AK994" s="319"/>
      <c r="AL994" s="319"/>
      <c r="AM994" s="319"/>
      <c r="AN994" s="319"/>
      <c r="AO994" s="319"/>
      <c r="AP994" s="319"/>
      <c r="AQ994" s="857"/>
      <c r="AR994" s="46"/>
      <c r="AS994" s="19"/>
    </row>
    <row r="995" spans="2:45" hidden="1">
      <c r="B995" s="823"/>
      <c r="C995" s="828"/>
      <c r="D995" s="25"/>
      <c r="E995" s="25"/>
      <c r="F995" s="396"/>
      <c r="G995" s="396"/>
      <c r="H995" s="7" t="str">
        <f>IFERROR(IF(G995/#REF!=0," ",G995/#REF!),"")</f>
        <v/>
      </c>
      <c r="I995" s="147"/>
      <c r="J995" s="147"/>
      <c r="K995" s="147"/>
      <c r="L995" s="147"/>
      <c r="M995" s="147"/>
      <c r="N995" s="147"/>
      <c r="O995" s="863"/>
      <c r="P995" s="860"/>
      <c r="Q995" s="330"/>
      <c r="R995" s="866"/>
      <c r="S995" s="392"/>
      <c r="T995" s="392"/>
      <c r="U995" s="152"/>
      <c r="V995" s="152"/>
      <c r="W995" s="835"/>
      <c r="X995" s="388"/>
      <c r="Y995" s="835"/>
      <c r="Z995" s="388"/>
      <c r="AA995" s="835"/>
      <c r="AB995" s="270"/>
      <c r="AC995" s="831"/>
      <c r="AD995" s="855"/>
      <c r="AE995" s="319"/>
      <c r="AF995" s="319"/>
      <c r="AG995" s="319"/>
      <c r="AH995" s="319"/>
      <c r="AI995" s="319"/>
      <c r="AJ995" s="319"/>
      <c r="AK995" s="319"/>
      <c r="AL995" s="319"/>
      <c r="AM995" s="319"/>
      <c r="AN995" s="319"/>
      <c r="AO995" s="319"/>
      <c r="AP995" s="319"/>
      <c r="AQ995" s="857"/>
      <c r="AR995" s="46"/>
      <c r="AS995" s="19"/>
    </row>
    <row r="996" spans="2:45" hidden="1">
      <c r="B996" s="823"/>
      <c r="C996" s="828"/>
      <c r="D996" s="25"/>
      <c r="E996" s="25"/>
      <c r="F996" s="396"/>
      <c r="G996" s="22"/>
      <c r="H996" s="7" t="str">
        <f>IFERROR(IF(G996/#REF!=0," ",G996/#REF!),"")</f>
        <v/>
      </c>
      <c r="I996" s="147"/>
      <c r="J996" s="147"/>
      <c r="K996" s="147"/>
      <c r="L996" s="147"/>
      <c r="M996" s="147"/>
      <c r="N996" s="147"/>
      <c r="O996" s="863"/>
      <c r="P996" s="860"/>
      <c r="Q996" s="330"/>
      <c r="R996" s="866"/>
      <c r="S996" s="392"/>
      <c r="T996" s="392"/>
      <c r="U996" s="152"/>
      <c r="V996" s="152"/>
      <c r="W996" s="835"/>
      <c r="X996" s="388"/>
      <c r="Y996" s="835"/>
      <c r="Z996" s="388"/>
      <c r="AA996" s="835"/>
      <c r="AB996" s="270"/>
      <c r="AC996" s="831"/>
      <c r="AD996" s="855"/>
      <c r="AE996" s="319"/>
      <c r="AF996" s="319"/>
      <c r="AG996" s="319"/>
      <c r="AH996" s="319"/>
      <c r="AI996" s="319"/>
      <c r="AJ996" s="319"/>
      <c r="AK996" s="319"/>
      <c r="AL996" s="319"/>
      <c r="AM996" s="319"/>
      <c r="AN996" s="319"/>
      <c r="AO996" s="319"/>
      <c r="AP996" s="319"/>
      <c r="AQ996" s="857"/>
      <c r="AR996" s="46"/>
      <c r="AS996" s="19"/>
    </row>
    <row r="997" spans="2:45" hidden="1">
      <c r="B997" s="823"/>
      <c r="C997" s="828"/>
      <c r="D997" s="25"/>
      <c r="E997" s="25"/>
      <c r="F997" s="396"/>
      <c r="G997" s="22"/>
      <c r="H997" s="7" t="str">
        <f>IFERROR(IF(G997/#REF!=0," ",G997/#REF!),"")</f>
        <v/>
      </c>
      <c r="I997" s="147"/>
      <c r="J997" s="147"/>
      <c r="K997" s="147"/>
      <c r="L997" s="147"/>
      <c r="M997" s="147"/>
      <c r="N997" s="147"/>
      <c r="O997" s="863"/>
      <c r="P997" s="860"/>
      <c r="Q997" s="330"/>
      <c r="R997" s="866"/>
      <c r="S997" s="392"/>
      <c r="T997" s="392"/>
      <c r="U997" s="152"/>
      <c r="V997" s="152"/>
      <c r="W997" s="835"/>
      <c r="X997" s="388"/>
      <c r="Y997" s="835"/>
      <c r="Z997" s="388"/>
      <c r="AA997" s="835"/>
      <c r="AB997" s="270"/>
      <c r="AC997" s="831"/>
      <c r="AD997" s="855"/>
      <c r="AE997" s="319"/>
      <c r="AF997" s="319"/>
      <c r="AG997" s="319"/>
      <c r="AH997" s="319"/>
      <c r="AI997" s="319"/>
      <c r="AJ997" s="319"/>
      <c r="AK997" s="319"/>
      <c r="AL997" s="319"/>
      <c r="AM997" s="319"/>
      <c r="AN997" s="319"/>
      <c r="AO997" s="319"/>
      <c r="AP997" s="319"/>
      <c r="AQ997" s="857"/>
      <c r="AR997" s="46"/>
      <c r="AS997" s="19"/>
    </row>
    <row r="998" spans="2:45" hidden="1">
      <c r="B998" s="823"/>
      <c r="C998" s="828"/>
      <c r="D998" s="25"/>
      <c r="E998" s="25"/>
      <c r="F998" s="396"/>
      <c r="G998" s="22"/>
      <c r="H998" s="7" t="str">
        <f>IFERROR(IF(G998/#REF!=0," ",G998/#REF!),"")</f>
        <v/>
      </c>
      <c r="I998" s="147"/>
      <c r="J998" s="147"/>
      <c r="K998" s="147"/>
      <c r="L998" s="147"/>
      <c r="M998" s="147"/>
      <c r="N998" s="147"/>
      <c r="O998" s="863"/>
      <c r="P998" s="860"/>
      <c r="Q998" s="330"/>
      <c r="R998" s="866"/>
      <c r="S998" s="392"/>
      <c r="T998" s="392"/>
      <c r="U998" s="152"/>
      <c r="V998" s="152"/>
      <c r="W998" s="835"/>
      <c r="X998" s="388"/>
      <c r="Y998" s="835"/>
      <c r="Z998" s="388"/>
      <c r="AA998" s="835"/>
      <c r="AB998" s="270"/>
      <c r="AC998" s="831"/>
      <c r="AD998" s="855"/>
      <c r="AE998" s="319"/>
      <c r="AF998" s="319"/>
      <c r="AG998" s="319"/>
      <c r="AH998" s="319"/>
      <c r="AI998" s="319"/>
      <c r="AJ998" s="319"/>
      <c r="AK998" s="319"/>
      <c r="AL998" s="319"/>
      <c r="AM998" s="319"/>
      <c r="AN998" s="319"/>
      <c r="AO998" s="319"/>
      <c r="AP998" s="319"/>
      <c r="AQ998" s="857"/>
      <c r="AR998" s="46"/>
      <c r="AS998" s="19"/>
    </row>
    <row r="999" spans="2:45" hidden="1">
      <c r="B999" s="823"/>
      <c r="C999" s="828"/>
      <c r="D999" s="25"/>
      <c r="E999" s="25"/>
      <c r="F999" s="396"/>
      <c r="G999" s="22"/>
      <c r="H999" s="7" t="str">
        <f>IFERROR(IF(G999/#REF!=0," ",G999/#REF!),"")</f>
        <v/>
      </c>
      <c r="I999" s="147"/>
      <c r="J999" s="147"/>
      <c r="K999" s="147"/>
      <c r="L999" s="147"/>
      <c r="M999" s="147"/>
      <c r="N999" s="147"/>
      <c r="O999" s="863"/>
      <c r="P999" s="860"/>
      <c r="Q999" s="330"/>
      <c r="R999" s="866"/>
      <c r="S999" s="392"/>
      <c r="T999" s="392"/>
      <c r="U999" s="152"/>
      <c r="V999" s="152"/>
      <c r="W999" s="835"/>
      <c r="X999" s="388"/>
      <c r="Y999" s="835"/>
      <c r="Z999" s="388"/>
      <c r="AA999" s="835"/>
      <c r="AB999" s="270"/>
      <c r="AC999" s="831"/>
      <c r="AD999" s="855"/>
      <c r="AE999" s="319"/>
      <c r="AF999" s="319"/>
      <c r="AG999" s="319"/>
      <c r="AH999" s="319"/>
      <c r="AI999" s="319"/>
      <c r="AJ999" s="319"/>
      <c r="AK999" s="319"/>
      <c r="AL999" s="319"/>
      <c r="AM999" s="319"/>
      <c r="AN999" s="319"/>
      <c r="AO999" s="319"/>
      <c r="AP999" s="319"/>
      <c r="AQ999" s="857"/>
      <c r="AR999" s="46"/>
      <c r="AS999" s="19"/>
    </row>
    <row r="1000" spans="2:45" hidden="1">
      <c r="B1000" s="823"/>
      <c r="C1000" s="828"/>
      <c r="D1000" s="25"/>
      <c r="E1000" s="25"/>
      <c r="F1000" s="396"/>
      <c r="G1000" s="22"/>
      <c r="H1000" s="7" t="str">
        <f>IFERROR(IF(G1000/#REF!=0," ",G1000/#REF!),"")</f>
        <v/>
      </c>
      <c r="I1000" s="147"/>
      <c r="J1000" s="147"/>
      <c r="K1000" s="147"/>
      <c r="L1000" s="147"/>
      <c r="M1000" s="147"/>
      <c r="N1000" s="147"/>
      <c r="O1000" s="863"/>
      <c r="P1000" s="860"/>
      <c r="Q1000" s="330"/>
      <c r="R1000" s="866"/>
      <c r="S1000" s="392"/>
      <c r="T1000" s="392"/>
      <c r="U1000" s="152"/>
      <c r="V1000" s="152"/>
      <c r="W1000" s="835"/>
      <c r="X1000" s="388"/>
      <c r="Y1000" s="835"/>
      <c r="Z1000" s="388"/>
      <c r="AA1000" s="835"/>
      <c r="AB1000" s="270"/>
      <c r="AC1000" s="831"/>
      <c r="AD1000" s="855"/>
      <c r="AE1000" s="319"/>
      <c r="AF1000" s="319"/>
      <c r="AG1000" s="319"/>
      <c r="AH1000" s="319"/>
      <c r="AI1000" s="319"/>
      <c r="AJ1000" s="319"/>
      <c r="AK1000" s="319"/>
      <c r="AL1000" s="319"/>
      <c r="AM1000" s="319"/>
      <c r="AN1000" s="319"/>
      <c r="AO1000" s="319"/>
      <c r="AP1000" s="319"/>
      <c r="AQ1000" s="857"/>
      <c r="AR1000" s="46"/>
      <c r="AS1000" s="19"/>
    </row>
    <row r="1001" spans="2:45" hidden="1">
      <c r="B1001" s="822"/>
      <c r="C1001" s="829"/>
      <c r="D1001" s="25"/>
      <c r="E1001" s="25"/>
      <c r="F1001" s="396"/>
      <c r="G1001" s="22"/>
      <c r="H1001" s="7" t="str">
        <f>IFERROR(IF(G1001/#REF!=0," ",G1001/#REF!),"")</f>
        <v/>
      </c>
      <c r="I1001" s="7"/>
      <c r="J1001" s="7"/>
      <c r="K1001" s="7"/>
      <c r="L1001" s="7"/>
      <c r="M1001" s="7"/>
      <c r="N1001" s="7"/>
      <c r="O1001" s="864"/>
      <c r="P1001" s="861"/>
      <c r="Q1001" s="331"/>
      <c r="R1001" s="867"/>
      <c r="S1001" s="393"/>
      <c r="T1001" s="393"/>
      <c r="U1001" s="153"/>
      <c r="V1001" s="153"/>
      <c r="W1001" s="836"/>
      <c r="X1001" s="389"/>
      <c r="Y1001" s="836"/>
      <c r="Z1001" s="389"/>
      <c r="AA1001" s="836"/>
      <c r="AB1001" s="271"/>
      <c r="AC1001" s="832"/>
      <c r="AD1001" s="856"/>
      <c r="AE1001" s="320"/>
      <c r="AF1001" s="320"/>
      <c r="AG1001" s="320"/>
      <c r="AH1001" s="320"/>
      <c r="AI1001" s="320"/>
      <c r="AJ1001" s="320"/>
      <c r="AK1001" s="320"/>
      <c r="AL1001" s="320"/>
      <c r="AM1001" s="320"/>
      <c r="AN1001" s="320"/>
      <c r="AO1001" s="320"/>
      <c r="AP1001" s="320"/>
      <c r="AQ1001" s="858"/>
      <c r="AR1001" s="46"/>
      <c r="AS1001" s="19"/>
    </row>
    <row r="1002" spans="2:45" s="90" customFormat="1" ht="16.5" hidden="1" customHeight="1">
      <c r="B1002" s="821"/>
      <c r="C1002" s="78" t="s">
        <v>348</v>
      </c>
      <c r="D1002" s="78">
        <f>COUNTA(D992:D1001)</f>
        <v>0</v>
      </c>
      <c r="E1002" s="78"/>
      <c r="F1002" s="78"/>
      <c r="G1002" s="69">
        <f>SUM(G992:G1001)</f>
        <v>0</v>
      </c>
      <c r="H1002" s="69">
        <f>SUM(H992:H1001)</f>
        <v>0</v>
      </c>
      <c r="I1002" s="69"/>
      <c r="J1002" s="69"/>
      <c r="K1002" s="69"/>
      <c r="L1002" s="69"/>
      <c r="M1002" s="69"/>
      <c r="N1002" s="69"/>
      <c r="O1002" s="70">
        <f>SUM(O992:O1001)</f>
        <v>0</v>
      </c>
      <c r="P1002" s="71">
        <f>SUM(P992:P1001)</f>
        <v>0</v>
      </c>
      <c r="Q1002" s="71"/>
      <c r="R1002" s="71">
        <f>SUM(R992:R1001)</f>
        <v>0</v>
      </c>
      <c r="S1002" s="71"/>
      <c r="T1002" s="71"/>
      <c r="U1002" s="71"/>
      <c r="V1002" s="71"/>
      <c r="W1002" s="74">
        <f>SUM(W992:W1001)</f>
        <v>0</v>
      </c>
      <c r="X1002" s="74"/>
      <c r="Y1002" s="74">
        <f t="shared" ref="Y1002" si="176">SUM(Y992:Y1001)</f>
        <v>0</v>
      </c>
      <c r="Z1002" s="74"/>
      <c r="AA1002" s="74">
        <f>SUM(AA992:AA1001)</f>
        <v>0</v>
      </c>
      <c r="AB1002" s="74"/>
      <c r="AC1002" s="71"/>
      <c r="AD1002" s="71" t="e">
        <f>SUM(AD992:AD1001)</f>
        <v>#REF!</v>
      </c>
      <c r="AE1002" s="71"/>
      <c r="AF1002" s="71"/>
      <c r="AG1002" s="71"/>
      <c r="AH1002" s="71"/>
      <c r="AI1002" s="71"/>
      <c r="AJ1002" s="71"/>
      <c r="AK1002" s="71"/>
      <c r="AL1002" s="71"/>
      <c r="AM1002" s="71"/>
      <c r="AN1002" s="71"/>
      <c r="AO1002" s="71"/>
      <c r="AP1002" s="71"/>
      <c r="AQ1002" s="71" t="e">
        <f t="shared" ref="AQ1002" si="177">SUM(AQ992:AQ1001)</f>
        <v>#REF!</v>
      </c>
      <c r="AR1002" s="81"/>
      <c r="AS1002" s="91"/>
    </row>
    <row r="1003" spans="2:45" s="93" customFormat="1" hidden="1">
      <c r="B1003" s="822"/>
      <c r="C1003" s="82"/>
      <c r="D1003" s="83"/>
      <c r="E1003" s="83"/>
      <c r="F1003" s="84"/>
      <c r="G1003" s="84"/>
      <c r="H1003" s="28" t="str">
        <f>IFERROR(IF(G1003/#REF!=0," ",G1003/#REF!),"")</f>
        <v/>
      </c>
      <c r="I1003" s="28"/>
      <c r="J1003" s="28"/>
      <c r="K1003" s="28"/>
      <c r="L1003" s="28"/>
      <c r="M1003" s="28"/>
      <c r="N1003" s="28"/>
      <c r="O1003" s="72"/>
      <c r="P1003" s="73"/>
      <c r="Q1003" s="73"/>
      <c r="R1003" s="73"/>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87"/>
      <c r="AS1003" s="92"/>
    </row>
    <row r="1004" spans="2:45" hidden="1">
      <c r="B1004" s="823">
        <f>B992+1</f>
        <v>83</v>
      </c>
      <c r="C1004" s="828"/>
      <c r="D1004" s="25"/>
      <c r="E1004" s="25"/>
      <c r="F1004" s="24"/>
      <c r="G1004" s="396"/>
      <c r="H1004" s="7" t="str">
        <f>IFERROR(IF(G1004/#REF!=0," ",G1004/#REF!),"")</f>
        <v/>
      </c>
      <c r="I1004" s="147"/>
      <c r="J1004" s="147"/>
      <c r="K1004" s="147"/>
      <c r="L1004" s="147"/>
      <c r="M1004" s="147"/>
      <c r="N1004" s="147"/>
      <c r="O1004" s="862" t="str">
        <f>IFERROR(ROUND(IF(G1014/#REF!=0,"",G1014/#REF!),0),"")</f>
        <v/>
      </c>
      <c r="P1004" s="859" t="str">
        <f>IFERROR(O1014/#REF!,"")</f>
        <v/>
      </c>
      <c r="Q1004" s="332"/>
      <c r="R1004" s="865" t="str">
        <f>IFERROR(P1014*#REF!/2,"")</f>
        <v/>
      </c>
      <c r="S1004" s="392"/>
      <c r="T1004" s="392"/>
      <c r="U1004" s="152"/>
      <c r="V1004" s="152"/>
      <c r="W1004" s="834" t="str">
        <f>IFERROR(ROUND(IF(OR(#REF!="Hino Truck",#REF!="Hino Truck",#REF!="Hino Truck",#REF!="Hino Truck"),$P1014/#REF!,""),1),"NA")</f>
        <v>NA</v>
      </c>
      <c r="X1004" s="387"/>
      <c r="Y1004" s="834" t="str">
        <f>IFERROR(ROUND(IF(OR(#REF!="Shazoor",#REF!="Shazoor",#REF!="Shazoor",#REF!="Shazoor"),$P1014/#REF!,""),1),"NA")</f>
        <v>NA</v>
      </c>
      <c r="Z1004" s="387"/>
      <c r="AA1004" s="834" t="str">
        <f>IFERROR(ROUND(IF(OR(#REF!="Suzuki",#REF!="Suzuki",#REF!="Suzuki",#REF!="Suzuki"),$P1014/#REF!,""),1),"NA")</f>
        <v>NA</v>
      </c>
      <c r="AB1004" s="269"/>
      <c r="AC1004" s="830"/>
      <c r="AD1004" s="855" t="e">
        <f>H1014/#REF!/#REF!</f>
        <v>#REF!</v>
      </c>
      <c r="AE1004" s="319"/>
      <c r="AF1004" s="319"/>
      <c r="AG1004" s="319"/>
      <c r="AH1004" s="319"/>
      <c r="AI1004" s="319"/>
      <c r="AJ1004" s="319"/>
      <c r="AK1004" s="319"/>
      <c r="AL1004" s="319"/>
      <c r="AM1004" s="319"/>
      <c r="AN1004" s="319"/>
      <c r="AO1004" s="319"/>
      <c r="AP1004" s="319"/>
      <c r="AQ1004" s="857" t="e">
        <f>ROUND(AD1014/#REF!,0)</f>
        <v>#REF!</v>
      </c>
      <c r="AR1004" s="44"/>
      <c r="AS1004" s="19"/>
    </row>
    <row r="1005" spans="2:45" hidden="1">
      <c r="B1005" s="823"/>
      <c r="C1005" s="828"/>
      <c r="D1005" s="25"/>
      <c r="E1005" s="25"/>
      <c r="F1005" s="396"/>
      <c r="G1005" s="396"/>
      <c r="H1005" s="7" t="str">
        <f>IFERROR(IF(G1005/#REF!=0," ",G1005/#REF!),"")</f>
        <v/>
      </c>
      <c r="I1005" s="147"/>
      <c r="J1005" s="147"/>
      <c r="K1005" s="147"/>
      <c r="L1005" s="147"/>
      <c r="M1005" s="147"/>
      <c r="N1005" s="147"/>
      <c r="O1005" s="863"/>
      <c r="P1005" s="860"/>
      <c r="Q1005" s="330"/>
      <c r="R1005" s="866"/>
      <c r="S1005" s="392"/>
      <c r="T1005" s="392"/>
      <c r="U1005" s="152"/>
      <c r="V1005" s="152"/>
      <c r="W1005" s="835"/>
      <c r="X1005" s="388"/>
      <c r="Y1005" s="835"/>
      <c r="Z1005" s="388"/>
      <c r="AA1005" s="835"/>
      <c r="AB1005" s="270"/>
      <c r="AC1005" s="831"/>
      <c r="AD1005" s="855"/>
      <c r="AE1005" s="319"/>
      <c r="AF1005" s="319"/>
      <c r="AG1005" s="319"/>
      <c r="AH1005" s="319"/>
      <c r="AI1005" s="319"/>
      <c r="AJ1005" s="319"/>
      <c r="AK1005" s="319"/>
      <c r="AL1005" s="319"/>
      <c r="AM1005" s="319"/>
      <c r="AN1005" s="319"/>
      <c r="AO1005" s="319"/>
      <c r="AP1005" s="319"/>
      <c r="AQ1005" s="857"/>
      <c r="AR1005" s="46"/>
      <c r="AS1005" s="19"/>
    </row>
    <row r="1006" spans="2:45" hidden="1">
      <c r="B1006" s="823"/>
      <c r="C1006" s="828"/>
      <c r="D1006" s="25"/>
      <c r="E1006" s="25"/>
      <c r="F1006" s="396"/>
      <c r="G1006" s="396"/>
      <c r="H1006" s="7" t="str">
        <f>IFERROR(IF(G1006/#REF!=0," ",G1006/#REF!),"")</f>
        <v/>
      </c>
      <c r="I1006" s="147"/>
      <c r="J1006" s="147"/>
      <c r="K1006" s="147"/>
      <c r="L1006" s="147"/>
      <c r="M1006" s="147"/>
      <c r="N1006" s="147"/>
      <c r="O1006" s="863"/>
      <c r="P1006" s="860"/>
      <c r="Q1006" s="330"/>
      <c r="R1006" s="866"/>
      <c r="S1006" s="392"/>
      <c r="T1006" s="392"/>
      <c r="U1006" s="152"/>
      <c r="V1006" s="152"/>
      <c r="W1006" s="835"/>
      <c r="X1006" s="388"/>
      <c r="Y1006" s="835"/>
      <c r="Z1006" s="388"/>
      <c r="AA1006" s="835"/>
      <c r="AB1006" s="270"/>
      <c r="AC1006" s="831"/>
      <c r="AD1006" s="855"/>
      <c r="AE1006" s="319"/>
      <c r="AF1006" s="319"/>
      <c r="AG1006" s="319"/>
      <c r="AH1006" s="319"/>
      <c r="AI1006" s="319"/>
      <c r="AJ1006" s="319"/>
      <c r="AK1006" s="319"/>
      <c r="AL1006" s="319"/>
      <c r="AM1006" s="319"/>
      <c r="AN1006" s="319"/>
      <c r="AO1006" s="319"/>
      <c r="AP1006" s="319"/>
      <c r="AQ1006" s="857"/>
      <c r="AR1006" s="46"/>
      <c r="AS1006" s="19"/>
    </row>
    <row r="1007" spans="2:45" hidden="1">
      <c r="B1007" s="823"/>
      <c r="C1007" s="828"/>
      <c r="D1007" s="25"/>
      <c r="E1007" s="25"/>
      <c r="F1007" s="396"/>
      <c r="G1007" s="396"/>
      <c r="H1007" s="7" t="str">
        <f>IFERROR(IF(G1007/#REF!=0," ",G1007/#REF!),"")</f>
        <v/>
      </c>
      <c r="I1007" s="147"/>
      <c r="J1007" s="147"/>
      <c r="K1007" s="147"/>
      <c r="L1007" s="147"/>
      <c r="M1007" s="147"/>
      <c r="N1007" s="147"/>
      <c r="O1007" s="863"/>
      <c r="P1007" s="860"/>
      <c r="Q1007" s="330"/>
      <c r="R1007" s="866"/>
      <c r="S1007" s="392"/>
      <c r="T1007" s="392"/>
      <c r="U1007" s="152"/>
      <c r="V1007" s="152"/>
      <c r="W1007" s="835"/>
      <c r="X1007" s="388"/>
      <c r="Y1007" s="835"/>
      <c r="Z1007" s="388"/>
      <c r="AA1007" s="835"/>
      <c r="AB1007" s="270"/>
      <c r="AC1007" s="831"/>
      <c r="AD1007" s="855"/>
      <c r="AE1007" s="319"/>
      <c r="AF1007" s="319"/>
      <c r="AG1007" s="319"/>
      <c r="AH1007" s="319"/>
      <c r="AI1007" s="319"/>
      <c r="AJ1007" s="319"/>
      <c r="AK1007" s="319"/>
      <c r="AL1007" s="319"/>
      <c r="AM1007" s="319"/>
      <c r="AN1007" s="319"/>
      <c r="AO1007" s="319"/>
      <c r="AP1007" s="319"/>
      <c r="AQ1007" s="857"/>
      <c r="AR1007" s="46"/>
      <c r="AS1007" s="19"/>
    </row>
    <row r="1008" spans="2:45" hidden="1">
      <c r="B1008" s="823"/>
      <c r="C1008" s="828"/>
      <c r="D1008" s="25"/>
      <c r="E1008" s="25"/>
      <c r="F1008" s="396"/>
      <c r="G1008" s="22"/>
      <c r="H1008" s="7" t="str">
        <f>IFERROR(IF(G1008/#REF!=0," ",G1008/#REF!),"")</f>
        <v/>
      </c>
      <c r="I1008" s="147"/>
      <c r="J1008" s="147"/>
      <c r="K1008" s="147"/>
      <c r="L1008" s="147"/>
      <c r="M1008" s="147"/>
      <c r="N1008" s="147"/>
      <c r="O1008" s="863"/>
      <c r="P1008" s="860"/>
      <c r="Q1008" s="330"/>
      <c r="R1008" s="866"/>
      <c r="S1008" s="392"/>
      <c r="T1008" s="392"/>
      <c r="U1008" s="152"/>
      <c r="V1008" s="152"/>
      <c r="W1008" s="835"/>
      <c r="X1008" s="388"/>
      <c r="Y1008" s="835"/>
      <c r="Z1008" s="388"/>
      <c r="AA1008" s="835"/>
      <c r="AB1008" s="270"/>
      <c r="AC1008" s="831"/>
      <c r="AD1008" s="855"/>
      <c r="AE1008" s="319"/>
      <c r="AF1008" s="319"/>
      <c r="AG1008" s="319"/>
      <c r="AH1008" s="319"/>
      <c r="AI1008" s="319"/>
      <c r="AJ1008" s="319"/>
      <c r="AK1008" s="319"/>
      <c r="AL1008" s="319"/>
      <c r="AM1008" s="319"/>
      <c r="AN1008" s="319"/>
      <c r="AO1008" s="319"/>
      <c r="AP1008" s="319"/>
      <c r="AQ1008" s="857"/>
      <c r="AR1008" s="46"/>
      <c r="AS1008" s="19"/>
    </row>
    <row r="1009" spans="2:45" hidden="1">
      <c r="B1009" s="823"/>
      <c r="C1009" s="828"/>
      <c r="D1009" s="25"/>
      <c r="E1009" s="25"/>
      <c r="F1009" s="396"/>
      <c r="G1009" s="22"/>
      <c r="H1009" s="7" t="str">
        <f>IFERROR(IF(G1009/#REF!=0," ",G1009/#REF!),"")</f>
        <v/>
      </c>
      <c r="I1009" s="147"/>
      <c r="J1009" s="147"/>
      <c r="K1009" s="147"/>
      <c r="L1009" s="147"/>
      <c r="M1009" s="147"/>
      <c r="N1009" s="147"/>
      <c r="O1009" s="863"/>
      <c r="P1009" s="860"/>
      <c r="Q1009" s="330"/>
      <c r="R1009" s="866"/>
      <c r="S1009" s="392"/>
      <c r="T1009" s="392"/>
      <c r="U1009" s="152"/>
      <c r="V1009" s="152"/>
      <c r="W1009" s="835"/>
      <c r="X1009" s="388"/>
      <c r="Y1009" s="835"/>
      <c r="Z1009" s="388"/>
      <c r="AA1009" s="835"/>
      <c r="AB1009" s="270"/>
      <c r="AC1009" s="831"/>
      <c r="AD1009" s="855"/>
      <c r="AE1009" s="319"/>
      <c r="AF1009" s="319"/>
      <c r="AG1009" s="319"/>
      <c r="AH1009" s="319"/>
      <c r="AI1009" s="319"/>
      <c r="AJ1009" s="319"/>
      <c r="AK1009" s="319"/>
      <c r="AL1009" s="319"/>
      <c r="AM1009" s="319"/>
      <c r="AN1009" s="319"/>
      <c r="AO1009" s="319"/>
      <c r="AP1009" s="319"/>
      <c r="AQ1009" s="857"/>
      <c r="AR1009" s="46"/>
      <c r="AS1009" s="19"/>
    </row>
    <row r="1010" spans="2:45" hidden="1">
      <c r="B1010" s="823"/>
      <c r="C1010" s="828"/>
      <c r="D1010" s="25"/>
      <c r="E1010" s="25"/>
      <c r="F1010" s="396"/>
      <c r="G1010" s="22"/>
      <c r="H1010" s="7" t="str">
        <f>IFERROR(IF(G1010/#REF!=0," ",G1010/#REF!),"")</f>
        <v/>
      </c>
      <c r="I1010" s="147"/>
      <c r="J1010" s="147"/>
      <c r="K1010" s="147"/>
      <c r="L1010" s="147"/>
      <c r="M1010" s="147"/>
      <c r="N1010" s="147"/>
      <c r="O1010" s="863"/>
      <c r="P1010" s="860"/>
      <c r="Q1010" s="330"/>
      <c r="R1010" s="866"/>
      <c r="S1010" s="392"/>
      <c r="T1010" s="392"/>
      <c r="U1010" s="152"/>
      <c r="V1010" s="152"/>
      <c r="W1010" s="835"/>
      <c r="X1010" s="388"/>
      <c r="Y1010" s="835"/>
      <c r="Z1010" s="388"/>
      <c r="AA1010" s="835"/>
      <c r="AB1010" s="270"/>
      <c r="AC1010" s="831"/>
      <c r="AD1010" s="855"/>
      <c r="AE1010" s="319"/>
      <c r="AF1010" s="319"/>
      <c r="AG1010" s="319"/>
      <c r="AH1010" s="319"/>
      <c r="AI1010" s="319"/>
      <c r="AJ1010" s="319"/>
      <c r="AK1010" s="319"/>
      <c r="AL1010" s="319"/>
      <c r="AM1010" s="319"/>
      <c r="AN1010" s="319"/>
      <c r="AO1010" s="319"/>
      <c r="AP1010" s="319"/>
      <c r="AQ1010" s="857"/>
      <c r="AR1010" s="46"/>
      <c r="AS1010" s="19"/>
    </row>
    <row r="1011" spans="2:45" hidden="1">
      <c r="B1011" s="823"/>
      <c r="C1011" s="828"/>
      <c r="D1011" s="25"/>
      <c r="E1011" s="25"/>
      <c r="F1011" s="396"/>
      <c r="G1011" s="22"/>
      <c r="H1011" s="7" t="str">
        <f>IFERROR(IF(G1011/#REF!=0," ",G1011/#REF!),"")</f>
        <v/>
      </c>
      <c r="I1011" s="147"/>
      <c r="J1011" s="147"/>
      <c r="K1011" s="147"/>
      <c r="L1011" s="147"/>
      <c r="M1011" s="147"/>
      <c r="N1011" s="147"/>
      <c r="O1011" s="863"/>
      <c r="P1011" s="860"/>
      <c r="Q1011" s="330"/>
      <c r="R1011" s="866"/>
      <c r="S1011" s="392"/>
      <c r="T1011" s="392"/>
      <c r="U1011" s="152"/>
      <c r="V1011" s="152"/>
      <c r="W1011" s="835"/>
      <c r="X1011" s="388"/>
      <c r="Y1011" s="835"/>
      <c r="Z1011" s="388"/>
      <c r="AA1011" s="835"/>
      <c r="AB1011" s="270"/>
      <c r="AC1011" s="831"/>
      <c r="AD1011" s="855"/>
      <c r="AE1011" s="319"/>
      <c r="AF1011" s="319"/>
      <c r="AG1011" s="319"/>
      <c r="AH1011" s="319"/>
      <c r="AI1011" s="319"/>
      <c r="AJ1011" s="319"/>
      <c r="AK1011" s="319"/>
      <c r="AL1011" s="319"/>
      <c r="AM1011" s="319"/>
      <c r="AN1011" s="319"/>
      <c r="AO1011" s="319"/>
      <c r="AP1011" s="319"/>
      <c r="AQ1011" s="857"/>
      <c r="AR1011" s="46"/>
      <c r="AS1011" s="19"/>
    </row>
    <row r="1012" spans="2:45" hidden="1">
      <c r="B1012" s="823"/>
      <c r="C1012" s="828"/>
      <c r="D1012" s="25"/>
      <c r="E1012" s="25"/>
      <c r="F1012" s="396"/>
      <c r="G1012" s="22"/>
      <c r="H1012" s="7" t="str">
        <f>IFERROR(IF(G1012/#REF!=0," ",G1012/#REF!),"")</f>
        <v/>
      </c>
      <c r="I1012" s="147"/>
      <c r="J1012" s="147"/>
      <c r="K1012" s="147"/>
      <c r="L1012" s="147"/>
      <c r="M1012" s="147"/>
      <c r="N1012" s="147"/>
      <c r="O1012" s="863"/>
      <c r="P1012" s="860"/>
      <c r="Q1012" s="330"/>
      <c r="R1012" s="866"/>
      <c r="S1012" s="392"/>
      <c r="T1012" s="392"/>
      <c r="U1012" s="152"/>
      <c r="V1012" s="152"/>
      <c r="W1012" s="835"/>
      <c r="X1012" s="388"/>
      <c r="Y1012" s="835"/>
      <c r="Z1012" s="388"/>
      <c r="AA1012" s="835"/>
      <c r="AB1012" s="270"/>
      <c r="AC1012" s="831"/>
      <c r="AD1012" s="855"/>
      <c r="AE1012" s="319"/>
      <c r="AF1012" s="319"/>
      <c r="AG1012" s="319"/>
      <c r="AH1012" s="319"/>
      <c r="AI1012" s="319"/>
      <c r="AJ1012" s="319"/>
      <c r="AK1012" s="319"/>
      <c r="AL1012" s="319"/>
      <c r="AM1012" s="319"/>
      <c r="AN1012" s="319"/>
      <c r="AO1012" s="319"/>
      <c r="AP1012" s="319"/>
      <c r="AQ1012" s="857"/>
      <c r="AR1012" s="46"/>
      <c r="AS1012" s="19"/>
    </row>
    <row r="1013" spans="2:45" hidden="1">
      <c r="B1013" s="822"/>
      <c r="C1013" s="829"/>
      <c r="D1013" s="25"/>
      <c r="E1013" s="25"/>
      <c r="F1013" s="396"/>
      <c r="G1013" s="22"/>
      <c r="H1013" s="7" t="str">
        <f>IFERROR(IF(G1013/#REF!=0," ",G1013/#REF!),"")</f>
        <v/>
      </c>
      <c r="I1013" s="7"/>
      <c r="J1013" s="7"/>
      <c r="K1013" s="7"/>
      <c r="L1013" s="7"/>
      <c r="M1013" s="7"/>
      <c r="N1013" s="7"/>
      <c r="O1013" s="864"/>
      <c r="P1013" s="861"/>
      <c r="Q1013" s="331"/>
      <c r="R1013" s="867"/>
      <c r="S1013" s="393"/>
      <c r="T1013" s="393"/>
      <c r="U1013" s="153"/>
      <c r="V1013" s="153"/>
      <c r="W1013" s="836"/>
      <c r="X1013" s="389"/>
      <c r="Y1013" s="836"/>
      <c r="Z1013" s="389"/>
      <c r="AA1013" s="836"/>
      <c r="AB1013" s="271"/>
      <c r="AC1013" s="832"/>
      <c r="AD1013" s="856"/>
      <c r="AE1013" s="320"/>
      <c r="AF1013" s="320"/>
      <c r="AG1013" s="320"/>
      <c r="AH1013" s="320"/>
      <c r="AI1013" s="320"/>
      <c r="AJ1013" s="320"/>
      <c r="AK1013" s="320"/>
      <c r="AL1013" s="320"/>
      <c r="AM1013" s="320"/>
      <c r="AN1013" s="320"/>
      <c r="AO1013" s="320"/>
      <c r="AP1013" s="320"/>
      <c r="AQ1013" s="858"/>
      <c r="AR1013" s="46"/>
      <c r="AS1013" s="19"/>
    </row>
    <row r="1014" spans="2:45" s="90" customFormat="1" ht="16.5" hidden="1" customHeight="1">
      <c r="B1014" s="821"/>
      <c r="C1014" s="78" t="s">
        <v>348</v>
      </c>
      <c r="D1014" s="78">
        <f>COUNTA(D1004:D1013)</f>
        <v>0</v>
      </c>
      <c r="E1014" s="78"/>
      <c r="F1014" s="78"/>
      <c r="G1014" s="69">
        <f>SUM(G1004:G1013)</f>
        <v>0</v>
      </c>
      <c r="H1014" s="69">
        <f>SUM(H1004:H1013)</f>
        <v>0</v>
      </c>
      <c r="I1014" s="69"/>
      <c r="J1014" s="69"/>
      <c r="K1014" s="69"/>
      <c r="L1014" s="69"/>
      <c r="M1014" s="69"/>
      <c r="N1014" s="69"/>
      <c r="O1014" s="70">
        <f>SUM(O1004:O1013)</f>
        <v>0</v>
      </c>
      <c r="P1014" s="71">
        <f>SUM(P1004:P1013)</f>
        <v>0</v>
      </c>
      <c r="Q1014" s="71"/>
      <c r="R1014" s="71">
        <f>SUM(R1004:R1013)</f>
        <v>0</v>
      </c>
      <c r="S1014" s="71"/>
      <c r="T1014" s="71"/>
      <c r="U1014" s="71"/>
      <c r="V1014" s="71"/>
      <c r="W1014" s="74">
        <f>SUM(W1004:W1013)</f>
        <v>0</v>
      </c>
      <c r="X1014" s="74"/>
      <c r="Y1014" s="74">
        <f t="shared" ref="Y1014" si="178">SUM(Y1004:Y1013)</f>
        <v>0</v>
      </c>
      <c r="Z1014" s="74"/>
      <c r="AA1014" s="74">
        <f>SUM(AA1004:AA1013)</f>
        <v>0</v>
      </c>
      <c r="AB1014" s="74"/>
      <c r="AC1014" s="71"/>
      <c r="AD1014" s="71" t="e">
        <f>SUM(AD1004:AD1013)</f>
        <v>#REF!</v>
      </c>
      <c r="AE1014" s="71"/>
      <c r="AF1014" s="71"/>
      <c r="AG1014" s="71"/>
      <c r="AH1014" s="71"/>
      <c r="AI1014" s="71"/>
      <c r="AJ1014" s="71"/>
      <c r="AK1014" s="71"/>
      <c r="AL1014" s="71"/>
      <c r="AM1014" s="71"/>
      <c r="AN1014" s="71"/>
      <c r="AO1014" s="71"/>
      <c r="AP1014" s="71"/>
      <c r="AQ1014" s="71" t="e">
        <f t="shared" ref="AQ1014" si="179">SUM(AQ1004:AQ1013)</f>
        <v>#REF!</v>
      </c>
      <c r="AR1014" s="81"/>
      <c r="AS1014" s="91"/>
    </row>
    <row r="1015" spans="2:45" s="93" customFormat="1" hidden="1">
      <c r="B1015" s="822"/>
      <c r="C1015" s="82"/>
      <c r="D1015" s="83"/>
      <c r="E1015" s="83"/>
      <c r="F1015" s="84"/>
      <c r="G1015" s="84"/>
      <c r="H1015" s="28" t="str">
        <f>IFERROR(IF(G1015/#REF!=0," ",G1015/#REF!),"")</f>
        <v/>
      </c>
      <c r="I1015" s="28"/>
      <c r="J1015" s="28"/>
      <c r="K1015" s="28"/>
      <c r="L1015" s="28"/>
      <c r="M1015" s="28"/>
      <c r="N1015" s="28"/>
      <c r="O1015" s="72"/>
      <c r="P1015" s="73"/>
      <c r="Q1015" s="73"/>
      <c r="R1015" s="73"/>
      <c r="S1015" s="73"/>
      <c r="T1015" s="73"/>
      <c r="U1015" s="73"/>
      <c r="V1015" s="73"/>
      <c r="W1015" s="73"/>
      <c r="X1015" s="73"/>
      <c r="Y1015" s="73"/>
      <c r="Z1015" s="73"/>
      <c r="AA1015" s="73"/>
      <c r="AB1015" s="73"/>
      <c r="AC1015" s="73"/>
      <c r="AD1015" s="73"/>
      <c r="AE1015" s="73"/>
      <c r="AF1015" s="73"/>
      <c r="AG1015" s="73"/>
      <c r="AH1015" s="73"/>
      <c r="AI1015" s="73"/>
      <c r="AJ1015" s="73"/>
      <c r="AK1015" s="73"/>
      <c r="AL1015" s="73"/>
      <c r="AM1015" s="73"/>
      <c r="AN1015" s="73"/>
      <c r="AO1015" s="73"/>
      <c r="AP1015" s="73"/>
      <c r="AQ1015" s="73"/>
      <c r="AR1015" s="87"/>
      <c r="AS1015" s="92"/>
    </row>
    <row r="1016" spans="2:45" hidden="1">
      <c r="B1016" s="823">
        <f>B1004+1</f>
        <v>84</v>
      </c>
      <c r="C1016" s="828"/>
      <c r="D1016" s="25"/>
      <c r="E1016" s="25"/>
      <c r="F1016" s="24"/>
      <c r="G1016" s="396"/>
      <c r="H1016" s="7" t="str">
        <f>IFERROR(IF(G1016/#REF!=0," ",G1016/#REF!),"")</f>
        <v/>
      </c>
      <c r="I1016" s="147"/>
      <c r="J1016" s="147"/>
      <c r="K1016" s="147"/>
      <c r="L1016" s="147"/>
      <c r="M1016" s="147"/>
      <c r="N1016" s="147"/>
      <c r="O1016" s="862" t="str">
        <f>IFERROR(ROUND(IF(G1026/#REF!=0,"",G1026/#REF!),0),"")</f>
        <v/>
      </c>
      <c r="P1016" s="859" t="str">
        <f>IFERROR(O1026/#REF!,"")</f>
        <v/>
      </c>
      <c r="Q1016" s="332"/>
      <c r="R1016" s="865" t="str">
        <f>IFERROR(P1026*#REF!/2,"")</f>
        <v/>
      </c>
      <c r="S1016" s="392"/>
      <c r="T1016" s="392"/>
      <c r="U1016" s="152"/>
      <c r="V1016" s="152"/>
      <c r="W1016" s="834" t="str">
        <f>IFERROR(ROUND(IF(OR(#REF!="Hino Truck",#REF!="Hino Truck",#REF!="Hino Truck",#REF!="Hino Truck"),$P1026/#REF!,""),1),"NA")</f>
        <v>NA</v>
      </c>
      <c r="X1016" s="387"/>
      <c r="Y1016" s="834" t="str">
        <f>IFERROR(ROUND(IF(OR(#REF!="Shazoor",#REF!="Shazoor",#REF!="Shazoor",#REF!="Shazoor"),$P1026/#REF!,""),1),"NA")</f>
        <v>NA</v>
      </c>
      <c r="Z1016" s="387"/>
      <c r="AA1016" s="834" t="str">
        <f>IFERROR(ROUND(IF(OR(#REF!="Suzuki",#REF!="Suzuki",#REF!="Suzuki",#REF!="Suzuki"),$P1026/#REF!,""),1),"NA")</f>
        <v>NA</v>
      </c>
      <c r="AB1016" s="269"/>
      <c r="AC1016" s="830"/>
      <c r="AD1016" s="855" t="e">
        <f>H1026/#REF!/#REF!</f>
        <v>#REF!</v>
      </c>
      <c r="AE1016" s="319"/>
      <c r="AF1016" s="319"/>
      <c r="AG1016" s="319"/>
      <c r="AH1016" s="319"/>
      <c r="AI1016" s="319"/>
      <c r="AJ1016" s="319"/>
      <c r="AK1016" s="319"/>
      <c r="AL1016" s="319"/>
      <c r="AM1016" s="319"/>
      <c r="AN1016" s="319"/>
      <c r="AO1016" s="319"/>
      <c r="AP1016" s="319"/>
      <c r="AQ1016" s="857" t="e">
        <f>ROUND(AD1026/#REF!,0)</f>
        <v>#REF!</v>
      </c>
      <c r="AR1016" s="44"/>
      <c r="AS1016" s="19"/>
    </row>
    <row r="1017" spans="2:45" hidden="1">
      <c r="B1017" s="823"/>
      <c r="C1017" s="828"/>
      <c r="D1017" s="25"/>
      <c r="E1017" s="25"/>
      <c r="F1017" s="396"/>
      <c r="G1017" s="396"/>
      <c r="H1017" s="7" t="str">
        <f>IFERROR(IF(G1017/#REF!=0," ",G1017/#REF!),"")</f>
        <v/>
      </c>
      <c r="I1017" s="147"/>
      <c r="J1017" s="147"/>
      <c r="K1017" s="147"/>
      <c r="L1017" s="147"/>
      <c r="M1017" s="147"/>
      <c r="N1017" s="147"/>
      <c r="O1017" s="863"/>
      <c r="P1017" s="860"/>
      <c r="Q1017" s="330"/>
      <c r="R1017" s="866"/>
      <c r="S1017" s="392"/>
      <c r="T1017" s="392"/>
      <c r="U1017" s="152"/>
      <c r="V1017" s="152"/>
      <c r="W1017" s="835"/>
      <c r="X1017" s="388"/>
      <c r="Y1017" s="835"/>
      <c r="Z1017" s="388"/>
      <c r="AA1017" s="835"/>
      <c r="AB1017" s="270"/>
      <c r="AC1017" s="831"/>
      <c r="AD1017" s="855"/>
      <c r="AE1017" s="319"/>
      <c r="AF1017" s="319"/>
      <c r="AG1017" s="319"/>
      <c r="AH1017" s="319"/>
      <c r="AI1017" s="319"/>
      <c r="AJ1017" s="319"/>
      <c r="AK1017" s="319"/>
      <c r="AL1017" s="319"/>
      <c r="AM1017" s="319"/>
      <c r="AN1017" s="319"/>
      <c r="AO1017" s="319"/>
      <c r="AP1017" s="319"/>
      <c r="AQ1017" s="857"/>
      <c r="AR1017" s="46"/>
      <c r="AS1017" s="19"/>
    </row>
    <row r="1018" spans="2:45" hidden="1">
      <c r="B1018" s="823"/>
      <c r="C1018" s="828"/>
      <c r="D1018" s="25"/>
      <c r="E1018" s="25"/>
      <c r="F1018" s="396"/>
      <c r="G1018" s="396"/>
      <c r="H1018" s="7" t="str">
        <f>IFERROR(IF(G1018/#REF!=0," ",G1018/#REF!),"")</f>
        <v/>
      </c>
      <c r="I1018" s="147"/>
      <c r="J1018" s="147"/>
      <c r="K1018" s="147"/>
      <c r="L1018" s="147"/>
      <c r="M1018" s="147"/>
      <c r="N1018" s="147"/>
      <c r="O1018" s="863"/>
      <c r="P1018" s="860"/>
      <c r="Q1018" s="330"/>
      <c r="R1018" s="866"/>
      <c r="S1018" s="392"/>
      <c r="T1018" s="392"/>
      <c r="U1018" s="152"/>
      <c r="V1018" s="152"/>
      <c r="W1018" s="835"/>
      <c r="X1018" s="388"/>
      <c r="Y1018" s="835"/>
      <c r="Z1018" s="388"/>
      <c r="AA1018" s="835"/>
      <c r="AB1018" s="270"/>
      <c r="AC1018" s="831"/>
      <c r="AD1018" s="855"/>
      <c r="AE1018" s="319"/>
      <c r="AF1018" s="319"/>
      <c r="AG1018" s="319"/>
      <c r="AH1018" s="319"/>
      <c r="AI1018" s="319"/>
      <c r="AJ1018" s="319"/>
      <c r="AK1018" s="319"/>
      <c r="AL1018" s="319"/>
      <c r="AM1018" s="319"/>
      <c r="AN1018" s="319"/>
      <c r="AO1018" s="319"/>
      <c r="AP1018" s="319"/>
      <c r="AQ1018" s="857"/>
      <c r="AR1018" s="46"/>
      <c r="AS1018" s="19"/>
    </row>
    <row r="1019" spans="2:45" hidden="1">
      <c r="B1019" s="823"/>
      <c r="C1019" s="828"/>
      <c r="D1019" s="25"/>
      <c r="E1019" s="25"/>
      <c r="F1019" s="396"/>
      <c r="G1019" s="396"/>
      <c r="H1019" s="7" t="str">
        <f>IFERROR(IF(G1019/#REF!=0," ",G1019/#REF!),"")</f>
        <v/>
      </c>
      <c r="I1019" s="147"/>
      <c r="J1019" s="147"/>
      <c r="K1019" s="147"/>
      <c r="L1019" s="147"/>
      <c r="M1019" s="147"/>
      <c r="N1019" s="147"/>
      <c r="O1019" s="863"/>
      <c r="P1019" s="860"/>
      <c r="Q1019" s="330"/>
      <c r="R1019" s="866"/>
      <c r="S1019" s="392"/>
      <c r="T1019" s="392"/>
      <c r="U1019" s="152"/>
      <c r="V1019" s="152"/>
      <c r="W1019" s="835"/>
      <c r="X1019" s="388"/>
      <c r="Y1019" s="835"/>
      <c r="Z1019" s="388"/>
      <c r="AA1019" s="835"/>
      <c r="AB1019" s="270"/>
      <c r="AC1019" s="831"/>
      <c r="AD1019" s="855"/>
      <c r="AE1019" s="319"/>
      <c r="AF1019" s="319"/>
      <c r="AG1019" s="319"/>
      <c r="AH1019" s="319"/>
      <c r="AI1019" s="319"/>
      <c r="AJ1019" s="319"/>
      <c r="AK1019" s="319"/>
      <c r="AL1019" s="319"/>
      <c r="AM1019" s="319"/>
      <c r="AN1019" s="319"/>
      <c r="AO1019" s="319"/>
      <c r="AP1019" s="319"/>
      <c r="AQ1019" s="857"/>
      <c r="AR1019" s="46"/>
      <c r="AS1019" s="19"/>
    </row>
    <row r="1020" spans="2:45" hidden="1">
      <c r="B1020" s="823"/>
      <c r="C1020" s="828"/>
      <c r="D1020" s="25"/>
      <c r="E1020" s="25"/>
      <c r="F1020" s="396"/>
      <c r="G1020" s="22"/>
      <c r="H1020" s="7" t="str">
        <f>IFERROR(IF(G1020/#REF!=0," ",G1020/#REF!),"")</f>
        <v/>
      </c>
      <c r="I1020" s="147"/>
      <c r="J1020" s="147"/>
      <c r="K1020" s="147"/>
      <c r="L1020" s="147"/>
      <c r="M1020" s="147"/>
      <c r="N1020" s="147"/>
      <c r="O1020" s="863"/>
      <c r="P1020" s="860"/>
      <c r="Q1020" s="330"/>
      <c r="R1020" s="866"/>
      <c r="S1020" s="392"/>
      <c r="T1020" s="392"/>
      <c r="U1020" s="152"/>
      <c r="V1020" s="152"/>
      <c r="W1020" s="835"/>
      <c r="X1020" s="388"/>
      <c r="Y1020" s="835"/>
      <c r="Z1020" s="388"/>
      <c r="AA1020" s="835"/>
      <c r="AB1020" s="270"/>
      <c r="AC1020" s="831"/>
      <c r="AD1020" s="855"/>
      <c r="AE1020" s="319"/>
      <c r="AF1020" s="319"/>
      <c r="AG1020" s="319"/>
      <c r="AH1020" s="319"/>
      <c r="AI1020" s="319"/>
      <c r="AJ1020" s="319"/>
      <c r="AK1020" s="319"/>
      <c r="AL1020" s="319"/>
      <c r="AM1020" s="319"/>
      <c r="AN1020" s="319"/>
      <c r="AO1020" s="319"/>
      <c r="AP1020" s="319"/>
      <c r="AQ1020" s="857"/>
      <c r="AR1020" s="46"/>
      <c r="AS1020" s="19"/>
    </row>
    <row r="1021" spans="2:45" hidden="1">
      <c r="B1021" s="823"/>
      <c r="C1021" s="828"/>
      <c r="D1021" s="25"/>
      <c r="E1021" s="25"/>
      <c r="F1021" s="396"/>
      <c r="G1021" s="22"/>
      <c r="H1021" s="7" t="str">
        <f>IFERROR(IF(G1021/#REF!=0," ",G1021/#REF!),"")</f>
        <v/>
      </c>
      <c r="I1021" s="147"/>
      <c r="J1021" s="147"/>
      <c r="K1021" s="147"/>
      <c r="L1021" s="147"/>
      <c r="M1021" s="147"/>
      <c r="N1021" s="147"/>
      <c r="O1021" s="863"/>
      <c r="P1021" s="860"/>
      <c r="Q1021" s="330"/>
      <c r="R1021" s="866"/>
      <c r="S1021" s="392"/>
      <c r="T1021" s="392"/>
      <c r="U1021" s="152"/>
      <c r="V1021" s="152"/>
      <c r="W1021" s="835"/>
      <c r="X1021" s="388"/>
      <c r="Y1021" s="835"/>
      <c r="Z1021" s="388"/>
      <c r="AA1021" s="835"/>
      <c r="AB1021" s="270"/>
      <c r="AC1021" s="831"/>
      <c r="AD1021" s="855"/>
      <c r="AE1021" s="319"/>
      <c r="AF1021" s="319"/>
      <c r="AG1021" s="319"/>
      <c r="AH1021" s="319"/>
      <c r="AI1021" s="319"/>
      <c r="AJ1021" s="319"/>
      <c r="AK1021" s="319"/>
      <c r="AL1021" s="319"/>
      <c r="AM1021" s="319"/>
      <c r="AN1021" s="319"/>
      <c r="AO1021" s="319"/>
      <c r="AP1021" s="319"/>
      <c r="AQ1021" s="857"/>
      <c r="AR1021" s="46"/>
      <c r="AS1021" s="19"/>
    </row>
    <row r="1022" spans="2:45" hidden="1">
      <c r="B1022" s="823"/>
      <c r="C1022" s="828"/>
      <c r="D1022" s="25"/>
      <c r="E1022" s="25"/>
      <c r="F1022" s="396"/>
      <c r="G1022" s="22"/>
      <c r="H1022" s="7" t="str">
        <f>IFERROR(IF(G1022/#REF!=0," ",G1022/#REF!),"")</f>
        <v/>
      </c>
      <c r="I1022" s="147"/>
      <c r="J1022" s="147"/>
      <c r="K1022" s="147"/>
      <c r="L1022" s="147"/>
      <c r="M1022" s="147"/>
      <c r="N1022" s="147"/>
      <c r="O1022" s="863"/>
      <c r="P1022" s="860"/>
      <c r="Q1022" s="330"/>
      <c r="R1022" s="866"/>
      <c r="S1022" s="392"/>
      <c r="T1022" s="392"/>
      <c r="U1022" s="152"/>
      <c r="V1022" s="152"/>
      <c r="W1022" s="835"/>
      <c r="X1022" s="388"/>
      <c r="Y1022" s="835"/>
      <c r="Z1022" s="388"/>
      <c r="AA1022" s="835"/>
      <c r="AB1022" s="270"/>
      <c r="AC1022" s="831"/>
      <c r="AD1022" s="855"/>
      <c r="AE1022" s="319"/>
      <c r="AF1022" s="319"/>
      <c r="AG1022" s="319"/>
      <c r="AH1022" s="319"/>
      <c r="AI1022" s="319"/>
      <c r="AJ1022" s="319"/>
      <c r="AK1022" s="319"/>
      <c r="AL1022" s="319"/>
      <c r="AM1022" s="319"/>
      <c r="AN1022" s="319"/>
      <c r="AO1022" s="319"/>
      <c r="AP1022" s="319"/>
      <c r="AQ1022" s="857"/>
      <c r="AR1022" s="46"/>
      <c r="AS1022" s="19"/>
    </row>
    <row r="1023" spans="2:45" hidden="1">
      <c r="B1023" s="823"/>
      <c r="C1023" s="828"/>
      <c r="D1023" s="25"/>
      <c r="E1023" s="25"/>
      <c r="F1023" s="396"/>
      <c r="G1023" s="22"/>
      <c r="H1023" s="7" t="str">
        <f>IFERROR(IF(G1023/#REF!=0," ",G1023/#REF!),"")</f>
        <v/>
      </c>
      <c r="I1023" s="147"/>
      <c r="J1023" s="147"/>
      <c r="K1023" s="147"/>
      <c r="L1023" s="147"/>
      <c r="M1023" s="147"/>
      <c r="N1023" s="147"/>
      <c r="O1023" s="863"/>
      <c r="P1023" s="860"/>
      <c r="Q1023" s="330"/>
      <c r="R1023" s="866"/>
      <c r="S1023" s="392"/>
      <c r="T1023" s="392"/>
      <c r="U1023" s="152"/>
      <c r="V1023" s="152"/>
      <c r="W1023" s="835"/>
      <c r="X1023" s="388"/>
      <c r="Y1023" s="835"/>
      <c r="Z1023" s="388"/>
      <c r="AA1023" s="835"/>
      <c r="AB1023" s="270"/>
      <c r="AC1023" s="831"/>
      <c r="AD1023" s="855"/>
      <c r="AE1023" s="319"/>
      <c r="AF1023" s="319"/>
      <c r="AG1023" s="319"/>
      <c r="AH1023" s="319"/>
      <c r="AI1023" s="319"/>
      <c r="AJ1023" s="319"/>
      <c r="AK1023" s="319"/>
      <c r="AL1023" s="319"/>
      <c r="AM1023" s="319"/>
      <c r="AN1023" s="319"/>
      <c r="AO1023" s="319"/>
      <c r="AP1023" s="319"/>
      <c r="AQ1023" s="857"/>
      <c r="AR1023" s="46"/>
      <c r="AS1023" s="19"/>
    </row>
    <row r="1024" spans="2:45" hidden="1">
      <c r="B1024" s="823"/>
      <c r="C1024" s="828"/>
      <c r="D1024" s="25"/>
      <c r="E1024" s="25"/>
      <c r="F1024" s="396"/>
      <c r="G1024" s="22"/>
      <c r="H1024" s="7" t="str">
        <f>IFERROR(IF(G1024/#REF!=0," ",G1024/#REF!),"")</f>
        <v/>
      </c>
      <c r="I1024" s="147"/>
      <c r="J1024" s="147"/>
      <c r="K1024" s="147"/>
      <c r="L1024" s="147"/>
      <c r="M1024" s="147"/>
      <c r="N1024" s="147"/>
      <c r="O1024" s="863"/>
      <c r="P1024" s="860"/>
      <c r="Q1024" s="330"/>
      <c r="R1024" s="866"/>
      <c r="S1024" s="392"/>
      <c r="T1024" s="392"/>
      <c r="U1024" s="152"/>
      <c r="V1024" s="152"/>
      <c r="W1024" s="835"/>
      <c r="X1024" s="388"/>
      <c r="Y1024" s="835"/>
      <c r="Z1024" s="388"/>
      <c r="AA1024" s="835"/>
      <c r="AB1024" s="270"/>
      <c r="AC1024" s="831"/>
      <c r="AD1024" s="855"/>
      <c r="AE1024" s="319"/>
      <c r="AF1024" s="319"/>
      <c r="AG1024" s="319"/>
      <c r="AH1024" s="319"/>
      <c r="AI1024" s="319"/>
      <c r="AJ1024" s="319"/>
      <c r="AK1024" s="319"/>
      <c r="AL1024" s="319"/>
      <c r="AM1024" s="319"/>
      <c r="AN1024" s="319"/>
      <c r="AO1024" s="319"/>
      <c r="AP1024" s="319"/>
      <c r="AQ1024" s="857"/>
      <c r="AR1024" s="46"/>
      <c r="AS1024" s="19"/>
    </row>
    <row r="1025" spans="2:45" hidden="1">
      <c r="B1025" s="822"/>
      <c r="C1025" s="829"/>
      <c r="D1025" s="25"/>
      <c r="E1025" s="25"/>
      <c r="F1025" s="396"/>
      <c r="G1025" s="22"/>
      <c r="H1025" s="7" t="str">
        <f>IFERROR(IF(G1025/#REF!=0," ",G1025/#REF!),"")</f>
        <v/>
      </c>
      <c r="I1025" s="7"/>
      <c r="J1025" s="7"/>
      <c r="K1025" s="7"/>
      <c r="L1025" s="7"/>
      <c r="M1025" s="7"/>
      <c r="N1025" s="7"/>
      <c r="O1025" s="864"/>
      <c r="P1025" s="861"/>
      <c r="Q1025" s="331"/>
      <c r="R1025" s="867"/>
      <c r="S1025" s="393"/>
      <c r="T1025" s="393"/>
      <c r="U1025" s="153"/>
      <c r="V1025" s="153"/>
      <c r="W1025" s="836"/>
      <c r="X1025" s="389"/>
      <c r="Y1025" s="836"/>
      <c r="Z1025" s="389"/>
      <c r="AA1025" s="836"/>
      <c r="AB1025" s="271"/>
      <c r="AC1025" s="832"/>
      <c r="AD1025" s="856"/>
      <c r="AE1025" s="320"/>
      <c r="AF1025" s="320"/>
      <c r="AG1025" s="320"/>
      <c r="AH1025" s="320"/>
      <c r="AI1025" s="320"/>
      <c r="AJ1025" s="320"/>
      <c r="AK1025" s="320"/>
      <c r="AL1025" s="320"/>
      <c r="AM1025" s="320"/>
      <c r="AN1025" s="320"/>
      <c r="AO1025" s="320"/>
      <c r="AP1025" s="320"/>
      <c r="AQ1025" s="858"/>
      <c r="AR1025" s="46"/>
      <c r="AS1025" s="19"/>
    </row>
    <row r="1026" spans="2:45" s="90" customFormat="1" ht="16.5" hidden="1" customHeight="1">
      <c r="B1026" s="821"/>
      <c r="C1026" s="78" t="s">
        <v>348</v>
      </c>
      <c r="D1026" s="78">
        <f>COUNTA(D1016:D1025)</f>
        <v>0</v>
      </c>
      <c r="E1026" s="78"/>
      <c r="F1026" s="78"/>
      <c r="G1026" s="69">
        <f>SUM(G1016:G1025)</f>
        <v>0</v>
      </c>
      <c r="H1026" s="69">
        <f>SUM(H1016:H1025)</f>
        <v>0</v>
      </c>
      <c r="I1026" s="69"/>
      <c r="J1026" s="69"/>
      <c r="K1026" s="69"/>
      <c r="L1026" s="69"/>
      <c r="M1026" s="69"/>
      <c r="N1026" s="69"/>
      <c r="O1026" s="70">
        <f>SUM(O1016:O1025)</f>
        <v>0</v>
      </c>
      <c r="P1026" s="71">
        <f>SUM(P1016:P1025)</f>
        <v>0</v>
      </c>
      <c r="Q1026" s="71"/>
      <c r="R1026" s="71">
        <f>SUM(R1016:R1025)</f>
        <v>0</v>
      </c>
      <c r="S1026" s="71"/>
      <c r="T1026" s="71"/>
      <c r="U1026" s="71"/>
      <c r="V1026" s="71"/>
      <c r="W1026" s="74">
        <f>SUM(W1016:W1025)</f>
        <v>0</v>
      </c>
      <c r="X1026" s="74"/>
      <c r="Y1026" s="74">
        <f t="shared" ref="Y1026" si="180">SUM(Y1016:Y1025)</f>
        <v>0</v>
      </c>
      <c r="Z1026" s="74"/>
      <c r="AA1026" s="74">
        <f>SUM(AA1016:AA1025)</f>
        <v>0</v>
      </c>
      <c r="AB1026" s="74"/>
      <c r="AC1026" s="71"/>
      <c r="AD1026" s="71" t="e">
        <f>SUM(AD1016:AD1025)</f>
        <v>#REF!</v>
      </c>
      <c r="AE1026" s="71"/>
      <c r="AF1026" s="71"/>
      <c r="AG1026" s="71"/>
      <c r="AH1026" s="71"/>
      <c r="AI1026" s="71"/>
      <c r="AJ1026" s="71"/>
      <c r="AK1026" s="71"/>
      <c r="AL1026" s="71"/>
      <c r="AM1026" s="71"/>
      <c r="AN1026" s="71"/>
      <c r="AO1026" s="71"/>
      <c r="AP1026" s="71"/>
      <c r="AQ1026" s="71" t="e">
        <f t="shared" ref="AQ1026" si="181">SUM(AQ1016:AQ1025)</f>
        <v>#REF!</v>
      </c>
      <c r="AR1026" s="81"/>
      <c r="AS1026" s="91"/>
    </row>
    <row r="1027" spans="2:45" s="93" customFormat="1" hidden="1">
      <c r="B1027" s="822"/>
      <c r="C1027" s="82"/>
      <c r="D1027" s="83"/>
      <c r="E1027" s="83"/>
      <c r="F1027" s="84"/>
      <c r="G1027" s="84"/>
      <c r="H1027" s="28" t="str">
        <f>IFERROR(IF(G1027/#REF!=0," ",G1027/#REF!),"")</f>
        <v/>
      </c>
      <c r="I1027" s="28"/>
      <c r="J1027" s="28"/>
      <c r="K1027" s="28"/>
      <c r="L1027" s="28"/>
      <c r="M1027" s="28"/>
      <c r="N1027" s="28"/>
      <c r="O1027" s="72"/>
      <c r="P1027" s="73"/>
      <c r="Q1027" s="73"/>
      <c r="R1027" s="73"/>
      <c r="S1027" s="73"/>
      <c r="T1027" s="73"/>
      <c r="U1027" s="73"/>
      <c r="V1027" s="73"/>
      <c r="W1027" s="73"/>
      <c r="X1027" s="73"/>
      <c r="Y1027" s="73"/>
      <c r="Z1027" s="73"/>
      <c r="AA1027" s="73"/>
      <c r="AB1027" s="73"/>
      <c r="AC1027" s="73"/>
      <c r="AD1027" s="73"/>
      <c r="AE1027" s="73"/>
      <c r="AF1027" s="73"/>
      <c r="AG1027" s="73"/>
      <c r="AH1027" s="73"/>
      <c r="AI1027" s="73"/>
      <c r="AJ1027" s="73"/>
      <c r="AK1027" s="73"/>
      <c r="AL1027" s="73"/>
      <c r="AM1027" s="73"/>
      <c r="AN1027" s="73"/>
      <c r="AO1027" s="73"/>
      <c r="AP1027" s="73"/>
      <c r="AQ1027" s="73"/>
      <c r="AR1027" s="87"/>
      <c r="AS1027" s="92"/>
    </row>
    <row r="1028" spans="2:45" hidden="1">
      <c r="B1028" s="823">
        <f>B1016+1</f>
        <v>85</v>
      </c>
      <c r="C1028" s="828"/>
      <c r="D1028" s="25"/>
      <c r="E1028" s="25"/>
      <c r="F1028" s="24"/>
      <c r="G1028" s="396"/>
      <c r="H1028" s="7" t="str">
        <f>IFERROR(IF(G1028/#REF!=0," ",G1028/#REF!),"")</f>
        <v/>
      </c>
      <c r="I1028" s="147"/>
      <c r="J1028" s="147"/>
      <c r="K1028" s="147"/>
      <c r="L1028" s="147"/>
      <c r="M1028" s="147"/>
      <c r="N1028" s="147"/>
      <c r="O1028" s="862" t="str">
        <f>IFERROR(ROUND(IF(G1038/#REF!=0,"",G1038/#REF!),0),"")</f>
        <v/>
      </c>
      <c r="P1028" s="859" t="str">
        <f>IFERROR(O1038/#REF!,"")</f>
        <v/>
      </c>
      <c r="Q1028" s="332"/>
      <c r="R1028" s="865" t="str">
        <f>IFERROR(P1038*#REF!/2,"")</f>
        <v/>
      </c>
      <c r="S1028" s="392"/>
      <c r="T1028" s="392"/>
      <c r="U1028" s="152"/>
      <c r="V1028" s="152"/>
      <c r="W1028" s="834" t="str">
        <f>IFERROR(ROUND(IF(OR(#REF!="Hino Truck",#REF!="Hino Truck",#REF!="Hino Truck",#REF!="Hino Truck"),$P1038/#REF!,""),1),"NA")</f>
        <v>NA</v>
      </c>
      <c r="X1028" s="387"/>
      <c r="Y1028" s="834" t="str">
        <f>IFERROR(ROUND(IF(OR(#REF!="Shazoor",#REF!="Shazoor",#REF!="Shazoor",#REF!="Shazoor"),$P1038/#REF!,""),1),"NA")</f>
        <v>NA</v>
      </c>
      <c r="Z1028" s="387"/>
      <c r="AA1028" s="834" t="str">
        <f>IFERROR(ROUND(IF(OR(#REF!="Suzuki",#REF!="Suzuki",#REF!="Suzuki",#REF!="Suzuki"),$P1038/#REF!,""),1),"NA")</f>
        <v>NA</v>
      </c>
      <c r="AB1028" s="269"/>
      <c r="AC1028" s="830"/>
      <c r="AD1028" s="855" t="e">
        <f>H1038/#REF!/#REF!</f>
        <v>#REF!</v>
      </c>
      <c r="AE1028" s="319"/>
      <c r="AF1028" s="319"/>
      <c r="AG1028" s="319"/>
      <c r="AH1028" s="319"/>
      <c r="AI1028" s="319"/>
      <c r="AJ1028" s="319"/>
      <c r="AK1028" s="319"/>
      <c r="AL1028" s="319"/>
      <c r="AM1028" s="319"/>
      <c r="AN1028" s="319"/>
      <c r="AO1028" s="319"/>
      <c r="AP1028" s="319"/>
      <c r="AQ1028" s="857" t="e">
        <f>ROUND(AD1038/#REF!,0)</f>
        <v>#REF!</v>
      </c>
      <c r="AR1028" s="44"/>
      <c r="AS1028" s="19"/>
    </row>
    <row r="1029" spans="2:45" hidden="1">
      <c r="B1029" s="823"/>
      <c r="C1029" s="828"/>
      <c r="D1029" s="25"/>
      <c r="E1029" s="25"/>
      <c r="F1029" s="396"/>
      <c r="G1029" s="396"/>
      <c r="H1029" s="7" t="str">
        <f>IFERROR(IF(G1029/#REF!=0," ",G1029/#REF!),"")</f>
        <v/>
      </c>
      <c r="I1029" s="147"/>
      <c r="J1029" s="147"/>
      <c r="K1029" s="147"/>
      <c r="L1029" s="147"/>
      <c r="M1029" s="147"/>
      <c r="N1029" s="147"/>
      <c r="O1029" s="863"/>
      <c r="P1029" s="860"/>
      <c r="Q1029" s="330"/>
      <c r="R1029" s="866"/>
      <c r="S1029" s="392"/>
      <c r="T1029" s="392"/>
      <c r="U1029" s="152"/>
      <c r="V1029" s="152"/>
      <c r="W1029" s="835"/>
      <c r="X1029" s="388"/>
      <c r="Y1029" s="835"/>
      <c r="Z1029" s="388"/>
      <c r="AA1029" s="835"/>
      <c r="AB1029" s="270"/>
      <c r="AC1029" s="831"/>
      <c r="AD1029" s="855"/>
      <c r="AE1029" s="319"/>
      <c r="AF1029" s="319"/>
      <c r="AG1029" s="319"/>
      <c r="AH1029" s="319"/>
      <c r="AI1029" s="319"/>
      <c r="AJ1029" s="319"/>
      <c r="AK1029" s="319"/>
      <c r="AL1029" s="319"/>
      <c r="AM1029" s="319"/>
      <c r="AN1029" s="319"/>
      <c r="AO1029" s="319"/>
      <c r="AP1029" s="319"/>
      <c r="AQ1029" s="857"/>
      <c r="AR1029" s="46"/>
      <c r="AS1029" s="19"/>
    </row>
    <row r="1030" spans="2:45" hidden="1">
      <c r="B1030" s="823"/>
      <c r="C1030" s="828"/>
      <c r="D1030" s="25"/>
      <c r="E1030" s="25"/>
      <c r="F1030" s="396"/>
      <c r="G1030" s="396"/>
      <c r="H1030" s="7" t="str">
        <f>IFERROR(IF(G1030/#REF!=0," ",G1030/#REF!),"")</f>
        <v/>
      </c>
      <c r="I1030" s="147"/>
      <c r="J1030" s="147"/>
      <c r="K1030" s="147"/>
      <c r="L1030" s="147"/>
      <c r="M1030" s="147"/>
      <c r="N1030" s="147"/>
      <c r="O1030" s="863"/>
      <c r="P1030" s="860"/>
      <c r="Q1030" s="330"/>
      <c r="R1030" s="866"/>
      <c r="S1030" s="392"/>
      <c r="T1030" s="392"/>
      <c r="U1030" s="152"/>
      <c r="V1030" s="152"/>
      <c r="W1030" s="835"/>
      <c r="X1030" s="388"/>
      <c r="Y1030" s="835"/>
      <c r="Z1030" s="388"/>
      <c r="AA1030" s="835"/>
      <c r="AB1030" s="270"/>
      <c r="AC1030" s="831"/>
      <c r="AD1030" s="855"/>
      <c r="AE1030" s="319"/>
      <c r="AF1030" s="319"/>
      <c r="AG1030" s="319"/>
      <c r="AH1030" s="319"/>
      <c r="AI1030" s="319"/>
      <c r="AJ1030" s="319"/>
      <c r="AK1030" s="319"/>
      <c r="AL1030" s="319"/>
      <c r="AM1030" s="319"/>
      <c r="AN1030" s="319"/>
      <c r="AO1030" s="319"/>
      <c r="AP1030" s="319"/>
      <c r="AQ1030" s="857"/>
      <c r="AR1030" s="46"/>
      <c r="AS1030" s="19"/>
    </row>
    <row r="1031" spans="2:45" hidden="1">
      <c r="B1031" s="823"/>
      <c r="C1031" s="828"/>
      <c r="D1031" s="25"/>
      <c r="E1031" s="25"/>
      <c r="F1031" s="396"/>
      <c r="G1031" s="396"/>
      <c r="H1031" s="7" t="str">
        <f>IFERROR(IF(G1031/#REF!=0," ",G1031/#REF!),"")</f>
        <v/>
      </c>
      <c r="I1031" s="147"/>
      <c r="J1031" s="147"/>
      <c r="K1031" s="147"/>
      <c r="L1031" s="147"/>
      <c r="M1031" s="147"/>
      <c r="N1031" s="147"/>
      <c r="O1031" s="863"/>
      <c r="P1031" s="860"/>
      <c r="Q1031" s="330"/>
      <c r="R1031" s="866"/>
      <c r="S1031" s="392"/>
      <c r="T1031" s="392"/>
      <c r="U1031" s="152"/>
      <c r="V1031" s="152"/>
      <c r="W1031" s="835"/>
      <c r="X1031" s="388"/>
      <c r="Y1031" s="835"/>
      <c r="Z1031" s="388"/>
      <c r="AA1031" s="835"/>
      <c r="AB1031" s="270"/>
      <c r="AC1031" s="831"/>
      <c r="AD1031" s="855"/>
      <c r="AE1031" s="319"/>
      <c r="AF1031" s="319"/>
      <c r="AG1031" s="319"/>
      <c r="AH1031" s="319"/>
      <c r="AI1031" s="319"/>
      <c r="AJ1031" s="319"/>
      <c r="AK1031" s="319"/>
      <c r="AL1031" s="319"/>
      <c r="AM1031" s="319"/>
      <c r="AN1031" s="319"/>
      <c r="AO1031" s="319"/>
      <c r="AP1031" s="319"/>
      <c r="AQ1031" s="857"/>
      <c r="AR1031" s="46"/>
      <c r="AS1031" s="19"/>
    </row>
    <row r="1032" spans="2:45" hidden="1">
      <c r="B1032" s="823"/>
      <c r="C1032" s="828"/>
      <c r="D1032" s="25"/>
      <c r="E1032" s="25"/>
      <c r="F1032" s="396"/>
      <c r="G1032" s="22"/>
      <c r="H1032" s="7" t="str">
        <f>IFERROR(IF(G1032/#REF!=0," ",G1032/#REF!),"")</f>
        <v/>
      </c>
      <c r="I1032" s="147"/>
      <c r="J1032" s="147"/>
      <c r="K1032" s="147"/>
      <c r="L1032" s="147"/>
      <c r="M1032" s="147"/>
      <c r="N1032" s="147"/>
      <c r="O1032" s="863"/>
      <c r="P1032" s="860"/>
      <c r="Q1032" s="330"/>
      <c r="R1032" s="866"/>
      <c r="S1032" s="392"/>
      <c r="T1032" s="392"/>
      <c r="U1032" s="152"/>
      <c r="V1032" s="152"/>
      <c r="W1032" s="835"/>
      <c r="X1032" s="388"/>
      <c r="Y1032" s="835"/>
      <c r="Z1032" s="388"/>
      <c r="AA1032" s="835"/>
      <c r="AB1032" s="270"/>
      <c r="AC1032" s="831"/>
      <c r="AD1032" s="855"/>
      <c r="AE1032" s="319"/>
      <c r="AF1032" s="319"/>
      <c r="AG1032" s="319"/>
      <c r="AH1032" s="319"/>
      <c r="AI1032" s="319"/>
      <c r="AJ1032" s="319"/>
      <c r="AK1032" s="319"/>
      <c r="AL1032" s="319"/>
      <c r="AM1032" s="319"/>
      <c r="AN1032" s="319"/>
      <c r="AO1032" s="319"/>
      <c r="AP1032" s="319"/>
      <c r="AQ1032" s="857"/>
      <c r="AR1032" s="46"/>
      <c r="AS1032" s="19"/>
    </row>
    <row r="1033" spans="2:45" hidden="1">
      <c r="B1033" s="823"/>
      <c r="C1033" s="828"/>
      <c r="D1033" s="25"/>
      <c r="E1033" s="25"/>
      <c r="F1033" s="396"/>
      <c r="G1033" s="22"/>
      <c r="H1033" s="7" t="str">
        <f>IFERROR(IF(G1033/#REF!=0," ",G1033/#REF!),"")</f>
        <v/>
      </c>
      <c r="I1033" s="147"/>
      <c r="J1033" s="147"/>
      <c r="K1033" s="147"/>
      <c r="L1033" s="147"/>
      <c r="M1033" s="147"/>
      <c r="N1033" s="147"/>
      <c r="O1033" s="863"/>
      <c r="P1033" s="860"/>
      <c r="Q1033" s="330"/>
      <c r="R1033" s="866"/>
      <c r="S1033" s="392"/>
      <c r="T1033" s="392"/>
      <c r="U1033" s="152"/>
      <c r="V1033" s="152"/>
      <c r="W1033" s="835"/>
      <c r="X1033" s="388"/>
      <c r="Y1033" s="835"/>
      <c r="Z1033" s="388"/>
      <c r="AA1033" s="835"/>
      <c r="AB1033" s="270"/>
      <c r="AC1033" s="831"/>
      <c r="AD1033" s="855"/>
      <c r="AE1033" s="319"/>
      <c r="AF1033" s="319"/>
      <c r="AG1033" s="319"/>
      <c r="AH1033" s="319"/>
      <c r="AI1033" s="319"/>
      <c r="AJ1033" s="319"/>
      <c r="AK1033" s="319"/>
      <c r="AL1033" s="319"/>
      <c r="AM1033" s="319"/>
      <c r="AN1033" s="319"/>
      <c r="AO1033" s="319"/>
      <c r="AP1033" s="319"/>
      <c r="AQ1033" s="857"/>
      <c r="AR1033" s="46"/>
      <c r="AS1033" s="19"/>
    </row>
    <row r="1034" spans="2:45" hidden="1">
      <c r="B1034" s="823"/>
      <c r="C1034" s="828"/>
      <c r="D1034" s="25"/>
      <c r="E1034" s="25"/>
      <c r="F1034" s="396"/>
      <c r="G1034" s="22"/>
      <c r="H1034" s="7" t="str">
        <f>IFERROR(IF(G1034/#REF!=0," ",G1034/#REF!),"")</f>
        <v/>
      </c>
      <c r="I1034" s="147"/>
      <c r="J1034" s="147"/>
      <c r="K1034" s="147"/>
      <c r="L1034" s="147"/>
      <c r="M1034" s="147"/>
      <c r="N1034" s="147"/>
      <c r="O1034" s="863"/>
      <c r="P1034" s="860"/>
      <c r="Q1034" s="330"/>
      <c r="R1034" s="866"/>
      <c r="S1034" s="392"/>
      <c r="T1034" s="392"/>
      <c r="U1034" s="152"/>
      <c r="V1034" s="152"/>
      <c r="W1034" s="835"/>
      <c r="X1034" s="388"/>
      <c r="Y1034" s="835"/>
      <c r="Z1034" s="388"/>
      <c r="AA1034" s="835"/>
      <c r="AB1034" s="270"/>
      <c r="AC1034" s="831"/>
      <c r="AD1034" s="855"/>
      <c r="AE1034" s="319"/>
      <c r="AF1034" s="319"/>
      <c r="AG1034" s="319"/>
      <c r="AH1034" s="319"/>
      <c r="AI1034" s="319"/>
      <c r="AJ1034" s="319"/>
      <c r="AK1034" s="319"/>
      <c r="AL1034" s="319"/>
      <c r="AM1034" s="319"/>
      <c r="AN1034" s="319"/>
      <c r="AO1034" s="319"/>
      <c r="AP1034" s="319"/>
      <c r="AQ1034" s="857"/>
      <c r="AR1034" s="46"/>
      <c r="AS1034" s="19"/>
    </row>
    <row r="1035" spans="2:45" hidden="1">
      <c r="B1035" s="823"/>
      <c r="C1035" s="828"/>
      <c r="D1035" s="25"/>
      <c r="E1035" s="25"/>
      <c r="F1035" s="396"/>
      <c r="G1035" s="22"/>
      <c r="H1035" s="7" t="str">
        <f>IFERROR(IF(G1035/#REF!=0," ",G1035/#REF!),"")</f>
        <v/>
      </c>
      <c r="I1035" s="147"/>
      <c r="J1035" s="147"/>
      <c r="K1035" s="147"/>
      <c r="L1035" s="147"/>
      <c r="M1035" s="147"/>
      <c r="N1035" s="147"/>
      <c r="O1035" s="863"/>
      <c r="P1035" s="860"/>
      <c r="Q1035" s="330"/>
      <c r="R1035" s="866"/>
      <c r="S1035" s="392"/>
      <c r="T1035" s="392"/>
      <c r="U1035" s="152"/>
      <c r="V1035" s="152"/>
      <c r="W1035" s="835"/>
      <c r="X1035" s="388"/>
      <c r="Y1035" s="835"/>
      <c r="Z1035" s="388"/>
      <c r="AA1035" s="835"/>
      <c r="AB1035" s="270"/>
      <c r="AC1035" s="831"/>
      <c r="AD1035" s="855"/>
      <c r="AE1035" s="319"/>
      <c r="AF1035" s="319"/>
      <c r="AG1035" s="319"/>
      <c r="AH1035" s="319"/>
      <c r="AI1035" s="319"/>
      <c r="AJ1035" s="319"/>
      <c r="AK1035" s="319"/>
      <c r="AL1035" s="319"/>
      <c r="AM1035" s="319"/>
      <c r="AN1035" s="319"/>
      <c r="AO1035" s="319"/>
      <c r="AP1035" s="319"/>
      <c r="AQ1035" s="857"/>
      <c r="AR1035" s="46"/>
      <c r="AS1035" s="19"/>
    </row>
    <row r="1036" spans="2:45" hidden="1">
      <c r="B1036" s="823"/>
      <c r="C1036" s="828"/>
      <c r="D1036" s="25"/>
      <c r="E1036" s="25"/>
      <c r="F1036" s="396"/>
      <c r="G1036" s="22"/>
      <c r="H1036" s="7" t="str">
        <f>IFERROR(IF(G1036/#REF!=0," ",G1036/#REF!),"")</f>
        <v/>
      </c>
      <c r="I1036" s="147"/>
      <c r="J1036" s="147"/>
      <c r="K1036" s="147"/>
      <c r="L1036" s="147"/>
      <c r="M1036" s="147"/>
      <c r="N1036" s="147"/>
      <c r="O1036" s="863"/>
      <c r="P1036" s="860"/>
      <c r="Q1036" s="330"/>
      <c r="R1036" s="866"/>
      <c r="S1036" s="392"/>
      <c r="T1036" s="392"/>
      <c r="U1036" s="152"/>
      <c r="V1036" s="152"/>
      <c r="W1036" s="835"/>
      <c r="X1036" s="388"/>
      <c r="Y1036" s="835"/>
      <c r="Z1036" s="388"/>
      <c r="AA1036" s="835"/>
      <c r="AB1036" s="270"/>
      <c r="AC1036" s="831"/>
      <c r="AD1036" s="855"/>
      <c r="AE1036" s="319"/>
      <c r="AF1036" s="319"/>
      <c r="AG1036" s="319"/>
      <c r="AH1036" s="319"/>
      <c r="AI1036" s="319"/>
      <c r="AJ1036" s="319"/>
      <c r="AK1036" s="319"/>
      <c r="AL1036" s="319"/>
      <c r="AM1036" s="319"/>
      <c r="AN1036" s="319"/>
      <c r="AO1036" s="319"/>
      <c r="AP1036" s="319"/>
      <c r="AQ1036" s="857"/>
      <c r="AR1036" s="46"/>
      <c r="AS1036" s="19"/>
    </row>
    <row r="1037" spans="2:45" hidden="1">
      <c r="B1037" s="822"/>
      <c r="C1037" s="829"/>
      <c r="D1037" s="25"/>
      <c r="E1037" s="25"/>
      <c r="F1037" s="396"/>
      <c r="G1037" s="22"/>
      <c r="H1037" s="7" t="str">
        <f>IFERROR(IF(G1037/#REF!=0," ",G1037/#REF!),"")</f>
        <v/>
      </c>
      <c r="I1037" s="7"/>
      <c r="J1037" s="7"/>
      <c r="K1037" s="7"/>
      <c r="L1037" s="7"/>
      <c r="M1037" s="7"/>
      <c r="N1037" s="7"/>
      <c r="O1037" s="864"/>
      <c r="P1037" s="861"/>
      <c r="Q1037" s="331"/>
      <c r="R1037" s="867"/>
      <c r="S1037" s="393"/>
      <c r="T1037" s="393"/>
      <c r="U1037" s="153"/>
      <c r="V1037" s="153"/>
      <c r="W1037" s="836"/>
      <c r="X1037" s="389"/>
      <c r="Y1037" s="836"/>
      <c r="Z1037" s="389"/>
      <c r="AA1037" s="836"/>
      <c r="AB1037" s="271"/>
      <c r="AC1037" s="832"/>
      <c r="AD1037" s="856"/>
      <c r="AE1037" s="320"/>
      <c r="AF1037" s="320"/>
      <c r="AG1037" s="320"/>
      <c r="AH1037" s="320"/>
      <c r="AI1037" s="320"/>
      <c r="AJ1037" s="320"/>
      <c r="AK1037" s="320"/>
      <c r="AL1037" s="320"/>
      <c r="AM1037" s="320"/>
      <c r="AN1037" s="320"/>
      <c r="AO1037" s="320"/>
      <c r="AP1037" s="320"/>
      <c r="AQ1037" s="858"/>
      <c r="AR1037" s="46"/>
      <c r="AS1037" s="19"/>
    </row>
    <row r="1038" spans="2:45" s="90" customFormat="1" ht="16.5" hidden="1" customHeight="1">
      <c r="B1038" s="821"/>
      <c r="C1038" s="78" t="s">
        <v>348</v>
      </c>
      <c r="D1038" s="78">
        <f>COUNTA(D1028:D1037)</f>
        <v>0</v>
      </c>
      <c r="E1038" s="78"/>
      <c r="F1038" s="78"/>
      <c r="G1038" s="69">
        <f>SUM(G1028:G1037)</f>
        <v>0</v>
      </c>
      <c r="H1038" s="69">
        <f>SUM(H1028:H1037)</f>
        <v>0</v>
      </c>
      <c r="I1038" s="69"/>
      <c r="J1038" s="69"/>
      <c r="K1038" s="69"/>
      <c r="L1038" s="69"/>
      <c r="M1038" s="69"/>
      <c r="N1038" s="69"/>
      <c r="O1038" s="70">
        <f>SUM(O1028:O1037)</f>
        <v>0</v>
      </c>
      <c r="P1038" s="71">
        <f>SUM(P1028:P1037)</f>
        <v>0</v>
      </c>
      <c r="Q1038" s="71"/>
      <c r="R1038" s="71">
        <f>SUM(R1028:R1037)</f>
        <v>0</v>
      </c>
      <c r="S1038" s="71"/>
      <c r="T1038" s="71"/>
      <c r="U1038" s="71"/>
      <c r="V1038" s="71"/>
      <c r="W1038" s="74">
        <f>SUM(W1028:W1037)</f>
        <v>0</v>
      </c>
      <c r="X1038" s="74"/>
      <c r="Y1038" s="74">
        <f t="shared" ref="Y1038" si="182">SUM(Y1028:Y1037)</f>
        <v>0</v>
      </c>
      <c r="Z1038" s="74"/>
      <c r="AA1038" s="74">
        <f>SUM(AA1028:AA1037)</f>
        <v>0</v>
      </c>
      <c r="AB1038" s="74"/>
      <c r="AC1038" s="71"/>
      <c r="AD1038" s="71" t="e">
        <f>SUM(AD1028:AD1037)</f>
        <v>#REF!</v>
      </c>
      <c r="AE1038" s="71"/>
      <c r="AF1038" s="71"/>
      <c r="AG1038" s="71"/>
      <c r="AH1038" s="71"/>
      <c r="AI1038" s="71"/>
      <c r="AJ1038" s="71"/>
      <c r="AK1038" s="71"/>
      <c r="AL1038" s="71"/>
      <c r="AM1038" s="71"/>
      <c r="AN1038" s="71"/>
      <c r="AO1038" s="71"/>
      <c r="AP1038" s="71"/>
      <c r="AQ1038" s="71" t="e">
        <f t="shared" ref="AQ1038" si="183">SUM(AQ1028:AQ1037)</f>
        <v>#REF!</v>
      </c>
      <c r="AR1038" s="81"/>
      <c r="AS1038" s="91"/>
    </row>
    <row r="1039" spans="2:45" s="93" customFormat="1" hidden="1">
      <c r="B1039" s="822"/>
      <c r="C1039" s="82"/>
      <c r="D1039" s="83"/>
      <c r="E1039" s="83"/>
      <c r="F1039" s="84"/>
      <c r="G1039" s="84"/>
      <c r="H1039" s="28" t="str">
        <f>IFERROR(IF(G1039/#REF!=0," ",G1039/#REF!),"")</f>
        <v/>
      </c>
      <c r="I1039" s="28"/>
      <c r="J1039" s="28"/>
      <c r="K1039" s="28"/>
      <c r="L1039" s="28"/>
      <c r="M1039" s="28"/>
      <c r="N1039" s="28"/>
      <c r="O1039" s="72"/>
      <c r="P1039" s="73"/>
      <c r="Q1039" s="73"/>
      <c r="R1039" s="73"/>
      <c r="S1039" s="73"/>
      <c r="T1039" s="73"/>
      <c r="U1039" s="73"/>
      <c r="V1039" s="73"/>
      <c r="W1039" s="73"/>
      <c r="X1039" s="73"/>
      <c r="Y1039" s="73"/>
      <c r="Z1039" s="73"/>
      <c r="AA1039" s="73"/>
      <c r="AB1039" s="73"/>
      <c r="AC1039" s="73"/>
      <c r="AD1039" s="73"/>
      <c r="AE1039" s="73"/>
      <c r="AF1039" s="73"/>
      <c r="AG1039" s="73"/>
      <c r="AH1039" s="73"/>
      <c r="AI1039" s="73"/>
      <c r="AJ1039" s="73"/>
      <c r="AK1039" s="73"/>
      <c r="AL1039" s="73"/>
      <c r="AM1039" s="73"/>
      <c r="AN1039" s="73"/>
      <c r="AO1039" s="73"/>
      <c r="AP1039" s="73"/>
      <c r="AQ1039" s="73"/>
      <c r="AR1039" s="87"/>
      <c r="AS1039" s="92"/>
    </row>
    <row r="1040" spans="2:45" hidden="1">
      <c r="B1040" s="823">
        <f>B1028+1</f>
        <v>86</v>
      </c>
      <c r="C1040" s="828"/>
      <c r="D1040" s="25"/>
      <c r="E1040" s="25"/>
      <c r="F1040" s="24"/>
      <c r="G1040" s="396"/>
      <c r="H1040" s="7" t="str">
        <f>IFERROR(IF(G1040/#REF!=0," ",G1040/#REF!),"")</f>
        <v/>
      </c>
      <c r="I1040" s="147"/>
      <c r="J1040" s="147"/>
      <c r="K1040" s="147"/>
      <c r="L1040" s="147"/>
      <c r="M1040" s="147"/>
      <c r="N1040" s="147"/>
      <c r="O1040" s="862" t="str">
        <f>IFERROR(ROUND(IF(G1050/#REF!=0,"",G1050/#REF!),0),"")</f>
        <v/>
      </c>
      <c r="P1040" s="859" t="str">
        <f>IFERROR(O1050/#REF!,"")</f>
        <v/>
      </c>
      <c r="Q1040" s="332"/>
      <c r="R1040" s="865" t="str">
        <f>IFERROR(P1050*#REF!/2,"")</f>
        <v/>
      </c>
      <c r="S1040" s="392"/>
      <c r="T1040" s="392"/>
      <c r="U1040" s="152"/>
      <c r="V1040" s="152"/>
      <c r="W1040" s="834" t="str">
        <f>IFERROR(ROUND(IF(OR(#REF!="Hino Truck",#REF!="Hino Truck",#REF!="Hino Truck",#REF!="Hino Truck"),$P1050/#REF!,""),1),"NA")</f>
        <v>NA</v>
      </c>
      <c r="X1040" s="387"/>
      <c r="Y1040" s="834" t="str">
        <f>IFERROR(ROUND(IF(OR(#REF!="Shazoor",#REF!="Shazoor",#REF!="Shazoor",#REF!="Shazoor"),$P1050/#REF!,""),1),"NA")</f>
        <v>NA</v>
      </c>
      <c r="Z1040" s="387"/>
      <c r="AA1040" s="834" t="str">
        <f>IFERROR(ROUND(IF(OR(#REF!="Suzuki",#REF!="Suzuki",#REF!="Suzuki",#REF!="Suzuki"),$P1050/#REF!,""),1),"NA")</f>
        <v>NA</v>
      </c>
      <c r="AB1040" s="269"/>
      <c r="AC1040" s="830"/>
      <c r="AD1040" s="855" t="e">
        <f>H1050/#REF!/#REF!</f>
        <v>#REF!</v>
      </c>
      <c r="AE1040" s="319"/>
      <c r="AF1040" s="319"/>
      <c r="AG1040" s="319"/>
      <c r="AH1040" s="319"/>
      <c r="AI1040" s="319"/>
      <c r="AJ1040" s="319"/>
      <c r="AK1040" s="319"/>
      <c r="AL1040" s="319"/>
      <c r="AM1040" s="319"/>
      <c r="AN1040" s="319"/>
      <c r="AO1040" s="319"/>
      <c r="AP1040" s="319"/>
      <c r="AQ1040" s="857" t="e">
        <f>ROUND(AD1050/#REF!,0)</f>
        <v>#REF!</v>
      </c>
      <c r="AR1040" s="44"/>
      <c r="AS1040" s="19"/>
    </row>
    <row r="1041" spans="2:45" hidden="1">
      <c r="B1041" s="823"/>
      <c r="C1041" s="828"/>
      <c r="D1041" s="25"/>
      <c r="E1041" s="25"/>
      <c r="F1041" s="396"/>
      <c r="G1041" s="396"/>
      <c r="H1041" s="7" t="str">
        <f>IFERROR(IF(G1041/#REF!=0," ",G1041/#REF!),"")</f>
        <v/>
      </c>
      <c r="I1041" s="147"/>
      <c r="J1041" s="147"/>
      <c r="K1041" s="147"/>
      <c r="L1041" s="147"/>
      <c r="M1041" s="147"/>
      <c r="N1041" s="147"/>
      <c r="O1041" s="863"/>
      <c r="P1041" s="860"/>
      <c r="Q1041" s="330"/>
      <c r="R1041" s="866"/>
      <c r="S1041" s="392"/>
      <c r="T1041" s="392"/>
      <c r="U1041" s="152"/>
      <c r="V1041" s="152"/>
      <c r="W1041" s="835"/>
      <c r="X1041" s="388"/>
      <c r="Y1041" s="835"/>
      <c r="Z1041" s="388"/>
      <c r="AA1041" s="835"/>
      <c r="AB1041" s="270"/>
      <c r="AC1041" s="831"/>
      <c r="AD1041" s="855"/>
      <c r="AE1041" s="319"/>
      <c r="AF1041" s="319"/>
      <c r="AG1041" s="319"/>
      <c r="AH1041" s="319"/>
      <c r="AI1041" s="319"/>
      <c r="AJ1041" s="319"/>
      <c r="AK1041" s="319"/>
      <c r="AL1041" s="319"/>
      <c r="AM1041" s="319"/>
      <c r="AN1041" s="319"/>
      <c r="AO1041" s="319"/>
      <c r="AP1041" s="319"/>
      <c r="AQ1041" s="857"/>
      <c r="AR1041" s="46"/>
      <c r="AS1041" s="19"/>
    </row>
    <row r="1042" spans="2:45" hidden="1">
      <c r="B1042" s="823"/>
      <c r="C1042" s="828"/>
      <c r="D1042" s="25"/>
      <c r="E1042" s="25"/>
      <c r="F1042" s="396"/>
      <c r="G1042" s="396"/>
      <c r="H1042" s="7" t="str">
        <f>IFERROR(IF(G1042/#REF!=0," ",G1042/#REF!),"")</f>
        <v/>
      </c>
      <c r="I1042" s="147"/>
      <c r="J1042" s="147"/>
      <c r="K1042" s="147"/>
      <c r="L1042" s="147"/>
      <c r="M1042" s="147"/>
      <c r="N1042" s="147"/>
      <c r="O1042" s="863"/>
      <c r="P1042" s="860"/>
      <c r="Q1042" s="330"/>
      <c r="R1042" s="866"/>
      <c r="S1042" s="392"/>
      <c r="T1042" s="392"/>
      <c r="U1042" s="152"/>
      <c r="V1042" s="152"/>
      <c r="W1042" s="835"/>
      <c r="X1042" s="388"/>
      <c r="Y1042" s="835"/>
      <c r="Z1042" s="388"/>
      <c r="AA1042" s="835"/>
      <c r="AB1042" s="270"/>
      <c r="AC1042" s="831"/>
      <c r="AD1042" s="855"/>
      <c r="AE1042" s="319"/>
      <c r="AF1042" s="319"/>
      <c r="AG1042" s="319"/>
      <c r="AH1042" s="319"/>
      <c r="AI1042" s="319"/>
      <c r="AJ1042" s="319"/>
      <c r="AK1042" s="319"/>
      <c r="AL1042" s="319"/>
      <c r="AM1042" s="319"/>
      <c r="AN1042" s="319"/>
      <c r="AO1042" s="319"/>
      <c r="AP1042" s="319"/>
      <c r="AQ1042" s="857"/>
      <c r="AR1042" s="46"/>
      <c r="AS1042" s="19"/>
    </row>
    <row r="1043" spans="2:45" hidden="1">
      <c r="B1043" s="823"/>
      <c r="C1043" s="828"/>
      <c r="D1043" s="25"/>
      <c r="E1043" s="25"/>
      <c r="F1043" s="396"/>
      <c r="G1043" s="396"/>
      <c r="H1043" s="7" t="str">
        <f>IFERROR(IF(G1043/#REF!=0," ",G1043/#REF!),"")</f>
        <v/>
      </c>
      <c r="I1043" s="147"/>
      <c r="J1043" s="147"/>
      <c r="K1043" s="147"/>
      <c r="L1043" s="147"/>
      <c r="M1043" s="147"/>
      <c r="N1043" s="147"/>
      <c r="O1043" s="863"/>
      <c r="P1043" s="860"/>
      <c r="Q1043" s="330"/>
      <c r="R1043" s="866"/>
      <c r="S1043" s="392"/>
      <c r="T1043" s="392"/>
      <c r="U1043" s="152"/>
      <c r="V1043" s="152"/>
      <c r="W1043" s="835"/>
      <c r="X1043" s="388"/>
      <c r="Y1043" s="835"/>
      <c r="Z1043" s="388"/>
      <c r="AA1043" s="835"/>
      <c r="AB1043" s="270"/>
      <c r="AC1043" s="831"/>
      <c r="AD1043" s="855"/>
      <c r="AE1043" s="319"/>
      <c r="AF1043" s="319"/>
      <c r="AG1043" s="319"/>
      <c r="AH1043" s="319"/>
      <c r="AI1043" s="319"/>
      <c r="AJ1043" s="319"/>
      <c r="AK1043" s="319"/>
      <c r="AL1043" s="319"/>
      <c r="AM1043" s="319"/>
      <c r="AN1043" s="319"/>
      <c r="AO1043" s="319"/>
      <c r="AP1043" s="319"/>
      <c r="AQ1043" s="857"/>
      <c r="AR1043" s="46"/>
      <c r="AS1043" s="19"/>
    </row>
    <row r="1044" spans="2:45" hidden="1">
      <c r="B1044" s="823"/>
      <c r="C1044" s="828"/>
      <c r="D1044" s="25"/>
      <c r="E1044" s="25"/>
      <c r="F1044" s="396"/>
      <c r="G1044" s="22"/>
      <c r="H1044" s="7" t="str">
        <f>IFERROR(IF(G1044/#REF!=0," ",G1044/#REF!),"")</f>
        <v/>
      </c>
      <c r="I1044" s="147"/>
      <c r="J1044" s="147"/>
      <c r="K1044" s="147"/>
      <c r="L1044" s="147"/>
      <c r="M1044" s="147"/>
      <c r="N1044" s="147"/>
      <c r="O1044" s="863"/>
      <c r="P1044" s="860"/>
      <c r="Q1044" s="330"/>
      <c r="R1044" s="866"/>
      <c r="S1044" s="392"/>
      <c r="T1044" s="392"/>
      <c r="U1044" s="152"/>
      <c r="V1044" s="152"/>
      <c r="W1044" s="835"/>
      <c r="X1044" s="388"/>
      <c r="Y1044" s="835"/>
      <c r="Z1044" s="388"/>
      <c r="AA1044" s="835"/>
      <c r="AB1044" s="270"/>
      <c r="AC1044" s="831"/>
      <c r="AD1044" s="855"/>
      <c r="AE1044" s="319"/>
      <c r="AF1044" s="319"/>
      <c r="AG1044" s="319"/>
      <c r="AH1044" s="319"/>
      <c r="AI1044" s="319"/>
      <c r="AJ1044" s="319"/>
      <c r="AK1044" s="319"/>
      <c r="AL1044" s="319"/>
      <c r="AM1044" s="319"/>
      <c r="AN1044" s="319"/>
      <c r="AO1044" s="319"/>
      <c r="AP1044" s="319"/>
      <c r="AQ1044" s="857"/>
      <c r="AR1044" s="46"/>
      <c r="AS1044" s="19"/>
    </row>
    <row r="1045" spans="2:45" hidden="1">
      <c r="B1045" s="823"/>
      <c r="C1045" s="828"/>
      <c r="D1045" s="25"/>
      <c r="E1045" s="25"/>
      <c r="F1045" s="396"/>
      <c r="G1045" s="22"/>
      <c r="H1045" s="7" t="str">
        <f>IFERROR(IF(G1045/#REF!=0," ",G1045/#REF!),"")</f>
        <v/>
      </c>
      <c r="I1045" s="147"/>
      <c r="J1045" s="147"/>
      <c r="K1045" s="147"/>
      <c r="L1045" s="147"/>
      <c r="M1045" s="147"/>
      <c r="N1045" s="147"/>
      <c r="O1045" s="863"/>
      <c r="P1045" s="860"/>
      <c r="Q1045" s="330"/>
      <c r="R1045" s="866"/>
      <c r="S1045" s="392"/>
      <c r="T1045" s="392"/>
      <c r="U1045" s="152"/>
      <c r="V1045" s="152"/>
      <c r="W1045" s="835"/>
      <c r="X1045" s="388"/>
      <c r="Y1045" s="835"/>
      <c r="Z1045" s="388"/>
      <c r="AA1045" s="835"/>
      <c r="AB1045" s="270"/>
      <c r="AC1045" s="831"/>
      <c r="AD1045" s="855"/>
      <c r="AE1045" s="319"/>
      <c r="AF1045" s="319"/>
      <c r="AG1045" s="319"/>
      <c r="AH1045" s="319"/>
      <c r="AI1045" s="319"/>
      <c r="AJ1045" s="319"/>
      <c r="AK1045" s="319"/>
      <c r="AL1045" s="319"/>
      <c r="AM1045" s="319"/>
      <c r="AN1045" s="319"/>
      <c r="AO1045" s="319"/>
      <c r="AP1045" s="319"/>
      <c r="AQ1045" s="857"/>
      <c r="AR1045" s="46"/>
      <c r="AS1045" s="19"/>
    </row>
    <row r="1046" spans="2:45" hidden="1">
      <c r="B1046" s="823"/>
      <c r="C1046" s="828"/>
      <c r="D1046" s="25"/>
      <c r="E1046" s="25"/>
      <c r="F1046" s="396"/>
      <c r="G1046" s="22"/>
      <c r="H1046" s="7" t="str">
        <f>IFERROR(IF(G1046/#REF!=0," ",G1046/#REF!),"")</f>
        <v/>
      </c>
      <c r="I1046" s="147"/>
      <c r="J1046" s="147"/>
      <c r="K1046" s="147"/>
      <c r="L1046" s="147"/>
      <c r="M1046" s="147"/>
      <c r="N1046" s="147"/>
      <c r="O1046" s="863"/>
      <c r="P1046" s="860"/>
      <c r="Q1046" s="330"/>
      <c r="R1046" s="866"/>
      <c r="S1046" s="392"/>
      <c r="T1046" s="392"/>
      <c r="U1046" s="152"/>
      <c r="V1046" s="152"/>
      <c r="W1046" s="835"/>
      <c r="X1046" s="388"/>
      <c r="Y1046" s="835"/>
      <c r="Z1046" s="388"/>
      <c r="AA1046" s="835"/>
      <c r="AB1046" s="270"/>
      <c r="AC1046" s="831"/>
      <c r="AD1046" s="855"/>
      <c r="AE1046" s="319"/>
      <c r="AF1046" s="319"/>
      <c r="AG1046" s="319"/>
      <c r="AH1046" s="319"/>
      <c r="AI1046" s="319"/>
      <c r="AJ1046" s="319"/>
      <c r="AK1046" s="319"/>
      <c r="AL1046" s="319"/>
      <c r="AM1046" s="319"/>
      <c r="AN1046" s="319"/>
      <c r="AO1046" s="319"/>
      <c r="AP1046" s="319"/>
      <c r="AQ1046" s="857"/>
      <c r="AR1046" s="46"/>
      <c r="AS1046" s="19"/>
    </row>
    <row r="1047" spans="2:45" hidden="1">
      <c r="B1047" s="823"/>
      <c r="C1047" s="828"/>
      <c r="D1047" s="25"/>
      <c r="E1047" s="25"/>
      <c r="F1047" s="396"/>
      <c r="G1047" s="22"/>
      <c r="H1047" s="7" t="str">
        <f>IFERROR(IF(G1047/#REF!=0," ",G1047/#REF!),"")</f>
        <v/>
      </c>
      <c r="I1047" s="147"/>
      <c r="J1047" s="147"/>
      <c r="K1047" s="147"/>
      <c r="L1047" s="147"/>
      <c r="M1047" s="147"/>
      <c r="N1047" s="147"/>
      <c r="O1047" s="863"/>
      <c r="P1047" s="860"/>
      <c r="Q1047" s="330"/>
      <c r="R1047" s="866"/>
      <c r="S1047" s="392"/>
      <c r="T1047" s="392"/>
      <c r="U1047" s="152"/>
      <c r="V1047" s="152"/>
      <c r="W1047" s="835"/>
      <c r="X1047" s="388"/>
      <c r="Y1047" s="835"/>
      <c r="Z1047" s="388"/>
      <c r="AA1047" s="835"/>
      <c r="AB1047" s="270"/>
      <c r="AC1047" s="831"/>
      <c r="AD1047" s="855"/>
      <c r="AE1047" s="319"/>
      <c r="AF1047" s="319"/>
      <c r="AG1047" s="319"/>
      <c r="AH1047" s="319"/>
      <c r="AI1047" s="319"/>
      <c r="AJ1047" s="319"/>
      <c r="AK1047" s="319"/>
      <c r="AL1047" s="319"/>
      <c r="AM1047" s="319"/>
      <c r="AN1047" s="319"/>
      <c r="AO1047" s="319"/>
      <c r="AP1047" s="319"/>
      <c r="AQ1047" s="857"/>
      <c r="AR1047" s="46"/>
      <c r="AS1047" s="19"/>
    </row>
    <row r="1048" spans="2:45" hidden="1">
      <c r="B1048" s="823"/>
      <c r="C1048" s="828"/>
      <c r="D1048" s="25"/>
      <c r="E1048" s="25"/>
      <c r="F1048" s="396"/>
      <c r="G1048" s="22"/>
      <c r="H1048" s="7" t="str">
        <f>IFERROR(IF(G1048/#REF!=0," ",G1048/#REF!),"")</f>
        <v/>
      </c>
      <c r="I1048" s="147"/>
      <c r="J1048" s="147"/>
      <c r="K1048" s="147"/>
      <c r="L1048" s="147"/>
      <c r="M1048" s="147"/>
      <c r="N1048" s="147"/>
      <c r="O1048" s="863"/>
      <c r="P1048" s="860"/>
      <c r="Q1048" s="330"/>
      <c r="R1048" s="866"/>
      <c r="S1048" s="392"/>
      <c r="T1048" s="392"/>
      <c r="U1048" s="152"/>
      <c r="V1048" s="152"/>
      <c r="W1048" s="835"/>
      <c r="X1048" s="388"/>
      <c r="Y1048" s="835"/>
      <c r="Z1048" s="388"/>
      <c r="AA1048" s="835"/>
      <c r="AB1048" s="270"/>
      <c r="AC1048" s="831"/>
      <c r="AD1048" s="855"/>
      <c r="AE1048" s="319"/>
      <c r="AF1048" s="319"/>
      <c r="AG1048" s="319"/>
      <c r="AH1048" s="319"/>
      <c r="AI1048" s="319"/>
      <c r="AJ1048" s="319"/>
      <c r="AK1048" s="319"/>
      <c r="AL1048" s="319"/>
      <c r="AM1048" s="319"/>
      <c r="AN1048" s="319"/>
      <c r="AO1048" s="319"/>
      <c r="AP1048" s="319"/>
      <c r="AQ1048" s="857"/>
      <c r="AR1048" s="46"/>
      <c r="AS1048" s="19"/>
    </row>
    <row r="1049" spans="2:45" hidden="1">
      <c r="B1049" s="822"/>
      <c r="C1049" s="829"/>
      <c r="D1049" s="25"/>
      <c r="E1049" s="25"/>
      <c r="F1049" s="396"/>
      <c r="G1049" s="22"/>
      <c r="H1049" s="7" t="str">
        <f>IFERROR(IF(G1049/#REF!=0," ",G1049/#REF!),"")</f>
        <v/>
      </c>
      <c r="I1049" s="7"/>
      <c r="J1049" s="7"/>
      <c r="K1049" s="7"/>
      <c r="L1049" s="7"/>
      <c r="M1049" s="7"/>
      <c r="N1049" s="7"/>
      <c r="O1049" s="864"/>
      <c r="P1049" s="861"/>
      <c r="Q1049" s="331"/>
      <c r="R1049" s="867"/>
      <c r="S1049" s="393"/>
      <c r="T1049" s="393"/>
      <c r="U1049" s="153"/>
      <c r="V1049" s="153"/>
      <c r="W1049" s="836"/>
      <c r="X1049" s="389"/>
      <c r="Y1049" s="836"/>
      <c r="Z1049" s="389"/>
      <c r="AA1049" s="836"/>
      <c r="AB1049" s="271"/>
      <c r="AC1049" s="832"/>
      <c r="AD1049" s="856"/>
      <c r="AE1049" s="320"/>
      <c r="AF1049" s="320"/>
      <c r="AG1049" s="320"/>
      <c r="AH1049" s="320"/>
      <c r="AI1049" s="320"/>
      <c r="AJ1049" s="320"/>
      <c r="AK1049" s="320"/>
      <c r="AL1049" s="320"/>
      <c r="AM1049" s="320"/>
      <c r="AN1049" s="320"/>
      <c r="AO1049" s="320"/>
      <c r="AP1049" s="320"/>
      <c r="AQ1049" s="858"/>
      <c r="AR1049" s="46"/>
      <c r="AS1049" s="19"/>
    </row>
    <row r="1050" spans="2:45" s="90" customFormat="1" ht="16.5" hidden="1" customHeight="1">
      <c r="B1050" s="821"/>
      <c r="C1050" s="78" t="s">
        <v>348</v>
      </c>
      <c r="D1050" s="78">
        <f>COUNTA(D1040:D1049)</f>
        <v>0</v>
      </c>
      <c r="E1050" s="78"/>
      <c r="F1050" s="78"/>
      <c r="G1050" s="69">
        <f>SUM(G1040:G1049)</f>
        <v>0</v>
      </c>
      <c r="H1050" s="69">
        <f>SUM(H1040:H1049)</f>
        <v>0</v>
      </c>
      <c r="I1050" s="69"/>
      <c r="J1050" s="69"/>
      <c r="K1050" s="69"/>
      <c r="L1050" s="69"/>
      <c r="M1050" s="69"/>
      <c r="N1050" s="69"/>
      <c r="O1050" s="70">
        <f>SUM(O1040:O1049)</f>
        <v>0</v>
      </c>
      <c r="P1050" s="71">
        <f>SUM(P1040:P1049)</f>
        <v>0</v>
      </c>
      <c r="Q1050" s="71"/>
      <c r="R1050" s="71">
        <f>SUM(R1040:R1049)</f>
        <v>0</v>
      </c>
      <c r="S1050" s="71"/>
      <c r="T1050" s="71"/>
      <c r="U1050" s="71"/>
      <c r="V1050" s="71"/>
      <c r="W1050" s="74">
        <f>SUM(W1040:W1049)</f>
        <v>0</v>
      </c>
      <c r="X1050" s="74"/>
      <c r="Y1050" s="74">
        <f t="shared" ref="Y1050" si="184">SUM(Y1040:Y1049)</f>
        <v>0</v>
      </c>
      <c r="Z1050" s="74"/>
      <c r="AA1050" s="74">
        <f>SUM(AA1040:AA1049)</f>
        <v>0</v>
      </c>
      <c r="AB1050" s="74"/>
      <c r="AC1050" s="71"/>
      <c r="AD1050" s="71" t="e">
        <f>SUM(AD1040:AD1049)</f>
        <v>#REF!</v>
      </c>
      <c r="AE1050" s="71"/>
      <c r="AF1050" s="71"/>
      <c r="AG1050" s="71"/>
      <c r="AH1050" s="71"/>
      <c r="AI1050" s="71"/>
      <c r="AJ1050" s="71"/>
      <c r="AK1050" s="71"/>
      <c r="AL1050" s="71"/>
      <c r="AM1050" s="71"/>
      <c r="AN1050" s="71"/>
      <c r="AO1050" s="71"/>
      <c r="AP1050" s="71"/>
      <c r="AQ1050" s="71" t="e">
        <f t="shared" ref="AQ1050" si="185">SUM(AQ1040:AQ1049)</f>
        <v>#REF!</v>
      </c>
      <c r="AR1050" s="81"/>
      <c r="AS1050" s="91"/>
    </row>
    <row r="1051" spans="2:45" s="93" customFormat="1" hidden="1">
      <c r="B1051" s="822"/>
      <c r="C1051" s="82"/>
      <c r="D1051" s="83"/>
      <c r="E1051" s="83"/>
      <c r="F1051" s="84"/>
      <c r="G1051" s="84"/>
      <c r="H1051" s="28" t="str">
        <f>IFERROR(IF(G1051/#REF!=0," ",G1051/#REF!),"")</f>
        <v/>
      </c>
      <c r="I1051" s="28"/>
      <c r="J1051" s="28"/>
      <c r="K1051" s="28"/>
      <c r="L1051" s="28"/>
      <c r="M1051" s="28"/>
      <c r="N1051" s="28"/>
      <c r="O1051" s="72"/>
      <c r="P1051" s="73"/>
      <c r="Q1051" s="73"/>
      <c r="R1051" s="73"/>
      <c r="S1051" s="73"/>
      <c r="T1051" s="73"/>
      <c r="U1051" s="73"/>
      <c r="V1051" s="73"/>
      <c r="W1051" s="73"/>
      <c r="X1051" s="73"/>
      <c r="Y1051" s="73"/>
      <c r="Z1051" s="73"/>
      <c r="AA1051" s="73"/>
      <c r="AB1051" s="73"/>
      <c r="AC1051" s="73"/>
      <c r="AD1051" s="73"/>
      <c r="AE1051" s="73"/>
      <c r="AF1051" s="73"/>
      <c r="AG1051" s="73"/>
      <c r="AH1051" s="73"/>
      <c r="AI1051" s="73"/>
      <c r="AJ1051" s="73"/>
      <c r="AK1051" s="73"/>
      <c r="AL1051" s="73"/>
      <c r="AM1051" s="73"/>
      <c r="AN1051" s="73"/>
      <c r="AO1051" s="73"/>
      <c r="AP1051" s="73"/>
      <c r="AQ1051" s="73"/>
      <c r="AR1051" s="87"/>
      <c r="AS1051" s="92"/>
    </row>
    <row r="1052" spans="2:45" hidden="1">
      <c r="B1052" s="823">
        <f>B1040+1</f>
        <v>87</v>
      </c>
      <c r="C1052" s="828"/>
      <c r="D1052" s="25"/>
      <c r="E1052" s="25"/>
      <c r="F1052" s="24"/>
      <c r="G1052" s="396"/>
      <c r="H1052" s="7" t="str">
        <f>IFERROR(IF(G1052/#REF!=0," ",G1052/#REF!),"")</f>
        <v/>
      </c>
      <c r="I1052" s="147"/>
      <c r="J1052" s="147"/>
      <c r="K1052" s="147"/>
      <c r="L1052" s="147"/>
      <c r="M1052" s="147"/>
      <c r="N1052" s="147"/>
      <c r="O1052" s="862" t="str">
        <f>IFERROR(ROUND(IF(G1062/#REF!=0,"",G1062/#REF!),0),"")</f>
        <v/>
      </c>
      <c r="P1052" s="859" t="str">
        <f>IFERROR(O1062/#REF!,"")</f>
        <v/>
      </c>
      <c r="Q1052" s="332"/>
      <c r="R1052" s="865" t="str">
        <f>IFERROR(P1062*#REF!/2,"")</f>
        <v/>
      </c>
      <c r="S1052" s="392"/>
      <c r="T1052" s="392"/>
      <c r="U1052" s="152"/>
      <c r="V1052" s="152"/>
      <c r="W1052" s="834" t="str">
        <f>IFERROR(ROUND(IF(OR(#REF!="Hino Truck",#REF!="Hino Truck",#REF!="Hino Truck",#REF!="Hino Truck"),$P1062/#REF!,""),1),"NA")</f>
        <v>NA</v>
      </c>
      <c r="X1052" s="387"/>
      <c r="Y1052" s="834" t="str">
        <f>IFERROR(ROUND(IF(OR(#REF!="Shazoor",#REF!="Shazoor",#REF!="Shazoor",#REF!="Shazoor"),$P1062/#REF!,""),1),"NA")</f>
        <v>NA</v>
      </c>
      <c r="Z1052" s="387"/>
      <c r="AA1052" s="834" t="str">
        <f>IFERROR(ROUND(IF(OR(#REF!="Suzuki",#REF!="Suzuki",#REF!="Suzuki",#REF!="Suzuki"),$P1062/#REF!,""),1),"NA")</f>
        <v>NA</v>
      </c>
      <c r="AB1052" s="269"/>
      <c r="AC1052" s="830"/>
      <c r="AD1052" s="855" t="e">
        <f>H1062/#REF!/#REF!</f>
        <v>#REF!</v>
      </c>
      <c r="AE1052" s="319"/>
      <c r="AF1052" s="319"/>
      <c r="AG1052" s="319"/>
      <c r="AH1052" s="319"/>
      <c r="AI1052" s="319"/>
      <c r="AJ1052" s="319"/>
      <c r="AK1052" s="319"/>
      <c r="AL1052" s="319"/>
      <c r="AM1052" s="319"/>
      <c r="AN1052" s="319"/>
      <c r="AO1052" s="319"/>
      <c r="AP1052" s="319"/>
      <c r="AQ1052" s="857" t="e">
        <f>ROUND(AD1062/#REF!,0)</f>
        <v>#REF!</v>
      </c>
      <c r="AR1052" s="44"/>
      <c r="AS1052" s="19"/>
    </row>
    <row r="1053" spans="2:45" hidden="1">
      <c r="B1053" s="823"/>
      <c r="C1053" s="828"/>
      <c r="D1053" s="25"/>
      <c r="E1053" s="25"/>
      <c r="F1053" s="396"/>
      <c r="G1053" s="396"/>
      <c r="H1053" s="7" t="str">
        <f>IFERROR(IF(G1053/#REF!=0," ",G1053/#REF!),"")</f>
        <v/>
      </c>
      <c r="I1053" s="147"/>
      <c r="J1053" s="147"/>
      <c r="K1053" s="147"/>
      <c r="L1053" s="147"/>
      <c r="M1053" s="147"/>
      <c r="N1053" s="147"/>
      <c r="O1053" s="863"/>
      <c r="P1053" s="860"/>
      <c r="Q1053" s="330"/>
      <c r="R1053" s="866"/>
      <c r="S1053" s="392"/>
      <c r="T1053" s="392"/>
      <c r="U1053" s="152"/>
      <c r="V1053" s="152"/>
      <c r="W1053" s="835"/>
      <c r="X1053" s="388"/>
      <c r="Y1053" s="835"/>
      <c r="Z1053" s="388"/>
      <c r="AA1053" s="835"/>
      <c r="AB1053" s="270"/>
      <c r="AC1053" s="831"/>
      <c r="AD1053" s="855"/>
      <c r="AE1053" s="319"/>
      <c r="AF1053" s="319"/>
      <c r="AG1053" s="319"/>
      <c r="AH1053" s="319"/>
      <c r="AI1053" s="319"/>
      <c r="AJ1053" s="319"/>
      <c r="AK1053" s="319"/>
      <c r="AL1053" s="319"/>
      <c r="AM1053" s="319"/>
      <c r="AN1053" s="319"/>
      <c r="AO1053" s="319"/>
      <c r="AP1053" s="319"/>
      <c r="AQ1053" s="857"/>
      <c r="AR1053" s="46"/>
      <c r="AS1053" s="19"/>
    </row>
    <row r="1054" spans="2:45" hidden="1">
      <c r="B1054" s="823"/>
      <c r="C1054" s="828"/>
      <c r="D1054" s="25"/>
      <c r="E1054" s="25"/>
      <c r="F1054" s="396"/>
      <c r="G1054" s="396"/>
      <c r="H1054" s="7" t="str">
        <f>IFERROR(IF(G1054/#REF!=0," ",G1054/#REF!),"")</f>
        <v/>
      </c>
      <c r="I1054" s="147"/>
      <c r="J1054" s="147"/>
      <c r="K1054" s="147"/>
      <c r="L1054" s="147"/>
      <c r="M1054" s="147"/>
      <c r="N1054" s="147"/>
      <c r="O1054" s="863"/>
      <c r="P1054" s="860"/>
      <c r="Q1054" s="330"/>
      <c r="R1054" s="866"/>
      <c r="S1054" s="392"/>
      <c r="T1054" s="392"/>
      <c r="U1054" s="152"/>
      <c r="V1054" s="152"/>
      <c r="W1054" s="835"/>
      <c r="X1054" s="388"/>
      <c r="Y1054" s="835"/>
      <c r="Z1054" s="388"/>
      <c r="AA1054" s="835"/>
      <c r="AB1054" s="270"/>
      <c r="AC1054" s="831"/>
      <c r="AD1054" s="855"/>
      <c r="AE1054" s="319"/>
      <c r="AF1054" s="319"/>
      <c r="AG1054" s="319"/>
      <c r="AH1054" s="319"/>
      <c r="AI1054" s="319"/>
      <c r="AJ1054" s="319"/>
      <c r="AK1054" s="319"/>
      <c r="AL1054" s="319"/>
      <c r="AM1054" s="319"/>
      <c r="AN1054" s="319"/>
      <c r="AO1054" s="319"/>
      <c r="AP1054" s="319"/>
      <c r="AQ1054" s="857"/>
      <c r="AR1054" s="46"/>
      <c r="AS1054" s="19"/>
    </row>
    <row r="1055" spans="2:45" hidden="1">
      <c r="B1055" s="823"/>
      <c r="C1055" s="828"/>
      <c r="D1055" s="25"/>
      <c r="E1055" s="25"/>
      <c r="F1055" s="396"/>
      <c r="G1055" s="396"/>
      <c r="H1055" s="7" t="str">
        <f>IFERROR(IF(G1055/#REF!=0," ",G1055/#REF!),"")</f>
        <v/>
      </c>
      <c r="I1055" s="147"/>
      <c r="J1055" s="147"/>
      <c r="K1055" s="147"/>
      <c r="L1055" s="147"/>
      <c r="M1055" s="147"/>
      <c r="N1055" s="147"/>
      <c r="O1055" s="863"/>
      <c r="P1055" s="860"/>
      <c r="Q1055" s="330"/>
      <c r="R1055" s="866"/>
      <c r="S1055" s="392"/>
      <c r="T1055" s="392"/>
      <c r="U1055" s="152"/>
      <c r="V1055" s="152"/>
      <c r="W1055" s="835"/>
      <c r="X1055" s="388"/>
      <c r="Y1055" s="835"/>
      <c r="Z1055" s="388"/>
      <c r="AA1055" s="835"/>
      <c r="AB1055" s="270"/>
      <c r="AC1055" s="831"/>
      <c r="AD1055" s="855"/>
      <c r="AE1055" s="319"/>
      <c r="AF1055" s="319"/>
      <c r="AG1055" s="319"/>
      <c r="AH1055" s="319"/>
      <c r="AI1055" s="319"/>
      <c r="AJ1055" s="319"/>
      <c r="AK1055" s="319"/>
      <c r="AL1055" s="319"/>
      <c r="AM1055" s="319"/>
      <c r="AN1055" s="319"/>
      <c r="AO1055" s="319"/>
      <c r="AP1055" s="319"/>
      <c r="AQ1055" s="857"/>
      <c r="AR1055" s="46"/>
      <c r="AS1055" s="19"/>
    </row>
    <row r="1056" spans="2:45" hidden="1">
      <c r="B1056" s="823"/>
      <c r="C1056" s="828"/>
      <c r="D1056" s="25"/>
      <c r="E1056" s="25"/>
      <c r="F1056" s="396"/>
      <c r="G1056" s="22"/>
      <c r="H1056" s="7" t="str">
        <f>IFERROR(IF(G1056/#REF!=0," ",G1056/#REF!),"")</f>
        <v/>
      </c>
      <c r="I1056" s="147"/>
      <c r="J1056" s="147"/>
      <c r="K1056" s="147"/>
      <c r="L1056" s="147"/>
      <c r="M1056" s="147"/>
      <c r="N1056" s="147"/>
      <c r="O1056" s="863"/>
      <c r="P1056" s="860"/>
      <c r="Q1056" s="330"/>
      <c r="R1056" s="866"/>
      <c r="S1056" s="392"/>
      <c r="T1056" s="392"/>
      <c r="U1056" s="152"/>
      <c r="V1056" s="152"/>
      <c r="W1056" s="835"/>
      <c r="X1056" s="388"/>
      <c r="Y1056" s="835"/>
      <c r="Z1056" s="388"/>
      <c r="AA1056" s="835"/>
      <c r="AB1056" s="270"/>
      <c r="AC1056" s="831"/>
      <c r="AD1056" s="855"/>
      <c r="AE1056" s="319"/>
      <c r="AF1056" s="319"/>
      <c r="AG1056" s="319"/>
      <c r="AH1056" s="319"/>
      <c r="AI1056" s="319"/>
      <c r="AJ1056" s="319"/>
      <c r="AK1056" s="319"/>
      <c r="AL1056" s="319"/>
      <c r="AM1056" s="319"/>
      <c r="AN1056" s="319"/>
      <c r="AO1056" s="319"/>
      <c r="AP1056" s="319"/>
      <c r="AQ1056" s="857"/>
      <c r="AR1056" s="46"/>
      <c r="AS1056" s="19"/>
    </row>
    <row r="1057" spans="2:45" hidden="1">
      <c r="B1057" s="823"/>
      <c r="C1057" s="828"/>
      <c r="D1057" s="25"/>
      <c r="E1057" s="25"/>
      <c r="F1057" s="396"/>
      <c r="G1057" s="22"/>
      <c r="H1057" s="7" t="str">
        <f>IFERROR(IF(G1057/#REF!=0," ",G1057/#REF!),"")</f>
        <v/>
      </c>
      <c r="I1057" s="147"/>
      <c r="J1057" s="147"/>
      <c r="K1057" s="147"/>
      <c r="L1057" s="147"/>
      <c r="M1057" s="147"/>
      <c r="N1057" s="147"/>
      <c r="O1057" s="863"/>
      <c r="P1057" s="860"/>
      <c r="Q1057" s="330"/>
      <c r="R1057" s="866"/>
      <c r="S1057" s="392"/>
      <c r="T1057" s="392"/>
      <c r="U1057" s="152"/>
      <c r="V1057" s="152"/>
      <c r="W1057" s="835"/>
      <c r="X1057" s="388"/>
      <c r="Y1057" s="835"/>
      <c r="Z1057" s="388"/>
      <c r="AA1057" s="835"/>
      <c r="AB1057" s="270"/>
      <c r="AC1057" s="831"/>
      <c r="AD1057" s="855"/>
      <c r="AE1057" s="319"/>
      <c r="AF1057" s="319"/>
      <c r="AG1057" s="319"/>
      <c r="AH1057" s="319"/>
      <c r="AI1057" s="319"/>
      <c r="AJ1057" s="319"/>
      <c r="AK1057" s="319"/>
      <c r="AL1057" s="319"/>
      <c r="AM1057" s="319"/>
      <c r="AN1057" s="319"/>
      <c r="AO1057" s="319"/>
      <c r="AP1057" s="319"/>
      <c r="AQ1057" s="857"/>
      <c r="AR1057" s="46"/>
      <c r="AS1057" s="19"/>
    </row>
    <row r="1058" spans="2:45" hidden="1">
      <c r="B1058" s="823"/>
      <c r="C1058" s="828"/>
      <c r="D1058" s="25"/>
      <c r="E1058" s="25"/>
      <c r="F1058" s="396"/>
      <c r="G1058" s="22"/>
      <c r="H1058" s="7" t="str">
        <f>IFERROR(IF(G1058/#REF!=0," ",G1058/#REF!),"")</f>
        <v/>
      </c>
      <c r="I1058" s="147"/>
      <c r="J1058" s="147"/>
      <c r="K1058" s="147"/>
      <c r="L1058" s="147"/>
      <c r="M1058" s="147"/>
      <c r="N1058" s="147"/>
      <c r="O1058" s="863"/>
      <c r="P1058" s="860"/>
      <c r="Q1058" s="330"/>
      <c r="R1058" s="866"/>
      <c r="S1058" s="392"/>
      <c r="T1058" s="392"/>
      <c r="U1058" s="152"/>
      <c r="V1058" s="152"/>
      <c r="W1058" s="835"/>
      <c r="X1058" s="388"/>
      <c r="Y1058" s="835"/>
      <c r="Z1058" s="388"/>
      <c r="AA1058" s="835"/>
      <c r="AB1058" s="270"/>
      <c r="AC1058" s="831"/>
      <c r="AD1058" s="855"/>
      <c r="AE1058" s="319"/>
      <c r="AF1058" s="319"/>
      <c r="AG1058" s="319"/>
      <c r="AH1058" s="319"/>
      <c r="AI1058" s="319"/>
      <c r="AJ1058" s="319"/>
      <c r="AK1058" s="319"/>
      <c r="AL1058" s="319"/>
      <c r="AM1058" s="319"/>
      <c r="AN1058" s="319"/>
      <c r="AO1058" s="319"/>
      <c r="AP1058" s="319"/>
      <c r="AQ1058" s="857"/>
      <c r="AR1058" s="46"/>
      <c r="AS1058" s="19"/>
    </row>
    <row r="1059" spans="2:45" hidden="1">
      <c r="B1059" s="823"/>
      <c r="C1059" s="828"/>
      <c r="D1059" s="25"/>
      <c r="E1059" s="25"/>
      <c r="F1059" s="396"/>
      <c r="G1059" s="22"/>
      <c r="H1059" s="7" t="str">
        <f>IFERROR(IF(G1059/#REF!=0," ",G1059/#REF!),"")</f>
        <v/>
      </c>
      <c r="I1059" s="147"/>
      <c r="J1059" s="147"/>
      <c r="K1059" s="147"/>
      <c r="L1059" s="147"/>
      <c r="M1059" s="147"/>
      <c r="N1059" s="147"/>
      <c r="O1059" s="863"/>
      <c r="P1059" s="860"/>
      <c r="Q1059" s="330"/>
      <c r="R1059" s="866"/>
      <c r="S1059" s="392"/>
      <c r="T1059" s="392"/>
      <c r="U1059" s="152"/>
      <c r="V1059" s="152"/>
      <c r="W1059" s="835"/>
      <c r="X1059" s="388"/>
      <c r="Y1059" s="835"/>
      <c r="Z1059" s="388"/>
      <c r="AA1059" s="835"/>
      <c r="AB1059" s="270"/>
      <c r="AC1059" s="831"/>
      <c r="AD1059" s="855"/>
      <c r="AE1059" s="319"/>
      <c r="AF1059" s="319"/>
      <c r="AG1059" s="319"/>
      <c r="AH1059" s="319"/>
      <c r="AI1059" s="319"/>
      <c r="AJ1059" s="319"/>
      <c r="AK1059" s="319"/>
      <c r="AL1059" s="319"/>
      <c r="AM1059" s="319"/>
      <c r="AN1059" s="319"/>
      <c r="AO1059" s="319"/>
      <c r="AP1059" s="319"/>
      <c r="AQ1059" s="857"/>
      <c r="AR1059" s="46"/>
      <c r="AS1059" s="19"/>
    </row>
    <row r="1060" spans="2:45" hidden="1">
      <c r="B1060" s="823"/>
      <c r="C1060" s="828"/>
      <c r="D1060" s="25"/>
      <c r="E1060" s="25"/>
      <c r="F1060" s="396"/>
      <c r="G1060" s="22"/>
      <c r="H1060" s="7" t="str">
        <f>IFERROR(IF(G1060/#REF!=0," ",G1060/#REF!),"")</f>
        <v/>
      </c>
      <c r="I1060" s="147"/>
      <c r="J1060" s="147"/>
      <c r="K1060" s="147"/>
      <c r="L1060" s="147"/>
      <c r="M1060" s="147"/>
      <c r="N1060" s="147"/>
      <c r="O1060" s="863"/>
      <c r="P1060" s="860"/>
      <c r="Q1060" s="330"/>
      <c r="R1060" s="866"/>
      <c r="S1060" s="392"/>
      <c r="T1060" s="392"/>
      <c r="U1060" s="152"/>
      <c r="V1060" s="152"/>
      <c r="W1060" s="835"/>
      <c r="X1060" s="388"/>
      <c r="Y1060" s="835"/>
      <c r="Z1060" s="388"/>
      <c r="AA1060" s="835"/>
      <c r="AB1060" s="270"/>
      <c r="AC1060" s="831"/>
      <c r="AD1060" s="855"/>
      <c r="AE1060" s="319"/>
      <c r="AF1060" s="319"/>
      <c r="AG1060" s="319"/>
      <c r="AH1060" s="319"/>
      <c r="AI1060" s="319"/>
      <c r="AJ1060" s="319"/>
      <c r="AK1060" s="319"/>
      <c r="AL1060" s="319"/>
      <c r="AM1060" s="319"/>
      <c r="AN1060" s="319"/>
      <c r="AO1060" s="319"/>
      <c r="AP1060" s="319"/>
      <c r="AQ1060" s="857"/>
      <c r="AR1060" s="46"/>
      <c r="AS1060" s="19"/>
    </row>
    <row r="1061" spans="2:45" hidden="1">
      <c r="B1061" s="822"/>
      <c r="C1061" s="829"/>
      <c r="D1061" s="25"/>
      <c r="E1061" s="25"/>
      <c r="F1061" s="396"/>
      <c r="G1061" s="22"/>
      <c r="H1061" s="7" t="str">
        <f>IFERROR(IF(G1061/#REF!=0," ",G1061/#REF!),"")</f>
        <v/>
      </c>
      <c r="I1061" s="7"/>
      <c r="J1061" s="7"/>
      <c r="K1061" s="7"/>
      <c r="L1061" s="7"/>
      <c r="M1061" s="7"/>
      <c r="N1061" s="7"/>
      <c r="O1061" s="864"/>
      <c r="P1061" s="861"/>
      <c r="Q1061" s="331"/>
      <c r="R1061" s="867"/>
      <c r="S1061" s="393"/>
      <c r="T1061" s="393"/>
      <c r="U1061" s="153"/>
      <c r="V1061" s="153"/>
      <c r="W1061" s="836"/>
      <c r="X1061" s="389"/>
      <c r="Y1061" s="836"/>
      <c r="Z1061" s="389"/>
      <c r="AA1061" s="836"/>
      <c r="AB1061" s="271"/>
      <c r="AC1061" s="832"/>
      <c r="AD1061" s="856"/>
      <c r="AE1061" s="320"/>
      <c r="AF1061" s="320"/>
      <c r="AG1061" s="320"/>
      <c r="AH1061" s="320"/>
      <c r="AI1061" s="320"/>
      <c r="AJ1061" s="320"/>
      <c r="AK1061" s="320"/>
      <c r="AL1061" s="320"/>
      <c r="AM1061" s="320"/>
      <c r="AN1061" s="320"/>
      <c r="AO1061" s="320"/>
      <c r="AP1061" s="320"/>
      <c r="AQ1061" s="858"/>
      <c r="AR1061" s="46"/>
      <c r="AS1061" s="19"/>
    </row>
    <row r="1062" spans="2:45" s="90" customFormat="1" ht="16.5" hidden="1" customHeight="1">
      <c r="B1062" s="821"/>
      <c r="C1062" s="78" t="s">
        <v>348</v>
      </c>
      <c r="D1062" s="78">
        <f>COUNTA(D1052:D1061)</f>
        <v>0</v>
      </c>
      <c r="E1062" s="78"/>
      <c r="F1062" s="78"/>
      <c r="G1062" s="69">
        <f>SUM(G1052:G1061)</f>
        <v>0</v>
      </c>
      <c r="H1062" s="69">
        <f>SUM(H1052:H1061)</f>
        <v>0</v>
      </c>
      <c r="I1062" s="69"/>
      <c r="J1062" s="69"/>
      <c r="K1062" s="69"/>
      <c r="L1062" s="69"/>
      <c r="M1062" s="69"/>
      <c r="N1062" s="69"/>
      <c r="O1062" s="70">
        <f>SUM(O1052:O1061)</f>
        <v>0</v>
      </c>
      <c r="P1062" s="71">
        <f>SUM(P1052:P1061)</f>
        <v>0</v>
      </c>
      <c r="Q1062" s="71"/>
      <c r="R1062" s="71">
        <f>SUM(R1052:R1061)</f>
        <v>0</v>
      </c>
      <c r="S1062" s="71"/>
      <c r="T1062" s="71"/>
      <c r="U1062" s="71"/>
      <c r="V1062" s="71"/>
      <c r="W1062" s="74">
        <f>SUM(W1052:W1061)</f>
        <v>0</v>
      </c>
      <c r="X1062" s="74"/>
      <c r="Y1062" s="74">
        <f t="shared" ref="Y1062" si="186">SUM(Y1052:Y1061)</f>
        <v>0</v>
      </c>
      <c r="Z1062" s="74"/>
      <c r="AA1062" s="74">
        <f>SUM(AA1052:AA1061)</f>
        <v>0</v>
      </c>
      <c r="AB1062" s="74"/>
      <c r="AC1062" s="71"/>
      <c r="AD1062" s="71" t="e">
        <f>SUM(AD1052:AD1061)</f>
        <v>#REF!</v>
      </c>
      <c r="AE1062" s="71"/>
      <c r="AF1062" s="71"/>
      <c r="AG1062" s="71"/>
      <c r="AH1062" s="71"/>
      <c r="AI1062" s="71"/>
      <c r="AJ1062" s="71"/>
      <c r="AK1062" s="71"/>
      <c r="AL1062" s="71"/>
      <c r="AM1062" s="71"/>
      <c r="AN1062" s="71"/>
      <c r="AO1062" s="71"/>
      <c r="AP1062" s="71"/>
      <c r="AQ1062" s="71" t="e">
        <f t="shared" ref="AQ1062" si="187">SUM(AQ1052:AQ1061)</f>
        <v>#REF!</v>
      </c>
      <c r="AR1062" s="81"/>
      <c r="AS1062" s="91"/>
    </row>
    <row r="1063" spans="2:45" s="93" customFormat="1" hidden="1">
      <c r="B1063" s="822"/>
      <c r="C1063" s="82"/>
      <c r="D1063" s="83"/>
      <c r="E1063" s="83"/>
      <c r="F1063" s="84"/>
      <c r="G1063" s="84"/>
      <c r="H1063" s="28" t="str">
        <f>IFERROR(IF(G1063/#REF!=0," ",G1063/#REF!),"")</f>
        <v/>
      </c>
      <c r="I1063" s="28"/>
      <c r="J1063" s="28"/>
      <c r="K1063" s="28"/>
      <c r="L1063" s="28"/>
      <c r="M1063" s="28"/>
      <c r="N1063" s="28"/>
      <c r="O1063" s="72"/>
      <c r="P1063" s="73"/>
      <c r="Q1063" s="73"/>
      <c r="R1063" s="73"/>
      <c r="S1063" s="73"/>
      <c r="T1063" s="73"/>
      <c r="U1063" s="73"/>
      <c r="V1063" s="73"/>
      <c r="W1063" s="73"/>
      <c r="X1063" s="73"/>
      <c r="Y1063" s="73"/>
      <c r="Z1063" s="73"/>
      <c r="AA1063" s="73"/>
      <c r="AB1063" s="73"/>
      <c r="AC1063" s="73"/>
      <c r="AD1063" s="73"/>
      <c r="AE1063" s="73"/>
      <c r="AF1063" s="73"/>
      <c r="AG1063" s="73"/>
      <c r="AH1063" s="73"/>
      <c r="AI1063" s="73"/>
      <c r="AJ1063" s="73"/>
      <c r="AK1063" s="73"/>
      <c r="AL1063" s="73"/>
      <c r="AM1063" s="73"/>
      <c r="AN1063" s="73"/>
      <c r="AO1063" s="73"/>
      <c r="AP1063" s="73"/>
      <c r="AQ1063" s="73"/>
      <c r="AR1063" s="87"/>
      <c r="AS1063" s="92"/>
    </row>
    <row r="1064" spans="2:45" hidden="1">
      <c r="B1064" s="823">
        <f>B1052+1</f>
        <v>88</v>
      </c>
      <c r="C1064" s="828"/>
      <c r="D1064" s="25"/>
      <c r="E1064" s="25"/>
      <c r="F1064" s="24"/>
      <c r="G1064" s="396"/>
      <c r="H1064" s="7" t="str">
        <f>IFERROR(IF(G1064/#REF!=0," ",G1064/#REF!),"")</f>
        <v/>
      </c>
      <c r="I1064" s="147"/>
      <c r="J1064" s="147"/>
      <c r="K1064" s="147"/>
      <c r="L1064" s="147"/>
      <c r="M1064" s="147"/>
      <c r="N1064" s="147"/>
      <c r="O1064" s="862" t="str">
        <f>IFERROR(ROUND(IF(G1074/#REF!=0,"",G1074/#REF!),0),"")</f>
        <v/>
      </c>
      <c r="P1064" s="859" t="str">
        <f>IFERROR(O1074/#REF!,"")</f>
        <v/>
      </c>
      <c r="Q1064" s="332"/>
      <c r="R1064" s="865" t="str">
        <f>IFERROR(P1074*#REF!/2,"")</f>
        <v/>
      </c>
      <c r="S1064" s="392"/>
      <c r="T1064" s="392"/>
      <c r="U1064" s="152"/>
      <c r="V1064" s="152"/>
      <c r="W1064" s="834" t="str">
        <f>IFERROR(ROUND(IF(OR(#REF!="Hino Truck",#REF!="Hino Truck",#REF!="Hino Truck",#REF!="Hino Truck"),$P1074/#REF!,""),1),"NA")</f>
        <v>NA</v>
      </c>
      <c r="X1064" s="387"/>
      <c r="Y1064" s="834" t="str">
        <f>IFERROR(ROUND(IF(OR(#REF!="Shazoor",#REF!="Shazoor",#REF!="Shazoor",#REF!="Shazoor"),$P1074/#REF!,""),1),"NA")</f>
        <v>NA</v>
      </c>
      <c r="Z1064" s="387"/>
      <c r="AA1064" s="834" t="str">
        <f>IFERROR(ROUND(IF(OR(#REF!="Suzuki",#REF!="Suzuki",#REF!="Suzuki",#REF!="Suzuki"),$P1074/#REF!,""),1),"NA")</f>
        <v>NA</v>
      </c>
      <c r="AB1064" s="269"/>
      <c r="AC1064" s="830"/>
      <c r="AD1064" s="855" t="e">
        <f>H1074/#REF!/#REF!</f>
        <v>#REF!</v>
      </c>
      <c r="AE1064" s="319"/>
      <c r="AF1064" s="319"/>
      <c r="AG1064" s="319"/>
      <c r="AH1064" s="319"/>
      <c r="AI1064" s="319"/>
      <c r="AJ1064" s="319"/>
      <c r="AK1064" s="319"/>
      <c r="AL1064" s="319"/>
      <c r="AM1064" s="319"/>
      <c r="AN1064" s="319"/>
      <c r="AO1064" s="319"/>
      <c r="AP1064" s="319"/>
      <c r="AQ1064" s="857" t="e">
        <f>ROUND(AD1074/#REF!,0)</f>
        <v>#REF!</v>
      </c>
      <c r="AR1064" s="44"/>
      <c r="AS1064" s="19"/>
    </row>
    <row r="1065" spans="2:45" hidden="1">
      <c r="B1065" s="823"/>
      <c r="C1065" s="828"/>
      <c r="D1065" s="25"/>
      <c r="E1065" s="25"/>
      <c r="F1065" s="396"/>
      <c r="G1065" s="396"/>
      <c r="H1065" s="7" t="str">
        <f>IFERROR(IF(G1065/#REF!=0," ",G1065/#REF!),"")</f>
        <v/>
      </c>
      <c r="I1065" s="147"/>
      <c r="J1065" s="147"/>
      <c r="K1065" s="147"/>
      <c r="L1065" s="147"/>
      <c r="M1065" s="147"/>
      <c r="N1065" s="147"/>
      <c r="O1065" s="863"/>
      <c r="P1065" s="860"/>
      <c r="Q1065" s="330"/>
      <c r="R1065" s="866"/>
      <c r="S1065" s="392"/>
      <c r="T1065" s="392"/>
      <c r="U1065" s="152"/>
      <c r="V1065" s="152"/>
      <c r="W1065" s="835"/>
      <c r="X1065" s="388"/>
      <c r="Y1065" s="835"/>
      <c r="Z1065" s="388"/>
      <c r="AA1065" s="835"/>
      <c r="AB1065" s="270"/>
      <c r="AC1065" s="831"/>
      <c r="AD1065" s="855"/>
      <c r="AE1065" s="319"/>
      <c r="AF1065" s="319"/>
      <c r="AG1065" s="319"/>
      <c r="AH1065" s="319"/>
      <c r="AI1065" s="319"/>
      <c r="AJ1065" s="319"/>
      <c r="AK1065" s="319"/>
      <c r="AL1065" s="319"/>
      <c r="AM1065" s="319"/>
      <c r="AN1065" s="319"/>
      <c r="AO1065" s="319"/>
      <c r="AP1065" s="319"/>
      <c r="AQ1065" s="857"/>
      <c r="AR1065" s="46"/>
      <c r="AS1065" s="19"/>
    </row>
    <row r="1066" spans="2:45" hidden="1">
      <c r="B1066" s="823"/>
      <c r="C1066" s="828"/>
      <c r="D1066" s="25"/>
      <c r="E1066" s="25"/>
      <c r="F1066" s="396"/>
      <c r="G1066" s="396"/>
      <c r="H1066" s="7" t="str">
        <f>IFERROR(IF(G1066/#REF!=0," ",G1066/#REF!),"")</f>
        <v/>
      </c>
      <c r="I1066" s="147"/>
      <c r="J1066" s="147"/>
      <c r="K1066" s="147"/>
      <c r="L1066" s="147"/>
      <c r="M1066" s="147"/>
      <c r="N1066" s="147"/>
      <c r="O1066" s="863"/>
      <c r="P1066" s="860"/>
      <c r="Q1066" s="330"/>
      <c r="R1066" s="866"/>
      <c r="S1066" s="392"/>
      <c r="T1066" s="392"/>
      <c r="U1066" s="152"/>
      <c r="V1066" s="152"/>
      <c r="W1066" s="835"/>
      <c r="X1066" s="388"/>
      <c r="Y1066" s="835"/>
      <c r="Z1066" s="388"/>
      <c r="AA1066" s="835"/>
      <c r="AB1066" s="270"/>
      <c r="AC1066" s="831"/>
      <c r="AD1066" s="855"/>
      <c r="AE1066" s="319"/>
      <c r="AF1066" s="319"/>
      <c r="AG1066" s="319"/>
      <c r="AH1066" s="319"/>
      <c r="AI1066" s="319"/>
      <c r="AJ1066" s="319"/>
      <c r="AK1066" s="319"/>
      <c r="AL1066" s="319"/>
      <c r="AM1066" s="319"/>
      <c r="AN1066" s="319"/>
      <c r="AO1066" s="319"/>
      <c r="AP1066" s="319"/>
      <c r="AQ1066" s="857"/>
      <c r="AR1066" s="46"/>
      <c r="AS1066" s="19"/>
    </row>
    <row r="1067" spans="2:45" hidden="1">
      <c r="B1067" s="823"/>
      <c r="C1067" s="828"/>
      <c r="D1067" s="25"/>
      <c r="E1067" s="25"/>
      <c r="F1067" s="396"/>
      <c r="G1067" s="396"/>
      <c r="H1067" s="7" t="str">
        <f>IFERROR(IF(G1067/#REF!=0," ",G1067/#REF!),"")</f>
        <v/>
      </c>
      <c r="I1067" s="147"/>
      <c r="J1067" s="147"/>
      <c r="K1067" s="147"/>
      <c r="L1067" s="147"/>
      <c r="M1067" s="147"/>
      <c r="N1067" s="147"/>
      <c r="O1067" s="863"/>
      <c r="P1067" s="860"/>
      <c r="Q1067" s="330"/>
      <c r="R1067" s="866"/>
      <c r="S1067" s="392"/>
      <c r="T1067" s="392"/>
      <c r="U1067" s="152"/>
      <c r="V1067" s="152"/>
      <c r="W1067" s="835"/>
      <c r="X1067" s="388"/>
      <c r="Y1067" s="835"/>
      <c r="Z1067" s="388"/>
      <c r="AA1067" s="835"/>
      <c r="AB1067" s="270"/>
      <c r="AC1067" s="831"/>
      <c r="AD1067" s="855"/>
      <c r="AE1067" s="319"/>
      <c r="AF1067" s="319"/>
      <c r="AG1067" s="319"/>
      <c r="AH1067" s="319"/>
      <c r="AI1067" s="319"/>
      <c r="AJ1067" s="319"/>
      <c r="AK1067" s="319"/>
      <c r="AL1067" s="319"/>
      <c r="AM1067" s="319"/>
      <c r="AN1067" s="319"/>
      <c r="AO1067" s="319"/>
      <c r="AP1067" s="319"/>
      <c r="AQ1067" s="857"/>
      <c r="AR1067" s="46"/>
      <c r="AS1067" s="19"/>
    </row>
    <row r="1068" spans="2:45" hidden="1">
      <c r="B1068" s="823"/>
      <c r="C1068" s="828"/>
      <c r="D1068" s="25"/>
      <c r="E1068" s="25"/>
      <c r="F1068" s="396"/>
      <c r="G1068" s="22"/>
      <c r="H1068" s="7" t="str">
        <f>IFERROR(IF(G1068/#REF!=0," ",G1068/#REF!),"")</f>
        <v/>
      </c>
      <c r="I1068" s="147"/>
      <c r="J1068" s="147"/>
      <c r="K1068" s="147"/>
      <c r="L1068" s="147"/>
      <c r="M1068" s="147"/>
      <c r="N1068" s="147"/>
      <c r="O1068" s="863"/>
      <c r="P1068" s="860"/>
      <c r="Q1068" s="330"/>
      <c r="R1068" s="866"/>
      <c r="S1068" s="392"/>
      <c r="T1068" s="392"/>
      <c r="U1068" s="152"/>
      <c r="V1068" s="152"/>
      <c r="W1068" s="835"/>
      <c r="X1068" s="388"/>
      <c r="Y1068" s="835"/>
      <c r="Z1068" s="388"/>
      <c r="AA1068" s="835"/>
      <c r="AB1068" s="270"/>
      <c r="AC1068" s="831"/>
      <c r="AD1068" s="855"/>
      <c r="AE1068" s="319"/>
      <c r="AF1068" s="319"/>
      <c r="AG1068" s="319"/>
      <c r="AH1068" s="319"/>
      <c r="AI1068" s="319"/>
      <c r="AJ1068" s="319"/>
      <c r="AK1068" s="319"/>
      <c r="AL1068" s="319"/>
      <c r="AM1068" s="319"/>
      <c r="AN1068" s="319"/>
      <c r="AO1068" s="319"/>
      <c r="AP1068" s="319"/>
      <c r="AQ1068" s="857"/>
      <c r="AR1068" s="46"/>
      <c r="AS1068" s="19"/>
    </row>
    <row r="1069" spans="2:45" hidden="1">
      <c r="B1069" s="823"/>
      <c r="C1069" s="828"/>
      <c r="D1069" s="25"/>
      <c r="E1069" s="25"/>
      <c r="F1069" s="396"/>
      <c r="G1069" s="22"/>
      <c r="H1069" s="7" t="str">
        <f>IFERROR(IF(G1069/#REF!=0," ",G1069/#REF!),"")</f>
        <v/>
      </c>
      <c r="I1069" s="147"/>
      <c r="J1069" s="147"/>
      <c r="K1069" s="147"/>
      <c r="L1069" s="147"/>
      <c r="M1069" s="147"/>
      <c r="N1069" s="147"/>
      <c r="O1069" s="863"/>
      <c r="P1069" s="860"/>
      <c r="Q1069" s="330"/>
      <c r="R1069" s="866"/>
      <c r="S1069" s="392"/>
      <c r="T1069" s="392"/>
      <c r="U1069" s="152"/>
      <c r="V1069" s="152"/>
      <c r="W1069" s="835"/>
      <c r="X1069" s="388"/>
      <c r="Y1069" s="835"/>
      <c r="Z1069" s="388"/>
      <c r="AA1069" s="835"/>
      <c r="AB1069" s="270"/>
      <c r="AC1069" s="831"/>
      <c r="AD1069" s="855"/>
      <c r="AE1069" s="319"/>
      <c r="AF1069" s="319"/>
      <c r="AG1069" s="319"/>
      <c r="AH1069" s="319"/>
      <c r="AI1069" s="319"/>
      <c r="AJ1069" s="319"/>
      <c r="AK1069" s="319"/>
      <c r="AL1069" s="319"/>
      <c r="AM1069" s="319"/>
      <c r="AN1069" s="319"/>
      <c r="AO1069" s="319"/>
      <c r="AP1069" s="319"/>
      <c r="AQ1069" s="857"/>
      <c r="AR1069" s="46"/>
      <c r="AS1069" s="19"/>
    </row>
    <row r="1070" spans="2:45" hidden="1">
      <c r="B1070" s="823"/>
      <c r="C1070" s="828"/>
      <c r="D1070" s="25"/>
      <c r="E1070" s="25"/>
      <c r="F1070" s="396"/>
      <c r="G1070" s="22"/>
      <c r="H1070" s="7" t="str">
        <f>IFERROR(IF(G1070/#REF!=0," ",G1070/#REF!),"")</f>
        <v/>
      </c>
      <c r="I1070" s="147"/>
      <c r="J1070" s="147"/>
      <c r="K1070" s="147"/>
      <c r="L1070" s="147"/>
      <c r="M1070" s="147"/>
      <c r="N1070" s="147"/>
      <c r="O1070" s="863"/>
      <c r="P1070" s="860"/>
      <c r="Q1070" s="330"/>
      <c r="R1070" s="866"/>
      <c r="S1070" s="392"/>
      <c r="T1070" s="392"/>
      <c r="U1070" s="152"/>
      <c r="V1070" s="152"/>
      <c r="W1070" s="835"/>
      <c r="X1070" s="388"/>
      <c r="Y1070" s="835"/>
      <c r="Z1070" s="388"/>
      <c r="AA1070" s="835"/>
      <c r="AB1070" s="270"/>
      <c r="AC1070" s="831"/>
      <c r="AD1070" s="855"/>
      <c r="AE1070" s="319"/>
      <c r="AF1070" s="319"/>
      <c r="AG1070" s="319"/>
      <c r="AH1070" s="319"/>
      <c r="AI1070" s="319"/>
      <c r="AJ1070" s="319"/>
      <c r="AK1070" s="319"/>
      <c r="AL1070" s="319"/>
      <c r="AM1070" s="319"/>
      <c r="AN1070" s="319"/>
      <c r="AO1070" s="319"/>
      <c r="AP1070" s="319"/>
      <c r="AQ1070" s="857"/>
      <c r="AR1070" s="46"/>
      <c r="AS1070" s="19"/>
    </row>
    <row r="1071" spans="2:45" hidden="1">
      <c r="B1071" s="823"/>
      <c r="C1071" s="828"/>
      <c r="D1071" s="25"/>
      <c r="E1071" s="25"/>
      <c r="F1071" s="396"/>
      <c r="G1071" s="22"/>
      <c r="H1071" s="7" t="str">
        <f>IFERROR(IF(G1071/#REF!=0," ",G1071/#REF!),"")</f>
        <v/>
      </c>
      <c r="I1071" s="147"/>
      <c r="J1071" s="147"/>
      <c r="K1071" s="147"/>
      <c r="L1071" s="147"/>
      <c r="M1071" s="147"/>
      <c r="N1071" s="147"/>
      <c r="O1071" s="863"/>
      <c r="P1071" s="860"/>
      <c r="Q1071" s="330"/>
      <c r="R1071" s="866"/>
      <c r="S1071" s="392"/>
      <c r="T1071" s="392"/>
      <c r="U1071" s="152"/>
      <c r="V1071" s="152"/>
      <c r="W1071" s="835"/>
      <c r="X1071" s="388"/>
      <c r="Y1071" s="835"/>
      <c r="Z1071" s="388"/>
      <c r="AA1071" s="835"/>
      <c r="AB1071" s="270"/>
      <c r="AC1071" s="831"/>
      <c r="AD1071" s="855"/>
      <c r="AE1071" s="319"/>
      <c r="AF1071" s="319"/>
      <c r="AG1071" s="319"/>
      <c r="AH1071" s="319"/>
      <c r="AI1071" s="319"/>
      <c r="AJ1071" s="319"/>
      <c r="AK1071" s="319"/>
      <c r="AL1071" s="319"/>
      <c r="AM1071" s="319"/>
      <c r="AN1071" s="319"/>
      <c r="AO1071" s="319"/>
      <c r="AP1071" s="319"/>
      <c r="AQ1071" s="857"/>
      <c r="AR1071" s="46"/>
      <c r="AS1071" s="19"/>
    </row>
    <row r="1072" spans="2:45" hidden="1">
      <c r="B1072" s="823"/>
      <c r="C1072" s="828"/>
      <c r="D1072" s="25"/>
      <c r="E1072" s="25"/>
      <c r="F1072" s="396"/>
      <c r="G1072" s="22"/>
      <c r="H1072" s="7" t="str">
        <f>IFERROR(IF(G1072/#REF!=0," ",G1072/#REF!),"")</f>
        <v/>
      </c>
      <c r="I1072" s="147"/>
      <c r="J1072" s="147"/>
      <c r="K1072" s="147"/>
      <c r="L1072" s="147"/>
      <c r="M1072" s="147"/>
      <c r="N1072" s="147"/>
      <c r="O1072" s="863"/>
      <c r="P1072" s="860"/>
      <c r="Q1072" s="330"/>
      <c r="R1072" s="866"/>
      <c r="S1072" s="392"/>
      <c r="T1072" s="392"/>
      <c r="U1072" s="152"/>
      <c r="V1072" s="152"/>
      <c r="W1072" s="835"/>
      <c r="X1072" s="388"/>
      <c r="Y1072" s="835"/>
      <c r="Z1072" s="388"/>
      <c r="AA1072" s="835"/>
      <c r="AB1072" s="270"/>
      <c r="AC1072" s="831"/>
      <c r="AD1072" s="855"/>
      <c r="AE1072" s="319"/>
      <c r="AF1072" s="319"/>
      <c r="AG1072" s="319"/>
      <c r="AH1072" s="319"/>
      <c r="AI1072" s="319"/>
      <c r="AJ1072" s="319"/>
      <c r="AK1072" s="319"/>
      <c r="AL1072" s="319"/>
      <c r="AM1072" s="319"/>
      <c r="AN1072" s="319"/>
      <c r="AO1072" s="319"/>
      <c r="AP1072" s="319"/>
      <c r="AQ1072" s="857"/>
      <c r="AR1072" s="46"/>
      <c r="AS1072" s="19"/>
    </row>
    <row r="1073" spans="2:45" hidden="1">
      <c r="B1073" s="822"/>
      <c r="C1073" s="829"/>
      <c r="D1073" s="25"/>
      <c r="E1073" s="25"/>
      <c r="F1073" s="396"/>
      <c r="G1073" s="22"/>
      <c r="H1073" s="7" t="str">
        <f>IFERROR(IF(G1073/#REF!=0," ",G1073/#REF!),"")</f>
        <v/>
      </c>
      <c r="I1073" s="7"/>
      <c r="J1073" s="7"/>
      <c r="K1073" s="7"/>
      <c r="L1073" s="7"/>
      <c r="M1073" s="7"/>
      <c r="N1073" s="7"/>
      <c r="O1073" s="864"/>
      <c r="P1073" s="861"/>
      <c r="Q1073" s="331"/>
      <c r="R1073" s="867"/>
      <c r="S1073" s="393"/>
      <c r="T1073" s="393"/>
      <c r="U1073" s="153"/>
      <c r="V1073" s="153"/>
      <c r="W1073" s="836"/>
      <c r="X1073" s="389"/>
      <c r="Y1073" s="836"/>
      <c r="Z1073" s="389"/>
      <c r="AA1073" s="836"/>
      <c r="AB1073" s="271"/>
      <c r="AC1073" s="832"/>
      <c r="AD1073" s="856"/>
      <c r="AE1073" s="320"/>
      <c r="AF1073" s="320"/>
      <c r="AG1073" s="320"/>
      <c r="AH1073" s="320"/>
      <c r="AI1073" s="320"/>
      <c r="AJ1073" s="320"/>
      <c r="AK1073" s="320"/>
      <c r="AL1073" s="320"/>
      <c r="AM1073" s="320"/>
      <c r="AN1073" s="320"/>
      <c r="AO1073" s="320"/>
      <c r="AP1073" s="320"/>
      <c r="AQ1073" s="858"/>
      <c r="AR1073" s="46"/>
      <c r="AS1073" s="19"/>
    </row>
    <row r="1074" spans="2:45" s="90" customFormat="1" ht="16.5" hidden="1" customHeight="1">
      <c r="B1074" s="821"/>
      <c r="C1074" s="78" t="s">
        <v>348</v>
      </c>
      <c r="D1074" s="78">
        <f>COUNTA(D1064:D1073)</f>
        <v>0</v>
      </c>
      <c r="E1074" s="78"/>
      <c r="F1074" s="78"/>
      <c r="G1074" s="69">
        <f>SUM(G1064:G1073)</f>
        <v>0</v>
      </c>
      <c r="H1074" s="69">
        <f>SUM(H1064:H1073)</f>
        <v>0</v>
      </c>
      <c r="I1074" s="69"/>
      <c r="J1074" s="69"/>
      <c r="K1074" s="69"/>
      <c r="L1074" s="69"/>
      <c r="M1074" s="69"/>
      <c r="N1074" s="69"/>
      <c r="O1074" s="70">
        <f>SUM(O1064:O1073)</f>
        <v>0</v>
      </c>
      <c r="P1074" s="71">
        <f>SUM(P1064:P1073)</f>
        <v>0</v>
      </c>
      <c r="Q1074" s="71"/>
      <c r="R1074" s="71">
        <f>SUM(R1064:R1073)</f>
        <v>0</v>
      </c>
      <c r="S1074" s="71"/>
      <c r="T1074" s="71"/>
      <c r="U1074" s="71"/>
      <c r="V1074" s="71"/>
      <c r="W1074" s="74">
        <f>SUM(W1064:W1073)</f>
        <v>0</v>
      </c>
      <c r="X1074" s="74"/>
      <c r="Y1074" s="74">
        <f t="shared" ref="Y1074" si="188">SUM(Y1064:Y1073)</f>
        <v>0</v>
      </c>
      <c r="Z1074" s="74"/>
      <c r="AA1074" s="74">
        <f>SUM(AA1064:AA1073)</f>
        <v>0</v>
      </c>
      <c r="AB1074" s="74"/>
      <c r="AC1074" s="71"/>
      <c r="AD1074" s="71" t="e">
        <f>SUM(AD1064:AD1073)</f>
        <v>#REF!</v>
      </c>
      <c r="AE1074" s="71"/>
      <c r="AF1074" s="71"/>
      <c r="AG1074" s="71"/>
      <c r="AH1074" s="71"/>
      <c r="AI1074" s="71"/>
      <c r="AJ1074" s="71"/>
      <c r="AK1074" s="71"/>
      <c r="AL1074" s="71"/>
      <c r="AM1074" s="71"/>
      <c r="AN1074" s="71"/>
      <c r="AO1074" s="71"/>
      <c r="AP1074" s="71"/>
      <c r="AQ1074" s="71" t="e">
        <f t="shared" ref="AQ1074" si="189">SUM(AQ1064:AQ1073)</f>
        <v>#REF!</v>
      </c>
      <c r="AR1074" s="81"/>
      <c r="AS1074" s="91"/>
    </row>
    <row r="1075" spans="2:45" s="93" customFormat="1" hidden="1">
      <c r="B1075" s="822"/>
      <c r="C1075" s="82"/>
      <c r="D1075" s="83"/>
      <c r="E1075" s="83"/>
      <c r="F1075" s="84"/>
      <c r="G1075" s="84"/>
      <c r="H1075" s="28" t="str">
        <f>IFERROR(IF(G1075/#REF!=0," ",G1075/#REF!),"")</f>
        <v/>
      </c>
      <c r="I1075" s="28"/>
      <c r="J1075" s="28"/>
      <c r="K1075" s="28"/>
      <c r="L1075" s="28"/>
      <c r="M1075" s="28"/>
      <c r="N1075" s="28"/>
      <c r="O1075" s="72"/>
      <c r="P1075" s="73"/>
      <c r="Q1075" s="73"/>
      <c r="R1075" s="73"/>
      <c r="S1075" s="73"/>
      <c r="T1075" s="73"/>
      <c r="U1075" s="73"/>
      <c r="V1075" s="73"/>
      <c r="W1075" s="73"/>
      <c r="X1075" s="73"/>
      <c r="Y1075" s="73"/>
      <c r="Z1075" s="73"/>
      <c r="AA1075" s="73"/>
      <c r="AB1075" s="73"/>
      <c r="AC1075" s="73"/>
      <c r="AD1075" s="73"/>
      <c r="AE1075" s="73"/>
      <c r="AF1075" s="73"/>
      <c r="AG1075" s="73"/>
      <c r="AH1075" s="73"/>
      <c r="AI1075" s="73"/>
      <c r="AJ1075" s="73"/>
      <c r="AK1075" s="73"/>
      <c r="AL1075" s="73"/>
      <c r="AM1075" s="73"/>
      <c r="AN1075" s="73"/>
      <c r="AO1075" s="73"/>
      <c r="AP1075" s="73"/>
      <c r="AQ1075" s="73"/>
      <c r="AR1075" s="87"/>
      <c r="AS1075" s="92"/>
    </row>
    <row r="1076" spans="2:45" hidden="1">
      <c r="B1076" s="823">
        <f>B1064+1</f>
        <v>89</v>
      </c>
      <c r="C1076" s="828"/>
      <c r="D1076" s="25"/>
      <c r="E1076" s="25"/>
      <c r="F1076" s="24"/>
      <c r="G1076" s="396"/>
      <c r="H1076" s="7" t="str">
        <f>IFERROR(IF(G1076/#REF!=0," ",G1076/#REF!),"")</f>
        <v/>
      </c>
      <c r="I1076" s="147"/>
      <c r="J1076" s="147"/>
      <c r="K1076" s="147"/>
      <c r="L1076" s="147"/>
      <c r="M1076" s="147"/>
      <c r="N1076" s="147"/>
      <c r="O1076" s="862" t="str">
        <f>IFERROR(ROUND(IF(G1086/#REF!=0,"",G1086/#REF!),0),"")</f>
        <v/>
      </c>
      <c r="P1076" s="859" t="str">
        <f>IFERROR(O1086/#REF!,"")</f>
        <v/>
      </c>
      <c r="Q1076" s="332"/>
      <c r="R1076" s="865" t="str">
        <f>IFERROR(P1086*#REF!/2,"")</f>
        <v/>
      </c>
      <c r="S1076" s="392"/>
      <c r="T1076" s="392"/>
      <c r="U1076" s="152"/>
      <c r="V1076" s="152"/>
      <c r="W1076" s="834" t="str">
        <f>IFERROR(ROUND(IF(OR(#REF!="Hino Truck",#REF!="Hino Truck",#REF!="Hino Truck",#REF!="Hino Truck"),$P1086/#REF!,""),1),"NA")</f>
        <v>NA</v>
      </c>
      <c r="X1076" s="387"/>
      <c r="Y1076" s="834" t="str">
        <f>IFERROR(ROUND(IF(OR(#REF!="Shazoor",#REF!="Shazoor",#REF!="Shazoor",#REF!="Shazoor"),$P1086/#REF!,""),1),"NA")</f>
        <v>NA</v>
      </c>
      <c r="Z1076" s="387"/>
      <c r="AA1076" s="834" t="str">
        <f>IFERROR(ROUND(IF(OR(#REF!="Suzuki",#REF!="Suzuki",#REF!="Suzuki",#REF!="Suzuki"),$P1086/#REF!,""),1),"NA")</f>
        <v>NA</v>
      </c>
      <c r="AB1076" s="269"/>
      <c r="AC1076" s="830"/>
      <c r="AD1076" s="855" t="e">
        <f>H1086/#REF!/#REF!</f>
        <v>#REF!</v>
      </c>
      <c r="AE1076" s="319"/>
      <c r="AF1076" s="319"/>
      <c r="AG1076" s="319"/>
      <c r="AH1076" s="319"/>
      <c r="AI1076" s="319"/>
      <c r="AJ1076" s="319"/>
      <c r="AK1076" s="319"/>
      <c r="AL1076" s="319"/>
      <c r="AM1076" s="319"/>
      <c r="AN1076" s="319"/>
      <c r="AO1076" s="319"/>
      <c r="AP1076" s="319"/>
      <c r="AQ1076" s="857" t="e">
        <f>ROUND(AD1086/#REF!,0)</f>
        <v>#REF!</v>
      </c>
      <c r="AR1076" s="44"/>
      <c r="AS1076" s="19"/>
    </row>
    <row r="1077" spans="2:45" hidden="1">
      <c r="B1077" s="823"/>
      <c r="C1077" s="828"/>
      <c r="D1077" s="25"/>
      <c r="E1077" s="25"/>
      <c r="F1077" s="396"/>
      <c r="G1077" s="396"/>
      <c r="H1077" s="7" t="str">
        <f>IFERROR(IF(G1077/#REF!=0," ",G1077/#REF!),"")</f>
        <v/>
      </c>
      <c r="I1077" s="147"/>
      <c r="J1077" s="147"/>
      <c r="K1077" s="147"/>
      <c r="L1077" s="147"/>
      <c r="M1077" s="147"/>
      <c r="N1077" s="147"/>
      <c r="O1077" s="863"/>
      <c r="P1077" s="860"/>
      <c r="Q1077" s="330"/>
      <c r="R1077" s="866"/>
      <c r="S1077" s="392"/>
      <c r="T1077" s="392"/>
      <c r="U1077" s="152"/>
      <c r="V1077" s="152"/>
      <c r="W1077" s="835"/>
      <c r="X1077" s="388"/>
      <c r="Y1077" s="835"/>
      <c r="Z1077" s="388"/>
      <c r="AA1077" s="835"/>
      <c r="AB1077" s="270"/>
      <c r="AC1077" s="831"/>
      <c r="AD1077" s="855"/>
      <c r="AE1077" s="319"/>
      <c r="AF1077" s="319"/>
      <c r="AG1077" s="319"/>
      <c r="AH1077" s="319"/>
      <c r="AI1077" s="319"/>
      <c r="AJ1077" s="319"/>
      <c r="AK1077" s="319"/>
      <c r="AL1077" s="319"/>
      <c r="AM1077" s="319"/>
      <c r="AN1077" s="319"/>
      <c r="AO1077" s="319"/>
      <c r="AP1077" s="319"/>
      <c r="AQ1077" s="857"/>
      <c r="AR1077" s="46"/>
      <c r="AS1077" s="19"/>
    </row>
    <row r="1078" spans="2:45" hidden="1">
      <c r="B1078" s="823"/>
      <c r="C1078" s="828"/>
      <c r="D1078" s="25"/>
      <c r="E1078" s="25"/>
      <c r="F1078" s="396"/>
      <c r="G1078" s="396"/>
      <c r="H1078" s="7" t="str">
        <f>IFERROR(IF(G1078/#REF!=0," ",G1078/#REF!),"")</f>
        <v/>
      </c>
      <c r="I1078" s="147"/>
      <c r="J1078" s="147"/>
      <c r="K1078" s="147"/>
      <c r="L1078" s="147"/>
      <c r="M1078" s="147"/>
      <c r="N1078" s="147"/>
      <c r="O1078" s="863"/>
      <c r="P1078" s="860"/>
      <c r="Q1078" s="330"/>
      <c r="R1078" s="866"/>
      <c r="S1078" s="392"/>
      <c r="T1078" s="392"/>
      <c r="U1078" s="152"/>
      <c r="V1078" s="152"/>
      <c r="W1078" s="835"/>
      <c r="X1078" s="388"/>
      <c r="Y1078" s="835"/>
      <c r="Z1078" s="388"/>
      <c r="AA1078" s="835"/>
      <c r="AB1078" s="270"/>
      <c r="AC1078" s="831"/>
      <c r="AD1078" s="855"/>
      <c r="AE1078" s="319"/>
      <c r="AF1078" s="319"/>
      <c r="AG1078" s="319"/>
      <c r="AH1078" s="319"/>
      <c r="AI1078" s="319"/>
      <c r="AJ1078" s="319"/>
      <c r="AK1078" s="319"/>
      <c r="AL1078" s="319"/>
      <c r="AM1078" s="319"/>
      <c r="AN1078" s="319"/>
      <c r="AO1078" s="319"/>
      <c r="AP1078" s="319"/>
      <c r="AQ1078" s="857"/>
      <c r="AR1078" s="46"/>
      <c r="AS1078" s="19"/>
    </row>
    <row r="1079" spans="2:45" hidden="1">
      <c r="B1079" s="823"/>
      <c r="C1079" s="828"/>
      <c r="D1079" s="25"/>
      <c r="E1079" s="25"/>
      <c r="F1079" s="396"/>
      <c r="G1079" s="396"/>
      <c r="H1079" s="7" t="str">
        <f>IFERROR(IF(G1079/#REF!=0," ",G1079/#REF!),"")</f>
        <v/>
      </c>
      <c r="I1079" s="147"/>
      <c r="J1079" s="147"/>
      <c r="K1079" s="147"/>
      <c r="L1079" s="147"/>
      <c r="M1079" s="147"/>
      <c r="N1079" s="147"/>
      <c r="O1079" s="863"/>
      <c r="P1079" s="860"/>
      <c r="Q1079" s="330"/>
      <c r="R1079" s="866"/>
      <c r="S1079" s="392"/>
      <c r="T1079" s="392"/>
      <c r="U1079" s="152"/>
      <c r="V1079" s="152"/>
      <c r="W1079" s="835"/>
      <c r="X1079" s="388"/>
      <c r="Y1079" s="835"/>
      <c r="Z1079" s="388"/>
      <c r="AA1079" s="835"/>
      <c r="AB1079" s="270"/>
      <c r="AC1079" s="831"/>
      <c r="AD1079" s="855"/>
      <c r="AE1079" s="319"/>
      <c r="AF1079" s="319"/>
      <c r="AG1079" s="319"/>
      <c r="AH1079" s="319"/>
      <c r="AI1079" s="319"/>
      <c r="AJ1079" s="319"/>
      <c r="AK1079" s="319"/>
      <c r="AL1079" s="319"/>
      <c r="AM1079" s="319"/>
      <c r="AN1079" s="319"/>
      <c r="AO1079" s="319"/>
      <c r="AP1079" s="319"/>
      <c r="AQ1079" s="857"/>
      <c r="AR1079" s="46"/>
      <c r="AS1079" s="19"/>
    </row>
    <row r="1080" spans="2:45" hidden="1">
      <c r="B1080" s="823"/>
      <c r="C1080" s="828"/>
      <c r="D1080" s="25"/>
      <c r="E1080" s="25"/>
      <c r="F1080" s="396"/>
      <c r="G1080" s="22"/>
      <c r="H1080" s="7" t="str">
        <f>IFERROR(IF(G1080/#REF!=0," ",G1080/#REF!),"")</f>
        <v/>
      </c>
      <c r="I1080" s="147"/>
      <c r="J1080" s="147"/>
      <c r="K1080" s="147"/>
      <c r="L1080" s="147"/>
      <c r="M1080" s="147"/>
      <c r="N1080" s="147"/>
      <c r="O1080" s="863"/>
      <c r="P1080" s="860"/>
      <c r="Q1080" s="330"/>
      <c r="R1080" s="866"/>
      <c r="S1080" s="392"/>
      <c r="T1080" s="392"/>
      <c r="U1080" s="152"/>
      <c r="V1080" s="152"/>
      <c r="W1080" s="835"/>
      <c r="X1080" s="388"/>
      <c r="Y1080" s="835"/>
      <c r="Z1080" s="388"/>
      <c r="AA1080" s="835"/>
      <c r="AB1080" s="270"/>
      <c r="AC1080" s="831"/>
      <c r="AD1080" s="855"/>
      <c r="AE1080" s="319"/>
      <c r="AF1080" s="319"/>
      <c r="AG1080" s="319"/>
      <c r="AH1080" s="319"/>
      <c r="AI1080" s="319"/>
      <c r="AJ1080" s="319"/>
      <c r="AK1080" s="319"/>
      <c r="AL1080" s="319"/>
      <c r="AM1080" s="319"/>
      <c r="AN1080" s="319"/>
      <c r="AO1080" s="319"/>
      <c r="AP1080" s="319"/>
      <c r="AQ1080" s="857"/>
      <c r="AR1080" s="46"/>
      <c r="AS1080" s="19"/>
    </row>
    <row r="1081" spans="2:45" hidden="1">
      <c r="B1081" s="823"/>
      <c r="C1081" s="828"/>
      <c r="D1081" s="25"/>
      <c r="E1081" s="25"/>
      <c r="F1081" s="396"/>
      <c r="G1081" s="22"/>
      <c r="H1081" s="7" t="str">
        <f>IFERROR(IF(G1081/#REF!=0," ",G1081/#REF!),"")</f>
        <v/>
      </c>
      <c r="I1081" s="147"/>
      <c r="J1081" s="147"/>
      <c r="K1081" s="147"/>
      <c r="L1081" s="147"/>
      <c r="M1081" s="147"/>
      <c r="N1081" s="147"/>
      <c r="O1081" s="863"/>
      <c r="P1081" s="860"/>
      <c r="Q1081" s="330"/>
      <c r="R1081" s="866"/>
      <c r="S1081" s="392"/>
      <c r="T1081" s="392"/>
      <c r="U1081" s="152"/>
      <c r="V1081" s="152"/>
      <c r="W1081" s="835"/>
      <c r="X1081" s="388"/>
      <c r="Y1081" s="835"/>
      <c r="Z1081" s="388"/>
      <c r="AA1081" s="835"/>
      <c r="AB1081" s="270"/>
      <c r="AC1081" s="831"/>
      <c r="AD1081" s="855"/>
      <c r="AE1081" s="319"/>
      <c r="AF1081" s="319"/>
      <c r="AG1081" s="319"/>
      <c r="AH1081" s="319"/>
      <c r="AI1081" s="319"/>
      <c r="AJ1081" s="319"/>
      <c r="AK1081" s="319"/>
      <c r="AL1081" s="319"/>
      <c r="AM1081" s="319"/>
      <c r="AN1081" s="319"/>
      <c r="AO1081" s="319"/>
      <c r="AP1081" s="319"/>
      <c r="AQ1081" s="857"/>
      <c r="AR1081" s="46"/>
      <c r="AS1081" s="19"/>
    </row>
    <row r="1082" spans="2:45" hidden="1">
      <c r="B1082" s="823"/>
      <c r="C1082" s="828"/>
      <c r="D1082" s="25"/>
      <c r="E1082" s="25"/>
      <c r="F1082" s="396"/>
      <c r="G1082" s="22"/>
      <c r="H1082" s="7" t="str">
        <f>IFERROR(IF(G1082/#REF!=0," ",G1082/#REF!),"")</f>
        <v/>
      </c>
      <c r="I1082" s="147"/>
      <c r="J1082" s="147"/>
      <c r="K1082" s="147"/>
      <c r="L1082" s="147"/>
      <c r="M1082" s="147"/>
      <c r="N1082" s="147"/>
      <c r="O1082" s="863"/>
      <c r="P1082" s="860"/>
      <c r="Q1082" s="330"/>
      <c r="R1082" s="866"/>
      <c r="S1082" s="392"/>
      <c r="T1082" s="392"/>
      <c r="U1082" s="152"/>
      <c r="V1082" s="152"/>
      <c r="W1082" s="835"/>
      <c r="X1082" s="388"/>
      <c r="Y1082" s="835"/>
      <c r="Z1082" s="388"/>
      <c r="AA1082" s="835"/>
      <c r="AB1082" s="270"/>
      <c r="AC1082" s="831"/>
      <c r="AD1082" s="855"/>
      <c r="AE1082" s="319"/>
      <c r="AF1082" s="319"/>
      <c r="AG1082" s="319"/>
      <c r="AH1082" s="319"/>
      <c r="AI1082" s="319"/>
      <c r="AJ1082" s="319"/>
      <c r="AK1082" s="319"/>
      <c r="AL1082" s="319"/>
      <c r="AM1082" s="319"/>
      <c r="AN1082" s="319"/>
      <c r="AO1082" s="319"/>
      <c r="AP1082" s="319"/>
      <c r="AQ1082" s="857"/>
      <c r="AR1082" s="46"/>
      <c r="AS1082" s="19"/>
    </row>
    <row r="1083" spans="2:45" hidden="1">
      <c r="B1083" s="823"/>
      <c r="C1083" s="828"/>
      <c r="D1083" s="25"/>
      <c r="E1083" s="25"/>
      <c r="F1083" s="396"/>
      <c r="G1083" s="22"/>
      <c r="H1083" s="7" t="str">
        <f>IFERROR(IF(G1083/#REF!=0," ",G1083/#REF!),"")</f>
        <v/>
      </c>
      <c r="I1083" s="147"/>
      <c r="J1083" s="147"/>
      <c r="K1083" s="147"/>
      <c r="L1083" s="147"/>
      <c r="M1083" s="147"/>
      <c r="N1083" s="147"/>
      <c r="O1083" s="863"/>
      <c r="P1083" s="860"/>
      <c r="Q1083" s="330"/>
      <c r="R1083" s="866"/>
      <c r="S1083" s="392"/>
      <c r="T1083" s="392"/>
      <c r="U1083" s="152"/>
      <c r="V1083" s="152"/>
      <c r="W1083" s="835"/>
      <c r="X1083" s="388"/>
      <c r="Y1083" s="835"/>
      <c r="Z1083" s="388"/>
      <c r="AA1083" s="835"/>
      <c r="AB1083" s="270"/>
      <c r="AC1083" s="831"/>
      <c r="AD1083" s="855"/>
      <c r="AE1083" s="319"/>
      <c r="AF1083" s="319"/>
      <c r="AG1083" s="319"/>
      <c r="AH1083" s="319"/>
      <c r="AI1083" s="319"/>
      <c r="AJ1083" s="319"/>
      <c r="AK1083" s="319"/>
      <c r="AL1083" s="319"/>
      <c r="AM1083" s="319"/>
      <c r="AN1083" s="319"/>
      <c r="AO1083" s="319"/>
      <c r="AP1083" s="319"/>
      <c r="AQ1083" s="857"/>
      <c r="AR1083" s="46"/>
      <c r="AS1083" s="19"/>
    </row>
    <row r="1084" spans="2:45" hidden="1">
      <c r="B1084" s="823"/>
      <c r="C1084" s="828"/>
      <c r="D1084" s="25"/>
      <c r="E1084" s="25"/>
      <c r="F1084" s="396"/>
      <c r="G1084" s="22"/>
      <c r="H1084" s="7" t="str">
        <f>IFERROR(IF(G1084/#REF!=0," ",G1084/#REF!),"")</f>
        <v/>
      </c>
      <c r="I1084" s="147"/>
      <c r="J1084" s="147"/>
      <c r="K1084" s="147"/>
      <c r="L1084" s="147"/>
      <c r="M1084" s="147"/>
      <c r="N1084" s="147"/>
      <c r="O1084" s="863"/>
      <c r="P1084" s="860"/>
      <c r="Q1084" s="330"/>
      <c r="R1084" s="866"/>
      <c r="S1084" s="392"/>
      <c r="T1084" s="392"/>
      <c r="U1084" s="152"/>
      <c r="V1084" s="152"/>
      <c r="W1084" s="835"/>
      <c r="X1084" s="388"/>
      <c r="Y1084" s="835"/>
      <c r="Z1084" s="388"/>
      <c r="AA1084" s="835"/>
      <c r="AB1084" s="270"/>
      <c r="AC1084" s="831"/>
      <c r="AD1084" s="855"/>
      <c r="AE1084" s="319"/>
      <c r="AF1084" s="319"/>
      <c r="AG1084" s="319"/>
      <c r="AH1084" s="319"/>
      <c r="AI1084" s="319"/>
      <c r="AJ1084" s="319"/>
      <c r="AK1084" s="319"/>
      <c r="AL1084" s="319"/>
      <c r="AM1084" s="319"/>
      <c r="AN1084" s="319"/>
      <c r="AO1084" s="319"/>
      <c r="AP1084" s="319"/>
      <c r="AQ1084" s="857"/>
      <c r="AR1084" s="46"/>
      <c r="AS1084" s="19"/>
    </row>
    <row r="1085" spans="2:45" hidden="1">
      <c r="B1085" s="822"/>
      <c r="C1085" s="829"/>
      <c r="D1085" s="25"/>
      <c r="E1085" s="25"/>
      <c r="F1085" s="396"/>
      <c r="G1085" s="22"/>
      <c r="H1085" s="7" t="str">
        <f>IFERROR(IF(G1085/#REF!=0," ",G1085/#REF!),"")</f>
        <v/>
      </c>
      <c r="I1085" s="7"/>
      <c r="J1085" s="7"/>
      <c r="K1085" s="7"/>
      <c r="L1085" s="7"/>
      <c r="M1085" s="7"/>
      <c r="N1085" s="7"/>
      <c r="O1085" s="864"/>
      <c r="P1085" s="861"/>
      <c r="Q1085" s="331"/>
      <c r="R1085" s="867"/>
      <c r="S1085" s="393"/>
      <c r="T1085" s="393"/>
      <c r="U1085" s="153"/>
      <c r="V1085" s="153"/>
      <c r="W1085" s="836"/>
      <c r="X1085" s="389"/>
      <c r="Y1085" s="836"/>
      <c r="Z1085" s="389"/>
      <c r="AA1085" s="836"/>
      <c r="AB1085" s="271"/>
      <c r="AC1085" s="832"/>
      <c r="AD1085" s="856"/>
      <c r="AE1085" s="320"/>
      <c r="AF1085" s="320"/>
      <c r="AG1085" s="320"/>
      <c r="AH1085" s="320"/>
      <c r="AI1085" s="320"/>
      <c r="AJ1085" s="320"/>
      <c r="AK1085" s="320"/>
      <c r="AL1085" s="320"/>
      <c r="AM1085" s="320"/>
      <c r="AN1085" s="320"/>
      <c r="AO1085" s="320"/>
      <c r="AP1085" s="320"/>
      <c r="AQ1085" s="858"/>
      <c r="AR1085" s="46"/>
      <c r="AS1085" s="19"/>
    </row>
    <row r="1086" spans="2:45" s="90" customFormat="1" ht="16.5" hidden="1" customHeight="1">
      <c r="B1086" s="821"/>
      <c r="C1086" s="78" t="s">
        <v>348</v>
      </c>
      <c r="D1086" s="78">
        <f>COUNTA(D1076:D1085)</f>
        <v>0</v>
      </c>
      <c r="E1086" s="78"/>
      <c r="F1086" s="78"/>
      <c r="G1086" s="69">
        <f>SUM(G1076:G1085)</f>
        <v>0</v>
      </c>
      <c r="H1086" s="69">
        <f>SUM(H1076:H1085)</f>
        <v>0</v>
      </c>
      <c r="I1086" s="69"/>
      <c r="J1086" s="69"/>
      <c r="K1086" s="69"/>
      <c r="L1086" s="69"/>
      <c r="M1086" s="69"/>
      <c r="N1086" s="69"/>
      <c r="O1086" s="70">
        <f>SUM(O1076:O1085)</f>
        <v>0</v>
      </c>
      <c r="P1086" s="71">
        <f>SUM(P1076:P1085)</f>
        <v>0</v>
      </c>
      <c r="Q1086" s="71"/>
      <c r="R1086" s="71">
        <f>SUM(R1076:R1085)</f>
        <v>0</v>
      </c>
      <c r="S1086" s="71"/>
      <c r="T1086" s="71"/>
      <c r="U1086" s="71"/>
      <c r="V1086" s="71"/>
      <c r="W1086" s="74">
        <f>SUM(W1076:W1085)</f>
        <v>0</v>
      </c>
      <c r="X1086" s="74"/>
      <c r="Y1086" s="74">
        <f t="shared" ref="Y1086" si="190">SUM(Y1076:Y1085)</f>
        <v>0</v>
      </c>
      <c r="Z1086" s="74"/>
      <c r="AA1086" s="74">
        <f>SUM(AA1076:AA1085)</f>
        <v>0</v>
      </c>
      <c r="AB1086" s="74"/>
      <c r="AC1086" s="71"/>
      <c r="AD1086" s="71" t="e">
        <f>SUM(AD1076:AD1085)</f>
        <v>#REF!</v>
      </c>
      <c r="AE1086" s="71"/>
      <c r="AF1086" s="71"/>
      <c r="AG1086" s="71"/>
      <c r="AH1086" s="71"/>
      <c r="AI1086" s="71"/>
      <c r="AJ1086" s="71"/>
      <c r="AK1086" s="71"/>
      <c r="AL1086" s="71"/>
      <c r="AM1086" s="71"/>
      <c r="AN1086" s="71"/>
      <c r="AO1086" s="71"/>
      <c r="AP1086" s="71"/>
      <c r="AQ1086" s="71" t="e">
        <f t="shared" ref="AQ1086" si="191">SUM(AQ1076:AQ1085)</f>
        <v>#REF!</v>
      </c>
      <c r="AR1086" s="81"/>
      <c r="AS1086" s="91"/>
    </row>
    <row r="1087" spans="2:45" s="93" customFormat="1" hidden="1">
      <c r="B1087" s="822"/>
      <c r="C1087" s="82"/>
      <c r="D1087" s="83"/>
      <c r="E1087" s="83"/>
      <c r="F1087" s="84"/>
      <c r="G1087" s="84"/>
      <c r="H1087" s="28" t="str">
        <f>IFERROR(IF(G1087/#REF!=0," ",G1087/#REF!),"")</f>
        <v/>
      </c>
      <c r="I1087" s="28"/>
      <c r="J1087" s="28"/>
      <c r="K1087" s="28"/>
      <c r="L1087" s="28"/>
      <c r="M1087" s="28"/>
      <c r="N1087" s="28"/>
      <c r="O1087" s="72"/>
      <c r="P1087" s="73"/>
      <c r="Q1087" s="73"/>
      <c r="R1087" s="73"/>
      <c r="S1087" s="73"/>
      <c r="T1087" s="73"/>
      <c r="U1087" s="73"/>
      <c r="V1087" s="73"/>
      <c r="W1087" s="73"/>
      <c r="X1087" s="73"/>
      <c r="Y1087" s="73"/>
      <c r="Z1087" s="73"/>
      <c r="AA1087" s="73"/>
      <c r="AB1087" s="73"/>
      <c r="AC1087" s="73"/>
      <c r="AD1087" s="73"/>
      <c r="AE1087" s="73"/>
      <c r="AF1087" s="73"/>
      <c r="AG1087" s="73"/>
      <c r="AH1087" s="73"/>
      <c r="AI1087" s="73"/>
      <c r="AJ1087" s="73"/>
      <c r="AK1087" s="73"/>
      <c r="AL1087" s="73"/>
      <c r="AM1087" s="73"/>
      <c r="AN1087" s="73"/>
      <c r="AO1087" s="73"/>
      <c r="AP1087" s="73"/>
      <c r="AQ1087" s="73"/>
      <c r="AR1087" s="87"/>
      <c r="AS1087" s="92"/>
    </row>
    <row r="1088" spans="2:45" hidden="1">
      <c r="B1088" s="823">
        <f>B1076+1</f>
        <v>90</v>
      </c>
      <c r="C1088" s="828"/>
      <c r="D1088" s="25"/>
      <c r="E1088" s="25"/>
      <c r="F1088" s="24"/>
      <c r="G1088" s="396"/>
      <c r="H1088" s="7" t="str">
        <f>IFERROR(IF(G1088/#REF!=0," ",G1088/#REF!),"")</f>
        <v/>
      </c>
      <c r="I1088" s="147"/>
      <c r="J1088" s="147"/>
      <c r="K1088" s="147"/>
      <c r="L1088" s="147"/>
      <c r="M1088" s="147"/>
      <c r="N1088" s="147"/>
      <c r="O1088" s="862" t="str">
        <f>IFERROR(ROUND(IF(G1098/#REF!=0,"",G1098/#REF!),0),"")</f>
        <v/>
      </c>
      <c r="P1088" s="859" t="str">
        <f>IFERROR(O1098/#REF!,"")</f>
        <v/>
      </c>
      <c r="Q1088" s="332"/>
      <c r="R1088" s="865" t="str">
        <f>IFERROR(P1098*#REF!/2,"")</f>
        <v/>
      </c>
      <c r="S1088" s="392"/>
      <c r="T1088" s="392"/>
      <c r="U1088" s="152"/>
      <c r="V1088" s="152"/>
      <c r="W1088" s="834" t="str">
        <f>IFERROR(ROUND(IF(OR(#REF!="Hino Truck",#REF!="Hino Truck",#REF!="Hino Truck",#REF!="Hino Truck"),$P1098/#REF!,""),1),"NA")</f>
        <v>NA</v>
      </c>
      <c r="X1088" s="387"/>
      <c r="Y1088" s="834" t="str">
        <f>IFERROR(ROUND(IF(OR(#REF!="Shazoor",#REF!="Shazoor",#REF!="Shazoor",#REF!="Shazoor"),$P1098/#REF!,""),1),"NA")</f>
        <v>NA</v>
      </c>
      <c r="Z1088" s="387"/>
      <c r="AA1088" s="834" t="str">
        <f>IFERROR(ROUND(IF(OR(#REF!="Suzuki",#REF!="Suzuki",#REF!="Suzuki",#REF!="Suzuki"),$P1098/#REF!,""),1),"NA")</f>
        <v>NA</v>
      </c>
      <c r="AB1088" s="269"/>
      <c r="AC1088" s="830"/>
      <c r="AD1088" s="855" t="e">
        <f>H1098/#REF!/#REF!</f>
        <v>#REF!</v>
      </c>
      <c r="AE1088" s="319"/>
      <c r="AF1088" s="319"/>
      <c r="AG1088" s="319"/>
      <c r="AH1088" s="319"/>
      <c r="AI1088" s="319"/>
      <c r="AJ1088" s="319"/>
      <c r="AK1088" s="319"/>
      <c r="AL1088" s="319"/>
      <c r="AM1088" s="319"/>
      <c r="AN1088" s="319"/>
      <c r="AO1088" s="319"/>
      <c r="AP1088" s="319"/>
      <c r="AQ1088" s="857" t="e">
        <f>ROUND(AD1098/#REF!,0)</f>
        <v>#REF!</v>
      </c>
      <c r="AR1088" s="44"/>
      <c r="AS1088" s="19"/>
    </row>
    <row r="1089" spans="2:45" hidden="1">
      <c r="B1089" s="823"/>
      <c r="C1089" s="828"/>
      <c r="D1089" s="25"/>
      <c r="E1089" s="25"/>
      <c r="F1089" s="396"/>
      <c r="G1089" s="396"/>
      <c r="H1089" s="7" t="str">
        <f>IFERROR(IF(G1089/#REF!=0," ",G1089/#REF!),"")</f>
        <v/>
      </c>
      <c r="I1089" s="147"/>
      <c r="J1089" s="147"/>
      <c r="K1089" s="147"/>
      <c r="L1089" s="147"/>
      <c r="M1089" s="147"/>
      <c r="N1089" s="147"/>
      <c r="O1089" s="863"/>
      <c r="P1089" s="860"/>
      <c r="Q1089" s="330"/>
      <c r="R1089" s="866"/>
      <c r="S1089" s="392"/>
      <c r="T1089" s="392"/>
      <c r="U1089" s="152"/>
      <c r="V1089" s="152"/>
      <c r="W1089" s="835"/>
      <c r="X1089" s="388"/>
      <c r="Y1089" s="835"/>
      <c r="Z1089" s="388"/>
      <c r="AA1089" s="835"/>
      <c r="AB1089" s="270"/>
      <c r="AC1089" s="831"/>
      <c r="AD1089" s="855"/>
      <c r="AE1089" s="319"/>
      <c r="AF1089" s="319"/>
      <c r="AG1089" s="319"/>
      <c r="AH1089" s="319"/>
      <c r="AI1089" s="319"/>
      <c r="AJ1089" s="319"/>
      <c r="AK1089" s="319"/>
      <c r="AL1089" s="319"/>
      <c r="AM1089" s="319"/>
      <c r="AN1089" s="319"/>
      <c r="AO1089" s="319"/>
      <c r="AP1089" s="319"/>
      <c r="AQ1089" s="857"/>
      <c r="AR1089" s="46"/>
      <c r="AS1089" s="19"/>
    </row>
    <row r="1090" spans="2:45" hidden="1">
      <c r="B1090" s="823"/>
      <c r="C1090" s="828"/>
      <c r="D1090" s="25"/>
      <c r="E1090" s="25"/>
      <c r="F1090" s="396"/>
      <c r="G1090" s="396"/>
      <c r="H1090" s="7" t="str">
        <f>IFERROR(IF(G1090/#REF!=0," ",G1090/#REF!),"")</f>
        <v/>
      </c>
      <c r="I1090" s="147"/>
      <c r="J1090" s="147"/>
      <c r="K1090" s="147"/>
      <c r="L1090" s="147"/>
      <c r="M1090" s="147"/>
      <c r="N1090" s="147"/>
      <c r="O1090" s="863"/>
      <c r="P1090" s="860"/>
      <c r="Q1090" s="330"/>
      <c r="R1090" s="866"/>
      <c r="S1090" s="392"/>
      <c r="T1090" s="392"/>
      <c r="U1090" s="152"/>
      <c r="V1090" s="152"/>
      <c r="W1090" s="835"/>
      <c r="X1090" s="388"/>
      <c r="Y1090" s="835"/>
      <c r="Z1090" s="388"/>
      <c r="AA1090" s="835"/>
      <c r="AB1090" s="270"/>
      <c r="AC1090" s="831"/>
      <c r="AD1090" s="855"/>
      <c r="AE1090" s="319"/>
      <c r="AF1090" s="319"/>
      <c r="AG1090" s="319"/>
      <c r="AH1090" s="319"/>
      <c r="AI1090" s="319"/>
      <c r="AJ1090" s="319"/>
      <c r="AK1090" s="319"/>
      <c r="AL1090" s="319"/>
      <c r="AM1090" s="319"/>
      <c r="AN1090" s="319"/>
      <c r="AO1090" s="319"/>
      <c r="AP1090" s="319"/>
      <c r="AQ1090" s="857"/>
      <c r="AR1090" s="46"/>
      <c r="AS1090" s="19"/>
    </row>
    <row r="1091" spans="2:45" hidden="1">
      <c r="B1091" s="823"/>
      <c r="C1091" s="828"/>
      <c r="D1091" s="25"/>
      <c r="E1091" s="25"/>
      <c r="F1091" s="396"/>
      <c r="G1091" s="396"/>
      <c r="H1091" s="7" t="str">
        <f>IFERROR(IF(G1091/#REF!=0," ",G1091/#REF!),"")</f>
        <v/>
      </c>
      <c r="I1091" s="147"/>
      <c r="J1091" s="147"/>
      <c r="K1091" s="147"/>
      <c r="L1091" s="147"/>
      <c r="M1091" s="147"/>
      <c r="N1091" s="147"/>
      <c r="O1091" s="863"/>
      <c r="P1091" s="860"/>
      <c r="Q1091" s="330"/>
      <c r="R1091" s="866"/>
      <c r="S1091" s="392"/>
      <c r="T1091" s="392"/>
      <c r="U1091" s="152"/>
      <c r="V1091" s="152"/>
      <c r="W1091" s="835"/>
      <c r="X1091" s="388"/>
      <c r="Y1091" s="835"/>
      <c r="Z1091" s="388"/>
      <c r="AA1091" s="835"/>
      <c r="AB1091" s="270"/>
      <c r="AC1091" s="831"/>
      <c r="AD1091" s="855"/>
      <c r="AE1091" s="319"/>
      <c r="AF1091" s="319"/>
      <c r="AG1091" s="319"/>
      <c r="AH1091" s="319"/>
      <c r="AI1091" s="319"/>
      <c r="AJ1091" s="319"/>
      <c r="AK1091" s="319"/>
      <c r="AL1091" s="319"/>
      <c r="AM1091" s="319"/>
      <c r="AN1091" s="319"/>
      <c r="AO1091" s="319"/>
      <c r="AP1091" s="319"/>
      <c r="AQ1091" s="857"/>
      <c r="AR1091" s="46"/>
      <c r="AS1091" s="19"/>
    </row>
    <row r="1092" spans="2:45" hidden="1">
      <c r="B1092" s="823"/>
      <c r="C1092" s="828"/>
      <c r="D1092" s="25"/>
      <c r="E1092" s="25"/>
      <c r="F1092" s="396"/>
      <c r="G1092" s="22"/>
      <c r="H1092" s="7" t="str">
        <f>IFERROR(IF(G1092/#REF!=0," ",G1092/#REF!),"")</f>
        <v/>
      </c>
      <c r="I1092" s="147"/>
      <c r="J1092" s="147"/>
      <c r="K1092" s="147"/>
      <c r="L1092" s="147"/>
      <c r="M1092" s="147"/>
      <c r="N1092" s="147"/>
      <c r="O1092" s="863"/>
      <c r="P1092" s="860"/>
      <c r="Q1092" s="330"/>
      <c r="R1092" s="866"/>
      <c r="S1092" s="392"/>
      <c r="T1092" s="392"/>
      <c r="U1092" s="152"/>
      <c r="V1092" s="152"/>
      <c r="W1092" s="835"/>
      <c r="X1092" s="388"/>
      <c r="Y1092" s="835"/>
      <c r="Z1092" s="388"/>
      <c r="AA1092" s="835"/>
      <c r="AB1092" s="270"/>
      <c r="AC1092" s="831"/>
      <c r="AD1092" s="855"/>
      <c r="AE1092" s="319"/>
      <c r="AF1092" s="319"/>
      <c r="AG1092" s="319"/>
      <c r="AH1092" s="319"/>
      <c r="AI1092" s="319"/>
      <c r="AJ1092" s="319"/>
      <c r="AK1092" s="319"/>
      <c r="AL1092" s="319"/>
      <c r="AM1092" s="319"/>
      <c r="AN1092" s="319"/>
      <c r="AO1092" s="319"/>
      <c r="AP1092" s="319"/>
      <c r="AQ1092" s="857"/>
      <c r="AR1092" s="46"/>
      <c r="AS1092" s="19"/>
    </row>
    <row r="1093" spans="2:45" hidden="1">
      <c r="B1093" s="823"/>
      <c r="C1093" s="828"/>
      <c r="D1093" s="25"/>
      <c r="E1093" s="25"/>
      <c r="F1093" s="396"/>
      <c r="G1093" s="22"/>
      <c r="H1093" s="7" t="str">
        <f>IFERROR(IF(G1093/#REF!=0," ",G1093/#REF!),"")</f>
        <v/>
      </c>
      <c r="I1093" s="147"/>
      <c r="J1093" s="147"/>
      <c r="K1093" s="147"/>
      <c r="L1093" s="147"/>
      <c r="M1093" s="147"/>
      <c r="N1093" s="147"/>
      <c r="O1093" s="863"/>
      <c r="P1093" s="860"/>
      <c r="Q1093" s="330"/>
      <c r="R1093" s="866"/>
      <c r="S1093" s="392"/>
      <c r="T1093" s="392"/>
      <c r="U1093" s="152"/>
      <c r="V1093" s="152"/>
      <c r="W1093" s="835"/>
      <c r="X1093" s="388"/>
      <c r="Y1093" s="835"/>
      <c r="Z1093" s="388"/>
      <c r="AA1093" s="835"/>
      <c r="AB1093" s="270"/>
      <c r="AC1093" s="831"/>
      <c r="AD1093" s="855"/>
      <c r="AE1093" s="319"/>
      <c r="AF1093" s="319"/>
      <c r="AG1093" s="319"/>
      <c r="AH1093" s="319"/>
      <c r="AI1093" s="319"/>
      <c r="AJ1093" s="319"/>
      <c r="AK1093" s="319"/>
      <c r="AL1093" s="319"/>
      <c r="AM1093" s="319"/>
      <c r="AN1093" s="319"/>
      <c r="AO1093" s="319"/>
      <c r="AP1093" s="319"/>
      <c r="AQ1093" s="857"/>
      <c r="AR1093" s="46"/>
      <c r="AS1093" s="19"/>
    </row>
    <row r="1094" spans="2:45" hidden="1">
      <c r="B1094" s="823"/>
      <c r="C1094" s="828"/>
      <c r="D1094" s="25"/>
      <c r="E1094" s="25"/>
      <c r="F1094" s="396"/>
      <c r="G1094" s="22"/>
      <c r="H1094" s="7" t="str">
        <f>IFERROR(IF(G1094/#REF!=0," ",G1094/#REF!),"")</f>
        <v/>
      </c>
      <c r="I1094" s="147"/>
      <c r="J1094" s="147"/>
      <c r="K1094" s="147"/>
      <c r="L1094" s="147"/>
      <c r="M1094" s="147"/>
      <c r="N1094" s="147"/>
      <c r="O1094" s="863"/>
      <c r="P1094" s="860"/>
      <c r="Q1094" s="330"/>
      <c r="R1094" s="866"/>
      <c r="S1094" s="392"/>
      <c r="T1094" s="392"/>
      <c r="U1094" s="152"/>
      <c r="V1094" s="152"/>
      <c r="W1094" s="835"/>
      <c r="X1094" s="388"/>
      <c r="Y1094" s="835"/>
      <c r="Z1094" s="388"/>
      <c r="AA1094" s="835"/>
      <c r="AB1094" s="270"/>
      <c r="AC1094" s="831"/>
      <c r="AD1094" s="855"/>
      <c r="AE1094" s="319"/>
      <c r="AF1094" s="319"/>
      <c r="AG1094" s="319"/>
      <c r="AH1094" s="319"/>
      <c r="AI1094" s="319"/>
      <c r="AJ1094" s="319"/>
      <c r="AK1094" s="319"/>
      <c r="AL1094" s="319"/>
      <c r="AM1094" s="319"/>
      <c r="AN1094" s="319"/>
      <c r="AO1094" s="319"/>
      <c r="AP1094" s="319"/>
      <c r="AQ1094" s="857"/>
      <c r="AR1094" s="46"/>
      <c r="AS1094" s="19"/>
    </row>
    <row r="1095" spans="2:45" hidden="1">
      <c r="B1095" s="823"/>
      <c r="C1095" s="828"/>
      <c r="D1095" s="25"/>
      <c r="E1095" s="25"/>
      <c r="F1095" s="396"/>
      <c r="G1095" s="22"/>
      <c r="H1095" s="7" t="str">
        <f>IFERROR(IF(G1095/#REF!=0," ",G1095/#REF!),"")</f>
        <v/>
      </c>
      <c r="I1095" s="147"/>
      <c r="J1095" s="147"/>
      <c r="K1095" s="147"/>
      <c r="L1095" s="147"/>
      <c r="M1095" s="147"/>
      <c r="N1095" s="147"/>
      <c r="O1095" s="863"/>
      <c r="P1095" s="860"/>
      <c r="Q1095" s="330"/>
      <c r="R1095" s="866"/>
      <c r="S1095" s="392"/>
      <c r="T1095" s="392"/>
      <c r="U1095" s="152"/>
      <c r="V1095" s="152"/>
      <c r="W1095" s="835"/>
      <c r="X1095" s="388"/>
      <c r="Y1095" s="835"/>
      <c r="Z1095" s="388"/>
      <c r="AA1095" s="835"/>
      <c r="AB1095" s="270"/>
      <c r="AC1095" s="831"/>
      <c r="AD1095" s="855"/>
      <c r="AE1095" s="319"/>
      <c r="AF1095" s="319"/>
      <c r="AG1095" s="319"/>
      <c r="AH1095" s="319"/>
      <c r="AI1095" s="319"/>
      <c r="AJ1095" s="319"/>
      <c r="AK1095" s="319"/>
      <c r="AL1095" s="319"/>
      <c r="AM1095" s="319"/>
      <c r="AN1095" s="319"/>
      <c r="AO1095" s="319"/>
      <c r="AP1095" s="319"/>
      <c r="AQ1095" s="857"/>
      <c r="AR1095" s="46"/>
      <c r="AS1095" s="19"/>
    </row>
    <row r="1096" spans="2:45" hidden="1">
      <c r="B1096" s="823"/>
      <c r="C1096" s="828"/>
      <c r="D1096" s="25"/>
      <c r="E1096" s="25"/>
      <c r="F1096" s="396"/>
      <c r="G1096" s="22"/>
      <c r="H1096" s="7" t="str">
        <f>IFERROR(IF(G1096/#REF!=0," ",G1096/#REF!),"")</f>
        <v/>
      </c>
      <c r="I1096" s="147"/>
      <c r="J1096" s="147"/>
      <c r="K1096" s="147"/>
      <c r="L1096" s="147"/>
      <c r="M1096" s="147"/>
      <c r="N1096" s="147"/>
      <c r="O1096" s="863"/>
      <c r="P1096" s="860"/>
      <c r="Q1096" s="330"/>
      <c r="R1096" s="866"/>
      <c r="S1096" s="392"/>
      <c r="T1096" s="392"/>
      <c r="U1096" s="152"/>
      <c r="V1096" s="152"/>
      <c r="W1096" s="835"/>
      <c r="X1096" s="388"/>
      <c r="Y1096" s="835"/>
      <c r="Z1096" s="388"/>
      <c r="AA1096" s="835"/>
      <c r="AB1096" s="270"/>
      <c r="AC1096" s="831"/>
      <c r="AD1096" s="855"/>
      <c r="AE1096" s="319"/>
      <c r="AF1096" s="319"/>
      <c r="AG1096" s="319"/>
      <c r="AH1096" s="319"/>
      <c r="AI1096" s="319"/>
      <c r="AJ1096" s="319"/>
      <c r="AK1096" s="319"/>
      <c r="AL1096" s="319"/>
      <c r="AM1096" s="319"/>
      <c r="AN1096" s="319"/>
      <c r="AO1096" s="319"/>
      <c r="AP1096" s="319"/>
      <c r="AQ1096" s="857"/>
      <c r="AR1096" s="46"/>
      <c r="AS1096" s="19"/>
    </row>
    <row r="1097" spans="2:45" hidden="1">
      <c r="B1097" s="822"/>
      <c r="C1097" s="829"/>
      <c r="D1097" s="25"/>
      <c r="E1097" s="25"/>
      <c r="F1097" s="396"/>
      <c r="G1097" s="22"/>
      <c r="H1097" s="7" t="str">
        <f>IFERROR(IF(G1097/#REF!=0," ",G1097/#REF!),"")</f>
        <v/>
      </c>
      <c r="I1097" s="7"/>
      <c r="J1097" s="7"/>
      <c r="K1097" s="7"/>
      <c r="L1097" s="7"/>
      <c r="M1097" s="7"/>
      <c r="N1097" s="7"/>
      <c r="O1097" s="864"/>
      <c r="P1097" s="861"/>
      <c r="Q1097" s="331"/>
      <c r="R1097" s="867"/>
      <c r="S1097" s="393"/>
      <c r="T1097" s="393"/>
      <c r="U1097" s="153"/>
      <c r="V1097" s="153"/>
      <c r="W1097" s="836"/>
      <c r="X1097" s="389"/>
      <c r="Y1097" s="836"/>
      <c r="Z1097" s="389"/>
      <c r="AA1097" s="836"/>
      <c r="AB1097" s="271"/>
      <c r="AC1097" s="832"/>
      <c r="AD1097" s="856"/>
      <c r="AE1097" s="320"/>
      <c r="AF1097" s="320"/>
      <c r="AG1097" s="320"/>
      <c r="AH1097" s="320"/>
      <c r="AI1097" s="320"/>
      <c r="AJ1097" s="320"/>
      <c r="AK1097" s="320"/>
      <c r="AL1097" s="320"/>
      <c r="AM1097" s="320"/>
      <c r="AN1097" s="320"/>
      <c r="AO1097" s="320"/>
      <c r="AP1097" s="320"/>
      <c r="AQ1097" s="858"/>
      <c r="AR1097" s="46"/>
      <c r="AS1097" s="19"/>
    </row>
    <row r="1098" spans="2:45" s="90" customFormat="1" ht="16.5" hidden="1" customHeight="1">
      <c r="B1098" s="821"/>
      <c r="C1098" s="78" t="s">
        <v>348</v>
      </c>
      <c r="D1098" s="78">
        <f>COUNTA(D1088:D1097)</f>
        <v>0</v>
      </c>
      <c r="E1098" s="78"/>
      <c r="F1098" s="78"/>
      <c r="G1098" s="69">
        <f>SUM(G1088:G1097)</f>
        <v>0</v>
      </c>
      <c r="H1098" s="69">
        <f>SUM(H1088:H1097)</f>
        <v>0</v>
      </c>
      <c r="I1098" s="69"/>
      <c r="J1098" s="69"/>
      <c r="K1098" s="69"/>
      <c r="L1098" s="69"/>
      <c r="M1098" s="69"/>
      <c r="N1098" s="69"/>
      <c r="O1098" s="70">
        <f>SUM(O1088:O1097)</f>
        <v>0</v>
      </c>
      <c r="P1098" s="71">
        <f>SUM(P1088:P1097)</f>
        <v>0</v>
      </c>
      <c r="Q1098" s="71"/>
      <c r="R1098" s="71">
        <f>SUM(R1088:R1097)</f>
        <v>0</v>
      </c>
      <c r="S1098" s="71"/>
      <c r="T1098" s="71"/>
      <c r="U1098" s="71"/>
      <c r="V1098" s="71"/>
      <c r="W1098" s="74">
        <f>SUM(W1088:W1097)</f>
        <v>0</v>
      </c>
      <c r="X1098" s="74"/>
      <c r="Y1098" s="74">
        <f t="shared" ref="Y1098" si="192">SUM(Y1088:Y1097)</f>
        <v>0</v>
      </c>
      <c r="Z1098" s="74"/>
      <c r="AA1098" s="74">
        <f>SUM(AA1088:AA1097)</f>
        <v>0</v>
      </c>
      <c r="AB1098" s="74"/>
      <c r="AC1098" s="71"/>
      <c r="AD1098" s="71" t="e">
        <f>SUM(AD1088:AD1097)</f>
        <v>#REF!</v>
      </c>
      <c r="AE1098" s="71"/>
      <c r="AF1098" s="71"/>
      <c r="AG1098" s="71"/>
      <c r="AH1098" s="71"/>
      <c r="AI1098" s="71"/>
      <c r="AJ1098" s="71"/>
      <c r="AK1098" s="71"/>
      <c r="AL1098" s="71"/>
      <c r="AM1098" s="71"/>
      <c r="AN1098" s="71"/>
      <c r="AO1098" s="71"/>
      <c r="AP1098" s="71"/>
      <c r="AQ1098" s="71" t="e">
        <f t="shared" ref="AQ1098" si="193">SUM(AQ1088:AQ1097)</f>
        <v>#REF!</v>
      </c>
      <c r="AR1098" s="81"/>
      <c r="AS1098" s="91"/>
    </row>
    <row r="1099" spans="2:45" s="93" customFormat="1" hidden="1">
      <c r="B1099" s="822"/>
      <c r="C1099" s="82"/>
      <c r="D1099" s="83"/>
      <c r="E1099" s="83"/>
      <c r="F1099" s="84"/>
      <c r="G1099" s="84"/>
      <c r="H1099" s="28" t="str">
        <f>IFERROR(IF(G1099/#REF!=0," ",G1099/#REF!),"")</f>
        <v/>
      </c>
      <c r="I1099" s="28"/>
      <c r="J1099" s="28"/>
      <c r="K1099" s="28"/>
      <c r="L1099" s="28"/>
      <c r="M1099" s="28"/>
      <c r="N1099" s="28"/>
      <c r="O1099" s="72"/>
      <c r="P1099" s="73"/>
      <c r="Q1099" s="73"/>
      <c r="R1099" s="73"/>
      <c r="S1099" s="73"/>
      <c r="T1099" s="73"/>
      <c r="U1099" s="73"/>
      <c r="V1099" s="73"/>
      <c r="W1099" s="73"/>
      <c r="X1099" s="73"/>
      <c r="Y1099" s="73"/>
      <c r="Z1099" s="73"/>
      <c r="AA1099" s="73"/>
      <c r="AB1099" s="73"/>
      <c r="AC1099" s="73"/>
      <c r="AD1099" s="73"/>
      <c r="AE1099" s="73"/>
      <c r="AF1099" s="73"/>
      <c r="AG1099" s="73"/>
      <c r="AH1099" s="73"/>
      <c r="AI1099" s="73"/>
      <c r="AJ1099" s="73"/>
      <c r="AK1099" s="73"/>
      <c r="AL1099" s="73"/>
      <c r="AM1099" s="73"/>
      <c r="AN1099" s="73"/>
      <c r="AO1099" s="73"/>
      <c r="AP1099" s="73"/>
      <c r="AQ1099" s="73"/>
      <c r="AR1099" s="87"/>
      <c r="AS1099" s="92"/>
    </row>
    <row r="1100" spans="2:45" hidden="1">
      <c r="B1100" s="823">
        <f>B1088+1</f>
        <v>91</v>
      </c>
      <c r="C1100" s="828"/>
      <c r="D1100" s="25"/>
      <c r="E1100" s="25"/>
      <c r="F1100" s="24"/>
      <c r="G1100" s="396"/>
      <c r="H1100" s="7" t="str">
        <f>IFERROR(IF(G1100/#REF!=0," ",G1100/#REF!),"")</f>
        <v/>
      </c>
      <c r="I1100" s="147"/>
      <c r="J1100" s="147"/>
      <c r="K1100" s="147"/>
      <c r="L1100" s="147"/>
      <c r="M1100" s="147"/>
      <c r="N1100" s="147"/>
      <c r="O1100" s="862" t="str">
        <f>IFERROR(ROUND(IF(G1110/#REF!=0,"",G1110/#REF!),0),"")</f>
        <v/>
      </c>
      <c r="P1100" s="859" t="str">
        <f>IFERROR(O1110/#REF!,"")</f>
        <v/>
      </c>
      <c r="Q1100" s="332"/>
      <c r="R1100" s="865" t="str">
        <f>IFERROR(P1110*#REF!/2,"")</f>
        <v/>
      </c>
      <c r="S1100" s="392"/>
      <c r="T1100" s="392"/>
      <c r="U1100" s="152"/>
      <c r="V1100" s="152"/>
      <c r="W1100" s="834" t="str">
        <f>IFERROR(ROUND(IF(OR(#REF!="Hino Truck",#REF!="Hino Truck",#REF!="Hino Truck",#REF!="Hino Truck"),$P1110/#REF!,""),1),"NA")</f>
        <v>NA</v>
      </c>
      <c r="X1100" s="387"/>
      <c r="Y1100" s="834" t="str">
        <f>IFERROR(ROUND(IF(OR(#REF!="Shazoor",#REF!="Shazoor",#REF!="Shazoor",#REF!="Shazoor"),$P1110/#REF!,""),1),"NA")</f>
        <v>NA</v>
      </c>
      <c r="Z1100" s="387"/>
      <c r="AA1100" s="834" t="str">
        <f>IFERROR(ROUND(IF(OR(#REF!="Suzuki",#REF!="Suzuki",#REF!="Suzuki",#REF!="Suzuki"),$P1110/#REF!,""),1),"NA")</f>
        <v>NA</v>
      </c>
      <c r="AB1100" s="269"/>
      <c r="AC1100" s="830"/>
      <c r="AD1100" s="855" t="e">
        <f>H1110/#REF!/#REF!</f>
        <v>#REF!</v>
      </c>
      <c r="AE1100" s="319"/>
      <c r="AF1100" s="319"/>
      <c r="AG1100" s="319"/>
      <c r="AH1100" s="319"/>
      <c r="AI1100" s="319"/>
      <c r="AJ1100" s="319"/>
      <c r="AK1100" s="319"/>
      <c r="AL1100" s="319"/>
      <c r="AM1100" s="319"/>
      <c r="AN1100" s="319"/>
      <c r="AO1100" s="319"/>
      <c r="AP1100" s="319"/>
      <c r="AQ1100" s="857" t="e">
        <f>ROUND(AD1110/#REF!,0)</f>
        <v>#REF!</v>
      </c>
      <c r="AR1100" s="44"/>
      <c r="AS1100" s="19"/>
    </row>
    <row r="1101" spans="2:45" hidden="1">
      <c r="B1101" s="823"/>
      <c r="C1101" s="828"/>
      <c r="D1101" s="25"/>
      <c r="E1101" s="25"/>
      <c r="F1101" s="396"/>
      <c r="G1101" s="396"/>
      <c r="H1101" s="7" t="str">
        <f>IFERROR(IF(G1101/#REF!=0," ",G1101/#REF!),"")</f>
        <v/>
      </c>
      <c r="I1101" s="147"/>
      <c r="J1101" s="147"/>
      <c r="K1101" s="147"/>
      <c r="L1101" s="147"/>
      <c r="M1101" s="147"/>
      <c r="N1101" s="147"/>
      <c r="O1101" s="863"/>
      <c r="P1101" s="860"/>
      <c r="Q1101" s="330"/>
      <c r="R1101" s="866"/>
      <c r="S1101" s="392"/>
      <c r="T1101" s="392"/>
      <c r="U1101" s="152"/>
      <c r="V1101" s="152"/>
      <c r="W1101" s="835"/>
      <c r="X1101" s="388"/>
      <c r="Y1101" s="835"/>
      <c r="Z1101" s="388"/>
      <c r="AA1101" s="835"/>
      <c r="AB1101" s="270"/>
      <c r="AC1101" s="831"/>
      <c r="AD1101" s="855"/>
      <c r="AE1101" s="319"/>
      <c r="AF1101" s="319"/>
      <c r="AG1101" s="319"/>
      <c r="AH1101" s="319"/>
      <c r="AI1101" s="319"/>
      <c r="AJ1101" s="319"/>
      <c r="AK1101" s="319"/>
      <c r="AL1101" s="319"/>
      <c r="AM1101" s="319"/>
      <c r="AN1101" s="319"/>
      <c r="AO1101" s="319"/>
      <c r="AP1101" s="319"/>
      <c r="AQ1101" s="857"/>
      <c r="AR1101" s="46"/>
      <c r="AS1101" s="19"/>
    </row>
    <row r="1102" spans="2:45" hidden="1">
      <c r="B1102" s="823"/>
      <c r="C1102" s="828"/>
      <c r="D1102" s="25"/>
      <c r="E1102" s="25"/>
      <c r="F1102" s="396"/>
      <c r="G1102" s="396"/>
      <c r="H1102" s="7" t="str">
        <f>IFERROR(IF(G1102/#REF!=0," ",G1102/#REF!),"")</f>
        <v/>
      </c>
      <c r="I1102" s="147"/>
      <c r="J1102" s="147"/>
      <c r="K1102" s="147"/>
      <c r="L1102" s="147"/>
      <c r="M1102" s="147"/>
      <c r="N1102" s="147"/>
      <c r="O1102" s="863"/>
      <c r="P1102" s="860"/>
      <c r="Q1102" s="330"/>
      <c r="R1102" s="866"/>
      <c r="S1102" s="392"/>
      <c r="T1102" s="392"/>
      <c r="U1102" s="152"/>
      <c r="V1102" s="152"/>
      <c r="W1102" s="835"/>
      <c r="X1102" s="388"/>
      <c r="Y1102" s="835"/>
      <c r="Z1102" s="388"/>
      <c r="AA1102" s="835"/>
      <c r="AB1102" s="270"/>
      <c r="AC1102" s="831"/>
      <c r="AD1102" s="855"/>
      <c r="AE1102" s="319"/>
      <c r="AF1102" s="319"/>
      <c r="AG1102" s="319"/>
      <c r="AH1102" s="319"/>
      <c r="AI1102" s="319"/>
      <c r="AJ1102" s="319"/>
      <c r="AK1102" s="319"/>
      <c r="AL1102" s="319"/>
      <c r="AM1102" s="319"/>
      <c r="AN1102" s="319"/>
      <c r="AO1102" s="319"/>
      <c r="AP1102" s="319"/>
      <c r="AQ1102" s="857"/>
      <c r="AR1102" s="46"/>
      <c r="AS1102" s="19"/>
    </row>
    <row r="1103" spans="2:45" hidden="1">
      <c r="B1103" s="823"/>
      <c r="C1103" s="828"/>
      <c r="D1103" s="25"/>
      <c r="E1103" s="25"/>
      <c r="F1103" s="396"/>
      <c r="G1103" s="396"/>
      <c r="H1103" s="7" t="str">
        <f>IFERROR(IF(G1103/#REF!=0," ",G1103/#REF!),"")</f>
        <v/>
      </c>
      <c r="I1103" s="147"/>
      <c r="J1103" s="147"/>
      <c r="K1103" s="147"/>
      <c r="L1103" s="147"/>
      <c r="M1103" s="147"/>
      <c r="N1103" s="147"/>
      <c r="O1103" s="863"/>
      <c r="P1103" s="860"/>
      <c r="Q1103" s="330"/>
      <c r="R1103" s="866"/>
      <c r="S1103" s="392"/>
      <c r="T1103" s="392"/>
      <c r="U1103" s="152"/>
      <c r="V1103" s="152"/>
      <c r="W1103" s="835"/>
      <c r="X1103" s="388"/>
      <c r="Y1103" s="835"/>
      <c r="Z1103" s="388"/>
      <c r="AA1103" s="835"/>
      <c r="AB1103" s="270"/>
      <c r="AC1103" s="831"/>
      <c r="AD1103" s="855"/>
      <c r="AE1103" s="319"/>
      <c r="AF1103" s="319"/>
      <c r="AG1103" s="319"/>
      <c r="AH1103" s="319"/>
      <c r="AI1103" s="319"/>
      <c r="AJ1103" s="319"/>
      <c r="AK1103" s="319"/>
      <c r="AL1103" s="319"/>
      <c r="AM1103" s="319"/>
      <c r="AN1103" s="319"/>
      <c r="AO1103" s="319"/>
      <c r="AP1103" s="319"/>
      <c r="AQ1103" s="857"/>
      <c r="AR1103" s="46"/>
      <c r="AS1103" s="19"/>
    </row>
    <row r="1104" spans="2:45" hidden="1">
      <c r="B1104" s="823"/>
      <c r="C1104" s="828"/>
      <c r="D1104" s="25"/>
      <c r="E1104" s="25"/>
      <c r="F1104" s="396"/>
      <c r="G1104" s="22"/>
      <c r="H1104" s="7" t="str">
        <f>IFERROR(IF(G1104/#REF!=0," ",G1104/#REF!),"")</f>
        <v/>
      </c>
      <c r="I1104" s="147"/>
      <c r="J1104" s="147"/>
      <c r="K1104" s="147"/>
      <c r="L1104" s="147"/>
      <c r="M1104" s="147"/>
      <c r="N1104" s="147"/>
      <c r="O1104" s="863"/>
      <c r="P1104" s="860"/>
      <c r="Q1104" s="330"/>
      <c r="R1104" s="866"/>
      <c r="S1104" s="392"/>
      <c r="T1104" s="392"/>
      <c r="U1104" s="152"/>
      <c r="V1104" s="152"/>
      <c r="W1104" s="835"/>
      <c r="X1104" s="388"/>
      <c r="Y1104" s="835"/>
      <c r="Z1104" s="388"/>
      <c r="AA1104" s="835"/>
      <c r="AB1104" s="270"/>
      <c r="AC1104" s="831"/>
      <c r="AD1104" s="855"/>
      <c r="AE1104" s="319"/>
      <c r="AF1104" s="319"/>
      <c r="AG1104" s="319"/>
      <c r="AH1104" s="319"/>
      <c r="AI1104" s="319"/>
      <c r="AJ1104" s="319"/>
      <c r="AK1104" s="319"/>
      <c r="AL1104" s="319"/>
      <c r="AM1104" s="319"/>
      <c r="AN1104" s="319"/>
      <c r="AO1104" s="319"/>
      <c r="AP1104" s="319"/>
      <c r="AQ1104" s="857"/>
      <c r="AR1104" s="46"/>
      <c r="AS1104" s="19"/>
    </row>
    <row r="1105" spans="2:45" hidden="1">
      <c r="B1105" s="823"/>
      <c r="C1105" s="828"/>
      <c r="D1105" s="25"/>
      <c r="E1105" s="25"/>
      <c r="F1105" s="396"/>
      <c r="G1105" s="22"/>
      <c r="H1105" s="7" t="str">
        <f>IFERROR(IF(G1105/#REF!=0," ",G1105/#REF!),"")</f>
        <v/>
      </c>
      <c r="I1105" s="147"/>
      <c r="J1105" s="147"/>
      <c r="K1105" s="147"/>
      <c r="L1105" s="147"/>
      <c r="M1105" s="147"/>
      <c r="N1105" s="147"/>
      <c r="O1105" s="863"/>
      <c r="P1105" s="860"/>
      <c r="Q1105" s="330"/>
      <c r="R1105" s="866"/>
      <c r="S1105" s="392"/>
      <c r="T1105" s="392"/>
      <c r="U1105" s="152"/>
      <c r="V1105" s="152"/>
      <c r="W1105" s="835"/>
      <c r="X1105" s="388"/>
      <c r="Y1105" s="835"/>
      <c r="Z1105" s="388"/>
      <c r="AA1105" s="835"/>
      <c r="AB1105" s="270"/>
      <c r="AC1105" s="831"/>
      <c r="AD1105" s="855"/>
      <c r="AE1105" s="319"/>
      <c r="AF1105" s="319"/>
      <c r="AG1105" s="319"/>
      <c r="AH1105" s="319"/>
      <c r="AI1105" s="319"/>
      <c r="AJ1105" s="319"/>
      <c r="AK1105" s="319"/>
      <c r="AL1105" s="319"/>
      <c r="AM1105" s="319"/>
      <c r="AN1105" s="319"/>
      <c r="AO1105" s="319"/>
      <c r="AP1105" s="319"/>
      <c r="AQ1105" s="857"/>
      <c r="AR1105" s="46"/>
      <c r="AS1105" s="19"/>
    </row>
    <row r="1106" spans="2:45" hidden="1">
      <c r="B1106" s="823"/>
      <c r="C1106" s="828"/>
      <c r="D1106" s="25"/>
      <c r="E1106" s="25"/>
      <c r="F1106" s="396"/>
      <c r="G1106" s="22"/>
      <c r="H1106" s="7" t="str">
        <f>IFERROR(IF(G1106/#REF!=0," ",G1106/#REF!),"")</f>
        <v/>
      </c>
      <c r="I1106" s="147"/>
      <c r="J1106" s="147"/>
      <c r="K1106" s="147"/>
      <c r="L1106" s="147"/>
      <c r="M1106" s="147"/>
      <c r="N1106" s="147"/>
      <c r="O1106" s="863"/>
      <c r="P1106" s="860"/>
      <c r="Q1106" s="330"/>
      <c r="R1106" s="866"/>
      <c r="S1106" s="392"/>
      <c r="T1106" s="392"/>
      <c r="U1106" s="152"/>
      <c r="V1106" s="152"/>
      <c r="W1106" s="835"/>
      <c r="X1106" s="388"/>
      <c r="Y1106" s="835"/>
      <c r="Z1106" s="388"/>
      <c r="AA1106" s="835"/>
      <c r="AB1106" s="270"/>
      <c r="AC1106" s="831"/>
      <c r="AD1106" s="855"/>
      <c r="AE1106" s="319"/>
      <c r="AF1106" s="319"/>
      <c r="AG1106" s="319"/>
      <c r="AH1106" s="319"/>
      <c r="AI1106" s="319"/>
      <c r="AJ1106" s="319"/>
      <c r="AK1106" s="319"/>
      <c r="AL1106" s="319"/>
      <c r="AM1106" s="319"/>
      <c r="AN1106" s="319"/>
      <c r="AO1106" s="319"/>
      <c r="AP1106" s="319"/>
      <c r="AQ1106" s="857"/>
      <c r="AR1106" s="46"/>
      <c r="AS1106" s="19"/>
    </row>
    <row r="1107" spans="2:45" hidden="1">
      <c r="B1107" s="823"/>
      <c r="C1107" s="828"/>
      <c r="D1107" s="25"/>
      <c r="E1107" s="25"/>
      <c r="F1107" s="396"/>
      <c r="G1107" s="22"/>
      <c r="H1107" s="7" t="str">
        <f>IFERROR(IF(G1107/#REF!=0," ",G1107/#REF!),"")</f>
        <v/>
      </c>
      <c r="I1107" s="147"/>
      <c r="J1107" s="147"/>
      <c r="K1107" s="147"/>
      <c r="L1107" s="147"/>
      <c r="M1107" s="147"/>
      <c r="N1107" s="147"/>
      <c r="O1107" s="863"/>
      <c r="P1107" s="860"/>
      <c r="Q1107" s="330"/>
      <c r="R1107" s="866"/>
      <c r="S1107" s="392"/>
      <c r="T1107" s="392"/>
      <c r="U1107" s="152"/>
      <c r="V1107" s="152"/>
      <c r="W1107" s="835"/>
      <c r="X1107" s="388"/>
      <c r="Y1107" s="835"/>
      <c r="Z1107" s="388"/>
      <c r="AA1107" s="835"/>
      <c r="AB1107" s="270"/>
      <c r="AC1107" s="831"/>
      <c r="AD1107" s="855"/>
      <c r="AE1107" s="319"/>
      <c r="AF1107" s="319"/>
      <c r="AG1107" s="319"/>
      <c r="AH1107" s="319"/>
      <c r="AI1107" s="319"/>
      <c r="AJ1107" s="319"/>
      <c r="AK1107" s="319"/>
      <c r="AL1107" s="319"/>
      <c r="AM1107" s="319"/>
      <c r="AN1107" s="319"/>
      <c r="AO1107" s="319"/>
      <c r="AP1107" s="319"/>
      <c r="AQ1107" s="857"/>
      <c r="AR1107" s="46"/>
      <c r="AS1107" s="19"/>
    </row>
    <row r="1108" spans="2:45" hidden="1">
      <c r="B1108" s="823"/>
      <c r="C1108" s="828"/>
      <c r="D1108" s="25"/>
      <c r="E1108" s="25"/>
      <c r="F1108" s="396"/>
      <c r="G1108" s="22"/>
      <c r="H1108" s="7" t="str">
        <f>IFERROR(IF(G1108/#REF!=0," ",G1108/#REF!),"")</f>
        <v/>
      </c>
      <c r="I1108" s="147"/>
      <c r="J1108" s="147"/>
      <c r="K1108" s="147"/>
      <c r="L1108" s="147"/>
      <c r="M1108" s="147"/>
      <c r="N1108" s="147"/>
      <c r="O1108" s="863"/>
      <c r="P1108" s="860"/>
      <c r="Q1108" s="330"/>
      <c r="R1108" s="866"/>
      <c r="S1108" s="392"/>
      <c r="T1108" s="392"/>
      <c r="U1108" s="152"/>
      <c r="V1108" s="152"/>
      <c r="W1108" s="835"/>
      <c r="X1108" s="388"/>
      <c r="Y1108" s="835"/>
      <c r="Z1108" s="388"/>
      <c r="AA1108" s="835"/>
      <c r="AB1108" s="270"/>
      <c r="AC1108" s="831"/>
      <c r="AD1108" s="855"/>
      <c r="AE1108" s="319"/>
      <c r="AF1108" s="319"/>
      <c r="AG1108" s="319"/>
      <c r="AH1108" s="319"/>
      <c r="AI1108" s="319"/>
      <c r="AJ1108" s="319"/>
      <c r="AK1108" s="319"/>
      <c r="AL1108" s="319"/>
      <c r="AM1108" s="319"/>
      <c r="AN1108" s="319"/>
      <c r="AO1108" s="319"/>
      <c r="AP1108" s="319"/>
      <c r="AQ1108" s="857"/>
      <c r="AR1108" s="46"/>
      <c r="AS1108" s="19"/>
    </row>
    <row r="1109" spans="2:45" hidden="1">
      <c r="B1109" s="822"/>
      <c r="C1109" s="829"/>
      <c r="D1109" s="25"/>
      <c r="E1109" s="25"/>
      <c r="F1109" s="396"/>
      <c r="G1109" s="22"/>
      <c r="H1109" s="7" t="str">
        <f>IFERROR(IF(G1109/#REF!=0," ",G1109/#REF!),"")</f>
        <v/>
      </c>
      <c r="I1109" s="7"/>
      <c r="J1109" s="7"/>
      <c r="K1109" s="7"/>
      <c r="L1109" s="7"/>
      <c r="M1109" s="7"/>
      <c r="N1109" s="7"/>
      <c r="O1109" s="864"/>
      <c r="P1109" s="861"/>
      <c r="Q1109" s="331"/>
      <c r="R1109" s="867"/>
      <c r="S1109" s="393"/>
      <c r="T1109" s="393"/>
      <c r="U1109" s="153"/>
      <c r="V1109" s="153"/>
      <c r="W1109" s="836"/>
      <c r="X1109" s="389"/>
      <c r="Y1109" s="836"/>
      <c r="Z1109" s="389"/>
      <c r="AA1109" s="836"/>
      <c r="AB1109" s="271"/>
      <c r="AC1109" s="832"/>
      <c r="AD1109" s="856"/>
      <c r="AE1109" s="320"/>
      <c r="AF1109" s="320"/>
      <c r="AG1109" s="320"/>
      <c r="AH1109" s="320"/>
      <c r="AI1109" s="320"/>
      <c r="AJ1109" s="320"/>
      <c r="AK1109" s="320"/>
      <c r="AL1109" s="320"/>
      <c r="AM1109" s="320"/>
      <c r="AN1109" s="320"/>
      <c r="AO1109" s="320"/>
      <c r="AP1109" s="320"/>
      <c r="AQ1109" s="858"/>
      <c r="AR1109" s="46"/>
      <c r="AS1109" s="19"/>
    </row>
    <row r="1110" spans="2:45" s="90" customFormat="1" ht="16.5" hidden="1" customHeight="1">
      <c r="B1110" s="821"/>
      <c r="C1110" s="78" t="s">
        <v>348</v>
      </c>
      <c r="D1110" s="78">
        <f>COUNTA(D1100:D1109)</f>
        <v>0</v>
      </c>
      <c r="E1110" s="78"/>
      <c r="F1110" s="78"/>
      <c r="G1110" s="69">
        <f>SUM(G1100:G1109)</f>
        <v>0</v>
      </c>
      <c r="H1110" s="69">
        <f>SUM(H1100:H1109)</f>
        <v>0</v>
      </c>
      <c r="I1110" s="69"/>
      <c r="J1110" s="69"/>
      <c r="K1110" s="69"/>
      <c r="L1110" s="69"/>
      <c r="M1110" s="69"/>
      <c r="N1110" s="69"/>
      <c r="O1110" s="70">
        <f>SUM(O1100:O1109)</f>
        <v>0</v>
      </c>
      <c r="P1110" s="71">
        <f>SUM(P1100:P1109)</f>
        <v>0</v>
      </c>
      <c r="Q1110" s="71"/>
      <c r="R1110" s="71">
        <f>SUM(R1100:R1109)</f>
        <v>0</v>
      </c>
      <c r="S1110" s="71"/>
      <c r="T1110" s="71"/>
      <c r="U1110" s="71"/>
      <c r="V1110" s="71"/>
      <c r="W1110" s="74">
        <f>SUM(W1100:W1109)</f>
        <v>0</v>
      </c>
      <c r="X1110" s="74"/>
      <c r="Y1110" s="74">
        <f t="shared" ref="Y1110" si="194">SUM(Y1100:Y1109)</f>
        <v>0</v>
      </c>
      <c r="Z1110" s="74"/>
      <c r="AA1110" s="74">
        <f>SUM(AA1100:AA1109)</f>
        <v>0</v>
      </c>
      <c r="AB1110" s="74"/>
      <c r="AC1110" s="71"/>
      <c r="AD1110" s="71" t="e">
        <f>SUM(AD1100:AD1109)</f>
        <v>#REF!</v>
      </c>
      <c r="AE1110" s="71"/>
      <c r="AF1110" s="71"/>
      <c r="AG1110" s="71"/>
      <c r="AH1110" s="71"/>
      <c r="AI1110" s="71"/>
      <c r="AJ1110" s="71"/>
      <c r="AK1110" s="71"/>
      <c r="AL1110" s="71"/>
      <c r="AM1110" s="71"/>
      <c r="AN1110" s="71"/>
      <c r="AO1110" s="71"/>
      <c r="AP1110" s="71"/>
      <c r="AQ1110" s="71" t="e">
        <f t="shared" ref="AQ1110" si="195">SUM(AQ1100:AQ1109)</f>
        <v>#REF!</v>
      </c>
      <c r="AR1110" s="81"/>
      <c r="AS1110" s="91"/>
    </row>
    <row r="1111" spans="2:45" s="93" customFormat="1" hidden="1">
      <c r="B1111" s="822"/>
      <c r="C1111" s="82"/>
      <c r="D1111" s="83"/>
      <c r="E1111" s="83"/>
      <c r="F1111" s="84"/>
      <c r="G1111" s="84"/>
      <c r="H1111" s="28" t="str">
        <f>IFERROR(IF(G1111/#REF!=0," ",G1111/#REF!),"")</f>
        <v/>
      </c>
      <c r="I1111" s="28"/>
      <c r="J1111" s="28"/>
      <c r="K1111" s="28"/>
      <c r="L1111" s="28"/>
      <c r="M1111" s="28"/>
      <c r="N1111" s="28"/>
      <c r="O1111" s="72"/>
      <c r="P1111" s="73"/>
      <c r="Q1111" s="73"/>
      <c r="R1111" s="73"/>
      <c r="S1111" s="73"/>
      <c r="T1111" s="73"/>
      <c r="U1111" s="73"/>
      <c r="V1111" s="73"/>
      <c r="W1111" s="73"/>
      <c r="X1111" s="73"/>
      <c r="Y1111" s="73"/>
      <c r="Z1111" s="73"/>
      <c r="AA1111" s="73"/>
      <c r="AB1111" s="73"/>
      <c r="AC1111" s="73"/>
      <c r="AD1111" s="73"/>
      <c r="AE1111" s="73"/>
      <c r="AF1111" s="73"/>
      <c r="AG1111" s="73"/>
      <c r="AH1111" s="73"/>
      <c r="AI1111" s="73"/>
      <c r="AJ1111" s="73"/>
      <c r="AK1111" s="73"/>
      <c r="AL1111" s="73"/>
      <c r="AM1111" s="73"/>
      <c r="AN1111" s="73"/>
      <c r="AO1111" s="73"/>
      <c r="AP1111" s="73"/>
      <c r="AQ1111" s="73"/>
      <c r="AR1111" s="87"/>
      <c r="AS1111" s="92"/>
    </row>
    <row r="1112" spans="2:45" hidden="1">
      <c r="B1112" s="823">
        <f>B1100+1</f>
        <v>92</v>
      </c>
      <c r="C1112" s="828"/>
      <c r="D1112" s="25"/>
      <c r="E1112" s="25"/>
      <c r="F1112" s="24"/>
      <c r="G1112" s="396"/>
      <c r="H1112" s="7" t="str">
        <f>IFERROR(IF(G1112/#REF!=0," ",G1112/#REF!),"")</f>
        <v/>
      </c>
      <c r="I1112" s="147"/>
      <c r="J1112" s="147"/>
      <c r="K1112" s="147"/>
      <c r="L1112" s="147"/>
      <c r="M1112" s="147"/>
      <c r="N1112" s="147"/>
      <c r="O1112" s="862" t="str">
        <f>IFERROR(ROUND(IF(G1122/#REF!=0,"",G1122/#REF!),0),"")</f>
        <v/>
      </c>
      <c r="P1112" s="859" t="str">
        <f>IFERROR(O1122/#REF!,"")</f>
        <v/>
      </c>
      <c r="Q1112" s="332"/>
      <c r="R1112" s="865" t="str">
        <f>IFERROR(P1122*#REF!/2,"")</f>
        <v/>
      </c>
      <c r="S1112" s="392"/>
      <c r="T1112" s="392"/>
      <c r="U1112" s="152"/>
      <c r="V1112" s="152"/>
      <c r="W1112" s="834" t="str">
        <f>IFERROR(ROUND(IF(OR(#REF!="Hino Truck",#REF!="Hino Truck",#REF!="Hino Truck",#REF!="Hino Truck"),$P1122/#REF!,""),1),"NA")</f>
        <v>NA</v>
      </c>
      <c r="X1112" s="387"/>
      <c r="Y1112" s="834" t="str">
        <f>IFERROR(ROUND(IF(OR(#REF!="Shazoor",#REF!="Shazoor",#REF!="Shazoor",#REF!="Shazoor"),$P1122/#REF!,""),1),"NA")</f>
        <v>NA</v>
      </c>
      <c r="Z1112" s="387"/>
      <c r="AA1112" s="834" t="str">
        <f>IFERROR(ROUND(IF(OR(#REF!="Suzuki",#REF!="Suzuki",#REF!="Suzuki",#REF!="Suzuki"),$P1122/#REF!,""),1),"NA")</f>
        <v>NA</v>
      </c>
      <c r="AB1112" s="269"/>
      <c r="AC1112" s="830"/>
      <c r="AD1112" s="855" t="e">
        <f>H1122/#REF!/#REF!</f>
        <v>#REF!</v>
      </c>
      <c r="AE1112" s="319"/>
      <c r="AF1112" s="319"/>
      <c r="AG1112" s="319"/>
      <c r="AH1112" s="319"/>
      <c r="AI1112" s="319"/>
      <c r="AJ1112" s="319"/>
      <c r="AK1112" s="319"/>
      <c r="AL1112" s="319"/>
      <c r="AM1112" s="319"/>
      <c r="AN1112" s="319"/>
      <c r="AO1112" s="319"/>
      <c r="AP1112" s="319"/>
      <c r="AQ1112" s="857" t="e">
        <f>ROUND(AD1122/#REF!,0)</f>
        <v>#REF!</v>
      </c>
      <c r="AR1112" s="44"/>
      <c r="AS1112" s="19"/>
    </row>
    <row r="1113" spans="2:45" hidden="1">
      <c r="B1113" s="823"/>
      <c r="C1113" s="828"/>
      <c r="D1113" s="25"/>
      <c r="E1113" s="25"/>
      <c r="F1113" s="396"/>
      <c r="G1113" s="396"/>
      <c r="H1113" s="7" t="str">
        <f>IFERROR(IF(G1113/#REF!=0," ",G1113/#REF!),"")</f>
        <v/>
      </c>
      <c r="I1113" s="147"/>
      <c r="J1113" s="147"/>
      <c r="K1113" s="147"/>
      <c r="L1113" s="147"/>
      <c r="M1113" s="147"/>
      <c r="N1113" s="147"/>
      <c r="O1113" s="863"/>
      <c r="P1113" s="860"/>
      <c r="Q1113" s="330"/>
      <c r="R1113" s="866"/>
      <c r="S1113" s="392"/>
      <c r="T1113" s="392"/>
      <c r="U1113" s="152"/>
      <c r="V1113" s="152"/>
      <c r="W1113" s="835"/>
      <c r="X1113" s="388"/>
      <c r="Y1113" s="835"/>
      <c r="Z1113" s="388"/>
      <c r="AA1113" s="835"/>
      <c r="AB1113" s="270"/>
      <c r="AC1113" s="831"/>
      <c r="AD1113" s="855"/>
      <c r="AE1113" s="319"/>
      <c r="AF1113" s="319"/>
      <c r="AG1113" s="319"/>
      <c r="AH1113" s="319"/>
      <c r="AI1113" s="319"/>
      <c r="AJ1113" s="319"/>
      <c r="AK1113" s="319"/>
      <c r="AL1113" s="319"/>
      <c r="AM1113" s="319"/>
      <c r="AN1113" s="319"/>
      <c r="AO1113" s="319"/>
      <c r="AP1113" s="319"/>
      <c r="AQ1113" s="857"/>
      <c r="AR1113" s="46"/>
      <c r="AS1113" s="19"/>
    </row>
    <row r="1114" spans="2:45" hidden="1">
      <c r="B1114" s="823"/>
      <c r="C1114" s="828"/>
      <c r="D1114" s="25"/>
      <c r="E1114" s="25"/>
      <c r="F1114" s="396"/>
      <c r="G1114" s="396"/>
      <c r="H1114" s="7" t="str">
        <f>IFERROR(IF(G1114/#REF!=0," ",G1114/#REF!),"")</f>
        <v/>
      </c>
      <c r="I1114" s="147"/>
      <c r="J1114" s="147"/>
      <c r="K1114" s="147"/>
      <c r="L1114" s="147"/>
      <c r="M1114" s="147"/>
      <c r="N1114" s="147"/>
      <c r="O1114" s="863"/>
      <c r="P1114" s="860"/>
      <c r="Q1114" s="330"/>
      <c r="R1114" s="866"/>
      <c r="S1114" s="392"/>
      <c r="T1114" s="392"/>
      <c r="U1114" s="152"/>
      <c r="V1114" s="152"/>
      <c r="W1114" s="835"/>
      <c r="X1114" s="388"/>
      <c r="Y1114" s="835"/>
      <c r="Z1114" s="388"/>
      <c r="AA1114" s="835"/>
      <c r="AB1114" s="270"/>
      <c r="AC1114" s="831"/>
      <c r="AD1114" s="855"/>
      <c r="AE1114" s="319"/>
      <c r="AF1114" s="319"/>
      <c r="AG1114" s="319"/>
      <c r="AH1114" s="319"/>
      <c r="AI1114" s="319"/>
      <c r="AJ1114" s="319"/>
      <c r="AK1114" s="319"/>
      <c r="AL1114" s="319"/>
      <c r="AM1114" s="319"/>
      <c r="AN1114" s="319"/>
      <c r="AO1114" s="319"/>
      <c r="AP1114" s="319"/>
      <c r="AQ1114" s="857"/>
      <c r="AR1114" s="46"/>
      <c r="AS1114" s="19"/>
    </row>
    <row r="1115" spans="2:45" hidden="1">
      <c r="B1115" s="823"/>
      <c r="C1115" s="828"/>
      <c r="D1115" s="25"/>
      <c r="E1115" s="25"/>
      <c r="F1115" s="396"/>
      <c r="G1115" s="396"/>
      <c r="H1115" s="7" t="str">
        <f>IFERROR(IF(G1115/#REF!=0," ",G1115/#REF!),"")</f>
        <v/>
      </c>
      <c r="I1115" s="147"/>
      <c r="J1115" s="147"/>
      <c r="K1115" s="147"/>
      <c r="L1115" s="147"/>
      <c r="M1115" s="147"/>
      <c r="N1115" s="147"/>
      <c r="O1115" s="863"/>
      <c r="P1115" s="860"/>
      <c r="Q1115" s="330"/>
      <c r="R1115" s="866"/>
      <c r="S1115" s="392"/>
      <c r="T1115" s="392"/>
      <c r="U1115" s="152"/>
      <c r="V1115" s="152"/>
      <c r="W1115" s="835"/>
      <c r="X1115" s="388"/>
      <c r="Y1115" s="835"/>
      <c r="Z1115" s="388"/>
      <c r="AA1115" s="835"/>
      <c r="AB1115" s="270"/>
      <c r="AC1115" s="831"/>
      <c r="AD1115" s="855"/>
      <c r="AE1115" s="319"/>
      <c r="AF1115" s="319"/>
      <c r="AG1115" s="319"/>
      <c r="AH1115" s="319"/>
      <c r="AI1115" s="319"/>
      <c r="AJ1115" s="319"/>
      <c r="AK1115" s="319"/>
      <c r="AL1115" s="319"/>
      <c r="AM1115" s="319"/>
      <c r="AN1115" s="319"/>
      <c r="AO1115" s="319"/>
      <c r="AP1115" s="319"/>
      <c r="AQ1115" s="857"/>
      <c r="AR1115" s="46"/>
      <c r="AS1115" s="19"/>
    </row>
    <row r="1116" spans="2:45" hidden="1">
      <c r="B1116" s="823"/>
      <c r="C1116" s="828"/>
      <c r="D1116" s="25"/>
      <c r="E1116" s="25"/>
      <c r="F1116" s="396"/>
      <c r="G1116" s="22"/>
      <c r="H1116" s="7" t="str">
        <f>IFERROR(IF(G1116/#REF!=0," ",G1116/#REF!),"")</f>
        <v/>
      </c>
      <c r="I1116" s="147"/>
      <c r="J1116" s="147"/>
      <c r="K1116" s="147"/>
      <c r="L1116" s="147"/>
      <c r="M1116" s="147"/>
      <c r="N1116" s="147"/>
      <c r="O1116" s="863"/>
      <c r="P1116" s="860"/>
      <c r="Q1116" s="330"/>
      <c r="R1116" s="866"/>
      <c r="S1116" s="392"/>
      <c r="T1116" s="392"/>
      <c r="U1116" s="152"/>
      <c r="V1116" s="152"/>
      <c r="W1116" s="835"/>
      <c r="X1116" s="388"/>
      <c r="Y1116" s="835"/>
      <c r="Z1116" s="388"/>
      <c r="AA1116" s="835"/>
      <c r="AB1116" s="270"/>
      <c r="AC1116" s="831"/>
      <c r="AD1116" s="855"/>
      <c r="AE1116" s="319"/>
      <c r="AF1116" s="319"/>
      <c r="AG1116" s="319"/>
      <c r="AH1116" s="319"/>
      <c r="AI1116" s="319"/>
      <c r="AJ1116" s="319"/>
      <c r="AK1116" s="319"/>
      <c r="AL1116" s="319"/>
      <c r="AM1116" s="319"/>
      <c r="AN1116" s="319"/>
      <c r="AO1116" s="319"/>
      <c r="AP1116" s="319"/>
      <c r="AQ1116" s="857"/>
      <c r="AR1116" s="46"/>
      <c r="AS1116" s="19"/>
    </row>
    <row r="1117" spans="2:45" hidden="1">
      <c r="B1117" s="823"/>
      <c r="C1117" s="828"/>
      <c r="D1117" s="25"/>
      <c r="E1117" s="25"/>
      <c r="F1117" s="396"/>
      <c r="G1117" s="22"/>
      <c r="H1117" s="7" t="str">
        <f>IFERROR(IF(G1117/#REF!=0," ",G1117/#REF!),"")</f>
        <v/>
      </c>
      <c r="I1117" s="147"/>
      <c r="J1117" s="147"/>
      <c r="K1117" s="147"/>
      <c r="L1117" s="147"/>
      <c r="M1117" s="147"/>
      <c r="N1117" s="147"/>
      <c r="O1117" s="863"/>
      <c r="P1117" s="860"/>
      <c r="Q1117" s="330"/>
      <c r="R1117" s="866"/>
      <c r="S1117" s="392"/>
      <c r="T1117" s="392"/>
      <c r="U1117" s="152"/>
      <c r="V1117" s="152"/>
      <c r="W1117" s="835"/>
      <c r="X1117" s="388"/>
      <c r="Y1117" s="835"/>
      <c r="Z1117" s="388"/>
      <c r="AA1117" s="835"/>
      <c r="AB1117" s="270"/>
      <c r="AC1117" s="831"/>
      <c r="AD1117" s="855"/>
      <c r="AE1117" s="319"/>
      <c r="AF1117" s="319"/>
      <c r="AG1117" s="319"/>
      <c r="AH1117" s="319"/>
      <c r="AI1117" s="319"/>
      <c r="AJ1117" s="319"/>
      <c r="AK1117" s="319"/>
      <c r="AL1117" s="319"/>
      <c r="AM1117" s="319"/>
      <c r="AN1117" s="319"/>
      <c r="AO1117" s="319"/>
      <c r="AP1117" s="319"/>
      <c r="AQ1117" s="857"/>
      <c r="AR1117" s="46"/>
      <c r="AS1117" s="19"/>
    </row>
    <row r="1118" spans="2:45" hidden="1">
      <c r="B1118" s="823"/>
      <c r="C1118" s="828"/>
      <c r="D1118" s="25"/>
      <c r="E1118" s="25"/>
      <c r="F1118" s="396"/>
      <c r="G1118" s="22"/>
      <c r="H1118" s="7" t="str">
        <f>IFERROR(IF(G1118/#REF!=0," ",G1118/#REF!),"")</f>
        <v/>
      </c>
      <c r="I1118" s="147"/>
      <c r="J1118" s="147"/>
      <c r="K1118" s="147"/>
      <c r="L1118" s="147"/>
      <c r="M1118" s="147"/>
      <c r="N1118" s="147"/>
      <c r="O1118" s="863"/>
      <c r="P1118" s="860"/>
      <c r="Q1118" s="330"/>
      <c r="R1118" s="866"/>
      <c r="S1118" s="392"/>
      <c r="T1118" s="392"/>
      <c r="U1118" s="152"/>
      <c r="V1118" s="152"/>
      <c r="W1118" s="835"/>
      <c r="X1118" s="388"/>
      <c r="Y1118" s="835"/>
      <c r="Z1118" s="388"/>
      <c r="AA1118" s="835"/>
      <c r="AB1118" s="270"/>
      <c r="AC1118" s="831"/>
      <c r="AD1118" s="855"/>
      <c r="AE1118" s="319"/>
      <c r="AF1118" s="319"/>
      <c r="AG1118" s="319"/>
      <c r="AH1118" s="319"/>
      <c r="AI1118" s="319"/>
      <c r="AJ1118" s="319"/>
      <c r="AK1118" s="319"/>
      <c r="AL1118" s="319"/>
      <c r="AM1118" s="319"/>
      <c r="AN1118" s="319"/>
      <c r="AO1118" s="319"/>
      <c r="AP1118" s="319"/>
      <c r="AQ1118" s="857"/>
      <c r="AR1118" s="46"/>
      <c r="AS1118" s="19"/>
    </row>
    <row r="1119" spans="2:45" hidden="1">
      <c r="B1119" s="823"/>
      <c r="C1119" s="828"/>
      <c r="D1119" s="25"/>
      <c r="E1119" s="25"/>
      <c r="F1119" s="396"/>
      <c r="G1119" s="22"/>
      <c r="H1119" s="7" t="str">
        <f>IFERROR(IF(G1119/#REF!=0," ",G1119/#REF!),"")</f>
        <v/>
      </c>
      <c r="I1119" s="147"/>
      <c r="J1119" s="147"/>
      <c r="K1119" s="147"/>
      <c r="L1119" s="147"/>
      <c r="M1119" s="147"/>
      <c r="N1119" s="147"/>
      <c r="O1119" s="863"/>
      <c r="P1119" s="860"/>
      <c r="Q1119" s="330"/>
      <c r="R1119" s="866"/>
      <c r="S1119" s="392"/>
      <c r="T1119" s="392"/>
      <c r="U1119" s="152"/>
      <c r="V1119" s="152"/>
      <c r="W1119" s="835"/>
      <c r="X1119" s="388"/>
      <c r="Y1119" s="835"/>
      <c r="Z1119" s="388"/>
      <c r="AA1119" s="835"/>
      <c r="AB1119" s="270"/>
      <c r="AC1119" s="831"/>
      <c r="AD1119" s="855"/>
      <c r="AE1119" s="319"/>
      <c r="AF1119" s="319"/>
      <c r="AG1119" s="319"/>
      <c r="AH1119" s="319"/>
      <c r="AI1119" s="319"/>
      <c r="AJ1119" s="319"/>
      <c r="AK1119" s="319"/>
      <c r="AL1119" s="319"/>
      <c r="AM1119" s="319"/>
      <c r="AN1119" s="319"/>
      <c r="AO1119" s="319"/>
      <c r="AP1119" s="319"/>
      <c r="AQ1119" s="857"/>
      <c r="AR1119" s="46"/>
      <c r="AS1119" s="19"/>
    </row>
    <row r="1120" spans="2:45" hidden="1">
      <c r="B1120" s="823"/>
      <c r="C1120" s="828"/>
      <c r="D1120" s="25"/>
      <c r="E1120" s="25"/>
      <c r="F1120" s="396"/>
      <c r="G1120" s="22"/>
      <c r="H1120" s="7" t="str">
        <f>IFERROR(IF(G1120/#REF!=0," ",G1120/#REF!),"")</f>
        <v/>
      </c>
      <c r="I1120" s="147"/>
      <c r="J1120" s="147"/>
      <c r="K1120" s="147"/>
      <c r="L1120" s="147"/>
      <c r="M1120" s="147"/>
      <c r="N1120" s="147"/>
      <c r="O1120" s="863"/>
      <c r="P1120" s="860"/>
      <c r="Q1120" s="330"/>
      <c r="R1120" s="866"/>
      <c r="S1120" s="392"/>
      <c r="T1120" s="392"/>
      <c r="U1120" s="152"/>
      <c r="V1120" s="152"/>
      <c r="W1120" s="835"/>
      <c r="X1120" s="388"/>
      <c r="Y1120" s="835"/>
      <c r="Z1120" s="388"/>
      <c r="AA1120" s="835"/>
      <c r="AB1120" s="270"/>
      <c r="AC1120" s="831"/>
      <c r="AD1120" s="855"/>
      <c r="AE1120" s="319"/>
      <c r="AF1120" s="319"/>
      <c r="AG1120" s="319"/>
      <c r="AH1120" s="319"/>
      <c r="AI1120" s="319"/>
      <c r="AJ1120" s="319"/>
      <c r="AK1120" s="319"/>
      <c r="AL1120" s="319"/>
      <c r="AM1120" s="319"/>
      <c r="AN1120" s="319"/>
      <c r="AO1120" s="319"/>
      <c r="AP1120" s="319"/>
      <c r="AQ1120" s="857"/>
      <c r="AR1120" s="46"/>
      <c r="AS1120" s="19"/>
    </row>
    <row r="1121" spans="2:45" hidden="1">
      <c r="B1121" s="822"/>
      <c r="C1121" s="829"/>
      <c r="D1121" s="25"/>
      <c r="E1121" s="25"/>
      <c r="F1121" s="396"/>
      <c r="G1121" s="22"/>
      <c r="H1121" s="7" t="str">
        <f>IFERROR(IF(G1121/#REF!=0," ",G1121/#REF!),"")</f>
        <v/>
      </c>
      <c r="I1121" s="7"/>
      <c r="J1121" s="7"/>
      <c r="K1121" s="7"/>
      <c r="L1121" s="7"/>
      <c r="M1121" s="7"/>
      <c r="N1121" s="7"/>
      <c r="O1121" s="864"/>
      <c r="P1121" s="861"/>
      <c r="Q1121" s="331"/>
      <c r="R1121" s="867"/>
      <c r="S1121" s="393"/>
      <c r="T1121" s="393"/>
      <c r="U1121" s="153"/>
      <c r="V1121" s="153"/>
      <c r="W1121" s="836"/>
      <c r="X1121" s="389"/>
      <c r="Y1121" s="836"/>
      <c r="Z1121" s="389"/>
      <c r="AA1121" s="836"/>
      <c r="AB1121" s="271"/>
      <c r="AC1121" s="832"/>
      <c r="AD1121" s="856"/>
      <c r="AE1121" s="320"/>
      <c r="AF1121" s="320"/>
      <c r="AG1121" s="320"/>
      <c r="AH1121" s="320"/>
      <c r="AI1121" s="320"/>
      <c r="AJ1121" s="320"/>
      <c r="AK1121" s="320"/>
      <c r="AL1121" s="320"/>
      <c r="AM1121" s="320"/>
      <c r="AN1121" s="320"/>
      <c r="AO1121" s="320"/>
      <c r="AP1121" s="320"/>
      <c r="AQ1121" s="858"/>
      <c r="AR1121" s="46"/>
      <c r="AS1121" s="19"/>
    </row>
    <row r="1122" spans="2:45" s="90" customFormat="1" ht="16.5" hidden="1" customHeight="1">
      <c r="B1122" s="821"/>
      <c r="C1122" s="78" t="s">
        <v>348</v>
      </c>
      <c r="D1122" s="78">
        <f>COUNTA(D1112:D1121)</f>
        <v>0</v>
      </c>
      <c r="E1122" s="78"/>
      <c r="F1122" s="78"/>
      <c r="G1122" s="69">
        <f>SUM(G1112:G1121)</f>
        <v>0</v>
      </c>
      <c r="H1122" s="69">
        <f>SUM(H1112:H1121)</f>
        <v>0</v>
      </c>
      <c r="I1122" s="69"/>
      <c r="J1122" s="69"/>
      <c r="K1122" s="69"/>
      <c r="L1122" s="69"/>
      <c r="M1122" s="69"/>
      <c r="N1122" s="69"/>
      <c r="O1122" s="70">
        <f>SUM(O1112:O1121)</f>
        <v>0</v>
      </c>
      <c r="P1122" s="71">
        <f>SUM(P1112:P1121)</f>
        <v>0</v>
      </c>
      <c r="Q1122" s="71"/>
      <c r="R1122" s="71">
        <f>SUM(R1112:R1121)</f>
        <v>0</v>
      </c>
      <c r="S1122" s="71"/>
      <c r="T1122" s="71"/>
      <c r="U1122" s="71"/>
      <c r="V1122" s="71"/>
      <c r="W1122" s="74">
        <f>SUM(W1112:W1121)</f>
        <v>0</v>
      </c>
      <c r="X1122" s="74"/>
      <c r="Y1122" s="74">
        <f t="shared" ref="Y1122" si="196">SUM(Y1112:Y1121)</f>
        <v>0</v>
      </c>
      <c r="Z1122" s="74"/>
      <c r="AA1122" s="74">
        <f>SUM(AA1112:AA1121)</f>
        <v>0</v>
      </c>
      <c r="AB1122" s="74"/>
      <c r="AC1122" s="71"/>
      <c r="AD1122" s="71" t="e">
        <f>SUM(AD1112:AD1121)</f>
        <v>#REF!</v>
      </c>
      <c r="AE1122" s="71"/>
      <c r="AF1122" s="71"/>
      <c r="AG1122" s="71"/>
      <c r="AH1122" s="71"/>
      <c r="AI1122" s="71"/>
      <c r="AJ1122" s="71"/>
      <c r="AK1122" s="71"/>
      <c r="AL1122" s="71"/>
      <c r="AM1122" s="71"/>
      <c r="AN1122" s="71"/>
      <c r="AO1122" s="71"/>
      <c r="AP1122" s="71"/>
      <c r="AQ1122" s="71" t="e">
        <f t="shared" ref="AQ1122" si="197">SUM(AQ1112:AQ1121)</f>
        <v>#REF!</v>
      </c>
      <c r="AR1122" s="81"/>
      <c r="AS1122" s="91"/>
    </row>
    <row r="1123" spans="2:45" s="93" customFormat="1" hidden="1">
      <c r="B1123" s="822"/>
      <c r="C1123" s="82"/>
      <c r="D1123" s="83"/>
      <c r="E1123" s="83"/>
      <c r="F1123" s="84"/>
      <c r="G1123" s="84"/>
      <c r="H1123" s="28" t="str">
        <f>IFERROR(IF(G1123/#REF!=0," ",G1123/#REF!),"")</f>
        <v/>
      </c>
      <c r="I1123" s="28"/>
      <c r="J1123" s="28"/>
      <c r="K1123" s="28"/>
      <c r="L1123" s="28"/>
      <c r="M1123" s="28"/>
      <c r="N1123" s="28"/>
      <c r="O1123" s="72"/>
      <c r="P1123" s="73"/>
      <c r="Q1123" s="73"/>
      <c r="R1123" s="73"/>
      <c r="S1123" s="73"/>
      <c r="T1123" s="73"/>
      <c r="U1123" s="73"/>
      <c r="V1123" s="73"/>
      <c r="W1123" s="73"/>
      <c r="X1123" s="73"/>
      <c r="Y1123" s="73"/>
      <c r="Z1123" s="73"/>
      <c r="AA1123" s="73"/>
      <c r="AB1123" s="73"/>
      <c r="AC1123" s="73"/>
      <c r="AD1123" s="73"/>
      <c r="AE1123" s="73"/>
      <c r="AF1123" s="73"/>
      <c r="AG1123" s="73"/>
      <c r="AH1123" s="73"/>
      <c r="AI1123" s="73"/>
      <c r="AJ1123" s="73"/>
      <c r="AK1123" s="73"/>
      <c r="AL1123" s="73"/>
      <c r="AM1123" s="73"/>
      <c r="AN1123" s="73"/>
      <c r="AO1123" s="73"/>
      <c r="AP1123" s="73"/>
      <c r="AQ1123" s="73"/>
      <c r="AR1123" s="87"/>
      <c r="AS1123" s="92"/>
    </row>
    <row r="1124" spans="2:45" hidden="1">
      <c r="B1124" s="823">
        <f>B1112+1</f>
        <v>93</v>
      </c>
      <c r="C1124" s="828"/>
      <c r="D1124" s="25"/>
      <c r="E1124" s="25"/>
      <c r="F1124" s="24"/>
      <c r="G1124" s="396"/>
      <c r="H1124" s="7" t="str">
        <f>IFERROR(IF(G1124/#REF!=0," ",G1124/#REF!),"")</f>
        <v/>
      </c>
      <c r="I1124" s="147"/>
      <c r="J1124" s="147"/>
      <c r="K1124" s="147"/>
      <c r="L1124" s="147"/>
      <c r="M1124" s="147"/>
      <c r="N1124" s="147"/>
      <c r="O1124" s="862" t="str">
        <f>IFERROR(ROUND(IF(G1134/#REF!=0,"",G1134/#REF!),0),"")</f>
        <v/>
      </c>
      <c r="P1124" s="859" t="str">
        <f>IFERROR(O1134/#REF!,"")</f>
        <v/>
      </c>
      <c r="Q1124" s="332"/>
      <c r="R1124" s="865" t="str">
        <f>IFERROR(P1134*#REF!/2,"")</f>
        <v/>
      </c>
      <c r="S1124" s="392"/>
      <c r="T1124" s="392"/>
      <c r="U1124" s="152"/>
      <c r="V1124" s="152"/>
      <c r="W1124" s="834" t="str">
        <f>IFERROR(ROUND(IF(OR(#REF!="Hino Truck",#REF!="Hino Truck",#REF!="Hino Truck",#REF!="Hino Truck"),$P1134/#REF!,""),1),"NA")</f>
        <v>NA</v>
      </c>
      <c r="X1124" s="387"/>
      <c r="Y1124" s="834" t="str">
        <f>IFERROR(ROUND(IF(OR(#REF!="Shazoor",#REF!="Shazoor",#REF!="Shazoor",#REF!="Shazoor"),$P1134/#REF!,""),1),"NA")</f>
        <v>NA</v>
      </c>
      <c r="Z1124" s="387"/>
      <c r="AA1124" s="834" t="str">
        <f>IFERROR(ROUND(IF(OR(#REF!="Suzuki",#REF!="Suzuki",#REF!="Suzuki",#REF!="Suzuki"),$P1134/#REF!,""),1),"NA")</f>
        <v>NA</v>
      </c>
      <c r="AB1124" s="269"/>
      <c r="AC1124" s="830"/>
      <c r="AD1124" s="855" t="e">
        <f>H1134/#REF!/#REF!</f>
        <v>#REF!</v>
      </c>
      <c r="AE1124" s="319"/>
      <c r="AF1124" s="319"/>
      <c r="AG1124" s="319"/>
      <c r="AH1124" s="319"/>
      <c r="AI1124" s="319"/>
      <c r="AJ1124" s="319"/>
      <c r="AK1124" s="319"/>
      <c r="AL1124" s="319"/>
      <c r="AM1124" s="319"/>
      <c r="AN1124" s="319"/>
      <c r="AO1124" s="319"/>
      <c r="AP1124" s="319"/>
      <c r="AQ1124" s="857" t="e">
        <f>ROUND(AD1134/#REF!,0)</f>
        <v>#REF!</v>
      </c>
      <c r="AR1124" s="44"/>
      <c r="AS1124" s="19"/>
    </row>
    <row r="1125" spans="2:45" hidden="1">
      <c r="B1125" s="823"/>
      <c r="C1125" s="828"/>
      <c r="D1125" s="25"/>
      <c r="E1125" s="25"/>
      <c r="F1125" s="396"/>
      <c r="G1125" s="396"/>
      <c r="H1125" s="7" t="str">
        <f>IFERROR(IF(G1125/#REF!=0," ",G1125/#REF!),"")</f>
        <v/>
      </c>
      <c r="I1125" s="147"/>
      <c r="J1125" s="147"/>
      <c r="K1125" s="147"/>
      <c r="L1125" s="147"/>
      <c r="M1125" s="147"/>
      <c r="N1125" s="147"/>
      <c r="O1125" s="863"/>
      <c r="P1125" s="860"/>
      <c r="Q1125" s="330"/>
      <c r="R1125" s="866"/>
      <c r="S1125" s="392"/>
      <c r="T1125" s="392"/>
      <c r="U1125" s="152"/>
      <c r="V1125" s="152"/>
      <c r="W1125" s="835"/>
      <c r="X1125" s="388"/>
      <c r="Y1125" s="835"/>
      <c r="Z1125" s="388"/>
      <c r="AA1125" s="835"/>
      <c r="AB1125" s="270"/>
      <c r="AC1125" s="831"/>
      <c r="AD1125" s="855"/>
      <c r="AE1125" s="319"/>
      <c r="AF1125" s="319"/>
      <c r="AG1125" s="319"/>
      <c r="AH1125" s="319"/>
      <c r="AI1125" s="319"/>
      <c r="AJ1125" s="319"/>
      <c r="AK1125" s="319"/>
      <c r="AL1125" s="319"/>
      <c r="AM1125" s="319"/>
      <c r="AN1125" s="319"/>
      <c r="AO1125" s="319"/>
      <c r="AP1125" s="319"/>
      <c r="AQ1125" s="857"/>
      <c r="AR1125" s="46"/>
      <c r="AS1125" s="19"/>
    </row>
    <row r="1126" spans="2:45" hidden="1">
      <c r="B1126" s="823"/>
      <c r="C1126" s="828"/>
      <c r="D1126" s="25"/>
      <c r="E1126" s="25"/>
      <c r="F1126" s="396"/>
      <c r="G1126" s="396"/>
      <c r="H1126" s="7" t="str">
        <f>IFERROR(IF(G1126/#REF!=0," ",G1126/#REF!),"")</f>
        <v/>
      </c>
      <c r="I1126" s="147"/>
      <c r="J1126" s="147"/>
      <c r="K1126" s="147"/>
      <c r="L1126" s="147"/>
      <c r="M1126" s="147"/>
      <c r="N1126" s="147"/>
      <c r="O1126" s="863"/>
      <c r="P1126" s="860"/>
      <c r="Q1126" s="330"/>
      <c r="R1126" s="866"/>
      <c r="S1126" s="392"/>
      <c r="T1126" s="392"/>
      <c r="U1126" s="152"/>
      <c r="V1126" s="152"/>
      <c r="W1126" s="835"/>
      <c r="X1126" s="388"/>
      <c r="Y1126" s="835"/>
      <c r="Z1126" s="388"/>
      <c r="AA1126" s="835"/>
      <c r="AB1126" s="270"/>
      <c r="AC1126" s="831"/>
      <c r="AD1126" s="855"/>
      <c r="AE1126" s="319"/>
      <c r="AF1126" s="319"/>
      <c r="AG1126" s="319"/>
      <c r="AH1126" s="319"/>
      <c r="AI1126" s="319"/>
      <c r="AJ1126" s="319"/>
      <c r="AK1126" s="319"/>
      <c r="AL1126" s="319"/>
      <c r="AM1126" s="319"/>
      <c r="AN1126" s="319"/>
      <c r="AO1126" s="319"/>
      <c r="AP1126" s="319"/>
      <c r="AQ1126" s="857"/>
      <c r="AR1126" s="46"/>
      <c r="AS1126" s="19"/>
    </row>
    <row r="1127" spans="2:45" hidden="1">
      <c r="B1127" s="823"/>
      <c r="C1127" s="828"/>
      <c r="D1127" s="25"/>
      <c r="E1127" s="25"/>
      <c r="F1127" s="396"/>
      <c r="G1127" s="396"/>
      <c r="H1127" s="7" t="str">
        <f>IFERROR(IF(G1127/#REF!=0," ",G1127/#REF!),"")</f>
        <v/>
      </c>
      <c r="I1127" s="147"/>
      <c r="J1127" s="147"/>
      <c r="K1127" s="147"/>
      <c r="L1127" s="147"/>
      <c r="M1127" s="147"/>
      <c r="N1127" s="147"/>
      <c r="O1127" s="863"/>
      <c r="P1127" s="860"/>
      <c r="Q1127" s="330"/>
      <c r="R1127" s="866"/>
      <c r="S1127" s="392"/>
      <c r="T1127" s="392"/>
      <c r="U1127" s="152"/>
      <c r="V1127" s="152"/>
      <c r="W1127" s="835"/>
      <c r="X1127" s="388"/>
      <c r="Y1127" s="835"/>
      <c r="Z1127" s="388"/>
      <c r="AA1127" s="835"/>
      <c r="AB1127" s="270"/>
      <c r="AC1127" s="831"/>
      <c r="AD1127" s="855"/>
      <c r="AE1127" s="319"/>
      <c r="AF1127" s="319"/>
      <c r="AG1127" s="319"/>
      <c r="AH1127" s="319"/>
      <c r="AI1127" s="319"/>
      <c r="AJ1127" s="319"/>
      <c r="AK1127" s="319"/>
      <c r="AL1127" s="319"/>
      <c r="AM1127" s="319"/>
      <c r="AN1127" s="319"/>
      <c r="AO1127" s="319"/>
      <c r="AP1127" s="319"/>
      <c r="AQ1127" s="857"/>
      <c r="AR1127" s="46"/>
      <c r="AS1127" s="19"/>
    </row>
    <row r="1128" spans="2:45" hidden="1">
      <c r="B1128" s="823"/>
      <c r="C1128" s="828"/>
      <c r="D1128" s="25"/>
      <c r="E1128" s="25"/>
      <c r="F1128" s="396"/>
      <c r="G1128" s="22"/>
      <c r="H1128" s="7" t="str">
        <f>IFERROR(IF(G1128/#REF!=0," ",G1128/#REF!),"")</f>
        <v/>
      </c>
      <c r="I1128" s="147"/>
      <c r="J1128" s="147"/>
      <c r="K1128" s="147"/>
      <c r="L1128" s="147"/>
      <c r="M1128" s="147"/>
      <c r="N1128" s="147"/>
      <c r="O1128" s="863"/>
      <c r="P1128" s="860"/>
      <c r="Q1128" s="330"/>
      <c r="R1128" s="866"/>
      <c r="S1128" s="392"/>
      <c r="T1128" s="392"/>
      <c r="U1128" s="152"/>
      <c r="V1128" s="152"/>
      <c r="W1128" s="835"/>
      <c r="X1128" s="388"/>
      <c r="Y1128" s="835"/>
      <c r="Z1128" s="388"/>
      <c r="AA1128" s="835"/>
      <c r="AB1128" s="270"/>
      <c r="AC1128" s="831"/>
      <c r="AD1128" s="855"/>
      <c r="AE1128" s="319"/>
      <c r="AF1128" s="319"/>
      <c r="AG1128" s="319"/>
      <c r="AH1128" s="319"/>
      <c r="AI1128" s="319"/>
      <c r="AJ1128" s="319"/>
      <c r="AK1128" s="319"/>
      <c r="AL1128" s="319"/>
      <c r="AM1128" s="319"/>
      <c r="AN1128" s="319"/>
      <c r="AO1128" s="319"/>
      <c r="AP1128" s="319"/>
      <c r="AQ1128" s="857"/>
      <c r="AR1128" s="46"/>
      <c r="AS1128" s="19"/>
    </row>
    <row r="1129" spans="2:45" hidden="1">
      <c r="B1129" s="823"/>
      <c r="C1129" s="828"/>
      <c r="D1129" s="25"/>
      <c r="E1129" s="25"/>
      <c r="F1129" s="396"/>
      <c r="G1129" s="22"/>
      <c r="H1129" s="7" t="str">
        <f>IFERROR(IF(G1129/#REF!=0," ",G1129/#REF!),"")</f>
        <v/>
      </c>
      <c r="I1129" s="147"/>
      <c r="J1129" s="147"/>
      <c r="K1129" s="147"/>
      <c r="L1129" s="147"/>
      <c r="M1129" s="147"/>
      <c r="N1129" s="147"/>
      <c r="O1129" s="863"/>
      <c r="P1129" s="860"/>
      <c r="Q1129" s="330"/>
      <c r="R1129" s="866"/>
      <c r="S1129" s="392"/>
      <c r="T1129" s="392"/>
      <c r="U1129" s="152"/>
      <c r="V1129" s="152"/>
      <c r="W1129" s="835"/>
      <c r="X1129" s="388"/>
      <c r="Y1129" s="835"/>
      <c r="Z1129" s="388"/>
      <c r="AA1129" s="835"/>
      <c r="AB1129" s="270"/>
      <c r="AC1129" s="831"/>
      <c r="AD1129" s="855"/>
      <c r="AE1129" s="319"/>
      <c r="AF1129" s="319"/>
      <c r="AG1129" s="319"/>
      <c r="AH1129" s="319"/>
      <c r="AI1129" s="319"/>
      <c r="AJ1129" s="319"/>
      <c r="AK1129" s="319"/>
      <c r="AL1129" s="319"/>
      <c r="AM1129" s="319"/>
      <c r="AN1129" s="319"/>
      <c r="AO1129" s="319"/>
      <c r="AP1129" s="319"/>
      <c r="AQ1129" s="857"/>
      <c r="AR1129" s="46"/>
      <c r="AS1129" s="19"/>
    </row>
    <row r="1130" spans="2:45" hidden="1">
      <c r="B1130" s="823"/>
      <c r="C1130" s="828"/>
      <c r="D1130" s="25"/>
      <c r="E1130" s="25"/>
      <c r="F1130" s="396"/>
      <c r="G1130" s="22"/>
      <c r="H1130" s="7" t="str">
        <f>IFERROR(IF(G1130/#REF!=0," ",G1130/#REF!),"")</f>
        <v/>
      </c>
      <c r="I1130" s="147"/>
      <c r="J1130" s="147"/>
      <c r="K1130" s="147"/>
      <c r="L1130" s="147"/>
      <c r="M1130" s="147"/>
      <c r="N1130" s="147"/>
      <c r="O1130" s="863"/>
      <c r="P1130" s="860"/>
      <c r="Q1130" s="330"/>
      <c r="R1130" s="866"/>
      <c r="S1130" s="392"/>
      <c r="T1130" s="392"/>
      <c r="U1130" s="152"/>
      <c r="V1130" s="152"/>
      <c r="W1130" s="835"/>
      <c r="X1130" s="388"/>
      <c r="Y1130" s="835"/>
      <c r="Z1130" s="388"/>
      <c r="AA1130" s="835"/>
      <c r="AB1130" s="270"/>
      <c r="AC1130" s="831"/>
      <c r="AD1130" s="855"/>
      <c r="AE1130" s="319"/>
      <c r="AF1130" s="319"/>
      <c r="AG1130" s="319"/>
      <c r="AH1130" s="319"/>
      <c r="AI1130" s="319"/>
      <c r="AJ1130" s="319"/>
      <c r="AK1130" s="319"/>
      <c r="AL1130" s="319"/>
      <c r="AM1130" s="319"/>
      <c r="AN1130" s="319"/>
      <c r="AO1130" s="319"/>
      <c r="AP1130" s="319"/>
      <c r="AQ1130" s="857"/>
      <c r="AR1130" s="46"/>
      <c r="AS1130" s="19"/>
    </row>
    <row r="1131" spans="2:45" hidden="1">
      <c r="B1131" s="823"/>
      <c r="C1131" s="828"/>
      <c r="D1131" s="25"/>
      <c r="E1131" s="25"/>
      <c r="F1131" s="396"/>
      <c r="G1131" s="22"/>
      <c r="H1131" s="7" t="str">
        <f>IFERROR(IF(G1131/#REF!=0," ",G1131/#REF!),"")</f>
        <v/>
      </c>
      <c r="I1131" s="147"/>
      <c r="J1131" s="147"/>
      <c r="K1131" s="147"/>
      <c r="L1131" s="147"/>
      <c r="M1131" s="147"/>
      <c r="N1131" s="147"/>
      <c r="O1131" s="863"/>
      <c r="P1131" s="860"/>
      <c r="Q1131" s="330"/>
      <c r="R1131" s="866"/>
      <c r="S1131" s="392"/>
      <c r="T1131" s="392"/>
      <c r="U1131" s="152"/>
      <c r="V1131" s="152"/>
      <c r="W1131" s="835"/>
      <c r="X1131" s="388"/>
      <c r="Y1131" s="835"/>
      <c r="Z1131" s="388"/>
      <c r="AA1131" s="835"/>
      <c r="AB1131" s="270"/>
      <c r="AC1131" s="831"/>
      <c r="AD1131" s="855"/>
      <c r="AE1131" s="319"/>
      <c r="AF1131" s="319"/>
      <c r="AG1131" s="319"/>
      <c r="AH1131" s="319"/>
      <c r="AI1131" s="319"/>
      <c r="AJ1131" s="319"/>
      <c r="AK1131" s="319"/>
      <c r="AL1131" s="319"/>
      <c r="AM1131" s="319"/>
      <c r="AN1131" s="319"/>
      <c r="AO1131" s="319"/>
      <c r="AP1131" s="319"/>
      <c r="AQ1131" s="857"/>
      <c r="AR1131" s="46"/>
      <c r="AS1131" s="19"/>
    </row>
    <row r="1132" spans="2:45" hidden="1">
      <c r="B1132" s="823"/>
      <c r="C1132" s="828"/>
      <c r="D1132" s="25"/>
      <c r="E1132" s="25"/>
      <c r="F1132" s="396"/>
      <c r="G1132" s="22"/>
      <c r="H1132" s="7" t="str">
        <f>IFERROR(IF(G1132/#REF!=0," ",G1132/#REF!),"")</f>
        <v/>
      </c>
      <c r="I1132" s="147"/>
      <c r="J1132" s="147"/>
      <c r="K1132" s="147"/>
      <c r="L1132" s="147"/>
      <c r="M1132" s="147"/>
      <c r="N1132" s="147"/>
      <c r="O1132" s="863"/>
      <c r="P1132" s="860"/>
      <c r="Q1132" s="330"/>
      <c r="R1132" s="866"/>
      <c r="S1132" s="392"/>
      <c r="T1132" s="392"/>
      <c r="U1132" s="152"/>
      <c r="V1132" s="152"/>
      <c r="W1132" s="835"/>
      <c r="X1132" s="388"/>
      <c r="Y1132" s="835"/>
      <c r="Z1132" s="388"/>
      <c r="AA1132" s="835"/>
      <c r="AB1132" s="270"/>
      <c r="AC1132" s="831"/>
      <c r="AD1132" s="855"/>
      <c r="AE1132" s="319"/>
      <c r="AF1132" s="319"/>
      <c r="AG1132" s="319"/>
      <c r="AH1132" s="319"/>
      <c r="AI1132" s="319"/>
      <c r="AJ1132" s="319"/>
      <c r="AK1132" s="319"/>
      <c r="AL1132" s="319"/>
      <c r="AM1132" s="319"/>
      <c r="AN1132" s="319"/>
      <c r="AO1132" s="319"/>
      <c r="AP1132" s="319"/>
      <c r="AQ1132" s="857"/>
      <c r="AR1132" s="46"/>
      <c r="AS1132" s="19"/>
    </row>
    <row r="1133" spans="2:45" hidden="1">
      <c r="B1133" s="822"/>
      <c r="C1133" s="829"/>
      <c r="D1133" s="25"/>
      <c r="E1133" s="25"/>
      <c r="F1133" s="396"/>
      <c r="G1133" s="22"/>
      <c r="H1133" s="7" t="str">
        <f>IFERROR(IF(G1133/#REF!=0," ",G1133/#REF!),"")</f>
        <v/>
      </c>
      <c r="I1133" s="7"/>
      <c r="J1133" s="7"/>
      <c r="K1133" s="7"/>
      <c r="L1133" s="7"/>
      <c r="M1133" s="7"/>
      <c r="N1133" s="7"/>
      <c r="O1133" s="864"/>
      <c r="P1133" s="861"/>
      <c r="Q1133" s="331"/>
      <c r="R1133" s="867"/>
      <c r="S1133" s="393"/>
      <c r="T1133" s="393"/>
      <c r="U1133" s="153"/>
      <c r="V1133" s="153"/>
      <c r="W1133" s="836"/>
      <c r="X1133" s="389"/>
      <c r="Y1133" s="836"/>
      <c r="Z1133" s="389"/>
      <c r="AA1133" s="836"/>
      <c r="AB1133" s="271"/>
      <c r="AC1133" s="832"/>
      <c r="AD1133" s="856"/>
      <c r="AE1133" s="320"/>
      <c r="AF1133" s="320"/>
      <c r="AG1133" s="320"/>
      <c r="AH1133" s="320"/>
      <c r="AI1133" s="320"/>
      <c r="AJ1133" s="320"/>
      <c r="AK1133" s="320"/>
      <c r="AL1133" s="320"/>
      <c r="AM1133" s="320"/>
      <c r="AN1133" s="320"/>
      <c r="AO1133" s="320"/>
      <c r="AP1133" s="320"/>
      <c r="AQ1133" s="858"/>
      <c r="AR1133" s="46"/>
      <c r="AS1133" s="19"/>
    </row>
    <row r="1134" spans="2:45" s="90" customFormat="1" ht="16.5" hidden="1" customHeight="1">
      <c r="B1134" s="821"/>
      <c r="C1134" s="78" t="s">
        <v>348</v>
      </c>
      <c r="D1134" s="78">
        <f>COUNTA(D1124:D1133)</f>
        <v>0</v>
      </c>
      <c r="E1134" s="78"/>
      <c r="F1134" s="78"/>
      <c r="G1134" s="69">
        <f>SUM(G1124:G1133)</f>
        <v>0</v>
      </c>
      <c r="H1134" s="69">
        <f>SUM(H1124:H1133)</f>
        <v>0</v>
      </c>
      <c r="I1134" s="69"/>
      <c r="J1134" s="69"/>
      <c r="K1134" s="69"/>
      <c r="L1134" s="69"/>
      <c r="M1134" s="69"/>
      <c r="N1134" s="69"/>
      <c r="O1134" s="70">
        <f>SUM(O1124:O1133)</f>
        <v>0</v>
      </c>
      <c r="P1134" s="71">
        <f>SUM(P1124:P1133)</f>
        <v>0</v>
      </c>
      <c r="Q1134" s="71"/>
      <c r="R1134" s="71">
        <f>SUM(R1124:R1133)</f>
        <v>0</v>
      </c>
      <c r="S1134" s="71"/>
      <c r="T1134" s="71"/>
      <c r="U1134" s="71"/>
      <c r="V1134" s="71"/>
      <c r="W1134" s="74">
        <f>SUM(W1124:W1133)</f>
        <v>0</v>
      </c>
      <c r="X1134" s="74"/>
      <c r="Y1134" s="74">
        <f t="shared" ref="Y1134" si="198">SUM(Y1124:Y1133)</f>
        <v>0</v>
      </c>
      <c r="Z1134" s="74"/>
      <c r="AA1134" s="74">
        <f>SUM(AA1124:AA1133)</f>
        <v>0</v>
      </c>
      <c r="AB1134" s="74"/>
      <c r="AC1134" s="71"/>
      <c r="AD1134" s="71" t="e">
        <f>SUM(AD1124:AD1133)</f>
        <v>#REF!</v>
      </c>
      <c r="AE1134" s="71"/>
      <c r="AF1134" s="71"/>
      <c r="AG1134" s="71"/>
      <c r="AH1134" s="71"/>
      <c r="AI1134" s="71"/>
      <c r="AJ1134" s="71"/>
      <c r="AK1134" s="71"/>
      <c r="AL1134" s="71"/>
      <c r="AM1134" s="71"/>
      <c r="AN1134" s="71"/>
      <c r="AO1134" s="71"/>
      <c r="AP1134" s="71"/>
      <c r="AQ1134" s="71" t="e">
        <f t="shared" ref="AQ1134" si="199">SUM(AQ1124:AQ1133)</f>
        <v>#REF!</v>
      </c>
      <c r="AR1134" s="81"/>
      <c r="AS1134" s="91"/>
    </row>
    <row r="1135" spans="2:45" s="93" customFormat="1" hidden="1">
      <c r="B1135" s="822"/>
      <c r="C1135" s="82"/>
      <c r="D1135" s="83"/>
      <c r="E1135" s="83"/>
      <c r="F1135" s="84"/>
      <c r="G1135" s="84"/>
      <c r="H1135" s="28" t="str">
        <f>IFERROR(IF(G1135/#REF!=0," ",G1135/#REF!),"")</f>
        <v/>
      </c>
      <c r="I1135" s="28"/>
      <c r="J1135" s="28"/>
      <c r="K1135" s="28"/>
      <c r="L1135" s="28"/>
      <c r="M1135" s="28"/>
      <c r="N1135" s="28"/>
      <c r="O1135" s="72"/>
      <c r="P1135" s="73"/>
      <c r="Q1135" s="73"/>
      <c r="R1135" s="73"/>
      <c r="S1135" s="73"/>
      <c r="T1135" s="73"/>
      <c r="U1135" s="73"/>
      <c r="V1135" s="73"/>
      <c r="W1135" s="73"/>
      <c r="X1135" s="73"/>
      <c r="Y1135" s="73"/>
      <c r="Z1135" s="73"/>
      <c r="AA1135" s="73"/>
      <c r="AB1135" s="73"/>
      <c r="AC1135" s="73"/>
      <c r="AD1135" s="73"/>
      <c r="AE1135" s="73"/>
      <c r="AF1135" s="73"/>
      <c r="AG1135" s="73"/>
      <c r="AH1135" s="73"/>
      <c r="AI1135" s="73"/>
      <c r="AJ1135" s="73"/>
      <c r="AK1135" s="73"/>
      <c r="AL1135" s="73"/>
      <c r="AM1135" s="73"/>
      <c r="AN1135" s="73"/>
      <c r="AO1135" s="73"/>
      <c r="AP1135" s="73"/>
      <c r="AQ1135" s="73"/>
      <c r="AR1135" s="87"/>
      <c r="AS1135" s="92"/>
    </row>
    <row r="1136" spans="2:45" hidden="1">
      <c r="B1136" s="823">
        <f>B1124+1</f>
        <v>94</v>
      </c>
      <c r="C1136" s="828"/>
      <c r="D1136" s="25"/>
      <c r="E1136" s="25"/>
      <c r="F1136" s="24"/>
      <c r="G1136" s="396"/>
      <c r="H1136" s="7" t="str">
        <f>IFERROR(IF(G1136/#REF!=0," ",G1136/#REF!),"")</f>
        <v/>
      </c>
      <c r="I1136" s="147"/>
      <c r="J1136" s="147"/>
      <c r="K1136" s="147"/>
      <c r="L1136" s="147"/>
      <c r="M1136" s="147"/>
      <c r="N1136" s="147"/>
      <c r="O1136" s="862" t="str">
        <f>IFERROR(ROUND(IF(G1146/#REF!=0,"",G1146/#REF!),0),"")</f>
        <v/>
      </c>
      <c r="P1136" s="859" t="str">
        <f>IFERROR(O1146/#REF!,"")</f>
        <v/>
      </c>
      <c r="Q1136" s="332"/>
      <c r="R1136" s="865" t="str">
        <f>IFERROR(P1146*#REF!/2,"")</f>
        <v/>
      </c>
      <c r="S1136" s="392"/>
      <c r="T1136" s="392"/>
      <c r="U1136" s="152"/>
      <c r="V1136" s="152"/>
      <c r="W1136" s="834" t="str">
        <f>IFERROR(ROUND(IF(OR(#REF!="Hino Truck",#REF!="Hino Truck",#REF!="Hino Truck",#REF!="Hino Truck"),$P1146/#REF!,""),1),"NA")</f>
        <v>NA</v>
      </c>
      <c r="X1136" s="387"/>
      <c r="Y1136" s="834" t="str">
        <f>IFERROR(ROUND(IF(OR(#REF!="Shazoor",#REF!="Shazoor",#REF!="Shazoor",#REF!="Shazoor"),$P1146/#REF!,""),1),"NA")</f>
        <v>NA</v>
      </c>
      <c r="Z1136" s="387"/>
      <c r="AA1136" s="834" t="str">
        <f>IFERROR(ROUND(IF(OR(#REF!="Suzuki",#REF!="Suzuki",#REF!="Suzuki",#REF!="Suzuki"),$P1146/#REF!,""),1),"NA")</f>
        <v>NA</v>
      </c>
      <c r="AB1136" s="269"/>
      <c r="AC1136" s="830"/>
      <c r="AD1136" s="855" t="e">
        <f>H1146/#REF!/#REF!</f>
        <v>#REF!</v>
      </c>
      <c r="AE1136" s="319"/>
      <c r="AF1136" s="319"/>
      <c r="AG1136" s="319"/>
      <c r="AH1136" s="319"/>
      <c r="AI1136" s="319"/>
      <c r="AJ1136" s="319"/>
      <c r="AK1136" s="319"/>
      <c r="AL1136" s="319"/>
      <c r="AM1136" s="319"/>
      <c r="AN1136" s="319"/>
      <c r="AO1136" s="319"/>
      <c r="AP1136" s="319"/>
      <c r="AQ1136" s="857" t="e">
        <f>ROUND(AD1146/#REF!,0)</f>
        <v>#REF!</v>
      </c>
      <c r="AR1136" s="44"/>
      <c r="AS1136" s="19"/>
    </row>
    <row r="1137" spans="2:45" hidden="1">
      <c r="B1137" s="823"/>
      <c r="C1137" s="828"/>
      <c r="D1137" s="25"/>
      <c r="E1137" s="25"/>
      <c r="F1137" s="396"/>
      <c r="G1137" s="396"/>
      <c r="H1137" s="7" t="str">
        <f>IFERROR(IF(G1137/#REF!=0," ",G1137/#REF!),"")</f>
        <v/>
      </c>
      <c r="I1137" s="147"/>
      <c r="J1137" s="147"/>
      <c r="K1137" s="147"/>
      <c r="L1137" s="147"/>
      <c r="M1137" s="147"/>
      <c r="N1137" s="147"/>
      <c r="O1137" s="863"/>
      <c r="P1137" s="860"/>
      <c r="Q1137" s="330"/>
      <c r="R1137" s="866"/>
      <c r="S1137" s="392"/>
      <c r="T1137" s="392"/>
      <c r="U1137" s="152"/>
      <c r="V1137" s="152"/>
      <c r="W1137" s="835"/>
      <c r="X1137" s="388"/>
      <c r="Y1137" s="835"/>
      <c r="Z1137" s="388"/>
      <c r="AA1137" s="835"/>
      <c r="AB1137" s="270"/>
      <c r="AC1137" s="831"/>
      <c r="AD1137" s="855"/>
      <c r="AE1137" s="319"/>
      <c r="AF1137" s="319"/>
      <c r="AG1137" s="319"/>
      <c r="AH1137" s="319"/>
      <c r="AI1137" s="319"/>
      <c r="AJ1137" s="319"/>
      <c r="AK1137" s="319"/>
      <c r="AL1137" s="319"/>
      <c r="AM1137" s="319"/>
      <c r="AN1137" s="319"/>
      <c r="AO1137" s="319"/>
      <c r="AP1137" s="319"/>
      <c r="AQ1137" s="857"/>
      <c r="AR1137" s="46"/>
      <c r="AS1137" s="19"/>
    </row>
    <row r="1138" spans="2:45" hidden="1">
      <c r="B1138" s="823"/>
      <c r="C1138" s="828"/>
      <c r="D1138" s="25"/>
      <c r="E1138" s="25"/>
      <c r="F1138" s="396"/>
      <c r="G1138" s="396"/>
      <c r="H1138" s="7" t="str">
        <f>IFERROR(IF(G1138/#REF!=0," ",G1138/#REF!),"")</f>
        <v/>
      </c>
      <c r="I1138" s="147"/>
      <c r="J1138" s="147"/>
      <c r="K1138" s="147"/>
      <c r="L1138" s="147"/>
      <c r="M1138" s="147"/>
      <c r="N1138" s="147"/>
      <c r="O1138" s="863"/>
      <c r="P1138" s="860"/>
      <c r="Q1138" s="330"/>
      <c r="R1138" s="866"/>
      <c r="S1138" s="392"/>
      <c r="T1138" s="392"/>
      <c r="U1138" s="152"/>
      <c r="V1138" s="152"/>
      <c r="W1138" s="835"/>
      <c r="X1138" s="388"/>
      <c r="Y1138" s="835"/>
      <c r="Z1138" s="388"/>
      <c r="AA1138" s="835"/>
      <c r="AB1138" s="270"/>
      <c r="AC1138" s="831"/>
      <c r="AD1138" s="855"/>
      <c r="AE1138" s="319"/>
      <c r="AF1138" s="319"/>
      <c r="AG1138" s="319"/>
      <c r="AH1138" s="319"/>
      <c r="AI1138" s="319"/>
      <c r="AJ1138" s="319"/>
      <c r="AK1138" s="319"/>
      <c r="AL1138" s="319"/>
      <c r="AM1138" s="319"/>
      <c r="AN1138" s="319"/>
      <c r="AO1138" s="319"/>
      <c r="AP1138" s="319"/>
      <c r="AQ1138" s="857"/>
      <c r="AR1138" s="46"/>
      <c r="AS1138" s="19"/>
    </row>
    <row r="1139" spans="2:45" hidden="1">
      <c r="B1139" s="823"/>
      <c r="C1139" s="828"/>
      <c r="D1139" s="25"/>
      <c r="E1139" s="25"/>
      <c r="F1139" s="396"/>
      <c r="G1139" s="396"/>
      <c r="H1139" s="7" t="str">
        <f>IFERROR(IF(G1139/#REF!=0," ",G1139/#REF!),"")</f>
        <v/>
      </c>
      <c r="I1139" s="147"/>
      <c r="J1139" s="147"/>
      <c r="K1139" s="147"/>
      <c r="L1139" s="147"/>
      <c r="M1139" s="147"/>
      <c r="N1139" s="147"/>
      <c r="O1139" s="863"/>
      <c r="P1139" s="860"/>
      <c r="Q1139" s="330"/>
      <c r="R1139" s="866"/>
      <c r="S1139" s="392"/>
      <c r="T1139" s="392"/>
      <c r="U1139" s="152"/>
      <c r="V1139" s="152"/>
      <c r="W1139" s="835"/>
      <c r="X1139" s="388"/>
      <c r="Y1139" s="835"/>
      <c r="Z1139" s="388"/>
      <c r="AA1139" s="835"/>
      <c r="AB1139" s="270"/>
      <c r="AC1139" s="831"/>
      <c r="AD1139" s="855"/>
      <c r="AE1139" s="319"/>
      <c r="AF1139" s="319"/>
      <c r="AG1139" s="319"/>
      <c r="AH1139" s="319"/>
      <c r="AI1139" s="319"/>
      <c r="AJ1139" s="319"/>
      <c r="AK1139" s="319"/>
      <c r="AL1139" s="319"/>
      <c r="AM1139" s="319"/>
      <c r="AN1139" s="319"/>
      <c r="AO1139" s="319"/>
      <c r="AP1139" s="319"/>
      <c r="AQ1139" s="857"/>
      <c r="AR1139" s="46"/>
      <c r="AS1139" s="19"/>
    </row>
    <row r="1140" spans="2:45" hidden="1">
      <c r="B1140" s="823"/>
      <c r="C1140" s="828"/>
      <c r="D1140" s="25"/>
      <c r="E1140" s="25"/>
      <c r="F1140" s="396"/>
      <c r="G1140" s="22"/>
      <c r="H1140" s="7" t="str">
        <f>IFERROR(IF(G1140/#REF!=0," ",G1140/#REF!),"")</f>
        <v/>
      </c>
      <c r="I1140" s="147"/>
      <c r="J1140" s="147"/>
      <c r="K1140" s="147"/>
      <c r="L1140" s="147"/>
      <c r="M1140" s="147"/>
      <c r="N1140" s="147"/>
      <c r="O1140" s="863"/>
      <c r="P1140" s="860"/>
      <c r="Q1140" s="330"/>
      <c r="R1140" s="866"/>
      <c r="S1140" s="392"/>
      <c r="T1140" s="392"/>
      <c r="U1140" s="152"/>
      <c r="V1140" s="152"/>
      <c r="W1140" s="835"/>
      <c r="X1140" s="388"/>
      <c r="Y1140" s="835"/>
      <c r="Z1140" s="388"/>
      <c r="AA1140" s="835"/>
      <c r="AB1140" s="270"/>
      <c r="AC1140" s="831"/>
      <c r="AD1140" s="855"/>
      <c r="AE1140" s="319"/>
      <c r="AF1140" s="319"/>
      <c r="AG1140" s="319"/>
      <c r="AH1140" s="319"/>
      <c r="AI1140" s="319"/>
      <c r="AJ1140" s="319"/>
      <c r="AK1140" s="319"/>
      <c r="AL1140" s="319"/>
      <c r="AM1140" s="319"/>
      <c r="AN1140" s="319"/>
      <c r="AO1140" s="319"/>
      <c r="AP1140" s="319"/>
      <c r="AQ1140" s="857"/>
      <c r="AR1140" s="46"/>
      <c r="AS1140" s="19"/>
    </row>
    <row r="1141" spans="2:45" hidden="1">
      <c r="B1141" s="823"/>
      <c r="C1141" s="828"/>
      <c r="D1141" s="25"/>
      <c r="E1141" s="25"/>
      <c r="F1141" s="396"/>
      <c r="G1141" s="22"/>
      <c r="H1141" s="7" t="str">
        <f>IFERROR(IF(G1141/#REF!=0," ",G1141/#REF!),"")</f>
        <v/>
      </c>
      <c r="I1141" s="147"/>
      <c r="J1141" s="147"/>
      <c r="K1141" s="147"/>
      <c r="L1141" s="147"/>
      <c r="M1141" s="147"/>
      <c r="N1141" s="147"/>
      <c r="O1141" s="863"/>
      <c r="P1141" s="860"/>
      <c r="Q1141" s="330"/>
      <c r="R1141" s="866"/>
      <c r="S1141" s="392"/>
      <c r="T1141" s="392"/>
      <c r="U1141" s="152"/>
      <c r="V1141" s="152"/>
      <c r="W1141" s="835"/>
      <c r="X1141" s="388"/>
      <c r="Y1141" s="835"/>
      <c r="Z1141" s="388"/>
      <c r="AA1141" s="835"/>
      <c r="AB1141" s="270"/>
      <c r="AC1141" s="831"/>
      <c r="AD1141" s="855"/>
      <c r="AE1141" s="319"/>
      <c r="AF1141" s="319"/>
      <c r="AG1141" s="319"/>
      <c r="AH1141" s="319"/>
      <c r="AI1141" s="319"/>
      <c r="AJ1141" s="319"/>
      <c r="AK1141" s="319"/>
      <c r="AL1141" s="319"/>
      <c r="AM1141" s="319"/>
      <c r="AN1141" s="319"/>
      <c r="AO1141" s="319"/>
      <c r="AP1141" s="319"/>
      <c r="AQ1141" s="857"/>
      <c r="AR1141" s="46"/>
      <c r="AS1141" s="19"/>
    </row>
    <row r="1142" spans="2:45" hidden="1">
      <c r="B1142" s="823"/>
      <c r="C1142" s="828"/>
      <c r="D1142" s="25"/>
      <c r="E1142" s="25"/>
      <c r="F1142" s="396"/>
      <c r="G1142" s="22"/>
      <c r="H1142" s="7" t="str">
        <f>IFERROR(IF(G1142/#REF!=0," ",G1142/#REF!),"")</f>
        <v/>
      </c>
      <c r="I1142" s="147"/>
      <c r="J1142" s="147"/>
      <c r="K1142" s="147"/>
      <c r="L1142" s="147"/>
      <c r="M1142" s="147"/>
      <c r="N1142" s="147"/>
      <c r="O1142" s="863"/>
      <c r="P1142" s="860"/>
      <c r="Q1142" s="330"/>
      <c r="R1142" s="866"/>
      <c r="S1142" s="392"/>
      <c r="T1142" s="392"/>
      <c r="U1142" s="152"/>
      <c r="V1142" s="152"/>
      <c r="W1142" s="835"/>
      <c r="X1142" s="388"/>
      <c r="Y1142" s="835"/>
      <c r="Z1142" s="388"/>
      <c r="AA1142" s="835"/>
      <c r="AB1142" s="270"/>
      <c r="AC1142" s="831"/>
      <c r="AD1142" s="855"/>
      <c r="AE1142" s="319"/>
      <c r="AF1142" s="319"/>
      <c r="AG1142" s="319"/>
      <c r="AH1142" s="319"/>
      <c r="AI1142" s="319"/>
      <c r="AJ1142" s="319"/>
      <c r="AK1142" s="319"/>
      <c r="AL1142" s="319"/>
      <c r="AM1142" s="319"/>
      <c r="AN1142" s="319"/>
      <c r="AO1142" s="319"/>
      <c r="AP1142" s="319"/>
      <c r="AQ1142" s="857"/>
      <c r="AR1142" s="46"/>
      <c r="AS1142" s="19"/>
    </row>
    <row r="1143" spans="2:45" hidden="1">
      <c r="B1143" s="823"/>
      <c r="C1143" s="828"/>
      <c r="D1143" s="25"/>
      <c r="E1143" s="25"/>
      <c r="F1143" s="396"/>
      <c r="G1143" s="22"/>
      <c r="H1143" s="7" t="str">
        <f>IFERROR(IF(G1143/#REF!=0," ",G1143/#REF!),"")</f>
        <v/>
      </c>
      <c r="I1143" s="147"/>
      <c r="J1143" s="147"/>
      <c r="K1143" s="147"/>
      <c r="L1143" s="147"/>
      <c r="M1143" s="147"/>
      <c r="N1143" s="147"/>
      <c r="O1143" s="863"/>
      <c r="P1143" s="860"/>
      <c r="Q1143" s="330"/>
      <c r="R1143" s="866"/>
      <c r="S1143" s="392"/>
      <c r="T1143" s="392"/>
      <c r="U1143" s="152"/>
      <c r="V1143" s="152"/>
      <c r="W1143" s="835"/>
      <c r="X1143" s="388"/>
      <c r="Y1143" s="835"/>
      <c r="Z1143" s="388"/>
      <c r="AA1143" s="835"/>
      <c r="AB1143" s="270"/>
      <c r="AC1143" s="831"/>
      <c r="AD1143" s="855"/>
      <c r="AE1143" s="319"/>
      <c r="AF1143" s="319"/>
      <c r="AG1143" s="319"/>
      <c r="AH1143" s="319"/>
      <c r="AI1143" s="319"/>
      <c r="AJ1143" s="319"/>
      <c r="AK1143" s="319"/>
      <c r="AL1143" s="319"/>
      <c r="AM1143" s="319"/>
      <c r="AN1143" s="319"/>
      <c r="AO1143" s="319"/>
      <c r="AP1143" s="319"/>
      <c r="AQ1143" s="857"/>
      <c r="AR1143" s="46"/>
      <c r="AS1143" s="19"/>
    </row>
    <row r="1144" spans="2:45" hidden="1">
      <c r="B1144" s="823"/>
      <c r="C1144" s="828"/>
      <c r="D1144" s="25"/>
      <c r="E1144" s="25"/>
      <c r="F1144" s="396"/>
      <c r="G1144" s="22"/>
      <c r="H1144" s="7" t="str">
        <f>IFERROR(IF(G1144/#REF!=0," ",G1144/#REF!),"")</f>
        <v/>
      </c>
      <c r="I1144" s="147"/>
      <c r="J1144" s="147"/>
      <c r="K1144" s="147"/>
      <c r="L1144" s="147"/>
      <c r="M1144" s="147"/>
      <c r="N1144" s="147"/>
      <c r="O1144" s="863"/>
      <c r="P1144" s="860"/>
      <c r="Q1144" s="330"/>
      <c r="R1144" s="866"/>
      <c r="S1144" s="392"/>
      <c r="T1144" s="392"/>
      <c r="U1144" s="152"/>
      <c r="V1144" s="152"/>
      <c r="W1144" s="835"/>
      <c r="X1144" s="388"/>
      <c r="Y1144" s="835"/>
      <c r="Z1144" s="388"/>
      <c r="AA1144" s="835"/>
      <c r="AB1144" s="270"/>
      <c r="AC1144" s="831"/>
      <c r="AD1144" s="855"/>
      <c r="AE1144" s="319"/>
      <c r="AF1144" s="319"/>
      <c r="AG1144" s="319"/>
      <c r="AH1144" s="319"/>
      <c r="AI1144" s="319"/>
      <c r="AJ1144" s="319"/>
      <c r="AK1144" s="319"/>
      <c r="AL1144" s="319"/>
      <c r="AM1144" s="319"/>
      <c r="AN1144" s="319"/>
      <c r="AO1144" s="319"/>
      <c r="AP1144" s="319"/>
      <c r="AQ1144" s="857"/>
      <c r="AR1144" s="46"/>
      <c r="AS1144" s="19"/>
    </row>
    <row r="1145" spans="2:45" hidden="1">
      <c r="B1145" s="822"/>
      <c r="C1145" s="829"/>
      <c r="D1145" s="25"/>
      <c r="E1145" s="25"/>
      <c r="F1145" s="396"/>
      <c r="G1145" s="22"/>
      <c r="H1145" s="7" t="str">
        <f>IFERROR(IF(G1145/#REF!=0," ",G1145/#REF!),"")</f>
        <v/>
      </c>
      <c r="I1145" s="7"/>
      <c r="J1145" s="7"/>
      <c r="K1145" s="7"/>
      <c r="L1145" s="7"/>
      <c r="M1145" s="7"/>
      <c r="N1145" s="7"/>
      <c r="O1145" s="864"/>
      <c r="P1145" s="861"/>
      <c r="Q1145" s="331"/>
      <c r="R1145" s="867"/>
      <c r="S1145" s="393"/>
      <c r="T1145" s="393"/>
      <c r="U1145" s="153"/>
      <c r="V1145" s="153"/>
      <c r="W1145" s="836"/>
      <c r="X1145" s="389"/>
      <c r="Y1145" s="836"/>
      <c r="Z1145" s="389"/>
      <c r="AA1145" s="836"/>
      <c r="AB1145" s="271"/>
      <c r="AC1145" s="832"/>
      <c r="AD1145" s="856"/>
      <c r="AE1145" s="320"/>
      <c r="AF1145" s="320"/>
      <c r="AG1145" s="320"/>
      <c r="AH1145" s="320"/>
      <c r="AI1145" s="320"/>
      <c r="AJ1145" s="320"/>
      <c r="AK1145" s="320"/>
      <c r="AL1145" s="320"/>
      <c r="AM1145" s="320"/>
      <c r="AN1145" s="320"/>
      <c r="AO1145" s="320"/>
      <c r="AP1145" s="320"/>
      <c r="AQ1145" s="858"/>
      <c r="AR1145" s="46"/>
      <c r="AS1145" s="19"/>
    </row>
    <row r="1146" spans="2:45" s="90" customFormat="1" ht="16.5" hidden="1" customHeight="1">
      <c r="B1146" s="950"/>
      <c r="C1146" s="78" t="s">
        <v>348</v>
      </c>
      <c r="D1146" s="78">
        <f>COUNTA(D1136:D1145)</f>
        <v>0</v>
      </c>
      <c r="E1146" s="78"/>
      <c r="F1146" s="78"/>
      <c r="G1146" s="69">
        <f>SUM(G1136:G1145)</f>
        <v>0</v>
      </c>
      <c r="H1146" s="69">
        <f>SUM(H1136:H1145)</f>
        <v>0</v>
      </c>
      <c r="I1146" s="69"/>
      <c r="J1146" s="69"/>
      <c r="K1146" s="69"/>
      <c r="L1146" s="69"/>
      <c r="M1146" s="69"/>
      <c r="N1146" s="69"/>
      <c r="O1146" s="70">
        <f>SUM(O1136:O1145)</f>
        <v>0</v>
      </c>
      <c r="P1146" s="71">
        <f>SUM(P1136:P1145)</f>
        <v>0</v>
      </c>
      <c r="Q1146" s="71"/>
      <c r="R1146" s="71">
        <f>SUM(R1136:R1145)</f>
        <v>0</v>
      </c>
      <c r="S1146" s="71"/>
      <c r="T1146" s="71"/>
      <c r="U1146" s="71"/>
      <c r="V1146" s="71"/>
      <c r="W1146" s="74">
        <f>SUM(W1136:W1145)</f>
        <v>0</v>
      </c>
      <c r="X1146" s="74"/>
      <c r="Y1146" s="74">
        <f t="shared" ref="Y1146" si="200">SUM(Y1136:Y1145)</f>
        <v>0</v>
      </c>
      <c r="Z1146" s="74"/>
      <c r="AA1146" s="74">
        <f>SUM(AA1136:AA1145)</f>
        <v>0</v>
      </c>
      <c r="AB1146" s="74"/>
      <c r="AC1146" s="71"/>
      <c r="AD1146" s="71" t="e">
        <f>SUM(AD1136:AD1145)</f>
        <v>#REF!</v>
      </c>
      <c r="AE1146" s="71"/>
      <c r="AF1146" s="71"/>
      <c r="AG1146" s="71"/>
      <c r="AH1146" s="71"/>
      <c r="AI1146" s="71"/>
      <c r="AJ1146" s="71"/>
      <c r="AK1146" s="71"/>
      <c r="AL1146" s="71"/>
      <c r="AM1146" s="71"/>
      <c r="AN1146" s="71"/>
      <c r="AO1146" s="71"/>
      <c r="AP1146" s="71"/>
      <c r="AQ1146" s="71" t="e">
        <f t="shared" ref="AQ1146" si="201">SUM(AQ1136:AQ1145)</f>
        <v>#REF!</v>
      </c>
      <c r="AR1146" s="81"/>
      <c r="AS1146" s="91"/>
    </row>
    <row r="1147" spans="2:45" s="93" customFormat="1">
      <c r="B1147" s="949"/>
      <c r="C1147" s="82"/>
      <c r="D1147" s="83"/>
      <c r="E1147" s="951"/>
      <c r="F1147" s="952"/>
      <c r="G1147" s="84"/>
      <c r="H1147" s="28" t="str">
        <f>IFERROR(IF(G1147/#REF!=0," ",G1147/#REF!),"")</f>
        <v/>
      </c>
      <c r="I1147" s="28"/>
      <c r="J1147" s="28"/>
      <c r="K1147" s="28"/>
      <c r="L1147" s="28"/>
      <c r="M1147" s="28"/>
      <c r="N1147" s="28"/>
      <c r="O1147" s="72"/>
      <c r="P1147" s="73"/>
      <c r="Q1147" s="73"/>
      <c r="R1147" s="73"/>
      <c r="S1147" s="73"/>
      <c r="T1147" s="73"/>
      <c r="U1147" s="73"/>
      <c r="V1147" s="73"/>
      <c r="W1147" s="73"/>
      <c r="X1147" s="73"/>
      <c r="Y1147" s="73"/>
      <c r="Z1147" s="73"/>
      <c r="AA1147" s="73"/>
      <c r="AB1147" s="73"/>
      <c r="AC1147" s="73"/>
      <c r="AD1147" s="73"/>
      <c r="AE1147" s="73"/>
      <c r="AF1147" s="73"/>
      <c r="AG1147" s="73"/>
      <c r="AH1147" s="73"/>
      <c r="AI1147" s="73"/>
      <c r="AJ1147" s="73"/>
      <c r="AK1147" s="73"/>
      <c r="AL1147" s="73"/>
      <c r="AM1147" s="73"/>
      <c r="AN1147" s="73"/>
      <c r="AO1147" s="73"/>
      <c r="AP1147" s="73"/>
      <c r="AQ1147" s="73"/>
      <c r="AR1147" s="87"/>
      <c r="AS1147" s="92"/>
    </row>
    <row r="1148" spans="2:45" hidden="1">
      <c r="B1148" s="948">
        <f>B1136+1</f>
        <v>95</v>
      </c>
      <c r="C1148" s="828"/>
      <c r="D1148" s="25"/>
      <c r="E1148" s="25"/>
      <c r="F1148" s="24"/>
      <c r="G1148" s="396"/>
      <c r="H1148" s="7" t="str">
        <f>IFERROR(IF(G1148/#REF!=0," ",G1148/#REF!),"")</f>
        <v/>
      </c>
      <c r="I1148" s="147"/>
      <c r="J1148" s="147"/>
      <c r="K1148" s="147"/>
      <c r="L1148" s="147"/>
      <c r="M1148" s="147"/>
      <c r="N1148" s="147"/>
      <c r="O1148" s="862" t="str">
        <f>IFERROR(ROUND(IF(G1158/#REF!=0,"",G1158/#REF!),0),"")</f>
        <v/>
      </c>
      <c r="P1148" s="859" t="str">
        <f>IFERROR(O1158/#REF!,"")</f>
        <v/>
      </c>
      <c r="Q1148" s="332"/>
      <c r="R1148" s="865" t="str">
        <f>IFERROR(P1158*#REF!/2,"")</f>
        <v/>
      </c>
      <c r="S1148" s="392"/>
      <c r="T1148" s="392"/>
      <c r="U1148" s="152"/>
      <c r="V1148" s="152"/>
      <c r="W1148" s="834" t="str">
        <f>IFERROR(ROUND(IF(OR(#REF!="Hino Truck",#REF!="Hino Truck",#REF!="Hino Truck",#REF!="Hino Truck"),$P1158/#REF!,""),1),"NA")</f>
        <v>NA</v>
      </c>
      <c r="X1148" s="387"/>
      <c r="Y1148" s="834" t="str">
        <f>IFERROR(ROUND(IF(OR(#REF!="Shazoor",#REF!="Shazoor",#REF!="Shazoor",#REF!="Shazoor"),$P1158/#REF!,""),1),"NA")</f>
        <v>NA</v>
      </c>
      <c r="Z1148" s="387"/>
      <c r="AA1148" s="834" t="str">
        <f>IFERROR(ROUND(IF(OR(#REF!="Suzuki",#REF!="Suzuki",#REF!="Suzuki",#REF!="Suzuki"),$P1158/#REF!,""),1),"NA")</f>
        <v>NA</v>
      </c>
      <c r="AB1148" s="269"/>
      <c r="AC1148" s="830"/>
      <c r="AD1148" s="855" t="e">
        <f>H1158/#REF!/#REF!</f>
        <v>#REF!</v>
      </c>
      <c r="AE1148" s="319"/>
      <c r="AF1148" s="319"/>
      <c r="AG1148" s="319"/>
      <c r="AH1148" s="319"/>
      <c r="AI1148" s="319"/>
      <c r="AJ1148" s="319"/>
      <c r="AK1148" s="319"/>
      <c r="AL1148" s="319"/>
      <c r="AM1148" s="319"/>
      <c r="AN1148" s="319"/>
      <c r="AO1148" s="319"/>
      <c r="AP1148" s="319"/>
      <c r="AQ1148" s="857" t="e">
        <f>ROUND(AD1158/#REF!,0)</f>
        <v>#REF!</v>
      </c>
      <c r="AR1148" s="44"/>
      <c r="AS1148" s="19"/>
    </row>
    <row r="1149" spans="2:45" hidden="1">
      <c r="B1149" s="948"/>
      <c r="C1149" s="828"/>
      <c r="D1149" s="25"/>
      <c r="E1149" s="25"/>
      <c r="F1149" s="396"/>
      <c r="G1149" s="396"/>
      <c r="H1149" s="7" t="str">
        <f>IFERROR(IF(G1149/#REF!=0," ",G1149/#REF!),"")</f>
        <v/>
      </c>
      <c r="I1149" s="147"/>
      <c r="J1149" s="147"/>
      <c r="K1149" s="147"/>
      <c r="L1149" s="147"/>
      <c r="M1149" s="147"/>
      <c r="N1149" s="147"/>
      <c r="O1149" s="863"/>
      <c r="P1149" s="860"/>
      <c r="Q1149" s="330"/>
      <c r="R1149" s="866"/>
      <c r="S1149" s="392"/>
      <c r="T1149" s="392"/>
      <c r="U1149" s="152"/>
      <c r="V1149" s="152"/>
      <c r="W1149" s="835"/>
      <c r="X1149" s="388"/>
      <c r="Y1149" s="835"/>
      <c r="Z1149" s="388"/>
      <c r="AA1149" s="835"/>
      <c r="AB1149" s="270"/>
      <c r="AC1149" s="831"/>
      <c r="AD1149" s="855"/>
      <c r="AE1149" s="319"/>
      <c r="AF1149" s="319"/>
      <c r="AG1149" s="319"/>
      <c r="AH1149" s="319"/>
      <c r="AI1149" s="319"/>
      <c r="AJ1149" s="319"/>
      <c r="AK1149" s="319"/>
      <c r="AL1149" s="319"/>
      <c r="AM1149" s="319"/>
      <c r="AN1149" s="319"/>
      <c r="AO1149" s="319"/>
      <c r="AP1149" s="319"/>
      <c r="AQ1149" s="857"/>
      <c r="AR1149" s="46"/>
      <c r="AS1149" s="19"/>
    </row>
    <row r="1150" spans="2:45" hidden="1">
      <c r="B1150" s="948"/>
      <c r="C1150" s="828"/>
      <c r="D1150" s="25"/>
      <c r="E1150" s="25"/>
      <c r="F1150" s="396"/>
      <c r="G1150" s="396"/>
      <c r="H1150" s="7" t="str">
        <f>IFERROR(IF(G1150/#REF!=0," ",G1150/#REF!),"")</f>
        <v/>
      </c>
      <c r="I1150" s="147"/>
      <c r="J1150" s="147"/>
      <c r="K1150" s="147"/>
      <c r="L1150" s="147"/>
      <c r="M1150" s="147"/>
      <c r="N1150" s="147"/>
      <c r="O1150" s="863"/>
      <c r="P1150" s="860"/>
      <c r="Q1150" s="330"/>
      <c r="R1150" s="866"/>
      <c r="S1150" s="392"/>
      <c r="T1150" s="392"/>
      <c r="U1150" s="152"/>
      <c r="V1150" s="152"/>
      <c r="W1150" s="835"/>
      <c r="X1150" s="388"/>
      <c r="Y1150" s="835"/>
      <c r="Z1150" s="388"/>
      <c r="AA1150" s="835"/>
      <c r="AB1150" s="270"/>
      <c r="AC1150" s="831"/>
      <c r="AD1150" s="855"/>
      <c r="AE1150" s="319"/>
      <c r="AF1150" s="319"/>
      <c r="AG1150" s="319"/>
      <c r="AH1150" s="319"/>
      <c r="AI1150" s="319"/>
      <c r="AJ1150" s="319"/>
      <c r="AK1150" s="319"/>
      <c r="AL1150" s="319"/>
      <c r="AM1150" s="319"/>
      <c r="AN1150" s="319"/>
      <c r="AO1150" s="319"/>
      <c r="AP1150" s="319"/>
      <c r="AQ1150" s="857"/>
      <c r="AR1150" s="46"/>
      <c r="AS1150" s="19"/>
    </row>
    <row r="1151" spans="2:45" hidden="1">
      <c r="B1151" s="948"/>
      <c r="C1151" s="828"/>
      <c r="D1151" s="25"/>
      <c r="E1151" s="25"/>
      <c r="F1151" s="396"/>
      <c r="G1151" s="396"/>
      <c r="H1151" s="7" t="str">
        <f>IFERROR(IF(G1151/#REF!=0," ",G1151/#REF!),"")</f>
        <v/>
      </c>
      <c r="I1151" s="147"/>
      <c r="J1151" s="147"/>
      <c r="K1151" s="147"/>
      <c r="L1151" s="147"/>
      <c r="M1151" s="147"/>
      <c r="N1151" s="147"/>
      <c r="O1151" s="863"/>
      <c r="P1151" s="860"/>
      <c r="Q1151" s="330"/>
      <c r="R1151" s="866"/>
      <c r="S1151" s="392"/>
      <c r="T1151" s="392"/>
      <c r="U1151" s="152"/>
      <c r="V1151" s="152"/>
      <c r="W1151" s="835"/>
      <c r="X1151" s="388"/>
      <c r="Y1151" s="835"/>
      <c r="Z1151" s="388"/>
      <c r="AA1151" s="835"/>
      <c r="AB1151" s="270"/>
      <c r="AC1151" s="831"/>
      <c r="AD1151" s="855"/>
      <c r="AE1151" s="319"/>
      <c r="AF1151" s="319"/>
      <c r="AG1151" s="319"/>
      <c r="AH1151" s="319"/>
      <c r="AI1151" s="319"/>
      <c r="AJ1151" s="319"/>
      <c r="AK1151" s="319"/>
      <c r="AL1151" s="319"/>
      <c r="AM1151" s="319"/>
      <c r="AN1151" s="319"/>
      <c r="AO1151" s="319"/>
      <c r="AP1151" s="319"/>
      <c r="AQ1151" s="857"/>
      <c r="AR1151" s="46"/>
      <c r="AS1151" s="19"/>
    </row>
    <row r="1152" spans="2:45" hidden="1">
      <c r="B1152" s="948"/>
      <c r="C1152" s="828"/>
      <c r="D1152" s="25"/>
      <c r="E1152" s="25"/>
      <c r="F1152" s="396"/>
      <c r="G1152" s="22"/>
      <c r="H1152" s="7" t="str">
        <f>IFERROR(IF(G1152/#REF!=0," ",G1152/#REF!),"")</f>
        <v/>
      </c>
      <c r="I1152" s="147"/>
      <c r="J1152" s="147"/>
      <c r="K1152" s="147"/>
      <c r="L1152" s="147"/>
      <c r="M1152" s="147"/>
      <c r="N1152" s="147"/>
      <c r="O1152" s="863"/>
      <c r="P1152" s="860"/>
      <c r="Q1152" s="330"/>
      <c r="R1152" s="866"/>
      <c r="S1152" s="392"/>
      <c r="T1152" s="392"/>
      <c r="U1152" s="152"/>
      <c r="V1152" s="152"/>
      <c r="W1152" s="835"/>
      <c r="X1152" s="388"/>
      <c r="Y1152" s="835"/>
      <c r="Z1152" s="388"/>
      <c r="AA1152" s="835"/>
      <c r="AB1152" s="270"/>
      <c r="AC1152" s="831"/>
      <c r="AD1152" s="855"/>
      <c r="AE1152" s="319"/>
      <c r="AF1152" s="319"/>
      <c r="AG1152" s="319"/>
      <c r="AH1152" s="319"/>
      <c r="AI1152" s="319"/>
      <c r="AJ1152" s="319"/>
      <c r="AK1152" s="319"/>
      <c r="AL1152" s="319"/>
      <c r="AM1152" s="319"/>
      <c r="AN1152" s="319"/>
      <c r="AO1152" s="319"/>
      <c r="AP1152" s="319"/>
      <c r="AQ1152" s="857"/>
      <c r="AR1152" s="46"/>
      <c r="AS1152" s="19"/>
    </row>
    <row r="1153" spans="2:45" hidden="1">
      <c r="B1153" s="948"/>
      <c r="C1153" s="828"/>
      <c r="D1153" s="25"/>
      <c r="E1153" s="25"/>
      <c r="F1153" s="396"/>
      <c r="G1153" s="22"/>
      <c r="H1153" s="7" t="str">
        <f>IFERROR(IF(G1153/#REF!=0," ",G1153/#REF!),"")</f>
        <v/>
      </c>
      <c r="I1153" s="147"/>
      <c r="J1153" s="147"/>
      <c r="K1153" s="147"/>
      <c r="L1153" s="147"/>
      <c r="M1153" s="147"/>
      <c r="N1153" s="147"/>
      <c r="O1153" s="863"/>
      <c r="P1153" s="860"/>
      <c r="Q1153" s="330"/>
      <c r="R1153" s="866"/>
      <c r="S1153" s="392"/>
      <c r="T1153" s="392"/>
      <c r="U1153" s="152"/>
      <c r="V1153" s="152"/>
      <c r="W1153" s="835"/>
      <c r="X1153" s="388"/>
      <c r="Y1153" s="835"/>
      <c r="Z1153" s="388"/>
      <c r="AA1153" s="835"/>
      <c r="AB1153" s="270"/>
      <c r="AC1153" s="831"/>
      <c r="AD1153" s="855"/>
      <c r="AE1153" s="319"/>
      <c r="AF1153" s="319"/>
      <c r="AG1153" s="319"/>
      <c r="AH1153" s="319"/>
      <c r="AI1153" s="319"/>
      <c r="AJ1153" s="319"/>
      <c r="AK1153" s="319"/>
      <c r="AL1153" s="319"/>
      <c r="AM1153" s="319"/>
      <c r="AN1153" s="319"/>
      <c r="AO1153" s="319"/>
      <c r="AP1153" s="319"/>
      <c r="AQ1153" s="857"/>
      <c r="AR1153" s="46"/>
      <c r="AS1153" s="19"/>
    </row>
    <row r="1154" spans="2:45" hidden="1">
      <c r="B1154" s="948"/>
      <c r="C1154" s="828"/>
      <c r="D1154" s="25"/>
      <c r="E1154" s="25"/>
      <c r="F1154" s="396"/>
      <c r="G1154" s="22"/>
      <c r="H1154" s="7" t="str">
        <f>IFERROR(IF(G1154/#REF!=0," ",G1154/#REF!),"")</f>
        <v/>
      </c>
      <c r="I1154" s="147"/>
      <c r="J1154" s="147"/>
      <c r="K1154" s="147"/>
      <c r="L1154" s="147"/>
      <c r="M1154" s="147"/>
      <c r="N1154" s="147"/>
      <c r="O1154" s="863"/>
      <c r="P1154" s="860"/>
      <c r="Q1154" s="330"/>
      <c r="R1154" s="866"/>
      <c r="S1154" s="392"/>
      <c r="T1154" s="392"/>
      <c r="U1154" s="152"/>
      <c r="V1154" s="152"/>
      <c r="W1154" s="835"/>
      <c r="X1154" s="388"/>
      <c r="Y1154" s="835"/>
      <c r="Z1154" s="388"/>
      <c r="AA1154" s="835"/>
      <c r="AB1154" s="270"/>
      <c r="AC1154" s="831"/>
      <c r="AD1154" s="855"/>
      <c r="AE1154" s="319"/>
      <c r="AF1154" s="319"/>
      <c r="AG1154" s="319"/>
      <c r="AH1154" s="319"/>
      <c r="AI1154" s="319"/>
      <c r="AJ1154" s="319"/>
      <c r="AK1154" s="319"/>
      <c r="AL1154" s="319"/>
      <c r="AM1154" s="319"/>
      <c r="AN1154" s="319"/>
      <c r="AO1154" s="319"/>
      <c r="AP1154" s="319"/>
      <c r="AQ1154" s="857"/>
      <c r="AR1154" s="46"/>
      <c r="AS1154" s="19"/>
    </row>
    <row r="1155" spans="2:45" hidden="1">
      <c r="B1155" s="948"/>
      <c r="C1155" s="828"/>
      <c r="D1155" s="25"/>
      <c r="E1155" s="25"/>
      <c r="F1155" s="396"/>
      <c r="G1155" s="22"/>
      <c r="H1155" s="7" t="str">
        <f>IFERROR(IF(G1155/#REF!=0," ",G1155/#REF!),"")</f>
        <v/>
      </c>
      <c r="I1155" s="147"/>
      <c r="J1155" s="147"/>
      <c r="K1155" s="147"/>
      <c r="L1155" s="147"/>
      <c r="M1155" s="147"/>
      <c r="N1155" s="147"/>
      <c r="O1155" s="863"/>
      <c r="P1155" s="860"/>
      <c r="Q1155" s="330"/>
      <c r="R1155" s="866"/>
      <c r="S1155" s="392"/>
      <c r="T1155" s="392"/>
      <c r="U1155" s="152"/>
      <c r="V1155" s="152"/>
      <c r="W1155" s="835"/>
      <c r="X1155" s="388"/>
      <c r="Y1155" s="835"/>
      <c r="Z1155" s="388"/>
      <c r="AA1155" s="835"/>
      <c r="AB1155" s="270"/>
      <c r="AC1155" s="831"/>
      <c r="AD1155" s="855"/>
      <c r="AE1155" s="319"/>
      <c r="AF1155" s="319"/>
      <c r="AG1155" s="319"/>
      <c r="AH1155" s="319"/>
      <c r="AI1155" s="319"/>
      <c r="AJ1155" s="319"/>
      <c r="AK1155" s="319"/>
      <c r="AL1155" s="319"/>
      <c r="AM1155" s="319"/>
      <c r="AN1155" s="319"/>
      <c r="AO1155" s="319"/>
      <c r="AP1155" s="319"/>
      <c r="AQ1155" s="857"/>
      <c r="AR1155" s="46"/>
      <c r="AS1155" s="19"/>
    </row>
    <row r="1156" spans="2:45" hidden="1">
      <c r="B1156" s="948"/>
      <c r="C1156" s="828"/>
      <c r="D1156" s="25"/>
      <c r="E1156" s="25"/>
      <c r="F1156" s="396"/>
      <c r="G1156" s="22"/>
      <c r="H1156" s="7" t="str">
        <f>IFERROR(IF(G1156/#REF!=0," ",G1156/#REF!),"")</f>
        <v/>
      </c>
      <c r="I1156" s="147"/>
      <c r="J1156" s="147"/>
      <c r="K1156" s="147"/>
      <c r="L1156" s="147"/>
      <c r="M1156" s="147"/>
      <c r="N1156" s="147"/>
      <c r="O1156" s="863"/>
      <c r="P1156" s="860"/>
      <c r="Q1156" s="330"/>
      <c r="R1156" s="866"/>
      <c r="S1156" s="392"/>
      <c r="T1156" s="392"/>
      <c r="U1156" s="152"/>
      <c r="V1156" s="152"/>
      <c r="W1156" s="835"/>
      <c r="X1156" s="388"/>
      <c r="Y1156" s="835"/>
      <c r="Z1156" s="388"/>
      <c r="AA1156" s="835"/>
      <c r="AB1156" s="270"/>
      <c r="AC1156" s="831"/>
      <c r="AD1156" s="855"/>
      <c r="AE1156" s="319"/>
      <c r="AF1156" s="319"/>
      <c r="AG1156" s="319"/>
      <c r="AH1156" s="319"/>
      <c r="AI1156" s="319"/>
      <c r="AJ1156" s="319"/>
      <c r="AK1156" s="319"/>
      <c r="AL1156" s="319"/>
      <c r="AM1156" s="319"/>
      <c r="AN1156" s="319"/>
      <c r="AO1156" s="319"/>
      <c r="AP1156" s="319"/>
      <c r="AQ1156" s="857"/>
      <c r="AR1156" s="46"/>
      <c r="AS1156" s="19"/>
    </row>
    <row r="1157" spans="2:45" hidden="1">
      <c r="B1157" s="949"/>
      <c r="C1157" s="829"/>
      <c r="D1157" s="25"/>
      <c r="E1157" s="25"/>
      <c r="F1157" s="396"/>
      <c r="G1157" s="22"/>
      <c r="H1157" s="7" t="str">
        <f>IFERROR(IF(G1157/#REF!=0," ",G1157/#REF!),"")</f>
        <v/>
      </c>
      <c r="I1157" s="7"/>
      <c r="J1157" s="7"/>
      <c r="K1157" s="7"/>
      <c r="L1157" s="7"/>
      <c r="M1157" s="7"/>
      <c r="N1157" s="7"/>
      <c r="O1157" s="864"/>
      <c r="P1157" s="861"/>
      <c r="Q1157" s="331"/>
      <c r="R1157" s="867"/>
      <c r="S1157" s="393"/>
      <c r="T1157" s="393"/>
      <c r="U1157" s="153"/>
      <c r="V1157" s="153"/>
      <c r="W1157" s="836"/>
      <c r="X1157" s="389"/>
      <c r="Y1157" s="836"/>
      <c r="Z1157" s="389"/>
      <c r="AA1157" s="836"/>
      <c r="AB1157" s="271"/>
      <c r="AC1157" s="832"/>
      <c r="AD1157" s="856"/>
      <c r="AE1157" s="320"/>
      <c r="AF1157" s="320"/>
      <c r="AG1157" s="320"/>
      <c r="AH1157" s="320"/>
      <c r="AI1157" s="320"/>
      <c r="AJ1157" s="320"/>
      <c r="AK1157" s="320"/>
      <c r="AL1157" s="320"/>
      <c r="AM1157" s="320"/>
      <c r="AN1157" s="320"/>
      <c r="AO1157" s="320"/>
      <c r="AP1157" s="320"/>
      <c r="AQ1157" s="858"/>
      <c r="AR1157" s="46"/>
      <c r="AS1157" s="19"/>
    </row>
    <row r="1158" spans="2:45" s="90" customFormat="1" ht="16.5" hidden="1" customHeight="1">
      <c r="B1158" s="950"/>
      <c r="C1158" s="78" t="s">
        <v>348</v>
      </c>
      <c r="D1158" s="78">
        <f>COUNTA(D1148:D1157)</f>
        <v>0</v>
      </c>
      <c r="E1158" s="78"/>
      <c r="F1158" s="78"/>
      <c r="G1158" s="69">
        <f>SUM(G1148:G1157)</f>
        <v>0</v>
      </c>
      <c r="H1158" s="69">
        <f>SUM(H1148:H1157)</f>
        <v>0</v>
      </c>
      <c r="I1158" s="69"/>
      <c r="J1158" s="69"/>
      <c r="K1158" s="69"/>
      <c r="L1158" s="69"/>
      <c r="M1158" s="69"/>
      <c r="N1158" s="69"/>
      <c r="O1158" s="70">
        <f>SUM(O1148:O1157)</f>
        <v>0</v>
      </c>
      <c r="P1158" s="71">
        <f>SUM(P1148:P1157)</f>
        <v>0</v>
      </c>
      <c r="Q1158" s="71"/>
      <c r="R1158" s="71">
        <f>SUM(R1148:R1157)</f>
        <v>0</v>
      </c>
      <c r="S1158" s="71"/>
      <c r="T1158" s="71"/>
      <c r="U1158" s="71"/>
      <c r="V1158" s="71"/>
      <c r="W1158" s="74">
        <f>SUM(W1148:W1157)</f>
        <v>0</v>
      </c>
      <c r="X1158" s="74"/>
      <c r="Y1158" s="74">
        <f t="shared" ref="Y1158" si="202">SUM(Y1148:Y1157)</f>
        <v>0</v>
      </c>
      <c r="Z1158" s="74"/>
      <c r="AA1158" s="74">
        <f>SUM(AA1148:AA1157)</f>
        <v>0</v>
      </c>
      <c r="AB1158" s="74"/>
      <c r="AC1158" s="71"/>
      <c r="AD1158" s="71" t="e">
        <f>SUM(AD1148:AD1157)</f>
        <v>#REF!</v>
      </c>
      <c r="AE1158" s="71"/>
      <c r="AF1158" s="71"/>
      <c r="AG1158" s="71"/>
      <c r="AH1158" s="71"/>
      <c r="AI1158" s="71"/>
      <c r="AJ1158" s="71"/>
      <c r="AK1158" s="71"/>
      <c r="AL1158" s="71"/>
      <c r="AM1158" s="71"/>
      <c r="AN1158" s="71"/>
      <c r="AO1158" s="71"/>
      <c r="AP1158" s="71"/>
      <c r="AQ1158" s="71" t="e">
        <f t="shared" ref="AQ1158" si="203">SUM(AQ1148:AQ1157)</f>
        <v>#REF!</v>
      </c>
      <c r="AR1158" s="81"/>
      <c r="AS1158" s="91"/>
    </row>
    <row r="1159" spans="2:45" s="93" customFormat="1" hidden="1">
      <c r="B1159" s="949"/>
      <c r="C1159" s="82"/>
      <c r="D1159" s="83"/>
      <c r="E1159" s="83"/>
      <c r="F1159" s="84"/>
      <c r="G1159" s="84"/>
      <c r="H1159" s="28" t="str">
        <f>IFERROR(IF(G1159/#REF!=0," ",G1159/#REF!),"")</f>
        <v/>
      </c>
      <c r="I1159" s="28"/>
      <c r="J1159" s="28"/>
      <c r="K1159" s="28"/>
      <c r="L1159" s="28"/>
      <c r="M1159" s="28"/>
      <c r="N1159" s="28"/>
      <c r="O1159" s="72"/>
      <c r="P1159" s="73"/>
      <c r="Q1159" s="73"/>
      <c r="R1159" s="73"/>
      <c r="S1159" s="73"/>
      <c r="T1159" s="73"/>
      <c r="U1159" s="73"/>
      <c r="V1159" s="73"/>
      <c r="W1159" s="73"/>
      <c r="X1159" s="73"/>
      <c r="Y1159" s="73"/>
      <c r="Z1159" s="73"/>
      <c r="AA1159" s="73"/>
      <c r="AB1159" s="73"/>
      <c r="AC1159" s="73"/>
      <c r="AD1159" s="73"/>
      <c r="AE1159" s="73"/>
      <c r="AF1159" s="73"/>
      <c r="AG1159" s="73"/>
      <c r="AH1159" s="73"/>
      <c r="AI1159" s="73"/>
      <c r="AJ1159" s="73"/>
      <c r="AK1159" s="73"/>
      <c r="AL1159" s="73"/>
      <c r="AM1159" s="73"/>
      <c r="AN1159" s="73"/>
      <c r="AO1159" s="73"/>
      <c r="AP1159" s="73"/>
      <c r="AQ1159" s="73"/>
      <c r="AR1159" s="87"/>
      <c r="AS1159" s="92"/>
    </row>
    <row r="1160" spans="2:45" hidden="1">
      <c r="B1160" s="948">
        <f>B1148+1</f>
        <v>96</v>
      </c>
      <c r="C1160" s="828"/>
      <c r="D1160" s="25"/>
      <c r="E1160" s="25"/>
      <c r="F1160" s="24"/>
      <c r="G1160" s="396"/>
      <c r="H1160" s="7" t="str">
        <f>IFERROR(IF(G1160/#REF!=0," ",G1160/#REF!),"")</f>
        <v/>
      </c>
      <c r="I1160" s="147"/>
      <c r="J1160" s="147"/>
      <c r="K1160" s="147"/>
      <c r="L1160" s="147"/>
      <c r="M1160" s="147"/>
      <c r="N1160" s="147"/>
      <c r="O1160" s="862" t="str">
        <f>IFERROR(ROUND(IF(G1170/#REF!=0,"",G1170/#REF!),0),"")</f>
        <v/>
      </c>
      <c r="P1160" s="859" t="str">
        <f>IFERROR(O1170/#REF!,"")</f>
        <v/>
      </c>
      <c r="Q1160" s="332"/>
      <c r="R1160" s="865" t="str">
        <f>IFERROR(P1170*#REF!/2,"")</f>
        <v/>
      </c>
      <c r="S1160" s="392"/>
      <c r="T1160" s="392"/>
      <c r="U1160" s="152"/>
      <c r="V1160" s="152"/>
      <c r="W1160" s="834" t="str">
        <f>IFERROR(ROUND(IF(OR(#REF!="Hino Truck",#REF!="Hino Truck",#REF!="Hino Truck",#REF!="Hino Truck"),$P1170/#REF!,""),1),"NA")</f>
        <v>NA</v>
      </c>
      <c r="X1160" s="387"/>
      <c r="Y1160" s="834" t="str">
        <f>IFERROR(ROUND(IF(OR(#REF!="Shazoor",#REF!="Shazoor",#REF!="Shazoor",#REF!="Shazoor"),$P1170/#REF!,""),1),"NA")</f>
        <v>NA</v>
      </c>
      <c r="Z1160" s="387"/>
      <c r="AA1160" s="834" t="str">
        <f>IFERROR(ROUND(IF(OR(#REF!="Suzuki",#REF!="Suzuki",#REF!="Suzuki",#REF!="Suzuki"),$P1170/#REF!,""),1),"NA")</f>
        <v>NA</v>
      </c>
      <c r="AB1160" s="269"/>
      <c r="AC1160" s="830"/>
      <c r="AD1160" s="855" t="e">
        <f>H1170/#REF!/#REF!</f>
        <v>#REF!</v>
      </c>
      <c r="AE1160" s="319"/>
      <c r="AF1160" s="319"/>
      <c r="AG1160" s="319"/>
      <c r="AH1160" s="319"/>
      <c r="AI1160" s="319"/>
      <c r="AJ1160" s="319"/>
      <c r="AK1160" s="319"/>
      <c r="AL1160" s="319"/>
      <c r="AM1160" s="319"/>
      <c r="AN1160" s="319"/>
      <c r="AO1160" s="319"/>
      <c r="AP1160" s="319"/>
      <c r="AQ1160" s="857" t="e">
        <f>ROUND(AD1170/#REF!,0)</f>
        <v>#REF!</v>
      </c>
      <c r="AR1160" s="44"/>
      <c r="AS1160" s="19"/>
    </row>
    <row r="1161" spans="2:45" hidden="1">
      <c r="B1161" s="948"/>
      <c r="C1161" s="828"/>
      <c r="D1161" s="25"/>
      <c r="E1161" s="25"/>
      <c r="F1161" s="396"/>
      <c r="G1161" s="396"/>
      <c r="H1161" s="7" t="str">
        <f>IFERROR(IF(G1161/#REF!=0," ",G1161/#REF!),"")</f>
        <v/>
      </c>
      <c r="I1161" s="147"/>
      <c r="J1161" s="147"/>
      <c r="K1161" s="147"/>
      <c r="L1161" s="147"/>
      <c r="M1161" s="147"/>
      <c r="N1161" s="147"/>
      <c r="O1161" s="863"/>
      <c r="P1161" s="860"/>
      <c r="Q1161" s="330"/>
      <c r="R1161" s="866"/>
      <c r="S1161" s="392"/>
      <c r="T1161" s="392"/>
      <c r="U1161" s="152"/>
      <c r="V1161" s="152"/>
      <c r="W1161" s="835"/>
      <c r="X1161" s="388"/>
      <c r="Y1161" s="835"/>
      <c r="Z1161" s="388"/>
      <c r="AA1161" s="835"/>
      <c r="AB1161" s="270"/>
      <c r="AC1161" s="831"/>
      <c r="AD1161" s="855"/>
      <c r="AE1161" s="319"/>
      <c r="AF1161" s="319"/>
      <c r="AG1161" s="319"/>
      <c r="AH1161" s="319"/>
      <c r="AI1161" s="319"/>
      <c r="AJ1161" s="319"/>
      <c r="AK1161" s="319"/>
      <c r="AL1161" s="319"/>
      <c r="AM1161" s="319"/>
      <c r="AN1161" s="319"/>
      <c r="AO1161" s="319"/>
      <c r="AP1161" s="319"/>
      <c r="AQ1161" s="857"/>
      <c r="AR1161" s="46"/>
      <c r="AS1161" s="19"/>
    </row>
    <row r="1162" spans="2:45" hidden="1">
      <c r="B1162" s="948"/>
      <c r="C1162" s="828"/>
      <c r="D1162" s="25"/>
      <c r="E1162" s="25"/>
      <c r="F1162" s="396"/>
      <c r="G1162" s="396"/>
      <c r="H1162" s="7" t="str">
        <f>IFERROR(IF(G1162/#REF!=0," ",G1162/#REF!),"")</f>
        <v/>
      </c>
      <c r="I1162" s="147"/>
      <c r="J1162" s="147"/>
      <c r="K1162" s="147"/>
      <c r="L1162" s="147"/>
      <c r="M1162" s="147"/>
      <c r="N1162" s="147"/>
      <c r="O1162" s="863"/>
      <c r="P1162" s="860"/>
      <c r="Q1162" s="330"/>
      <c r="R1162" s="866"/>
      <c r="S1162" s="392"/>
      <c r="T1162" s="392"/>
      <c r="U1162" s="152"/>
      <c r="V1162" s="152"/>
      <c r="W1162" s="835"/>
      <c r="X1162" s="388"/>
      <c r="Y1162" s="835"/>
      <c r="Z1162" s="388"/>
      <c r="AA1162" s="835"/>
      <c r="AB1162" s="270"/>
      <c r="AC1162" s="831"/>
      <c r="AD1162" s="855"/>
      <c r="AE1162" s="319"/>
      <c r="AF1162" s="319"/>
      <c r="AG1162" s="319"/>
      <c r="AH1162" s="319"/>
      <c r="AI1162" s="319"/>
      <c r="AJ1162" s="319"/>
      <c r="AK1162" s="319"/>
      <c r="AL1162" s="319"/>
      <c r="AM1162" s="319"/>
      <c r="AN1162" s="319"/>
      <c r="AO1162" s="319"/>
      <c r="AP1162" s="319"/>
      <c r="AQ1162" s="857"/>
      <c r="AR1162" s="46"/>
      <c r="AS1162" s="19"/>
    </row>
    <row r="1163" spans="2:45" hidden="1">
      <c r="B1163" s="948"/>
      <c r="C1163" s="828"/>
      <c r="D1163" s="25"/>
      <c r="E1163" s="25"/>
      <c r="F1163" s="396"/>
      <c r="G1163" s="396"/>
      <c r="H1163" s="7" t="str">
        <f>IFERROR(IF(G1163/#REF!=0," ",G1163/#REF!),"")</f>
        <v/>
      </c>
      <c r="I1163" s="147"/>
      <c r="J1163" s="147"/>
      <c r="K1163" s="147"/>
      <c r="L1163" s="147"/>
      <c r="M1163" s="147"/>
      <c r="N1163" s="147"/>
      <c r="O1163" s="863"/>
      <c r="P1163" s="860"/>
      <c r="Q1163" s="330"/>
      <c r="R1163" s="866"/>
      <c r="S1163" s="392"/>
      <c r="T1163" s="392"/>
      <c r="U1163" s="152"/>
      <c r="V1163" s="152"/>
      <c r="W1163" s="835"/>
      <c r="X1163" s="388"/>
      <c r="Y1163" s="835"/>
      <c r="Z1163" s="388"/>
      <c r="AA1163" s="835"/>
      <c r="AB1163" s="270"/>
      <c r="AC1163" s="831"/>
      <c r="AD1163" s="855"/>
      <c r="AE1163" s="319"/>
      <c r="AF1163" s="319"/>
      <c r="AG1163" s="319"/>
      <c r="AH1163" s="319"/>
      <c r="AI1163" s="319"/>
      <c r="AJ1163" s="319"/>
      <c r="AK1163" s="319"/>
      <c r="AL1163" s="319"/>
      <c r="AM1163" s="319"/>
      <c r="AN1163" s="319"/>
      <c r="AO1163" s="319"/>
      <c r="AP1163" s="319"/>
      <c r="AQ1163" s="857"/>
      <c r="AR1163" s="46"/>
      <c r="AS1163" s="19"/>
    </row>
    <row r="1164" spans="2:45" hidden="1">
      <c r="B1164" s="948"/>
      <c r="C1164" s="828"/>
      <c r="D1164" s="25"/>
      <c r="E1164" s="25"/>
      <c r="F1164" s="396"/>
      <c r="G1164" s="22"/>
      <c r="H1164" s="7" t="str">
        <f>IFERROR(IF(G1164/#REF!=0," ",G1164/#REF!),"")</f>
        <v/>
      </c>
      <c r="I1164" s="147"/>
      <c r="J1164" s="147"/>
      <c r="K1164" s="147"/>
      <c r="L1164" s="147"/>
      <c r="M1164" s="147"/>
      <c r="N1164" s="147"/>
      <c r="O1164" s="863"/>
      <c r="P1164" s="860"/>
      <c r="Q1164" s="330"/>
      <c r="R1164" s="866"/>
      <c r="S1164" s="392"/>
      <c r="T1164" s="392"/>
      <c r="U1164" s="152"/>
      <c r="V1164" s="152"/>
      <c r="W1164" s="835"/>
      <c r="X1164" s="388"/>
      <c r="Y1164" s="835"/>
      <c r="Z1164" s="388"/>
      <c r="AA1164" s="835"/>
      <c r="AB1164" s="270"/>
      <c r="AC1164" s="831"/>
      <c r="AD1164" s="855"/>
      <c r="AE1164" s="319"/>
      <c r="AF1164" s="319"/>
      <c r="AG1164" s="319"/>
      <c r="AH1164" s="319"/>
      <c r="AI1164" s="319"/>
      <c r="AJ1164" s="319"/>
      <c r="AK1164" s="319"/>
      <c r="AL1164" s="319"/>
      <c r="AM1164" s="319"/>
      <c r="AN1164" s="319"/>
      <c r="AO1164" s="319"/>
      <c r="AP1164" s="319"/>
      <c r="AQ1164" s="857"/>
      <c r="AR1164" s="46"/>
      <c r="AS1164" s="19"/>
    </row>
    <row r="1165" spans="2:45" hidden="1">
      <c r="B1165" s="948"/>
      <c r="C1165" s="828"/>
      <c r="D1165" s="25"/>
      <c r="E1165" s="25"/>
      <c r="F1165" s="396"/>
      <c r="G1165" s="22"/>
      <c r="H1165" s="7" t="str">
        <f>IFERROR(IF(G1165/#REF!=0," ",G1165/#REF!),"")</f>
        <v/>
      </c>
      <c r="I1165" s="147"/>
      <c r="J1165" s="147"/>
      <c r="K1165" s="147"/>
      <c r="L1165" s="147"/>
      <c r="M1165" s="147"/>
      <c r="N1165" s="147"/>
      <c r="O1165" s="863"/>
      <c r="P1165" s="860"/>
      <c r="Q1165" s="330"/>
      <c r="R1165" s="866"/>
      <c r="S1165" s="392"/>
      <c r="T1165" s="392"/>
      <c r="U1165" s="152"/>
      <c r="V1165" s="152"/>
      <c r="W1165" s="835"/>
      <c r="X1165" s="388"/>
      <c r="Y1165" s="835"/>
      <c r="Z1165" s="388"/>
      <c r="AA1165" s="835"/>
      <c r="AB1165" s="270"/>
      <c r="AC1165" s="831"/>
      <c r="AD1165" s="855"/>
      <c r="AE1165" s="319"/>
      <c r="AF1165" s="319"/>
      <c r="AG1165" s="319"/>
      <c r="AH1165" s="319"/>
      <c r="AI1165" s="319"/>
      <c r="AJ1165" s="319"/>
      <c r="AK1165" s="319"/>
      <c r="AL1165" s="319"/>
      <c r="AM1165" s="319"/>
      <c r="AN1165" s="319"/>
      <c r="AO1165" s="319"/>
      <c r="AP1165" s="319"/>
      <c r="AQ1165" s="857"/>
      <c r="AR1165" s="46"/>
      <c r="AS1165" s="19"/>
    </row>
    <row r="1166" spans="2:45" hidden="1">
      <c r="B1166" s="948"/>
      <c r="C1166" s="828"/>
      <c r="D1166" s="25"/>
      <c r="E1166" s="25"/>
      <c r="F1166" s="396"/>
      <c r="G1166" s="22"/>
      <c r="H1166" s="7" t="str">
        <f>IFERROR(IF(G1166/#REF!=0," ",G1166/#REF!),"")</f>
        <v/>
      </c>
      <c r="I1166" s="147"/>
      <c r="J1166" s="147"/>
      <c r="K1166" s="147"/>
      <c r="L1166" s="147"/>
      <c r="M1166" s="147"/>
      <c r="N1166" s="147"/>
      <c r="O1166" s="863"/>
      <c r="P1166" s="860"/>
      <c r="Q1166" s="330"/>
      <c r="R1166" s="866"/>
      <c r="S1166" s="392"/>
      <c r="T1166" s="392"/>
      <c r="U1166" s="152"/>
      <c r="V1166" s="152"/>
      <c r="W1166" s="835"/>
      <c r="X1166" s="388"/>
      <c r="Y1166" s="835"/>
      <c r="Z1166" s="388"/>
      <c r="AA1166" s="835"/>
      <c r="AB1166" s="270"/>
      <c r="AC1166" s="831"/>
      <c r="AD1166" s="855"/>
      <c r="AE1166" s="319"/>
      <c r="AF1166" s="319"/>
      <c r="AG1166" s="319"/>
      <c r="AH1166" s="319"/>
      <c r="AI1166" s="319"/>
      <c r="AJ1166" s="319"/>
      <c r="AK1166" s="319"/>
      <c r="AL1166" s="319"/>
      <c r="AM1166" s="319"/>
      <c r="AN1166" s="319"/>
      <c r="AO1166" s="319"/>
      <c r="AP1166" s="319"/>
      <c r="AQ1166" s="857"/>
      <c r="AR1166" s="46"/>
      <c r="AS1166" s="19"/>
    </row>
    <row r="1167" spans="2:45" hidden="1">
      <c r="B1167" s="948"/>
      <c r="C1167" s="828"/>
      <c r="D1167" s="25"/>
      <c r="E1167" s="25"/>
      <c r="F1167" s="396"/>
      <c r="G1167" s="22"/>
      <c r="H1167" s="7" t="str">
        <f>IFERROR(IF(G1167/#REF!=0," ",G1167/#REF!),"")</f>
        <v/>
      </c>
      <c r="I1167" s="147"/>
      <c r="J1167" s="147"/>
      <c r="K1167" s="147"/>
      <c r="L1167" s="147"/>
      <c r="M1167" s="147"/>
      <c r="N1167" s="147"/>
      <c r="O1167" s="863"/>
      <c r="P1167" s="860"/>
      <c r="Q1167" s="330"/>
      <c r="R1167" s="866"/>
      <c r="S1167" s="392"/>
      <c r="T1167" s="392"/>
      <c r="U1167" s="152"/>
      <c r="V1167" s="152"/>
      <c r="W1167" s="835"/>
      <c r="X1167" s="388"/>
      <c r="Y1167" s="835"/>
      <c r="Z1167" s="388"/>
      <c r="AA1167" s="835"/>
      <c r="AB1167" s="270"/>
      <c r="AC1167" s="831"/>
      <c r="AD1167" s="855"/>
      <c r="AE1167" s="319"/>
      <c r="AF1167" s="319"/>
      <c r="AG1167" s="319"/>
      <c r="AH1167" s="319"/>
      <c r="AI1167" s="319"/>
      <c r="AJ1167" s="319"/>
      <c r="AK1167" s="319"/>
      <c r="AL1167" s="319"/>
      <c r="AM1167" s="319"/>
      <c r="AN1167" s="319"/>
      <c r="AO1167" s="319"/>
      <c r="AP1167" s="319"/>
      <c r="AQ1167" s="857"/>
      <c r="AR1167" s="46"/>
      <c r="AS1167" s="19"/>
    </row>
    <row r="1168" spans="2:45" hidden="1">
      <c r="B1168" s="948"/>
      <c r="C1168" s="828"/>
      <c r="D1168" s="25"/>
      <c r="E1168" s="25"/>
      <c r="F1168" s="396"/>
      <c r="G1168" s="22"/>
      <c r="H1168" s="7" t="str">
        <f>IFERROR(IF(G1168/#REF!=0," ",G1168/#REF!),"")</f>
        <v/>
      </c>
      <c r="I1168" s="147"/>
      <c r="J1168" s="147"/>
      <c r="K1168" s="147"/>
      <c r="L1168" s="147"/>
      <c r="M1168" s="147"/>
      <c r="N1168" s="147"/>
      <c r="O1168" s="863"/>
      <c r="P1168" s="860"/>
      <c r="Q1168" s="330"/>
      <c r="R1168" s="866"/>
      <c r="S1168" s="392"/>
      <c r="T1168" s="392"/>
      <c r="U1168" s="152"/>
      <c r="V1168" s="152"/>
      <c r="W1168" s="835"/>
      <c r="X1168" s="388"/>
      <c r="Y1168" s="835"/>
      <c r="Z1168" s="388"/>
      <c r="AA1168" s="835"/>
      <c r="AB1168" s="270"/>
      <c r="AC1168" s="831"/>
      <c r="AD1168" s="855"/>
      <c r="AE1168" s="319"/>
      <c r="AF1168" s="319"/>
      <c r="AG1168" s="319"/>
      <c r="AH1168" s="319"/>
      <c r="AI1168" s="319"/>
      <c r="AJ1168" s="319"/>
      <c r="AK1168" s="319"/>
      <c r="AL1168" s="319"/>
      <c r="AM1168" s="319"/>
      <c r="AN1168" s="319"/>
      <c r="AO1168" s="319"/>
      <c r="AP1168" s="319"/>
      <c r="AQ1168" s="857"/>
      <c r="AR1168" s="46"/>
      <c r="AS1168" s="19"/>
    </row>
    <row r="1169" spans="2:45" hidden="1">
      <c r="B1169" s="949"/>
      <c r="C1169" s="829"/>
      <c r="D1169" s="25"/>
      <c r="E1169" s="25"/>
      <c r="F1169" s="396"/>
      <c r="G1169" s="22"/>
      <c r="H1169" s="7" t="str">
        <f>IFERROR(IF(G1169/#REF!=0," ",G1169/#REF!),"")</f>
        <v/>
      </c>
      <c r="I1169" s="7"/>
      <c r="J1169" s="7"/>
      <c r="K1169" s="7"/>
      <c r="L1169" s="7"/>
      <c r="M1169" s="7"/>
      <c r="N1169" s="7"/>
      <c r="O1169" s="864"/>
      <c r="P1169" s="861"/>
      <c r="Q1169" s="331"/>
      <c r="R1169" s="867"/>
      <c r="S1169" s="393"/>
      <c r="T1169" s="393"/>
      <c r="U1169" s="153"/>
      <c r="V1169" s="153"/>
      <c r="W1169" s="836"/>
      <c r="X1169" s="389"/>
      <c r="Y1169" s="836"/>
      <c r="Z1169" s="389"/>
      <c r="AA1169" s="836"/>
      <c r="AB1169" s="271"/>
      <c r="AC1169" s="832"/>
      <c r="AD1169" s="856"/>
      <c r="AE1169" s="320"/>
      <c r="AF1169" s="320"/>
      <c r="AG1169" s="320"/>
      <c r="AH1169" s="320"/>
      <c r="AI1169" s="320"/>
      <c r="AJ1169" s="320"/>
      <c r="AK1169" s="320"/>
      <c r="AL1169" s="320"/>
      <c r="AM1169" s="320"/>
      <c r="AN1169" s="320"/>
      <c r="AO1169" s="320"/>
      <c r="AP1169" s="320"/>
      <c r="AQ1169" s="858"/>
      <c r="AR1169" s="46"/>
      <c r="AS1169" s="19"/>
    </row>
    <row r="1170" spans="2:45" s="90" customFormat="1" ht="16.5" hidden="1" customHeight="1">
      <c r="B1170" s="950"/>
      <c r="C1170" s="78" t="s">
        <v>348</v>
      </c>
      <c r="D1170" s="78">
        <f>COUNTA(D1160:D1169)</f>
        <v>0</v>
      </c>
      <c r="E1170" s="78"/>
      <c r="F1170" s="78"/>
      <c r="G1170" s="69">
        <f>SUM(G1160:G1169)</f>
        <v>0</v>
      </c>
      <c r="H1170" s="69">
        <f>SUM(H1160:H1169)</f>
        <v>0</v>
      </c>
      <c r="I1170" s="69"/>
      <c r="J1170" s="69"/>
      <c r="K1170" s="69"/>
      <c r="L1170" s="69"/>
      <c r="M1170" s="69"/>
      <c r="N1170" s="69"/>
      <c r="O1170" s="70">
        <f>SUM(O1160:O1169)</f>
        <v>0</v>
      </c>
      <c r="P1170" s="71">
        <f>SUM(P1160:P1169)</f>
        <v>0</v>
      </c>
      <c r="Q1170" s="71"/>
      <c r="R1170" s="71">
        <f>SUM(R1160:R1169)</f>
        <v>0</v>
      </c>
      <c r="S1170" s="71"/>
      <c r="T1170" s="71"/>
      <c r="U1170" s="71"/>
      <c r="V1170" s="71"/>
      <c r="W1170" s="74">
        <f>SUM(W1160:W1169)</f>
        <v>0</v>
      </c>
      <c r="X1170" s="74"/>
      <c r="Y1170" s="74">
        <f t="shared" ref="Y1170" si="204">SUM(Y1160:Y1169)</f>
        <v>0</v>
      </c>
      <c r="Z1170" s="74"/>
      <c r="AA1170" s="74">
        <f>SUM(AA1160:AA1169)</f>
        <v>0</v>
      </c>
      <c r="AB1170" s="74"/>
      <c r="AC1170" s="71"/>
      <c r="AD1170" s="71" t="e">
        <f>SUM(AD1160:AD1169)</f>
        <v>#REF!</v>
      </c>
      <c r="AE1170" s="71"/>
      <c r="AF1170" s="71"/>
      <c r="AG1170" s="71"/>
      <c r="AH1170" s="71"/>
      <c r="AI1170" s="71"/>
      <c r="AJ1170" s="71"/>
      <c r="AK1170" s="71"/>
      <c r="AL1170" s="71"/>
      <c r="AM1170" s="71"/>
      <c r="AN1170" s="71"/>
      <c r="AO1170" s="71"/>
      <c r="AP1170" s="71"/>
      <c r="AQ1170" s="71" t="e">
        <f t="shared" ref="AQ1170" si="205">SUM(AQ1160:AQ1169)</f>
        <v>#REF!</v>
      </c>
      <c r="AR1170" s="81"/>
      <c r="AS1170" s="91"/>
    </row>
    <row r="1171" spans="2:45" s="93" customFormat="1" hidden="1">
      <c r="B1171" s="949"/>
      <c r="C1171" s="82"/>
      <c r="D1171" s="83"/>
      <c r="E1171" s="83"/>
      <c r="F1171" s="84"/>
      <c r="G1171" s="84"/>
      <c r="H1171" s="28" t="str">
        <f>IFERROR(IF(G1171/#REF!=0," ",G1171/#REF!),"")</f>
        <v/>
      </c>
      <c r="I1171" s="28"/>
      <c r="J1171" s="28"/>
      <c r="K1171" s="28"/>
      <c r="L1171" s="28"/>
      <c r="M1171" s="28"/>
      <c r="N1171" s="28"/>
      <c r="O1171" s="72"/>
      <c r="P1171" s="73"/>
      <c r="Q1171" s="73"/>
      <c r="R1171" s="73"/>
      <c r="S1171" s="73"/>
      <c r="T1171" s="73"/>
      <c r="U1171" s="73"/>
      <c r="V1171" s="73"/>
      <c r="W1171" s="73"/>
      <c r="X1171" s="73"/>
      <c r="Y1171" s="73"/>
      <c r="Z1171" s="73"/>
      <c r="AA1171" s="73"/>
      <c r="AB1171" s="73"/>
      <c r="AC1171" s="73"/>
      <c r="AD1171" s="73"/>
      <c r="AE1171" s="73"/>
      <c r="AF1171" s="73"/>
      <c r="AG1171" s="73"/>
      <c r="AH1171" s="73"/>
      <c r="AI1171" s="73"/>
      <c r="AJ1171" s="73"/>
      <c r="AK1171" s="73"/>
      <c r="AL1171" s="73"/>
      <c r="AM1171" s="73"/>
      <c r="AN1171" s="73"/>
      <c r="AO1171" s="73"/>
      <c r="AP1171" s="73"/>
      <c r="AQ1171" s="73"/>
      <c r="AR1171" s="87"/>
      <c r="AS1171" s="92"/>
    </row>
    <row r="1172" spans="2:45" hidden="1">
      <c r="B1172" s="948">
        <f>B1160+1</f>
        <v>97</v>
      </c>
      <c r="C1172" s="828"/>
      <c r="D1172" s="25"/>
      <c r="E1172" s="25"/>
      <c r="F1172" s="24"/>
      <c r="G1172" s="396"/>
      <c r="H1172" s="7" t="str">
        <f>IFERROR(IF(G1172/#REF!=0," ",G1172/#REF!),"")</f>
        <v/>
      </c>
      <c r="I1172" s="147"/>
      <c r="J1172" s="147"/>
      <c r="K1172" s="147"/>
      <c r="L1172" s="147"/>
      <c r="M1172" s="147"/>
      <c r="N1172" s="147"/>
      <c r="O1172" s="862" t="str">
        <f>IFERROR(ROUND(IF(G1182/#REF!=0,"",G1182/#REF!),0),"")</f>
        <v/>
      </c>
      <c r="P1172" s="859" t="str">
        <f>IFERROR(O1182/#REF!,"")</f>
        <v/>
      </c>
      <c r="Q1172" s="332"/>
      <c r="R1172" s="865" t="str">
        <f>IFERROR(P1182*#REF!/2,"")</f>
        <v/>
      </c>
      <c r="S1172" s="392"/>
      <c r="T1172" s="392"/>
      <c r="U1172" s="152"/>
      <c r="V1172" s="152"/>
      <c r="W1172" s="834" t="str">
        <f>IFERROR(ROUND(IF(OR(#REF!="Hino Truck",#REF!="Hino Truck",#REF!="Hino Truck",#REF!="Hino Truck"),$P1182/#REF!,""),1),"NA")</f>
        <v>NA</v>
      </c>
      <c r="X1172" s="387"/>
      <c r="Y1172" s="834" t="str">
        <f>IFERROR(ROUND(IF(OR(#REF!="Shazoor",#REF!="Shazoor",#REF!="Shazoor",#REF!="Shazoor"),$P1182/#REF!,""),1),"NA")</f>
        <v>NA</v>
      </c>
      <c r="Z1172" s="387"/>
      <c r="AA1172" s="834" t="str">
        <f>IFERROR(ROUND(IF(OR(#REF!="Suzuki",#REF!="Suzuki",#REF!="Suzuki",#REF!="Suzuki"),$P1182/#REF!,""),1),"NA")</f>
        <v>NA</v>
      </c>
      <c r="AB1172" s="269"/>
      <c r="AC1172" s="830"/>
      <c r="AD1172" s="855" t="e">
        <f>H1182/#REF!/#REF!</f>
        <v>#REF!</v>
      </c>
      <c r="AE1172" s="319"/>
      <c r="AF1172" s="319"/>
      <c r="AG1172" s="319"/>
      <c r="AH1172" s="319"/>
      <c r="AI1172" s="319"/>
      <c r="AJ1172" s="319"/>
      <c r="AK1172" s="319"/>
      <c r="AL1172" s="319"/>
      <c r="AM1172" s="319"/>
      <c r="AN1172" s="319"/>
      <c r="AO1172" s="319"/>
      <c r="AP1172" s="319"/>
      <c r="AQ1172" s="857" t="e">
        <f>ROUND(AD1182/#REF!,0)</f>
        <v>#REF!</v>
      </c>
      <c r="AR1172" s="44"/>
      <c r="AS1172" s="19"/>
    </row>
    <row r="1173" spans="2:45" hidden="1">
      <c r="B1173" s="948"/>
      <c r="C1173" s="828"/>
      <c r="D1173" s="25"/>
      <c r="E1173" s="25"/>
      <c r="F1173" s="396"/>
      <c r="G1173" s="396"/>
      <c r="H1173" s="7" t="str">
        <f>IFERROR(IF(G1173/#REF!=0," ",G1173/#REF!),"")</f>
        <v/>
      </c>
      <c r="I1173" s="147"/>
      <c r="J1173" s="147"/>
      <c r="K1173" s="147"/>
      <c r="L1173" s="147"/>
      <c r="M1173" s="147"/>
      <c r="N1173" s="147"/>
      <c r="O1173" s="863"/>
      <c r="P1173" s="860"/>
      <c r="Q1173" s="330"/>
      <c r="R1173" s="866"/>
      <c r="S1173" s="392"/>
      <c r="T1173" s="392"/>
      <c r="U1173" s="152"/>
      <c r="V1173" s="152"/>
      <c r="W1173" s="835"/>
      <c r="X1173" s="388"/>
      <c r="Y1173" s="835"/>
      <c r="Z1173" s="388"/>
      <c r="AA1173" s="835"/>
      <c r="AB1173" s="270"/>
      <c r="AC1173" s="831"/>
      <c r="AD1173" s="855"/>
      <c r="AE1173" s="319"/>
      <c r="AF1173" s="319"/>
      <c r="AG1173" s="319"/>
      <c r="AH1173" s="319"/>
      <c r="AI1173" s="319"/>
      <c r="AJ1173" s="319"/>
      <c r="AK1173" s="319"/>
      <c r="AL1173" s="319"/>
      <c r="AM1173" s="319"/>
      <c r="AN1173" s="319"/>
      <c r="AO1173" s="319"/>
      <c r="AP1173" s="319"/>
      <c r="AQ1173" s="857"/>
      <c r="AR1173" s="46"/>
      <c r="AS1173" s="19"/>
    </row>
    <row r="1174" spans="2:45" hidden="1">
      <c r="B1174" s="948"/>
      <c r="C1174" s="828"/>
      <c r="D1174" s="25"/>
      <c r="E1174" s="25"/>
      <c r="F1174" s="396"/>
      <c r="G1174" s="396"/>
      <c r="H1174" s="7" t="str">
        <f>IFERROR(IF(G1174/#REF!=0," ",G1174/#REF!),"")</f>
        <v/>
      </c>
      <c r="I1174" s="147"/>
      <c r="J1174" s="147"/>
      <c r="K1174" s="147"/>
      <c r="L1174" s="147"/>
      <c r="M1174" s="147"/>
      <c r="N1174" s="147"/>
      <c r="O1174" s="863"/>
      <c r="P1174" s="860"/>
      <c r="Q1174" s="330"/>
      <c r="R1174" s="866"/>
      <c r="S1174" s="392"/>
      <c r="T1174" s="392"/>
      <c r="U1174" s="152"/>
      <c r="V1174" s="152"/>
      <c r="W1174" s="835"/>
      <c r="X1174" s="388"/>
      <c r="Y1174" s="835"/>
      <c r="Z1174" s="388"/>
      <c r="AA1174" s="835"/>
      <c r="AB1174" s="270"/>
      <c r="AC1174" s="831"/>
      <c r="AD1174" s="855"/>
      <c r="AE1174" s="319"/>
      <c r="AF1174" s="319"/>
      <c r="AG1174" s="319"/>
      <c r="AH1174" s="319"/>
      <c r="AI1174" s="319"/>
      <c r="AJ1174" s="319"/>
      <c r="AK1174" s="319"/>
      <c r="AL1174" s="319"/>
      <c r="AM1174" s="319"/>
      <c r="AN1174" s="319"/>
      <c r="AO1174" s="319"/>
      <c r="AP1174" s="319"/>
      <c r="AQ1174" s="857"/>
      <c r="AR1174" s="46"/>
      <c r="AS1174" s="19"/>
    </row>
    <row r="1175" spans="2:45" hidden="1">
      <c r="B1175" s="948"/>
      <c r="C1175" s="828"/>
      <c r="D1175" s="25"/>
      <c r="E1175" s="25"/>
      <c r="F1175" s="396"/>
      <c r="G1175" s="396"/>
      <c r="H1175" s="7" t="str">
        <f>IFERROR(IF(G1175/#REF!=0," ",G1175/#REF!),"")</f>
        <v/>
      </c>
      <c r="I1175" s="147"/>
      <c r="J1175" s="147"/>
      <c r="K1175" s="147"/>
      <c r="L1175" s="147"/>
      <c r="M1175" s="147"/>
      <c r="N1175" s="147"/>
      <c r="O1175" s="863"/>
      <c r="P1175" s="860"/>
      <c r="Q1175" s="330"/>
      <c r="R1175" s="866"/>
      <c r="S1175" s="392"/>
      <c r="T1175" s="392"/>
      <c r="U1175" s="152"/>
      <c r="V1175" s="152"/>
      <c r="W1175" s="835"/>
      <c r="X1175" s="388"/>
      <c r="Y1175" s="835"/>
      <c r="Z1175" s="388"/>
      <c r="AA1175" s="835"/>
      <c r="AB1175" s="270"/>
      <c r="AC1175" s="831"/>
      <c r="AD1175" s="855"/>
      <c r="AE1175" s="319"/>
      <c r="AF1175" s="319"/>
      <c r="AG1175" s="319"/>
      <c r="AH1175" s="319"/>
      <c r="AI1175" s="319"/>
      <c r="AJ1175" s="319"/>
      <c r="AK1175" s="319"/>
      <c r="AL1175" s="319"/>
      <c r="AM1175" s="319"/>
      <c r="AN1175" s="319"/>
      <c r="AO1175" s="319"/>
      <c r="AP1175" s="319"/>
      <c r="AQ1175" s="857"/>
      <c r="AR1175" s="46"/>
      <c r="AS1175" s="19"/>
    </row>
    <row r="1176" spans="2:45" hidden="1">
      <c r="B1176" s="948"/>
      <c r="C1176" s="828"/>
      <c r="D1176" s="25"/>
      <c r="E1176" s="25"/>
      <c r="F1176" s="396"/>
      <c r="G1176" s="22"/>
      <c r="H1176" s="7" t="str">
        <f>IFERROR(IF(G1176/#REF!=0," ",G1176/#REF!),"")</f>
        <v/>
      </c>
      <c r="I1176" s="147"/>
      <c r="J1176" s="147"/>
      <c r="K1176" s="147"/>
      <c r="L1176" s="147"/>
      <c r="M1176" s="147"/>
      <c r="N1176" s="147"/>
      <c r="O1176" s="863"/>
      <c r="P1176" s="860"/>
      <c r="Q1176" s="330"/>
      <c r="R1176" s="866"/>
      <c r="S1176" s="392"/>
      <c r="T1176" s="392"/>
      <c r="U1176" s="152"/>
      <c r="V1176" s="152"/>
      <c r="W1176" s="835"/>
      <c r="X1176" s="388"/>
      <c r="Y1176" s="835"/>
      <c r="Z1176" s="388"/>
      <c r="AA1176" s="835"/>
      <c r="AB1176" s="270"/>
      <c r="AC1176" s="831"/>
      <c r="AD1176" s="855"/>
      <c r="AE1176" s="319"/>
      <c r="AF1176" s="319"/>
      <c r="AG1176" s="319"/>
      <c r="AH1176" s="319"/>
      <c r="AI1176" s="319"/>
      <c r="AJ1176" s="319"/>
      <c r="AK1176" s="319"/>
      <c r="AL1176" s="319"/>
      <c r="AM1176" s="319"/>
      <c r="AN1176" s="319"/>
      <c r="AO1176" s="319"/>
      <c r="AP1176" s="319"/>
      <c r="AQ1176" s="857"/>
      <c r="AR1176" s="46"/>
      <c r="AS1176" s="19"/>
    </row>
    <row r="1177" spans="2:45" hidden="1">
      <c r="B1177" s="948"/>
      <c r="C1177" s="828"/>
      <c r="D1177" s="25"/>
      <c r="E1177" s="25"/>
      <c r="F1177" s="396"/>
      <c r="G1177" s="22"/>
      <c r="H1177" s="7" t="str">
        <f>IFERROR(IF(G1177/#REF!=0," ",G1177/#REF!),"")</f>
        <v/>
      </c>
      <c r="I1177" s="147"/>
      <c r="J1177" s="147"/>
      <c r="K1177" s="147"/>
      <c r="L1177" s="147"/>
      <c r="M1177" s="147"/>
      <c r="N1177" s="147"/>
      <c r="O1177" s="863"/>
      <c r="P1177" s="860"/>
      <c r="Q1177" s="330"/>
      <c r="R1177" s="866"/>
      <c r="S1177" s="392"/>
      <c r="T1177" s="392"/>
      <c r="U1177" s="152"/>
      <c r="V1177" s="152"/>
      <c r="W1177" s="835"/>
      <c r="X1177" s="388"/>
      <c r="Y1177" s="835"/>
      <c r="Z1177" s="388"/>
      <c r="AA1177" s="835"/>
      <c r="AB1177" s="270"/>
      <c r="AC1177" s="831"/>
      <c r="AD1177" s="855"/>
      <c r="AE1177" s="319"/>
      <c r="AF1177" s="319"/>
      <c r="AG1177" s="319"/>
      <c r="AH1177" s="319"/>
      <c r="AI1177" s="319"/>
      <c r="AJ1177" s="319"/>
      <c r="AK1177" s="319"/>
      <c r="AL1177" s="319"/>
      <c r="AM1177" s="319"/>
      <c r="AN1177" s="319"/>
      <c r="AO1177" s="319"/>
      <c r="AP1177" s="319"/>
      <c r="AQ1177" s="857"/>
      <c r="AR1177" s="46"/>
      <c r="AS1177" s="19"/>
    </row>
    <row r="1178" spans="2:45" hidden="1">
      <c r="B1178" s="948"/>
      <c r="C1178" s="828"/>
      <c r="D1178" s="25"/>
      <c r="E1178" s="25"/>
      <c r="F1178" s="396"/>
      <c r="G1178" s="22"/>
      <c r="H1178" s="7" t="str">
        <f>IFERROR(IF(G1178/#REF!=0," ",G1178/#REF!),"")</f>
        <v/>
      </c>
      <c r="I1178" s="147"/>
      <c r="J1178" s="147"/>
      <c r="K1178" s="147"/>
      <c r="L1178" s="147"/>
      <c r="M1178" s="147"/>
      <c r="N1178" s="147"/>
      <c r="O1178" s="863"/>
      <c r="P1178" s="860"/>
      <c r="Q1178" s="330"/>
      <c r="R1178" s="866"/>
      <c r="S1178" s="392"/>
      <c r="T1178" s="392"/>
      <c r="U1178" s="152"/>
      <c r="V1178" s="152"/>
      <c r="W1178" s="835"/>
      <c r="X1178" s="388"/>
      <c r="Y1178" s="835"/>
      <c r="Z1178" s="388"/>
      <c r="AA1178" s="835"/>
      <c r="AB1178" s="270"/>
      <c r="AC1178" s="831"/>
      <c r="AD1178" s="855"/>
      <c r="AE1178" s="319"/>
      <c r="AF1178" s="319"/>
      <c r="AG1178" s="319"/>
      <c r="AH1178" s="319"/>
      <c r="AI1178" s="319"/>
      <c r="AJ1178" s="319"/>
      <c r="AK1178" s="319"/>
      <c r="AL1178" s="319"/>
      <c r="AM1178" s="319"/>
      <c r="AN1178" s="319"/>
      <c r="AO1178" s="319"/>
      <c r="AP1178" s="319"/>
      <c r="AQ1178" s="857"/>
      <c r="AR1178" s="46"/>
      <c r="AS1178" s="19"/>
    </row>
    <row r="1179" spans="2:45" hidden="1">
      <c r="B1179" s="948"/>
      <c r="C1179" s="828"/>
      <c r="D1179" s="25"/>
      <c r="E1179" s="25"/>
      <c r="F1179" s="396"/>
      <c r="G1179" s="22"/>
      <c r="H1179" s="7" t="str">
        <f>IFERROR(IF(G1179/#REF!=0," ",G1179/#REF!),"")</f>
        <v/>
      </c>
      <c r="I1179" s="147"/>
      <c r="J1179" s="147"/>
      <c r="K1179" s="147"/>
      <c r="L1179" s="147"/>
      <c r="M1179" s="147"/>
      <c r="N1179" s="147"/>
      <c r="O1179" s="863"/>
      <c r="P1179" s="860"/>
      <c r="Q1179" s="330"/>
      <c r="R1179" s="866"/>
      <c r="S1179" s="392"/>
      <c r="T1179" s="392"/>
      <c r="U1179" s="152"/>
      <c r="V1179" s="152"/>
      <c r="W1179" s="835"/>
      <c r="X1179" s="388"/>
      <c r="Y1179" s="835"/>
      <c r="Z1179" s="388"/>
      <c r="AA1179" s="835"/>
      <c r="AB1179" s="270"/>
      <c r="AC1179" s="831"/>
      <c r="AD1179" s="855"/>
      <c r="AE1179" s="319"/>
      <c r="AF1179" s="319"/>
      <c r="AG1179" s="319"/>
      <c r="AH1179" s="319"/>
      <c r="AI1179" s="319"/>
      <c r="AJ1179" s="319"/>
      <c r="AK1179" s="319"/>
      <c r="AL1179" s="319"/>
      <c r="AM1179" s="319"/>
      <c r="AN1179" s="319"/>
      <c r="AO1179" s="319"/>
      <c r="AP1179" s="319"/>
      <c r="AQ1179" s="857"/>
      <c r="AR1179" s="46"/>
      <c r="AS1179" s="19"/>
    </row>
    <row r="1180" spans="2:45" hidden="1">
      <c r="B1180" s="948"/>
      <c r="C1180" s="828"/>
      <c r="D1180" s="25"/>
      <c r="E1180" s="25"/>
      <c r="F1180" s="396"/>
      <c r="G1180" s="22"/>
      <c r="H1180" s="7" t="str">
        <f>IFERROR(IF(G1180/#REF!=0," ",G1180/#REF!),"")</f>
        <v/>
      </c>
      <c r="I1180" s="147"/>
      <c r="J1180" s="147"/>
      <c r="K1180" s="147"/>
      <c r="L1180" s="147"/>
      <c r="M1180" s="147"/>
      <c r="N1180" s="147"/>
      <c r="O1180" s="863"/>
      <c r="P1180" s="860"/>
      <c r="Q1180" s="330"/>
      <c r="R1180" s="866"/>
      <c r="S1180" s="392"/>
      <c r="T1180" s="392"/>
      <c r="U1180" s="152"/>
      <c r="V1180" s="152"/>
      <c r="W1180" s="835"/>
      <c r="X1180" s="388"/>
      <c r="Y1180" s="835"/>
      <c r="Z1180" s="388"/>
      <c r="AA1180" s="835"/>
      <c r="AB1180" s="270"/>
      <c r="AC1180" s="831"/>
      <c r="AD1180" s="855"/>
      <c r="AE1180" s="319"/>
      <c r="AF1180" s="319"/>
      <c r="AG1180" s="319"/>
      <c r="AH1180" s="319"/>
      <c r="AI1180" s="319"/>
      <c r="AJ1180" s="319"/>
      <c r="AK1180" s="319"/>
      <c r="AL1180" s="319"/>
      <c r="AM1180" s="319"/>
      <c r="AN1180" s="319"/>
      <c r="AO1180" s="319"/>
      <c r="AP1180" s="319"/>
      <c r="AQ1180" s="857"/>
      <c r="AR1180" s="46"/>
      <c r="AS1180" s="19"/>
    </row>
    <row r="1181" spans="2:45" hidden="1">
      <c r="B1181" s="949"/>
      <c r="C1181" s="829"/>
      <c r="D1181" s="25"/>
      <c r="E1181" s="25"/>
      <c r="F1181" s="396"/>
      <c r="G1181" s="22"/>
      <c r="H1181" s="7" t="str">
        <f>IFERROR(IF(G1181/#REF!=0," ",G1181/#REF!),"")</f>
        <v/>
      </c>
      <c r="I1181" s="7"/>
      <c r="J1181" s="7"/>
      <c r="K1181" s="7"/>
      <c r="L1181" s="7"/>
      <c r="M1181" s="7"/>
      <c r="N1181" s="7"/>
      <c r="O1181" s="864"/>
      <c r="P1181" s="861"/>
      <c r="Q1181" s="331"/>
      <c r="R1181" s="867"/>
      <c r="S1181" s="393"/>
      <c r="T1181" s="393"/>
      <c r="U1181" s="153"/>
      <c r="V1181" s="153"/>
      <c r="W1181" s="836"/>
      <c r="X1181" s="389"/>
      <c r="Y1181" s="836"/>
      <c r="Z1181" s="389"/>
      <c r="AA1181" s="836"/>
      <c r="AB1181" s="271"/>
      <c r="AC1181" s="832"/>
      <c r="AD1181" s="856"/>
      <c r="AE1181" s="320"/>
      <c r="AF1181" s="320"/>
      <c r="AG1181" s="320"/>
      <c r="AH1181" s="320"/>
      <c r="AI1181" s="320"/>
      <c r="AJ1181" s="320"/>
      <c r="AK1181" s="320"/>
      <c r="AL1181" s="320"/>
      <c r="AM1181" s="320"/>
      <c r="AN1181" s="320"/>
      <c r="AO1181" s="320"/>
      <c r="AP1181" s="320"/>
      <c r="AQ1181" s="858"/>
      <c r="AR1181" s="46"/>
      <c r="AS1181" s="19"/>
    </row>
    <row r="1182" spans="2:45" s="90" customFormat="1" ht="16.5" hidden="1" customHeight="1">
      <c r="B1182" s="950"/>
      <c r="C1182" s="78" t="s">
        <v>348</v>
      </c>
      <c r="D1182" s="78">
        <f>COUNTA(D1172:D1181)</f>
        <v>0</v>
      </c>
      <c r="E1182" s="78"/>
      <c r="F1182" s="78"/>
      <c r="G1182" s="69">
        <f>SUM(G1172:G1181)</f>
        <v>0</v>
      </c>
      <c r="H1182" s="69">
        <f>SUM(H1172:H1181)</f>
        <v>0</v>
      </c>
      <c r="I1182" s="69"/>
      <c r="J1182" s="69"/>
      <c r="K1182" s="69"/>
      <c r="L1182" s="69"/>
      <c r="M1182" s="69"/>
      <c r="N1182" s="69"/>
      <c r="O1182" s="70">
        <f>SUM(O1172:O1181)</f>
        <v>0</v>
      </c>
      <c r="P1182" s="71">
        <f>SUM(P1172:P1181)</f>
        <v>0</v>
      </c>
      <c r="Q1182" s="71"/>
      <c r="R1182" s="71">
        <f>SUM(R1172:R1181)</f>
        <v>0</v>
      </c>
      <c r="S1182" s="71"/>
      <c r="T1182" s="71"/>
      <c r="U1182" s="71"/>
      <c r="V1182" s="71"/>
      <c r="W1182" s="74">
        <f>SUM(W1172:W1181)</f>
        <v>0</v>
      </c>
      <c r="X1182" s="74"/>
      <c r="Y1182" s="74">
        <f t="shared" ref="Y1182" si="206">SUM(Y1172:Y1181)</f>
        <v>0</v>
      </c>
      <c r="Z1182" s="74"/>
      <c r="AA1182" s="74">
        <f>SUM(AA1172:AA1181)</f>
        <v>0</v>
      </c>
      <c r="AB1182" s="74"/>
      <c r="AC1182" s="71"/>
      <c r="AD1182" s="71" t="e">
        <f>SUM(AD1172:AD1181)</f>
        <v>#REF!</v>
      </c>
      <c r="AE1182" s="71"/>
      <c r="AF1182" s="71"/>
      <c r="AG1182" s="71"/>
      <c r="AH1182" s="71"/>
      <c r="AI1182" s="71"/>
      <c r="AJ1182" s="71"/>
      <c r="AK1182" s="71"/>
      <c r="AL1182" s="71"/>
      <c r="AM1182" s="71"/>
      <c r="AN1182" s="71"/>
      <c r="AO1182" s="71"/>
      <c r="AP1182" s="71"/>
      <c r="AQ1182" s="71" t="e">
        <f t="shared" ref="AQ1182" si="207">SUM(AQ1172:AQ1181)</f>
        <v>#REF!</v>
      </c>
      <c r="AR1182" s="81"/>
      <c r="AS1182" s="91"/>
    </row>
    <row r="1183" spans="2:45" s="93" customFormat="1" hidden="1">
      <c r="B1183" s="949"/>
      <c r="C1183" s="82"/>
      <c r="D1183" s="83"/>
      <c r="E1183" s="83"/>
      <c r="F1183" s="84"/>
      <c r="G1183" s="84"/>
      <c r="H1183" s="28" t="str">
        <f>IFERROR(IF(G1183/#REF!=0," ",G1183/#REF!),"")</f>
        <v/>
      </c>
      <c r="I1183" s="28"/>
      <c r="J1183" s="28"/>
      <c r="K1183" s="28"/>
      <c r="L1183" s="28"/>
      <c r="M1183" s="28"/>
      <c r="N1183" s="28"/>
      <c r="O1183" s="72"/>
      <c r="P1183" s="73"/>
      <c r="Q1183" s="73"/>
      <c r="R1183" s="73"/>
      <c r="S1183" s="73"/>
      <c r="T1183" s="73"/>
      <c r="U1183" s="73"/>
      <c r="V1183" s="73"/>
      <c r="W1183" s="73"/>
      <c r="X1183" s="73"/>
      <c r="Y1183" s="73"/>
      <c r="Z1183" s="73"/>
      <c r="AA1183" s="73"/>
      <c r="AB1183" s="73"/>
      <c r="AC1183" s="73"/>
      <c r="AD1183" s="73"/>
      <c r="AE1183" s="73"/>
      <c r="AF1183" s="73"/>
      <c r="AG1183" s="73"/>
      <c r="AH1183" s="73"/>
      <c r="AI1183" s="73"/>
      <c r="AJ1183" s="73"/>
      <c r="AK1183" s="73"/>
      <c r="AL1183" s="73"/>
      <c r="AM1183" s="73"/>
      <c r="AN1183" s="73"/>
      <c r="AO1183" s="73"/>
      <c r="AP1183" s="73"/>
      <c r="AQ1183" s="73"/>
      <c r="AR1183" s="87"/>
      <c r="AS1183" s="92"/>
    </row>
    <row r="1184" spans="2:45" hidden="1">
      <c r="B1184" s="948">
        <f>B1172+1</f>
        <v>98</v>
      </c>
      <c r="C1184" s="828"/>
      <c r="D1184" s="25"/>
      <c r="E1184" s="25"/>
      <c r="F1184" s="24"/>
      <c r="G1184" s="396"/>
      <c r="H1184" s="7" t="str">
        <f>IFERROR(IF(G1184/#REF!=0," ",G1184/#REF!),"")</f>
        <v/>
      </c>
      <c r="I1184" s="147"/>
      <c r="J1184" s="147"/>
      <c r="K1184" s="147"/>
      <c r="L1184" s="147"/>
      <c r="M1184" s="147"/>
      <c r="N1184" s="147"/>
      <c r="O1184" s="862" t="str">
        <f>IFERROR(ROUND(IF(G1194/#REF!=0,"",G1194/#REF!),0),"")</f>
        <v/>
      </c>
      <c r="P1184" s="859" t="str">
        <f>IFERROR(O1194/#REF!,"")</f>
        <v/>
      </c>
      <c r="Q1184" s="332"/>
      <c r="R1184" s="865" t="str">
        <f>IFERROR(P1194*#REF!/2,"")</f>
        <v/>
      </c>
      <c r="S1184" s="392"/>
      <c r="T1184" s="392"/>
      <c r="U1184" s="152"/>
      <c r="V1184" s="152"/>
      <c r="W1184" s="834" t="str">
        <f>IFERROR(ROUND(IF(OR(#REF!="Hino Truck",#REF!="Hino Truck",#REF!="Hino Truck",#REF!="Hino Truck"),$P1194/#REF!,""),1),"NA")</f>
        <v>NA</v>
      </c>
      <c r="X1184" s="387"/>
      <c r="Y1184" s="834" t="str">
        <f>IFERROR(ROUND(IF(OR(#REF!="Shazoor",#REF!="Shazoor",#REF!="Shazoor",#REF!="Shazoor"),$P1194/#REF!,""),1),"NA")</f>
        <v>NA</v>
      </c>
      <c r="Z1184" s="387"/>
      <c r="AA1184" s="834" t="str">
        <f>IFERROR(ROUND(IF(OR(#REF!="Suzuki",#REF!="Suzuki",#REF!="Suzuki",#REF!="Suzuki"),$P1194/#REF!,""),1),"NA")</f>
        <v>NA</v>
      </c>
      <c r="AB1184" s="269"/>
      <c r="AC1184" s="830"/>
      <c r="AD1184" s="855" t="e">
        <f>H1194/#REF!/#REF!</f>
        <v>#REF!</v>
      </c>
      <c r="AE1184" s="319"/>
      <c r="AF1184" s="319"/>
      <c r="AG1184" s="319"/>
      <c r="AH1184" s="319"/>
      <c r="AI1184" s="319"/>
      <c r="AJ1184" s="319"/>
      <c r="AK1184" s="319"/>
      <c r="AL1184" s="319"/>
      <c r="AM1184" s="319"/>
      <c r="AN1184" s="319"/>
      <c r="AO1184" s="319"/>
      <c r="AP1184" s="319"/>
      <c r="AQ1184" s="857" t="e">
        <f>ROUND(AD1194/#REF!,0)</f>
        <v>#REF!</v>
      </c>
      <c r="AR1184" s="44"/>
      <c r="AS1184" s="19"/>
    </row>
    <row r="1185" spans="2:45" hidden="1">
      <c r="B1185" s="948"/>
      <c r="C1185" s="828"/>
      <c r="D1185" s="25"/>
      <c r="E1185" s="25"/>
      <c r="F1185" s="396"/>
      <c r="G1185" s="396"/>
      <c r="H1185" s="7" t="str">
        <f>IFERROR(IF(G1185/#REF!=0," ",G1185/#REF!),"")</f>
        <v/>
      </c>
      <c r="I1185" s="147"/>
      <c r="J1185" s="147"/>
      <c r="K1185" s="147"/>
      <c r="L1185" s="147"/>
      <c r="M1185" s="147"/>
      <c r="N1185" s="147"/>
      <c r="O1185" s="863"/>
      <c r="P1185" s="860"/>
      <c r="Q1185" s="330"/>
      <c r="R1185" s="866"/>
      <c r="S1185" s="392"/>
      <c r="T1185" s="392"/>
      <c r="U1185" s="152"/>
      <c r="V1185" s="152"/>
      <c r="W1185" s="835"/>
      <c r="X1185" s="388"/>
      <c r="Y1185" s="835"/>
      <c r="Z1185" s="388"/>
      <c r="AA1185" s="835"/>
      <c r="AB1185" s="270"/>
      <c r="AC1185" s="831"/>
      <c r="AD1185" s="855"/>
      <c r="AE1185" s="319"/>
      <c r="AF1185" s="319"/>
      <c r="AG1185" s="319"/>
      <c r="AH1185" s="319"/>
      <c r="AI1185" s="319"/>
      <c r="AJ1185" s="319"/>
      <c r="AK1185" s="319"/>
      <c r="AL1185" s="319"/>
      <c r="AM1185" s="319"/>
      <c r="AN1185" s="319"/>
      <c r="AO1185" s="319"/>
      <c r="AP1185" s="319"/>
      <c r="AQ1185" s="857"/>
      <c r="AR1185" s="46"/>
      <c r="AS1185" s="19"/>
    </row>
    <row r="1186" spans="2:45" hidden="1">
      <c r="B1186" s="948"/>
      <c r="C1186" s="828"/>
      <c r="D1186" s="25"/>
      <c r="E1186" s="25"/>
      <c r="F1186" s="396"/>
      <c r="G1186" s="396"/>
      <c r="H1186" s="7" t="str">
        <f>IFERROR(IF(G1186/#REF!=0," ",G1186/#REF!),"")</f>
        <v/>
      </c>
      <c r="I1186" s="147"/>
      <c r="J1186" s="147"/>
      <c r="K1186" s="147"/>
      <c r="L1186" s="147"/>
      <c r="M1186" s="147"/>
      <c r="N1186" s="147"/>
      <c r="O1186" s="863"/>
      <c r="P1186" s="860"/>
      <c r="Q1186" s="330"/>
      <c r="R1186" s="866"/>
      <c r="S1186" s="392"/>
      <c r="T1186" s="392"/>
      <c r="U1186" s="152"/>
      <c r="V1186" s="152"/>
      <c r="W1186" s="835"/>
      <c r="X1186" s="388"/>
      <c r="Y1186" s="835"/>
      <c r="Z1186" s="388"/>
      <c r="AA1186" s="835"/>
      <c r="AB1186" s="270"/>
      <c r="AC1186" s="831"/>
      <c r="AD1186" s="855"/>
      <c r="AE1186" s="319"/>
      <c r="AF1186" s="319"/>
      <c r="AG1186" s="319"/>
      <c r="AH1186" s="319"/>
      <c r="AI1186" s="319"/>
      <c r="AJ1186" s="319"/>
      <c r="AK1186" s="319"/>
      <c r="AL1186" s="319"/>
      <c r="AM1186" s="319"/>
      <c r="AN1186" s="319"/>
      <c r="AO1186" s="319"/>
      <c r="AP1186" s="319"/>
      <c r="AQ1186" s="857"/>
      <c r="AR1186" s="46"/>
      <c r="AS1186" s="19"/>
    </row>
    <row r="1187" spans="2:45" hidden="1">
      <c r="B1187" s="948"/>
      <c r="C1187" s="828"/>
      <c r="D1187" s="25"/>
      <c r="E1187" s="25"/>
      <c r="F1187" s="396"/>
      <c r="G1187" s="396"/>
      <c r="H1187" s="7" t="str">
        <f>IFERROR(IF(G1187/#REF!=0," ",G1187/#REF!),"")</f>
        <v/>
      </c>
      <c r="I1187" s="147"/>
      <c r="J1187" s="147"/>
      <c r="K1187" s="147"/>
      <c r="L1187" s="147"/>
      <c r="M1187" s="147"/>
      <c r="N1187" s="147"/>
      <c r="O1187" s="863"/>
      <c r="P1187" s="860"/>
      <c r="Q1187" s="330"/>
      <c r="R1187" s="866"/>
      <c r="S1187" s="392"/>
      <c r="T1187" s="392"/>
      <c r="U1187" s="152"/>
      <c r="V1187" s="152"/>
      <c r="W1187" s="835"/>
      <c r="X1187" s="388"/>
      <c r="Y1187" s="835"/>
      <c r="Z1187" s="388"/>
      <c r="AA1187" s="835"/>
      <c r="AB1187" s="270"/>
      <c r="AC1187" s="831"/>
      <c r="AD1187" s="855"/>
      <c r="AE1187" s="319"/>
      <c r="AF1187" s="319"/>
      <c r="AG1187" s="319"/>
      <c r="AH1187" s="319"/>
      <c r="AI1187" s="319"/>
      <c r="AJ1187" s="319"/>
      <c r="AK1187" s="319"/>
      <c r="AL1187" s="319"/>
      <c r="AM1187" s="319"/>
      <c r="AN1187" s="319"/>
      <c r="AO1187" s="319"/>
      <c r="AP1187" s="319"/>
      <c r="AQ1187" s="857"/>
      <c r="AR1187" s="46"/>
      <c r="AS1187" s="19"/>
    </row>
    <row r="1188" spans="2:45" hidden="1">
      <c r="B1188" s="948"/>
      <c r="C1188" s="828"/>
      <c r="D1188" s="25"/>
      <c r="E1188" s="25"/>
      <c r="F1188" s="396"/>
      <c r="G1188" s="22"/>
      <c r="H1188" s="7" t="str">
        <f>IFERROR(IF(G1188/#REF!=0," ",G1188/#REF!),"")</f>
        <v/>
      </c>
      <c r="I1188" s="147"/>
      <c r="J1188" s="147"/>
      <c r="K1188" s="147"/>
      <c r="L1188" s="147"/>
      <c r="M1188" s="147"/>
      <c r="N1188" s="147"/>
      <c r="O1188" s="863"/>
      <c r="P1188" s="860"/>
      <c r="Q1188" s="330"/>
      <c r="R1188" s="866"/>
      <c r="S1188" s="392"/>
      <c r="T1188" s="392"/>
      <c r="U1188" s="152"/>
      <c r="V1188" s="152"/>
      <c r="W1188" s="835"/>
      <c r="X1188" s="388"/>
      <c r="Y1188" s="835"/>
      <c r="Z1188" s="388"/>
      <c r="AA1188" s="835"/>
      <c r="AB1188" s="270"/>
      <c r="AC1188" s="831"/>
      <c r="AD1188" s="855"/>
      <c r="AE1188" s="319"/>
      <c r="AF1188" s="319"/>
      <c r="AG1188" s="319"/>
      <c r="AH1188" s="319"/>
      <c r="AI1188" s="319"/>
      <c r="AJ1188" s="319"/>
      <c r="AK1188" s="319"/>
      <c r="AL1188" s="319"/>
      <c r="AM1188" s="319"/>
      <c r="AN1188" s="319"/>
      <c r="AO1188" s="319"/>
      <c r="AP1188" s="319"/>
      <c r="AQ1188" s="857"/>
      <c r="AR1188" s="46"/>
      <c r="AS1188" s="19"/>
    </row>
    <row r="1189" spans="2:45" hidden="1">
      <c r="B1189" s="948"/>
      <c r="C1189" s="828"/>
      <c r="D1189" s="25"/>
      <c r="E1189" s="25"/>
      <c r="F1189" s="396"/>
      <c r="G1189" s="22"/>
      <c r="H1189" s="7" t="str">
        <f>IFERROR(IF(G1189/#REF!=0," ",G1189/#REF!),"")</f>
        <v/>
      </c>
      <c r="I1189" s="147"/>
      <c r="J1189" s="147"/>
      <c r="K1189" s="147"/>
      <c r="L1189" s="147"/>
      <c r="M1189" s="147"/>
      <c r="N1189" s="147"/>
      <c r="O1189" s="863"/>
      <c r="P1189" s="860"/>
      <c r="Q1189" s="330"/>
      <c r="R1189" s="866"/>
      <c r="S1189" s="392"/>
      <c r="T1189" s="392"/>
      <c r="U1189" s="152"/>
      <c r="V1189" s="152"/>
      <c r="W1189" s="835"/>
      <c r="X1189" s="388"/>
      <c r="Y1189" s="835"/>
      <c r="Z1189" s="388"/>
      <c r="AA1189" s="835"/>
      <c r="AB1189" s="270"/>
      <c r="AC1189" s="831"/>
      <c r="AD1189" s="855"/>
      <c r="AE1189" s="319"/>
      <c r="AF1189" s="319"/>
      <c r="AG1189" s="319"/>
      <c r="AH1189" s="319"/>
      <c r="AI1189" s="319"/>
      <c r="AJ1189" s="319"/>
      <c r="AK1189" s="319"/>
      <c r="AL1189" s="319"/>
      <c r="AM1189" s="319"/>
      <c r="AN1189" s="319"/>
      <c r="AO1189" s="319"/>
      <c r="AP1189" s="319"/>
      <c r="AQ1189" s="857"/>
      <c r="AR1189" s="46"/>
      <c r="AS1189" s="19"/>
    </row>
    <row r="1190" spans="2:45" hidden="1">
      <c r="B1190" s="948"/>
      <c r="C1190" s="828"/>
      <c r="D1190" s="25"/>
      <c r="E1190" s="25"/>
      <c r="F1190" s="396"/>
      <c r="G1190" s="22"/>
      <c r="H1190" s="7" t="str">
        <f>IFERROR(IF(G1190/#REF!=0," ",G1190/#REF!),"")</f>
        <v/>
      </c>
      <c r="I1190" s="147"/>
      <c r="J1190" s="147"/>
      <c r="K1190" s="147"/>
      <c r="L1190" s="147"/>
      <c r="M1190" s="147"/>
      <c r="N1190" s="147"/>
      <c r="O1190" s="863"/>
      <c r="P1190" s="860"/>
      <c r="Q1190" s="330"/>
      <c r="R1190" s="866"/>
      <c r="S1190" s="392"/>
      <c r="T1190" s="392"/>
      <c r="U1190" s="152"/>
      <c r="V1190" s="152"/>
      <c r="W1190" s="835"/>
      <c r="X1190" s="388"/>
      <c r="Y1190" s="835"/>
      <c r="Z1190" s="388"/>
      <c r="AA1190" s="835"/>
      <c r="AB1190" s="270"/>
      <c r="AC1190" s="831"/>
      <c r="AD1190" s="855"/>
      <c r="AE1190" s="319"/>
      <c r="AF1190" s="319"/>
      <c r="AG1190" s="319"/>
      <c r="AH1190" s="319"/>
      <c r="AI1190" s="319"/>
      <c r="AJ1190" s="319"/>
      <c r="AK1190" s="319"/>
      <c r="AL1190" s="319"/>
      <c r="AM1190" s="319"/>
      <c r="AN1190" s="319"/>
      <c r="AO1190" s="319"/>
      <c r="AP1190" s="319"/>
      <c r="AQ1190" s="857"/>
      <c r="AR1190" s="46"/>
      <c r="AS1190" s="19"/>
    </row>
    <row r="1191" spans="2:45" hidden="1">
      <c r="B1191" s="948"/>
      <c r="C1191" s="828"/>
      <c r="D1191" s="25"/>
      <c r="E1191" s="25"/>
      <c r="F1191" s="396"/>
      <c r="G1191" s="22"/>
      <c r="H1191" s="7" t="str">
        <f>IFERROR(IF(G1191/#REF!=0," ",G1191/#REF!),"")</f>
        <v/>
      </c>
      <c r="I1191" s="147"/>
      <c r="J1191" s="147"/>
      <c r="K1191" s="147"/>
      <c r="L1191" s="147"/>
      <c r="M1191" s="147"/>
      <c r="N1191" s="147"/>
      <c r="O1191" s="863"/>
      <c r="P1191" s="860"/>
      <c r="Q1191" s="330"/>
      <c r="R1191" s="866"/>
      <c r="S1191" s="392"/>
      <c r="T1191" s="392"/>
      <c r="U1191" s="152"/>
      <c r="V1191" s="152"/>
      <c r="W1191" s="835"/>
      <c r="X1191" s="388"/>
      <c r="Y1191" s="835"/>
      <c r="Z1191" s="388"/>
      <c r="AA1191" s="835"/>
      <c r="AB1191" s="270"/>
      <c r="AC1191" s="831"/>
      <c r="AD1191" s="855"/>
      <c r="AE1191" s="319"/>
      <c r="AF1191" s="319"/>
      <c r="AG1191" s="319"/>
      <c r="AH1191" s="319"/>
      <c r="AI1191" s="319"/>
      <c r="AJ1191" s="319"/>
      <c r="AK1191" s="319"/>
      <c r="AL1191" s="319"/>
      <c r="AM1191" s="319"/>
      <c r="AN1191" s="319"/>
      <c r="AO1191" s="319"/>
      <c r="AP1191" s="319"/>
      <c r="AQ1191" s="857"/>
      <c r="AR1191" s="46"/>
      <c r="AS1191" s="19"/>
    </row>
    <row r="1192" spans="2:45" hidden="1">
      <c r="B1192" s="948"/>
      <c r="C1192" s="828"/>
      <c r="D1192" s="25"/>
      <c r="E1192" s="25"/>
      <c r="F1192" s="396"/>
      <c r="G1192" s="22"/>
      <c r="H1192" s="7" t="str">
        <f>IFERROR(IF(G1192/#REF!=0," ",G1192/#REF!),"")</f>
        <v/>
      </c>
      <c r="I1192" s="147"/>
      <c r="J1192" s="147"/>
      <c r="K1192" s="147"/>
      <c r="L1192" s="147"/>
      <c r="M1192" s="147"/>
      <c r="N1192" s="147"/>
      <c r="O1192" s="863"/>
      <c r="P1192" s="860"/>
      <c r="Q1192" s="330"/>
      <c r="R1192" s="866"/>
      <c r="S1192" s="392"/>
      <c r="T1192" s="392"/>
      <c r="U1192" s="152"/>
      <c r="V1192" s="152"/>
      <c r="W1192" s="835"/>
      <c r="X1192" s="388"/>
      <c r="Y1192" s="835"/>
      <c r="Z1192" s="388"/>
      <c r="AA1192" s="835"/>
      <c r="AB1192" s="270"/>
      <c r="AC1192" s="831"/>
      <c r="AD1192" s="855"/>
      <c r="AE1192" s="319"/>
      <c r="AF1192" s="319"/>
      <c r="AG1192" s="319"/>
      <c r="AH1192" s="319"/>
      <c r="AI1192" s="319"/>
      <c r="AJ1192" s="319"/>
      <c r="AK1192" s="319"/>
      <c r="AL1192" s="319"/>
      <c r="AM1192" s="319"/>
      <c r="AN1192" s="319"/>
      <c r="AO1192" s="319"/>
      <c r="AP1192" s="319"/>
      <c r="AQ1192" s="857"/>
      <c r="AR1192" s="46"/>
      <c r="AS1192" s="19"/>
    </row>
    <row r="1193" spans="2:45" hidden="1">
      <c r="B1193" s="949"/>
      <c r="C1193" s="829"/>
      <c r="D1193" s="25"/>
      <c r="E1193" s="25"/>
      <c r="F1193" s="396"/>
      <c r="G1193" s="22"/>
      <c r="H1193" s="7" t="str">
        <f>IFERROR(IF(G1193/#REF!=0," ",G1193/#REF!),"")</f>
        <v/>
      </c>
      <c r="I1193" s="7"/>
      <c r="J1193" s="7"/>
      <c r="K1193" s="7"/>
      <c r="L1193" s="7"/>
      <c r="M1193" s="7"/>
      <c r="N1193" s="7"/>
      <c r="O1193" s="864"/>
      <c r="P1193" s="861"/>
      <c r="Q1193" s="331"/>
      <c r="R1193" s="867"/>
      <c r="S1193" s="393"/>
      <c r="T1193" s="393"/>
      <c r="U1193" s="153"/>
      <c r="V1193" s="153"/>
      <c r="W1193" s="836"/>
      <c r="X1193" s="389"/>
      <c r="Y1193" s="836"/>
      <c r="Z1193" s="389"/>
      <c r="AA1193" s="836"/>
      <c r="AB1193" s="271"/>
      <c r="AC1193" s="832"/>
      <c r="AD1193" s="856"/>
      <c r="AE1193" s="320"/>
      <c r="AF1193" s="320"/>
      <c r="AG1193" s="320"/>
      <c r="AH1193" s="320"/>
      <c r="AI1193" s="320"/>
      <c r="AJ1193" s="320"/>
      <c r="AK1193" s="320"/>
      <c r="AL1193" s="320"/>
      <c r="AM1193" s="320"/>
      <c r="AN1193" s="320"/>
      <c r="AO1193" s="320"/>
      <c r="AP1193" s="320"/>
      <c r="AQ1193" s="858"/>
      <c r="AR1193" s="46"/>
      <c r="AS1193" s="19"/>
    </row>
    <row r="1194" spans="2:45" s="90" customFormat="1" ht="16.5" hidden="1" customHeight="1">
      <c r="B1194" s="950"/>
      <c r="C1194" s="78" t="s">
        <v>348</v>
      </c>
      <c r="D1194" s="78">
        <f>COUNTA(D1184:D1193)</f>
        <v>0</v>
      </c>
      <c r="E1194" s="78"/>
      <c r="F1194" s="78"/>
      <c r="G1194" s="69">
        <f>SUM(G1184:G1193)</f>
        <v>0</v>
      </c>
      <c r="H1194" s="69">
        <f>SUM(H1184:H1193)</f>
        <v>0</v>
      </c>
      <c r="I1194" s="69"/>
      <c r="J1194" s="69"/>
      <c r="K1194" s="69"/>
      <c r="L1194" s="69"/>
      <c r="M1194" s="69"/>
      <c r="N1194" s="69"/>
      <c r="O1194" s="70">
        <f>SUM(O1184:O1193)</f>
        <v>0</v>
      </c>
      <c r="P1194" s="71">
        <f>SUM(P1184:P1193)</f>
        <v>0</v>
      </c>
      <c r="Q1194" s="71"/>
      <c r="R1194" s="71">
        <f>SUM(R1184:R1193)</f>
        <v>0</v>
      </c>
      <c r="S1194" s="71"/>
      <c r="T1194" s="71"/>
      <c r="U1194" s="71"/>
      <c r="V1194" s="71"/>
      <c r="W1194" s="74">
        <f>SUM(W1184:W1193)</f>
        <v>0</v>
      </c>
      <c r="X1194" s="74"/>
      <c r="Y1194" s="74">
        <f t="shared" ref="Y1194" si="208">SUM(Y1184:Y1193)</f>
        <v>0</v>
      </c>
      <c r="Z1194" s="74"/>
      <c r="AA1194" s="74">
        <f>SUM(AA1184:AA1193)</f>
        <v>0</v>
      </c>
      <c r="AB1194" s="74"/>
      <c r="AC1194" s="71"/>
      <c r="AD1194" s="71" t="e">
        <f>SUM(AD1184:AD1193)</f>
        <v>#REF!</v>
      </c>
      <c r="AE1194" s="71"/>
      <c r="AF1194" s="71"/>
      <c r="AG1194" s="71"/>
      <c r="AH1194" s="71"/>
      <c r="AI1194" s="71"/>
      <c r="AJ1194" s="71"/>
      <c r="AK1194" s="71"/>
      <c r="AL1194" s="71"/>
      <c r="AM1194" s="71"/>
      <c r="AN1194" s="71"/>
      <c r="AO1194" s="71"/>
      <c r="AP1194" s="71"/>
      <c r="AQ1194" s="71" t="e">
        <f t="shared" ref="AQ1194" si="209">SUM(AQ1184:AQ1193)</f>
        <v>#REF!</v>
      </c>
      <c r="AR1194" s="81"/>
      <c r="AS1194" s="91"/>
    </row>
    <row r="1195" spans="2:45" s="93" customFormat="1" hidden="1">
      <c r="B1195" s="949"/>
      <c r="C1195" s="82"/>
      <c r="D1195" s="83"/>
      <c r="E1195" s="83"/>
      <c r="F1195" s="84"/>
      <c r="G1195" s="84"/>
      <c r="H1195" s="28" t="str">
        <f>IFERROR(IF(G1195/#REF!=0," ",G1195/#REF!),"")</f>
        <v/>
      </c>
      <c r="I1195" s="28"/>
      <c r="J1195" s="28"/>
      <c r="K1195" s="28"/>
      <c r="L1195" s="28"/>
      <c r="M1195" s="28"/>
      <c r="N1195" s="28"/>
      <c r="O1195" s="72"/>
      <c r="P1195" s="73"/>
      <c r="Q1195" s="73"/>
      <c r="R1195" s="73"/>
      <c r="S1195" s="73"/>
      <c r="T1195" s="73"/>
      <c r="U1195" s="73"/>
      <c r="V1195" s="73"/>
      <c r="W1195" s="73"/>
      <c r="X1195" s="73"/>
      <c r="Y1195" s="73"/>
      <c r="Z1195" s="73"/>
      <c r="AA1195" s="73"/>
      <c r="AB1195" s="73"/>
      <c r="AC1195" s="73"/>
      <c r="AD1195" s="73"/>
      <c r="AE1195" s="73"/>
      <c r="AF1195" s="73"/>
      <c r="AG1195" s="73"/>
      <c r="AH1195" s="73"/>
      <c r="AI1195" s="73"/>
      <c r="AJ1195" s="73"/>
      <c r="AK1195" s="73"/>
      <c r="AL1195" s="73"/>
      <c r="AM1195" s="73"/>
      <c r="AN1195" s="73"/>
      <c r="AO1195" s="73"/>
      <c r="AP1195" s="73"/>
      <c r="AQ1195" s="73"/>
      <c r="AR1195" s="87"/>
      <c r="AS1195" s="92"/>
    </row>
    <row r="1196" spans="2:45" hidden="1">
      <c r="B1196" s="948">
        <f>B1184+1</f>
        <v>99</v>
      </c>
      <c r="C1196" s="828"/>
      <c r="D1196" s="25"/>
      <c r="E1196" s="25"/>
      <c r="F1196" s="24"/>
      <c r="G1196" s="396"/>
      <c r="H1196" s="7" t="str">
        <f>IFERROR(IF(G1196/#REF!=0," ",G1196/#REF!),"")</f>
        <v/>
      </c>
      <c r="I1196" s="147"/>
      <c r="J1196" s="147"/>
      <c r="K1196" s="147"/>
      <c r="L1196" s="147"/>
      <c r="M1196" s="147"/>
      <c r="N1196" s="147"/>
      <c r="O1196" s="862" t="str">
        <f>IFERROR(ROUND(IF(G1206/#REF!=0,"",G1206/#REF!),0),"")</f>
        <v/>
      </c>
      <c r="P1196" s="859" t="str">
        <f>IFERROR(O1206/#REF!,"")</f>
        <v/>
      </c>
      <c r="Q1196" s="332"/>
      <c r="R1196" s="865" t="str">
        <f>IFERROR(P1206*#REF!/2,"")</f>
        <v/>
      </c>
      <c r="S1196" s="392"/>
      <c r="T1196" s="392"/>
      <c r="U1196" s="152"/>
      <c r="V1196" s="152"/>
      <c r="W1196" s="834" t="str">
        <f>IFERROR(ROUND(IF(OR(#REF!="Hino Truck",#REF!="Hino Truck",#REF!="Hino Truck",#REF!="Hino Truck"),$P1206/#REF!,""),1),"NA")</f>
        <v>NA</v>
      </c>
      <c r="X1196" s="387"/>
      <c r="Y1196" s="834" t="str">
        <f>IFERROR(ROUND(IF(OR(#REF!="Shazoor",#REF!="Shazoor",#REF!="Shazoor",#REF!="Shazoor"),$P1206/#REF!,""),1),"NA")</f>
        <v>NA</v>
      </c>
      <c r="Z1196" s="387"/>
      <c r="AA1196" s="834" t="str">
        <f>IFERROR(ROUND(IF(OR(#REF!="Suzuki",#REF!="Suzuki",#REF!="Suzuki",#REF!="Suzuki"),$P1206/#REF!,""),1),"NA")</f>
        <v>NA</v>
      </c>
      <c r="AB1196" s="269"/>
      <c r="AC1196" s="830"/>
      <c r="AD1196" s="855" t="e">
        <f>H1206/#REF!/#REF!</f>
        <v>#REF!</v>
      </c>
      <c r="AE1196" s="319"/>
      <c r="AF1196" s="319"/>
      <c r="AG1196" s="319"/>
      <c r="AH1196" s="319"/>
      <c r="AI1196" s="319"/>
      <c r="AJ1196" s="319"/>
      <c r="AK1196" s="319"/>
      <c r="AL1196" s="319"/>
      <c r="AM1196" s="319"/>
      <c r="AN1196" s="319"/>
      <c r="AO1196" s="319"/>
      <c r="AP1196" s="319"/>
      <c r="AQ1196" s="857" t="e">
        <f>ROUND(AD1206/#REF!,0)</f>
        <v>#REF!</v>
      </c>
      <c r="AR1196" s="44"/>
      <c r="AS1196" s="19"/>
    </row>
    <row r="1197" spans="2:45" hidden="1">
      <c r="B1197" s="948"/>
      <c r="C1197" s="828"/>
      <c r="D1197" s="25"/>
      <c r="E1197" s="25"/>
      <c r="F1197" s="396"/>
      <c r="G1197" s="396"/>
      <c r="H1197" s="7" t="str">
        <f>IFERROR(IF(G1197/#REF!=0," ",G1197/#REF!),"")</f>
        <v/>
      </c>
      <c r="I1197" s="147"/>
      <c r="J1197" s="147"/>
      <c r="K1197" s="147"/>
      <c r="L1197" s="147"/>
      <c r="M1197" s="147"/>
      <c r="N1197" s="147"/>
      <c r="O1197" s="863"/>
      <c r="P1197" s="860"/>
      <c r="Q1197" s="330"/>
      <c r="R1197" s="866"/>
      <c r="S1197" s="392"/>
      <c r="T1197" s="392"/>
      <c r="U1197" s="152"/>
      <c r="V1197" s="152"/>
      <c r="W1197" s="835"/>
      <c r="X1197" s="388"/>
      <c r="Y1197" s="835"/>
      <c r="Z1197" s="388"/>
      <c r="AA1197" s="835"/>
      <c r="AB1197" s="270"/>
      <c r="AC1197" s="831"/>
      <c r="AD1197" s="855"/>
      <c r="AE1197" s="319"/>
      <c r="AF1197" s="319"/>
      <c r="AG1197" s="319"/>
      <c r="AH1197" s="319"/>
      <c r="AI1197" s="319"/>
      <c r="AJ1197" s="319"/>
      <c r="AK1197" s="319"/>
      <c r="AL1197" s="319"/>
      <c r="AM1197" s="319"/>
      <c r="AN1197" s="319"/>
      <c r="AO1197" s="319"/>
      <c r="AP1197" s="319"/>
      <c r="AQ1197" s="857"/>
      <c r="AR1197" s="46"/>
      <c r="AS1197" s="19"/>
    </row>
    <row r="1198" spans="2:45" hidden="1">
      <c r="B1198" s="948"/>
      <c r="C1198" s="828"/>
      <c r="D1198" s="25"/>
      <c r="E1198" s="25"/>
      <c r="F1198" s="396"/>
      <c r="G1198" s="396"/>
      <c r="H1198" s="7" t="str">
        <f>IFERROR(IF(G1198/#REF!=0," ",G1198/#REF!),"")</f>
        <v/>
      </c>
      <c r="I1198" s="147"/>
      <c r="J1198" s="147"/>
      <c r="K1198" s="147"/>
      <c r="L1198" s="147"/>
      <c r="M1198" s="147"/>
      <c r="N1198" s="147"/>
      <c r="O1198" s="863"/>
      <c r="P1198" s="860"/>
      <c r="Q1198" s="330"/>
      <c r="R1198" s="866"/>
      <c r="S1198" s="392"/>
      <c r="T1198" s="392"/>
      <c r="U1198" s="152"/>
      <c r="V1198" s="152"/>
      <c r="W1198" s="835"/>
      <c r="X1198" s="388"/>
      <c r="Y1198" s="835"/>
      <c r="Z1198" s="388"/>
      <c r="AA1198" s="835"/>
      <c r="AB1198" s="270"/>
      <c r="AC1198" s="831"/>
      <c r="AD1198" s="855"/>
      <c r="AE1198" s="319"/>
      <c r="AF1198" s="319"/>
      <c r="AG1198" s="319"/>
      <c r="AH1198" s="319"/>
      <c r="AI1198" s="319"/>
      <c r="AJ1198" s="319"/>
      <c r="AK1198" s="319"/>
      <c r="AL1198" s="319"/>
      <c r="AM1198" s="319"/>
      <c r="AN1198" s="319"/>
      <c r="AO1198" s="319"/>
      <c r="AP1198" s="319"/>
      <c r="AQ1198" s="857"/>
      <c r="AR1198" s="46"/>
      <c r="AS1198" s="19"/>
    </row>
    <row r="1199" spans="2:45" hidden="1">
      <c r="B1199" s="948"/>
      <c r="C1199" s="828"/>
      <c r="D1199" s="25"/>
      <c r="E1199" s="25"/>
      <c r="F1199" s="396"/>
      <c r="G1199" s="396"/>
      <c r="H1199" s="7" t="str">
        <f>IFERROR(IF(G1199/#REF!=0," ",G1199/#REF!),"")</f>
        <v/>
      </c>
      <c r="I1199" s="147"/>
      <c r="J1199" s="147"/>
      <c r="K1199" s="147"/>
      <c r="L1199" s="147"/>
      <c r="M1199" s="147"/>
      <c r="N1199" s="147"/>
      <c r="O1199" s="863"/>
      <c r="P1199" s="860"/>
      <c r="Q1199" s="330"/>
      <c r="R1199" s="866"/>
      <c r="S1199" s="392"/>
      <c r="T1199" s="392"/>
      <c r="U1199" s="152"/>
      <c r="V1199" s="152"/>
      <c r="W1199" s="835"/>
      <c r="X1199" s="388"/>
      <c r="Y1199" s="835"/>
      <c r="Z1199" s="388"/>
      <c r="AA1199" s="835"/>
      <c r="AB1199" s="270"/>
      <c r="AC1199" s="831"/>
      <c r="AD1199" s="855"/>
      <c r="AE1199" s="319"/>
      <c r="AF1199" s="319"/>
      <c r="AG1199" s="319"/>
      <c r="AH1199" s="319"/>
      <c r="AI1199" s="319"/>
      <c r="AJ1199" s="319"/>
      <c r="AK1199" s="319"/>
      <c r="AL1199" s="319"/>
      <c r="AM1199" s="319"/>
      <c r="AN1199" s="319"/>
      <c r="AO1199" s="319"/>
      <c r="AP1199" s="319"/>
      <c r="AQ1199" s="857"/>
      <c r="AR1199" s="46"/>
      <c r="AS1199" s="19"/>
    </row>
    <row r="1200" spans="2:45" hidden="1">
      <c r="B1200" s="948"/>
      <c r="C1200" s="828"/>
      <c r="D1200" s="25"/>
      <c r="E1200" s="25"/>
      <c r="F1200" s="396"/>
      <c r="G1200" s="22"/>
      <c r="H1200" s="7" t="str">
        <f>IFERROR(IF(G1200/#REF!=0," ",G1200/#REF!),"")</f>
        <v/>
      </c>
      <c r="I1200" s="147"/>
      <c r="J1200" s="147"/>
      <c r="K1200" s="147"/>
      <c r="L1200" s="147"/>
      <c r="M1200" s="147"/>
      <c r="N1200" s="147"/>
      <c r="O1200" s="863"/>
      <c r="P1200" s="860"/>
      <c r="Q1200" s="330"/>
      <c r="R1200" s="866"/>
      <c r="S1200" s="392"/>
      <c r="T1200" s="392"/>
      <c r="U1200" s="152"/>
      <c r="V1200" s="152"/>
      <c r="W1200" s="835"/>
      <c r="X1200" s="388"/>
      <c r="Y1200" s="835"/>
      <c r="Z1200" s="388"/>
      <c r="AA1200" s="835"/>
      <c r="AB1200" s="270"/>
      <c r="AC1200" s="831"/>
      <c r="AD1200" s="855"/>
      <c r="AE1200" s="319"/>
      <c r="AF1200" s="319"/>
      <c r="AG1200" s="319"/>
      <c r="AH1200" s="319"/>
      <c r="AI1200" s="319"/>
      <c r="AJ1200" s="319"/>
      <c r="AK1200" s="319"/>
      <c r="AL1200" s="319"/>
      <c r="AM1200" s="319"/>
      <c r="AN1200" s="319"/>
      <c r="AO1200" s="319"/>
      <c r="AP1200" s="319"/>
      <c r="AQ1200" s="857"/>
      <c r="AR1200" s="46"/>
      <c r="AS1200" s="19"/>
    </row>
    <row r="1201" spans="2:45" hidden="1">
      <c r="B1201" s="948"/>
      <c r="C1201" s="828"/>
      <c r="D1201" s="25"/>
      <c r="E1201" s="25"/>
      <c r="F1201" s="396"/>
      <c r="G1201" s="22"/>
      <c r="H1201" s="7" t="str">
        <f>IFERROR(IF(G1201/#REF!=0," ",G1201/#REF!),"")</f>
        <v/>
      </c>
      <c r="I1201" s="147"/>
      <c r="J1201" s="147"/>
      <c r="K1201" s="147"/>
      <c r="L1201" s="147"/>
      <c r="M1201" s="147"/>
      <c r="N1201" s="147"/>
      <c r="O1201" s="863"/>
      <c r="P1201" s="860"/>
      <c r="Q1201" s="330"/>
      <c r="R1201" s="866"/>
      <c r="S1201" s="392"/>
      <c r="T1201" s="392"/>
      <c r="U1201" s="152"/>
      <c r="V1201" s="152"/>
      <c r="W1201" s="835"/>
      <c r="X1201" s="388"/>
      <c r="Y1201" s="835"/>
      <c r="Z1201" s="388"/>
      <c r="AA1201" s="835"/>
      <c r="AB1201" s="270"/>
      <c r="AC1201" s="831"/>
      <c r="AD1201" s="855"/>
      <c r="AE1201" s="319"/>
      <c r="AF1201" s="319"/>
      <c r="AG1201" s="319"/>
      <c r="AH1201" s="319"/>
      <c r="AI1201" s="319"/>
      <c r="AJ1201" s="319"/>
      <c r="AK1201" s="319"/>
      <c r="AL1201" s="319"/>
      <c r="AM1201" s="319"/>
      <c r="AN1201" s="319"/>
      <c r="AO1201" s="319"/>
      <c r="AP1201" s="319"/>
      <c r="AQ1201" s="857"/>
      <c r="AR1201" s="46"/>
      <c r="AS1201" s="19"/>
    </row>
    <row r="1202" spans="2:45" hidden="1">
      <c r="B1202" s="948"/>
      <c r="C1202" s="828"/>
      <c r="D1202" s="25"/>
      <c r="E1202" s="25"/>
      <c r="F1202" s="396"/>
      <c r="G1202" s="22"/>
      <c r="H1202" s="7" t="str">
        <f>IFERROR(IF(G1202/#REF!=0," ",G1202/#REF!),"")</f>
        <v/>
      </c>
      <c r="I1202" s="147"/>
      <c r="J1202" s="147"/>
      <c r="K1202" s="147"/>
      <c r="L1202" s="147"/>
      <c r="M1202" s="147"/>
      <c r="N1202" s="147"/>
      <c r="O1202" s="863"/>
      <c r="P1202" s="860"/>
      <c r="Q1202" s="330"/>
      <c r="R1202" s="866"/>
      <c r="S1202" s="392"/>
      <c r="T1202" s="392"/>
      <c r="U1202" s="152"/>
      <c r="V1202" s="152"/>
      <c r="W1202" s="835"/>
      <c r="X1202" s="388"/>
      <c r="Y1202" s="835"/>
      <c r="Z1202" s="388"/>
      <c r="AA1202" s="835"/>
      <c r="AB1202" s="270"/>
      <c r="AC1202" s="831"/>
      <c r="AD1202" s="855"/>
      <c r="AE1202" s="319"/>
      <c r="AF1202" s="319"/>
      <c r="AG1202" s="319"/>
      <c r="AH1202" s="319"/>
      <c r="AI1202" s="319"/>
      <c r="AJ1202" s="319"/>
      <c r="AK1202" s="319"/>
      <c r="AL1202" s="319"/>
      <c r="AM1202" s="319"/>
      <c r="AN1202" s="319"/>
      <c r="AO1202" s="319"/>
      <c r="AP1202" s="319"/>
      <c r="AQ1202" s="857"/>
      <c r="AR1202" s="46"/>
      <c r="AS1202" s="19"/>
    </row>
    <row r="1203" spans="2:45" hidden="1">
      <c r="B1203" s="948"/>
      <c r="C1203" s="828"/>
      <c r="D1203" s="25"/>
      <c r="E1203" s="25"/>
      <c r="F1203" s="396"/>
      <c r="G1203" s="22"/>
      <c r="H1203" s="7" t="str">
        <f>IFERROR(IF(G1203/#REF!=0," ",G1203/#REF!),"")</f>
        <v/>
      </c>
      <c r="I1203" s="147"/>
      <c r="J1203" s="147"/>
      <c r="K1203" s="147"/>
      <c r="L1203" s="147"/>
      <c r="M1203" s="147"/>
      <c r="N1203" s="147"/>
      <c r="O1203" s="863"/>
      <c r="P1203" s="860"/>
      <c r="Q1203" s="330"/>
      <c r="R1203" s="866"/>
      <c r="S1203" s="392"/>
      <c r="T1203" s="392"/>
      <c r="U1203" s="152"/>
      <c r="V1203" s="152"/>
      <c r="W1203" s="835"/>
      <c r="X1203" s="388"/>
      <c r="Y1203" s="835"/>
      <c r="Z1203" s="388"/>
      <c r="AA1203" s="835"/>
      <c r="AB1203" s="270"/>
      <c r="AC1203" s="831"/>
      <c r="AD1203" s="855"/>
      <c r="AE1203" s="319"/>
      <c r="AF1203" s="319"/>
      <c r="AG1203" s="319"/>
      <c r="AH1203" s="319"/>
      <c r="AI1203" s="319"/>
      <c r="AJ1203" s="319"/>
      <c r="AK1203" s="319"/>
      <c r="AL1203" s="319"/>
      <c r="AM1203" s="319"/>
      <c r="AN1203" s="319"/>
      <c r="AO1203" s="319"/>
      <c r="AP1203" s="319"/>
      <c r="AQ1203" s="857"/>
      <c r="AR1203" s="46"/>
      <c r="AS1203" s="19"/>
    </row>
    <row r="1204" spans="2:45" hidden="1">
      <c r="B1204" s="948"/>
      <c r="C1204" s="828"/>
      <c r="D1204" s="25"/>
      <c r="E1204" s="25"/>
      <c r="F1204" s="396"/>
      <c r="G1204" s="22"/>
      <c r="H1204" s="7" t="str">
        <f>IFERROR(IF(G1204/#REF!=0," ",G1204/#REF!),"")</f>
        <v/>
      </c>
      <c r="I1204" s="147"/>
      <c r="J1204" s="147"/>
      <c r="K1204" s="147"/>
      <c r="L1204" s="147"/>
      <c r="M1204" s="147"/>
      <c r="N1204" s="147"/>
      <c r="O1204" s="863"/>
      <c r="P1204" s="860"/>
      <c r="Q1204" s="330"/>
      <c r="R1204" s="866"/>
      <c r="S1204" s="392"/>
      <c r="T1204" s="392"/>
      <c r="U1204" s="152"/>
      <c r="V1204" s="152"/>
      <c r="W1204" s="835"/>
      <c r="X1204" s="388"/>
      <c r="Y1204" s="835"/>
      <c r="Z1204" s="388"/>
      <c r="AA1204" s="835"/>
      <c r="AB1204" s="270"/>
      <c r="AC1204" s="831"/>
      <c r="AD1204" s="855"/>
      <c r="AE1204" s="319"/>
      <c r="AF1204" s="319"/>
      <c r="AG1204" s="319"/>
      <c r="AH1204" s="319"/>
      <c r="AI1204" s="319"/>
      <c r="AJ1204" s="319"/>
      <c r="AK1204" s="319"/>
      <c r="AL1204" s="319"/>
      <c r="AM1204" s="319"/>
      <c r="AN1204" s="319"/>
      <c r="AO1204" s="319"/>
      <c r="AP1204" s="319"/>
      <c r="AQ1204" s="857"/>
      <c r="AR1204" s="46"/>
      <c r="AS1204" s="19"/>
    </row>
    <row r="1205" spans="2:45" hidden="1">
      <c r="B1205" s="949"/>
      <c r="C1205" s="829"/>
      <c r="D1205" s="25"/>
      <c r="E1205" s="25"/>
      <c r="F1205" s="396"/>
      <c r="G1205" s="22"/>
      <c r="H1205" s="7" t="str">
        <f>IFERROR(IF(G1205/#REF!=0," ",G1205/#REF!),"")</f>
        <v/>
      </c>
      <c r="I1205" s="7"/>
      <c r="J1205" s="7"/>
      <c r="K1205" s="7"/>
      <c r="L1205" s="7"/>
      <c r="M1205" s="7"/>
      <c r="N1205" s="7"/>
      <c r="O1205" s="864"/>
      <c r="P1205" s="861"/>
      <c r="Q1205" s="331"/>
      <c r="R1205" s="867"/>
      <c r="S1205" s="393"/>
      <c r="T1205" s="393"/>
      <c r="U1205" s="153"/>
      <c r="V1205" s="153"/>
      <c r="W1205" s="836"/>
      <c r="X1205" s="389"/>
      <c r="Y1205" s="836"/>
      <c r="Z1205" s="389"/>
      <c r="AA1205" s="836"/>
      <c r="AB1205" s="271"/>
      <c r="AC1205" s="832"/>
      <c r="AD1205" s="856"/>
      <c r="AE1205" s="320"/>
      <c r="AF1205" s="320"/>
      <c r="AG1205" s="320"/>
      <c r="AH1205" s="320"/>
      <c r="AI1205" s="320"/>
      <c r="AJ1205" s="320"/>
      <c r="AK1205" s="320"/>
      <c r="AL1205" s="320"/>
      <c r="AM1205" s="320"/>
      <c r="AN1205" s="320"/>
      <c r="AO1205" s="320"/>
      <c r="AP1205" s="320"/>
      <c r="AQ1205" s="858"/>
      <c r="AR1205" s="46"/>
      <c r="AS1205" s="19"/>
    </row>
    <row r="1206" spans="2:45" s="90" customFormat="1" ht="16.5" hidden="1" customHeight="1">
      <c r="B1206" s="950"/>
      <c r="C1206" s="78" t="s">
        <v>348</v>
      </c>
      <c r="D1206" s="78">
        <f>COUNTA(D1196:D1205)</f>
        <v>0</v>
      </c>
      <c r="E1206" s="78"/>
      <c r="F1206" s="78"/>
      <c r="G1206" s="69">
        <f>SUM(G1196:G1205)</f>
        <v>0</v>
      </c>
      <c r="H1206" s="69">
        <f>SUM(H1196:H1205)</f>
        <v>0</v>
      </c>
      <c r="I1206" s="69"/>
      <c r="J1206" s="69"/>
      <c r="K1206" s="69"/>
      <c r="L1206" s="69"/>
      <c r="M1206" s="69"/>
      <c r="N1206" s="69"/>
      <c r="O1206" s="70">
        <f>SUM(O1196:O1205)</f>
        <v>0</v>
      </c>
      <c r="P1206" s="71">
        <f>SUM(P1196:P1205)</f>
        <v>0</v>
      </c>
      <c r="Q1206" s="71"/>
      <c r="R1206" s="71">
        <f>SUM(R1196:R1205)</f>
        <v>0</v>
      </c>
      <c r="S1206" s="71"/>
      <c r="T1206" s="71"/>
      <c r="U1206" s="71"/>
      <c r="V1206" s="71"/>
      <c r="W1206" s="74">
        <f>SUM(W1196:W1205)</f>
        <v>0</v>
      </c>
      <c r="X1206" s="74"/>
      <c r="Y1206" s="74">
        <f t="shared" ref="Y1206" si="210">SUM(Y1196:Y1205)</f>
        <v>0</v>
      </c>
      <c r="Z1206" s="74"/>
      <c r="AA1206" s="74">
        <f>SUM(AA1196:AA1205)</f>
        <v>0</v>
      </c>
      <c r="AB1206" s="74"/>
      <c r="AC1206" s="71"/>
      <c r="AD1206" s="71" t="e">
        <f>SUM(AD1196:AD1205)</f>
        <v>#REF!</v>
      </c>
      <c r="AE1206" s="71"/>
      <c r="AF1206" s="71"/>
      <c r="AG1206" s="71"/>
      <c r="AH1206" s="71"/>
      <c r="AI1206" s="71"/>
      <c r="AJ1206" s="71"/>
      <c r="AK1206" s="71"/>
      <c r="AL1206" s="71"/>
      <c r="AM1206" s="71"/>
      <c r="AN1206" s="71"/>
      <c r="AO1206" s="71"/>
      <c r="AP1206" s="71"/>
      <c r="AQ1206" s="71" t="e">
        <f t="shared" ref="AQ1206" si="211">SUM(AQ1196:AQ1205)</f>
        <v>#REF!</v>
      </c>
      <c r="AR1206" s="81"/>
      <c r="AS1206" s="91"/>
    </row>
    <row r="1207" spans="2:45" s="93" customFormat="1" hidden="1">
      <c r="B1207" s="949"/>
      <c r="C1207" s="82"/>
      <c r="D1207" s="83"/>
      <c r="E1207" s="83"/>
      <c r="F1207" s="84"/>
      <c r="G1207" s="84"/>
      <c r="H1207" s="28" t="str">
        <f>IFERROR(IF(G1207/#REF!=0," ",G1207/#REF!),"")</f>
        <v/>
      </c>
      <c r="I1207" s="28"/>
      <c r="J1207" s="28"/>
      <c r="K1207" s="28"/>
      <c r="L1207" s="28"/>
      <c r="M1207" s="28"/>
      <c r="N1207" s="28"/>
      <c r="O1207" s="72"/>
      <c r="P1207" s="73"/>
      <c r="Q1207" s="73"/>
      <c r="R1207" s="73"/>
      <c r="S1207" s="73"/>
      <c r="T1207" s="73"/>
      <c r="U1207" s="73"/>
      <c r="V1207" s="73"/>
      <c r="W1207" s="73"/>
      <c r="X1207" s="73"/>
      <c r="Y1207" s="73"/>
      <c r="Z1207" s="73"/>
      <c r="AA1207" s="73"/>
      <c r="AB1207" s="73"/>
      <c r="AC1207" s="73"/>
      <c r="AD1207" s="73"/>
      <c r="AE1207" s="73"/>
      <c r="AF1207" s="73"/>
      <c r="AG1207" s="73"/>
      <c r="AH1207" s="73"/>
      <c r="AI1207" s="73"/>
      <c r="AJ1207" s="73"/>
      <c r="AK1207" s="73"/>
      <c r="AL1207" s="73"/>
      <c r="AM1207" s="73"/>
      <c r="AN1207" s="73"/>
      <c r="AO1207" s="73"/>
      <c r="AP1207" s="73"/>
      <c r="AQ1207" s="73"/>
      <c r="AR1207" s="87"/>
      <c r="AS1207" s="92"/>
    </row>
    <row r="1208" spans="2:45" hidden="1">
      <c r="B1208" s="948">
        <f>B1196+1</f>
        <v>100</v>
      </c>
      <c r="C1208" s="828"/>
      <c r="D1208" s="25"/>
      <c r="E1208" s="25"/>
      <c r="F1208" s="24"/>
      <c r="G1208" s="396"/>
      <c r="H1208" s="7" t="str">
        <f>IFERROR(IF(G1208/#REF!=0," ",G1208/#REF!),"")</f>
        <v/>
      </c>
      <c r="I1208" s="147"/>
      <c r="J1208" s="147"/>
      <c r="K1208" s="147"/>
      <c r="L1208" s="147"/>
      <c r="M1208" s="147"/>
      <c r="N1208" s="147"/>
      <c r="O1208" s="862" t="str">
        <f>IFERROR(ROUND(IF(G1218/#REF!=0,"",G1218/#REF!),0),"")</f>
        <v/>
      </c>
      <c r="P1208" s="859" t="str">
        <f>IFERROR(O1218/#REF!,"")</f>
        <v/>
      </c>
      <c r="Q1208" s="332"/>
      <c r="R1208" s="865" t="str">
        <f>IFERROR(P1218*#REF!/2,"")</f>
        <v/>
      </c>
      <c r="S1208" s="392"/>
      <c r="T1208" s="392"/>
      <c r="U1208" s="152"/>
      <c r="V1208" s="152"/>
      <c r="W1208" s="834" t="str">
        <f>IFERROR(ROUND(IF(OR(#REF!="Hino Truck",#REF!="Hino Truck",#REF!="Hino Truck",#REF!="Hino Truck"),$P1218/#REF!,""),1),"NA")</f>
        <v>NA</v>
      </c>
      <c r="X1208" s="387"/>
      <c r="Y1208" s="834" t="str">
        <f>IFERROR(ROUND(IF(OR(#REF!="Shazoor",#REF!="Shazoor",#REF!="Shazoor",#REF!="Shazoor"),$P1218/#REF!,""),1),"NA")</f>
        <v>NA</v>
      </c>
      <c r="Z1208" s="387"/>
      <c r="AA1208" s="834" t="str">
        <f>IFERROR(ROUND(IF(OR(#REF!="Suzuki",#REF!="Suzuki",#REF!="Suzuki",#REF!="Suzuki"),$P1218/#REF!,""),1),"NA")</f>
        <v>NA</v>
      </c>
      <c r="AB1208" s="269"/>
      <c r="AC1208" s="830"/>
      <c r="AD1208" s="855" t="e">
        <f>H1218/#REF!/#REF!</f>
        <v>#REF!</v>
      </c>
      <c r="AE1208" s="319"/>
      <c r="AF1208" s="319"/>
      <c r="AG1208" s="319"/>
      <c r="AH1208" s="319"/>
      <c r="AI1208" s="319"/>
      <c r="AJ1208" s="319"/>
      <c r="AK1208" s="319"/>
      <c r="AL1208" s="319"/>
      <c r="AM1208" s="319"/>
      <c r="AN1208" s="319"/>
      <c r="AO1208" s="319"/>
      <c r="AP1208" s="319"/>
      <c r="AQ1208" s="857" t="e">
        <f>ROUND(AD1218/#REF!,0)</f>
        <v>#REF!</v>
      </c>
      <c r="AR1208" s="44"/>
      <c r="AS1208" s="19"/>
    </row>
    <row r="1209" spans="2:45" hidden="1">
      <c r="B1209" s="948"/>
      <c r="C1209" s="828"/>
      <c r="D1209" s="25"/>
      <c r="E1209" s="25"/>
      <c r="F1209" s="396"/>
      <c r="G1209" s="396"/>
      <c r="H1209" s="7" t="str">
        <f>IFERROR(IF(G1209/#REF!=0," ",G1209/#REF!),"")</f>
        <v/>
      </c>
      <c r="I1209" s="147"/>
      <c r="J1209" s="147"/>
      <c r="K1209" s="147"/>
      <c r="L1209" s="147"/>
      <c r="M1209" s="147"/>
      <c r="N1209" s="147"/>
      <c r="O1209" s="863"/>
      <c r="P1209" s="860"/>
      <c r="Q1209" s="330"/>
      <c r="R1209" s="866"/>
      <c r="S1209" s="392"/>
      <c r="T1209" s="392"/>
      <c r="U1209" s="152"/>
      <c r="V1209" s="152"/>
      <c r="W1209" s="835"/>
      <c r="X1209" s="388"/>
      <c r="Y1209" s="835"/>
      <c r="Z1209" s="388"/>
      <c r="AA1209" s="835"/>
      <c r="AB1209" s="270"/>
      <c r="AC1209" s="831"/>
      <c r="AD1209" s="855"/>
      <c r="AE1209" s="319"/>
      <c r="AF1209" s="319"/>
      <c r="AG1209" s="319"/>
      <c r="AH1209" s="319"/>
      <c r="AI1209" s="319"/>
      <c r="AJ1209" s="319"/>
      <c r="AK1209" s="319"/>
      <c r="AL1209" s="319"/>
      <c r="AM1209" s="319"/>
      <c r="AN1209" s="319"/>
      <c r="AO1209" s="319"/>
      <c r="AP1209" s="319"/>
      <c r="AQ1209" s="857"/>
      <c r="AR1209" s="46"/>
      <c r="AS1209" s="19"/>
    </row>
    <row r="1210" spans="2:45" hidden="1">
      <c r="B1210" s="948"/>
      <c r="C1210" s="828"/>
      <c r="D1210" s="25"/>
      <c r="E1210" s="25"/>
      <c r="F1210" s="396"/>
      <c r="G1210" s="396"/>
      <c r="H1210" s="7" t="str">
        <f>IFERROR(IF(G1210/#REF!=0," ",G1210/#REF!),"")</f>
        <v/>
      </c>
      <c r="I1210" s="147"/>
      <c r="J1210" s="147"/>
      <c r="K1210" s="147"/>
      <c r="L1210" s="147"/>
      <c r="M1210" s="147"/>
      <c r="N1210" s="147"/>
      <c r="O1210" s="863"/>
      <c r="P1210" s="860"/>
      <c r="Q1210" s="330"/>
      <c r="R1210" s="866"/>
      <c r="S1210" s="392"/>
      <c r="T1210" s="392"/>
      <c r="U1210" s="152"/>
      <c r="V1210" s="152"/>
      <c r="W1210" s="835"/>
      <c r="X1210" s="388"/>
      <c r="Y1210" s="835"/>
      <c r="Z1210" s="388"/>
      <c r="AA1210" s="835"/>
      <c r="AB1210" s="270"/>
      <c r="AC1210" s="831"/>
      <c r="AD1210" s="855"/>
      <c r="AE1210" s="319"/>
      <c r="AF1210" s="319"/>
      <c r="AG1210" s="319"/>
      <c r="AH1210" s="319"/>
      <c r="AI1210" s="319"/>
      <c r="AJ1210" s="319"/>
      <c r="AK1210" s="319"/>
      <c r="AL1210" s="319"/>
      <c r="AM1210" s="319"/>
      <c r="AN1210" s="319"/>
      <c r="AO1210" s="319"/>
      <c r="AP1210" s="319"/>
      <c r="AQ1210" s="857"/>
      <c r="AR1210" s="46"/>
      <c r="AS1210" s="19"/>
    </row>
    <row r="1211" spans="2:45" hidden="1">
      <c r="B1211" s="948"/>
      <c r="C1211" s="828"/>
      <c r="D1211" s="25"/>
      <c r="E1211" s="25"/>
      <c r="F1211" s="396"/>
      <c r="G1211" s="396"/>
      <c r="H1211" s="7" t="str">
        <f>IFERROR(IF(G1211/#REF!=0," ",G1211/#REF!),"")</f>
        <v/>
      </c>
      <c r="I1211" s="147"/>
      <c r="J1211" s="147"/>
      <c r="K1211" s="147"/>
      <c r="L1211" s="147"/>
      <c r="M1211" s="147"/>
      <c r="N1211" s="147"/>
      <c r="O1211" s="863"/>
      <c r="P1211" s="860"/>
      <c r="Q1211" s="330"/>
      <c r="R1211" s="866"/>
      <c r="S1211" s="392"/>
      <c r="T1211" s="392"/>
      <c r="U1211" s="152"/>
      <c r="V1211" s="152"/>
      <c r="W1211" s="835"/>
      <c r="X1211" s="388"/>
      <c r="Y1211" s="835"/>
      <c r="Z1211" s="388"/>
      <c r="AA1211" s="835"/>
      <c r="AB1211" s="270"/>
      <c r="AC1211" s="831"/>
      <c r="AD1211" s="855"/>
      <c r="AE1211" s="319"/>
      <c r="AF1211" s="319"/>
      <c r="AG1211" s="319"/>
      <c r="AH1211" s="319"/>
      <c r="AI1211" s="319"/>
      <c r="AJ1211" s="319"/>
      <c r="AK1211" s="319"/>
      <c r="AL1211" s="319"/>
      <c r="AM1211" s="319"/>
      <c r="AN1211" s="319"/>
      <c r="AO1211" s="319"/>
      <c r="AP1211" s="319"/>
      <c r="AQ1211" s="857"/>
      <c r="AR1211" s="46"/>
      <c r="AS1211" s="19"/>
    </row>
    <row r="1212" spans="2:45" hidden="1">
      <c r="B1212" s="948"/>
      <c r="C1212" s="828"/>
      <c r="D1212" s="25"/>
      <c r="E1212" s="25"/>
      <c r="F1212" s="396"/>
      <c r="G1212" s="22"/>
      <c r="H1212" s="7" t="str">
        <f>IFERROR(IF(G1212/#REF!=0," ",G1212/#REF!),"")</f>
        <v/>
      </c>
      <c r="I1212" s="147"/>
      <c r="J1212" s="147"/>
      <c r="K1212" s="147"/>
      <c r="L1212" s="147"/>
      <c r="M1212" s="147"/>
      <c r="N1212" s="147"/>
      <c r="O1212" s="863"/>
      <c r="P1212" s="860"/>
      <c r="Q1212" s="330"/>
      <c r="R1212" s="866"/>
      <c r="S1212" s="392"/>
      <c r="T1212" s="392"/>
      <c r="U1212" s="152"/>
      <c r="V1212" s="152"/>
      <c r="W1212" s="835"/>
      <c r="X1212" s="388"/>
      <c r="Y1212" s="835"/>
      <c r="Z1212" s="388"/>
      <c r="AA1212" s="835"/>
      <c r="AB1212" s="270"/>
      <c r="AC1212" s="831"/>
      <c r="AD1212" s="855"/>
      <c r="AE1212" s="319"/>
      <c r="AF1212" s="319"/>
      <c r="AG1212" s="319"/>
      <c r="AH1212" s="319"/>
      <c r="AI1212" s="319"/>
      <c r="AJ1212" s="319"/>
      <c r="AK1212" s="319"/>
      <c r="AL1212" s="319"/>
      <c r="AM1212" s="319"/>
      <c r="AN1212" s="319"/>
      <c r="AO1212" s="319"/>
      <c r="AP1212" s="319"/>
      <c r="AQ1212" s="857"/>
      <c r="AR1212" s="46"/>
      <c r="AS1212" s="19"/>
    </row>
    <row r="1213" spans="2:45" hidden="1">
      <c r="B1213" s="948"/>
      <c r="C1213" s="828"/>
      <c r="D1213" s="25"/>
      <c r="E1213" s="25"/>
      <c r="F1213" s="396"/>
      <c r="G1213" s="22"/>
      <c r="H1213" s="7" t="str">
        <f>IFERROR(IF(G1213/#REF!=0," ",G1213/#REF!),"")</f>
        <v/>
      </c>
      <c r="I1213" s="147"/>
      <c r="J1213" s="147"/>
      <c r="K1213" s="147"/>
      <c r="L1213" s="147"/>
      <c r="M1213" s="147"/>
      <c r="N1213" s="147"/>
      <c r="O1213" s="863"/>
      <c r="P1213" s="860"/>
      <c r="Q1213" s="330"/>
      <c r="R1213" s="866"/>
      <c r="S1213" s="392"/>
      <c r="T1213" s="392"/>
      <c r="U1213" s="152"/>
      <c r="V1213" s="152"/>
      <c r="W1213" s="835"/>
      <c r="X1213" s="388"/>
      <c r="Y1213" s="835"/>
      <c r="Z1213" s="388"/>
      <c r="AA1213" s="835"/>
      <c r="AB1213" s="270"/>
      <c r="AC1213" s="831"/>
      <c r="AD1213" s="855"/>
      <c r="AE1213" s="319"/>
      <c r="AF1213" s="319"/>
      <c r="AG1213" s="319"/>
      <c r="AH1213" s="319"/>
      <c r="AI1213" s="319"/>
      <c r="AJ1213" s="319"/>
      <c r="AK1213" s="319"/>
      <c r="AL1213" s="319"/>
      <c r="AM1213" s="319"/>
      <c r="AN1213" s="319"/>
      <c r="AO1213" s="319"/>
      <c r="AP1213" s="319"/>
      <c r="AQ1213" s="857"/>
      <c r="AR1213" s="46"/>
      <c r="AS1213" s="19"/>
    </row>
    <row r="1214" spans="2:45" hidden="1">
      <c r="B1214" s="948"/>
      <c r="C1214" s="828"/>
      <c r="D1214" s="25"/>
      <c r="E1214" s="25"/>
      <c r="F1214" s="396"/>
      <c r="G1214" s="22"/>
      <c r="H1214" s="7" t="str">
        <f>IFERROR(IF(G1214/#REF!=0," ",G1214/#REF!),"")</f>
        <v/>
      </c>
      <c r="I1214" s="147"/>
      <c r="J1214" s="147"/>
      <c r="K1214" s="147"/>
      <c r="L1214" s="147"/>
      <c r="M1214" s="147"/>
      <c r="N1214" s="147"/>
      <c r="O1214" s="863"/>
      <c r="P1214" s="860"/>
      <c r="Q1214" s="330"/>
      <c r="R1214" s="866"/>
      <c r="S1214" s="392"/>
      <c r="T1214" s="392"/>
      <c r="U1214" s="152"/>
      <c r="V1214" s="152"/>
      <c r="W1214" s="835"/>
      <c r="X1214" s="388"/>
      <c r="Y1214" s="835"/>
      <c r="Z1214" s="388"/>
      <c r="AA1214" s="835"/>
      <c r="AB1214" s="270"/>
      <c r="AC1214" s="831"/>
      <c r="AD1214" s="855"/>
      <c r="AE1214" s="319"/>
      <c r="AF1214" s="319"/>
      <c r="AG1214" s="319"/>
      <c r="AH1214" s="319"/>
      <c r="AI1214" s="319"/>
      <c r="AJ1214" s="319"/>
      <c r="AK1214" s="319"/>
      <c r="AL1214" s="319"/>
      <c r="AM1214" s="319"/>
      <c r="AN1214" s="319"/>
      <c r="AO1214" s="319"/>
      <c r="AP1214" s="319"/>
      <c r="AQ1214" s="857"/>
      <c r="AR1214" s="46"/>
      <c r="AS1214" s="19"/>
    </row>
    <row r="1215" spans="2:45" hidden="1">
      <c r="B1215" s="948"/>
      <c r="C1215" s="828"/>
      <c r="D1215" s="25"/>
      <c r="E1215" s="25"/>
      <c r="F1215" s="396"/>
      <c r="G1215" s="22"/>
      <c r="H1215" s="7" t="str">
        <f>IFERROR(IF(G1215/#REF!=0," ",G1215/#REF!),"")</f>
        <v/>
      </c>
      <c r="I1215" s="147"/>
      <c r="J1215" s="147"/>
      <c r="K1215" s="147"/>
      <c r="L1215" s="147"/>
      <c r="M1215" s="147"/>
      <c r="N1215" s="147"/>
      <c r="O1215" s="863"/>
      <c r="P1215" s="860"/>
      <c r="Q1215" s="330"/>
      <c r="R1215" s="866"/>
      <c r="S1215" s="392"/>
      <c r="T1215" s="392"/>
      <c r="U1215" s="152"/>
      <c r="V1215" s="152"/>
      <c r="W1215" s="835"/>
      <c r="X1215" s="388"/>
      <c r="Y1215" s="835"/>
      <c r="Z1215" s="388"/>
      <c r="AA1215" s="835"/>
      <c r="AB1215" s="270"/>
      <c r="AC1215" s="831"/>
      <c r="AD1215" s="855"/>
      <c r="AE1215" s="319"/>
      <c r="AF1215" s="319"/>
      <c r="AG1215" s="319"/>
      <c r="AH1215" s="319"/>
      <c r="AI1215" s="319"/>
      <c r="AJ1215" s="319"/>
      <c r="AK1215" s="319"/>
      <c r="AL1215" s="319"/>
      <c r="AM1215" s="319"/>
      <c r="AN1215" s="319"/>
      <c r="AO1215" s="319"/>
      <c r="AP1215" s="319"/>
      <c r="AQ1215" s="857"/>
      <c r="AR1215" s="46"/>
      <c r="AS1215" s="19"/>
    </row>
    <row r="1216" spans="2:45" hidden="1">
      <c r="B1216" s="948"/>
      <c r="C1216" s="828"/>
      <c r="D1216" s="25"/>
      <c r="E1216" s="25"/>
      <c r="F1216" s="396"/>
      <c r="G1216" s="22"/>
      <c r="H1216" s="7" t="str">
        <f>IFERROR(IF(G1216/#REF!=0," ",G1216/#REF!),"")</f>
        <v/>
      </c>
      <c r="I1216" s="147"/>
      <c r="J1216" s="147"/>
      <c r="K1216" s="147"/>
      <c r="L1216" s="147"/>
      <c r="M1216" s="147"/>
      <c r="N1216" s="147"/>
      <c r="O1216" s="863"/>
      <c r="P1216" s="860"/>
      <c r="Q1216" s="330"/>
      <c r="R1216" s="866"/>
      <c r="S1216" s="392"/>
      <c r="T1216" s="392"/>
      <c r="U1216" s="152"/>
      <c r="V1216" s="152"/>
      <c r="W1216" s="835"/>
      <c r="X1216" s="388"/>
      <c r="Y1216" s="835"/>
      <c r="Z1216" s="388"/>
      <c r="AA1216" s="835"/>
      <c r="AB1216" s="270"/>
      <c r="AC1216" s="831"/>
      <c r="AD1216" s="855"/>
      <c r="AE1216" s="319"/>
      <c r="AF1216" s="319"/>
      <c r="AG1216" s="319"/>
      <c r="AH1216" s="319"/>
      <c r="AI1216" s="319"/>
      <c r="AJ1216" s="319"/>
      <c r="AK1216" s="319"/>
      <c r="AL1216" s="319"/>
      <c r="AM1216" s="319"/>
      <c r="AN1216" s="319"/>
      <c r="AO1216" s="319"/>
      <c r="AP1216" s="319"/>
      <c r="AQ1216" s="857"/>
      <c r="AR1216" s="46"/>
      <c r="AS1216" s="19"/>
    </row>
    <row r="1217" spans="2:45" hidden="1">
      <c r="B1217" s="949"/>
      <c r="C1217" s="829"/>
      <c r="D1217" s="25"/>
      <c r="E1217" s="25"/>
      <c r="F1217" s="396"/>
      <c r="G1217" s="22"/>
      <c r="H1217" s="7" t="str">
        <f>IFERROR(IF(G1217/#REF!=0," ",G1217/#REF!),"")</f>
        <v/>
      </c>
      <c r="I1217" s="7"/>
      <c r="J1217" s="7"/>
      <c r="K1217" s="7"/>
      <c r="L1217" s="7"/>
      <c r="M1217" s="7"/>
      <c r="N1217" s="7"/>
      <c r="O1217" s="864"/>
      <c r="P1217" s="861"/>
      <c r="Q1217" s="331"/>
      <c r="R1217" s="867"/>
      <c r="S1217" s="393"/>
      <c r="T1217" s="393"/>
      <c r="U1217" s="153"/>
      <c r="V1217" s="153"/>
      <c r="W1217" s="836"/>
      <c r="X1217" s="389"/>
      <c r="Y1217" s="836"/>
      <c r="Z1217" s="389"/>
      <c r="AA1217" s="836"/>
      <c r="AB1217" s="271"/>
      <c r="AC1217" s="832"/>
      <c r="AD1217" s="856"/>
      <c r="AE1217" s="320"/>
      <c r="AF1217" s="320"/>
      <c r="AG1217" s="320"/>
      <c r="AH1217" s="320"/>
      <c r="AI1217" s="320"/>
      <c r="AJ1217" s="320"/>
      <c r="AK1217" s="320"/>
      <c r="AL1217" s="320"/>
      <c r="AM1217" s="320"/>
      <c r="AN1217" s="320"/>
      <c r="AO1217" s="320"/>
      <c r="AP1217" s="320"/>
      <c r="AQ1217" s="858"/>
      <c r="AR1217" s="46"/>
      <c r="AS1217" s="19"/>
    </row>
    <row r="1218" spans="2:45" s="90" customFormat="1" ht="16.5" hidden="1" customHeight="1">
      <c r="B1218" s="950"/>
      <c r="C1218" s="78" t="s">
        <v>348</v>
      </c>
      <c r="D1218" s="78">
        <f>COUNTA(D1208:D1217)</f>
        <v>0</v>
      </c>
      <c r="E1218" s="78"/>
      <c r="F1218" s="78"/>
      <c r="G1218" s="69">
        <f>SUM(G1208:G1217)</f>
        <v>0</v>
      </c>
      <c r="H1218" s="69">
        <f>SUM(H1208:H1217)</f>
        <v>0</v>
      </c>
      <c r="I1218" s="69"/>
      <c r="J1218" s="69"/>
      <c r="K1218" s="69"/>
      <c r="L1218" s="69"/>
      <c r="M1218" s="69"/>
      <c r="N1218" s="69"/>
      <c r="O1218" s="70">
        <f>SUM(O1208:O1217)</f>
        <v>0</v>
      </c>
      <c r="P1218" s="71">
        <f>SUM(P1208:P1217)</f>
        <v>0</v>
      </c>
      <c r="Q1218" s="71"/>
      <c r="R1218" s="71">
        <f>SUM(R1208:R1217)</f>
        <v>0</v>
      </c>
      <c r="S1218" s="71"/>
      <c r="T1218" s="71"/>
      <c r="U1218" s="71"/>
      <c r="V1218" s="71"/>
      <c r="W1218" s="74">
        <f>SUM(W1208:W1217)</f>
        <v>0</v>
      </c>
      <c r="X1218" s="74"/>
      <c r="Y1218" s="74">
        <f t="shared" ref="Y1218" si="212">SUM(Y1208:Y1217)</f>
        <v>0</v>
      </c>
      <c r="Z1218" s="74"/>
      <c r="AA1218" s="74">
        <f>SUM(AA1208:AA1217)</f>
        <v>0</v>
      </c>
      <c r="AB1218" s="74"/>
      <c r="AC1218" s="71"/>
      <c r="AD1218" s="71" t="e">
        <f>SUM(AD1208:AD1217)</f>
        <v>#REF!</v>
      </c>
      <c r="AE1218" s="71"/>
      <c r="AF1218" s="71"/>
      <c r="AG1218" s="71"/>
      <c r="AH1218" s="71"/>
      <c r="AI1218" s="71"/>
      <c r="AJ1218" s="71"/>
      <c r="AK1218" s="71"/>
      <c r="AL1218" s="71"/>
      <c r="AM1218" s="71"/>
      <c r="AN1218" s="71"/>
      <c r="AO1218" s="71"/>
      <c r="AP1218" s="71"/>
      <c r="AQ1218" s="71" t="e">
        <f t="shared" ref="AQ1218" si="213">SUM(AQ1208:AQ1217)</f>
        <v>#REF!</v>
      </c>
      <c r="AR1218" s="81"/>
      <c r="AS1218" s="91"/>
    </row>
    <row r="1219" spans="2:45" s="93" customFormat="1" hidden="1">
      <c r="B1219" s="949"/>
      <c r="C1219" s="82"/>
      <c r="D1219" s="83"/>
      <c r="E1219" s="83"/>
      <c r="F1219" s="84"/>
      <c r="G1219" s="84"/>
      <c r="H1219" s="28" t="str">
        <f>IFERROR(IF(G1219/#REF!=0," ",G1219/#REF!),"")</f>
        <v/>
      </c>
      <c r="I1219" s="28"/>
      <c r="J1219" s="28"/>
      <c r="K1219" s="28"/>
      <c r="L1219" s="28"/>
      <c r="M1219" s="28"/>
      <c r="N1219" s="28"/>
      <c r="O1219" s="72"/>
      <c r="P1219" s="73"/>
      <c r="Q1219" s="73"/>
      <c r="R1219" s="73"/>
      <c r="S1219" s="73"/>
      <c r="T1219" s="73"/>
      <c r="U1219" s="73"/>
      <c r="V1219" s="73"/>
      <c r="W1219" s="73"/>
      <c r="X1219" s="73"/>
      <c r="Y1219" s="73"/>
      <c r="Z1219" s="73"/>
      <c r="AA1219" s="73"/>
      <c r="AB1219" s="73"/>
      <c r="AC1219" s="73"/>
      <c r="AD1219" s="73"/>
      <c r="AE1219" s="73"/>
      <c r="AF1219" s="73"/>
      <c r="AG1219" s="73"/>
      <c r="AH1219" s="73"/>
      <c r="AI1219" s="73"/>
      <c r="AJ1219" s="73"/>
      <c r="AK1219" s="73"/>
      <c r="AL1219" s="73"/>
      <c r="AM1219" s="73"/>
      <c r="AN1219" s="73"/>
      <c r="AO1219" s="73"/>
      <c r="AP1219" s="73"/>
      <c r="AQ1219" s="73"/>
      <c r="AR1219" s="87"/>
      <c r="AS1219" s="92"/>
    </row>
    <row r="1220" spans="2:45" hidden="1">
      <c r="B1220" s="948">
        <f>B1208+1</f>
        <v>101</v>
      </c>
      <c r="C1220" s="828"/>
      <c r="D1220" s="25"/>
      <c r="E1220" s="25"/>
      <c r="F1220" s="24"/>
      <c r="G1220" s="396"/>
      <c r="H1220" s="7" t="str">
        <f>IFERROR(IF(G1220/#REF!=0," ",G1220/#REF!),"")</f>
        <v/>
      </c>
      <c r="I1220" s="147"/>
      <c r="J1220" s="147"/>
      <c r="K1220" s="147"/>
      <c r="L1220" s="147"/>
      <c r="M1220" s="147"/>
      <c r="N1220" s="147"/>
      <c r="O1220" s="862" t="str">
        <f>IFERROR(ROUND(IF(G1230/#REF!=0,"",G1230/#REF!),0),"")</f>
        <v/>
      </c>
      <c r="P1220" s="859" t="str">
        <f>IFERROR(O1230/#REF!,"")</f>
        <v/>
      </c>
      <c r="Q1220" s="332"/>
      <c r="R1220" s="865" t="str">
        <f>IFERROR(P1230*#REF!/2,"")</f>
        <v/>
      </c>
      <c r="S1220" s="392"/>
      <c r="T1220" s="392"/>
      <c r="U1220" s="152"/>
      <c r="V1220" s="152"/>
      <c r="W1220" s="834" t="str">
        <f>IFERROR(ROUND(IF(OR(#REF!="Hino Truck",#REF!="Hino Truck",#REF!="Hino Truck",#REF!="Hino Truck"),$P1230/#REF!,""),1),"NA")</f>
        <v>NA</v>
      </c>
      <c r="X1220" s="387"/>
      <c r="Y1220" s="834" t="str">
        <f>IFERROR(ROUND(IF(OR(#REF!="Shazoor",#REF!="Shazoor",#REF!="Shazoor",#REF!="Shazoor"),$P1230/#REF!,""),1),"NA")</f>
        <v>NA</v>
      </c>
      <c r="Z1220" s="387"/>
      <c r="AA1220" s="834" t="str">
        <f>IFERROR(ROUND(IF(OR(#REF!="Suzuki",#REF!="Suzuki",#REF!="Suzuki",#REF!="Suzuki"),$P1230/#REF!,""),1),"NA")</f>
        <v>NA</v>
      </c>
      <c r="AB1220" s="269"/>
      <c r="AC1220" s="830"/>
      <c r="AD1220" s="855" t="e">
        <f>H1230/#REF!/#REF!</f>
        <v>#REF!</v>
      </c>
      <c r="AE1220" s="319"/>
      <c r="AF1220" s="319"/>
      <c r="AG1220" s="319"/>
      <c r="AH1220" s="319"/>
      <c r="AI1220" s="319"/>
      <c r="AJ1220" s="319"/>
      <c r="AK1220" s="319"/>
      <c r="AL1220" s="319"/>
      <c r="AM1220" s="319"/>
      <c r="AN1220" s="319"/>
      <c r="AO1220" s="319"/>
      <c r="AP1220" s="319"/>
      <c r="AQ1220" s="857" t="e">
        <f>ROUND(AD1230/#REF!,0)</f>
        <v>#REF!</v>
      </c>
      <c r="AR1220" s="44"/>
      <c r="AS1220" s="19"/>
    </row>
    <row r="1221" spans="2:45" hidden="1">
      <c r="B1221" s="948"/>
      <c r="C1221" s="828"/>
      <c r="D1221" s="25"/>
      <c r="E1221" s="25"/>
      <c r="F1221" s="396"/>
      <c r="G1221" s="396"/>
      <c r="H1221" s="7" t="str">
        <f>IFERROR(IF(G1221/#REF!=0," ",G1221/#REF!),"")</f>
        <v/>
      </c>
      <c r="I1221" s="147"/>
      <c r="J1221" s="147"/>
      <c r="K1221" s="147"/>
      <c r="L1221" s="147"/>
      <c r="M1221" s="147"/>
      <c r="N1221" s="147"/>
      <c r="O1221" s="863"/>
      <c r="P1221" s="860"/>
      <c r="Q1221" s="330"/>
      <c r="R1221" s="866"/>
      <c r="S1221" s="392"/>
      <c r="T1221" s="392"/>
      <c r="U1221" s="152"/>
      <c r="V1221" s="152"/>
      <c r="W1221" s="835"/>
      <c r="X1221" s="388"/>
      <c r="Y1221" s="835"/>
      <c r="Z1221" s="388"/>
      <c r="AA1221" s="835"/>
      <c r="AB1221" s="270"/>
      <c r="AC1221" s="831"/>
      <c r="AD1221" s="855"/>
      <c r="AE1221" s="319"/>
      <c r="AF1221" s="319"/>
      <c r="AG1221" s="319"/>
      <c r="AH1221" s="319"/>
      <c r="AI1221" s="319"/>
      <c r="AJ1221" s="319"/>
      <c r="AK1221" s="319"/>
      <c r="AL1221" s="319"/>
      <c r="AM1221" s="319"/>
      <c r="AN1221" s="319"/>
      <c r="AO1221" s="319"/>
      <c r="AP1221" s="319"/>
      <c r="AQ1221" s="857"/>
      <c r="AR1221" s="46"/>
      <c r="AS1221" s="19"/>
    </row>
    <row r="1222" spans="2:45" hidden="1">
      <c r="B1222" s="948"/>
      <c r="C1222" s="828"/>
      <c r="D1222" s="25"/>
      <c r="E1222" s="25"/>
      <c r="F1222" s="396"/>
      <c r="G1222" s="396"/>
      <c r="H1222" s="7" t="str">
        <f>IFERROR(IF(G1222/#REF!=0," ",G1222/#REF!),"")</f>
        <v/>
      </c>
      <c r="I1222" s="147"/>
      <c r="J1222" s="147"/>
      <c r="K1222" s="147"/>
      <c r="L1222" s="147"/>
      <c r="M1222" s="147"/>
      <c r="N1222" s="147"/>
      <c r="O1222" s="863"/>
      <c r="P1222" s="860"/>
      <c r="Q1222" s="330"/>
      <c r="R1222" s="866"/>
      <c r="S1222" s="392"/>
      <c r="T1222" s="392"/>
      <c r="U1222" s="152"/>
      <c r="V1222" s="152"/>
      <c r="W1222" s="835"/>
      <c r="X1222" s="388"/>
      <c r="Y1222" s="835"/>
      <c r="Z1222" s="388"/>
      <c r="AA1222" s="835"/>
      <c r="AB1222" s="270"/>
      <c r="AC1222" s="831"/>
      <c r="AD1222" s="855"/>
      <c r="AE1222" s="319"/>
      <c r="AF1222" s="319"/>
      <c r="AG1222" s="319"/>
      <c r="AH1222" s="319"/>
      <c r="AI1222" s="319"/>
      <c r="AJ1222" s="319"/>
      <c r="AK1222" s="319"/>
      <c r="AL1222" s="319"/>
      <c r="AM1222" s="319"/>
      <c r="AN1222" s="319"/>
      <c r="AO1222" s="319"/>
      <c r="AP1222" s="319"/>
      <c r="AQ1222" s="857"/>
      <c r="AR1222" s="46"/>
      <c r="AS1222" s="19"/>
    </row>
    <row r="1223" spans="2:45" hidden="1">
      <c r="B1223" s="948"/>
      <c r="C1223" s="828"/>
      <c r="D1223" s="25"/>
      <c r="E1223" s="25"/>
      <c r="F1223" s="396"/>
      <c r="G1223" s="396"/>
      <c r="H1223" s="7" t="str">
        <f>IFERROR(IF(G1223/#REF!=0," ",G1223/#REF!),"")</f>
        <v/>
      </c>
      <c r="I1223" s="147"/>
      <c r="J1223" s="147"/>
      <c r="K1223" s="147"/>
      <c r="L1223" s="147"/>
      <c r="M1223" s="147"/>
      <c r="N1223" s="147"/>
      <c r="O1223" s="863"/>
      <c r="P1223" s="860"/>
      <c r="Q1223" s="330"/>
      <c r="R1223" s="866"/>
      <c r="S1223" s="392"/>
      <c r="T1223" s="392"/>
      <c r="U1223" s="152"/>
      <c r="V1223" s="152"/>
      <c r="W1223" s="835"/>
      <c r="X1223" s="388"/>
      <c r="Y1223" s="835"/>
      <c r="Z1223" s="388"/>
      <c r="AA1223" s="835"/>
      <c r="AB1223" s="270"/>
      <c r="AC1223" s="831"/>
      <c r="AD1223" s="855"/>
      <c r="AE1223" s="319"/>
      <c r="AF1223" s="319"/>
      <c r="AG1223" s="319"/>
      <c r="AH1223" s="319"/>
      <c r="AI1223" s="319"/>
      <c r="AJ1223" s="319"/>
      <c r="AK1223" s="319"/>
      <c r="AL1223" s="319"/>
      <c r="AM1223" s="319"/>
      <c r="AN1223" s="319"/>
      <c r="AO1223" s="319"/>
      <c r="AP1223" s="319"/>
      <c r="AQ1223" s="857"/>
      <c r="AR1223" s="46"/>
      <c r="AS1223" s="19"/>
    </row>
    <row r="1224" spans="2:45" hidden="1">
      <c r="B1224" s="948"/>
      <c r="C1224" s="828"/>
      <c r="D1224" s="25"/>
      <c r="E1224" s="25"/>
      <c r="F1224" s="396"/>
      <c r="G1224" s="22"/>
      <c r="H1224" s="7" t="str">
        <f>IFERROR(IF(G1224/#REF!=0," ",G1224/#REF!),"")</f>
        <v/>
      </c>
      <c r="I1224" s="147"/>
      <c r="J1224" s="147"/>
      <c r="K1224" s="147"/>
      <c r="L1224" s="147"/>
      <c r="M1224" s="147"/>
      <c r="N1224" s="147"/>
      <c r="O1224" s="863"/>
      <c r="P1224" s="860"/>
      <c r="Q1224" s="330"/>
      <c r="R1224" s="866"/>
      <c r="S1224" s="392"/>
      <c r="T1224" s="392"/>
      <c r="U1224" s="152"/>
      <c r="V1224" s="152"/>
      <c r="W1224" s="835"/>
      <c r="X1224" s="388"/>
      <c r="Y1224" s="835"/>
      <c r="Z1224" s="388"/>
      <c r="AA1224" s="835"/>
      <c r="AB1224" s="270"/>
      <c r="AC1224" s="831"/>
      <c r="AD1224" s="855"/>
      <c r="AE1224" s="319"/>
      <c r="AF1224" s="319"/>
      <c r="AG1224" s="319"/>
      <c r="AH1224" s="319"/>
      <c r="AI1224" s="319"/>
      <c r="AJ1224" s="319"/>
      <c r="AK1224" s="319"/>
      <c r="AL1224" s="319"/>
      <c r="AM1224" s="319"/>
      <c r="AN1224" s="319"/>
      <c r="AO1224" s="319"/>
      <c r="AP1224" s="319"/>
      <c r="AQ1224" s="857"/>
      <c r="AR1224" s="46"/>
      <c r="AS1224" s="19"/>
    </row>
    <row r="1225" spans="2:45" hidden="1">
      <c r="B1225" s="948"/>
      <c r="C1225" s="828"/>
      <c r="D1225" s="25"/>
      <c r="E1225" s="25"/>
      <c r="F1225" s="396"/>
      <c r="G1225" s="22"/>
      <c r="H1225" s="7" t="str">
        <f>IFERROR(IF(G1225/#REF!=0," ",G1225/#REF!),"")</f>
        <v/>
      </c>
      <c r="I1225" s="147"/>
      <c r="J1225" s="147"/>
      <c r="K1225" s="147"/>
      <c r="L1225" s="147"/>
      <c r="M1225" s="147"/>
      <c r="N1225" s="147"/>
      <c r="O1225" s="863"/>
      <c r="P1225" s="860"/>
      <c r="Q1225" s="330"/>
      <c r="R1225" s="866"/>
      <c r="S1225" s="392"/>
      <c r="T1225" s="392"/>
      <c r="U1225" s="152"/>
      <c r="V1225" s="152"/>
      <c r="W1225" s="835"/>
      <c r="X1225" s="388"/>
      <c r="Y1225" s="835"/>
      <c r="Z1225" s="388"/>
      <c r="AA1225" s="835"/>
      <c r="AB1225" s="270"/>
      <c r="AC1225" s="831"/>
      <c r="AD1225" s="855"/>
      <c r="AE1225" s="319"/>
      <c r="AF1225" s="319"/>
      <c r="AG1225" s="319"/>
      <c r="AH1225" s="319"/>
      <c r="AI1225" s="319"/>
      <c r="AJ1225" s="319"/>
      <c r="AK1225" s="319"/>
      <c r="AL1225" s="319"/>
      <c r="AM1225" s="319"/>
      <c r="AN1225" s="319"/>
      <c r="AO1225" s="319"/>
      <c r="AP1225" s="319"/>
      <c r="AQ1225" s="857"/>
      <c r="AR1225" s="46"/>
      <c r="AS1225" s="19"/>
    </row>
    <row r="1226" spans="2:45" hidden="1">
      <c r="B1226" s="948"/>
      <c r="C1226" s="828"/>
      <c r="D1226" s="25"/>
      <c r="E1226" s="25"/>
      <c r="F1226" s="396"/>
      <c r="G1226" s="22"/>
      <c r="H1226" s="7" t="str">
        <f>IFERROR(IF(G1226/#REF!=0," ",G1226/#REF!),"")</f>
        <v/>
      </c>
      <c r="I1226" s="147"/>
      <c r="J1226" s="147"/>
      <c r="K1226" s="147"/>
      <c r="L1226" s="147"/>
      <c r="M1226" s="147"/>
      <c r="N1226" s="147"/>
      <c r="O1226" s="863"/>
      <c r="P1226" s="860"/>
      <c r="Q1226" s="330"/>
      <c r="R1226" s="866"/>
      <c r="S1226" s="392"/>
      <c r="T1226" s="392"/>
      <c r="U1226" s="152"/>
      <c r="V1226" s="152"/>
      <c r="W1226" s="835"/>
      <c r="X1226" s="388"/>
      <c r="Y1226" s="835"/>
      <c r="Z1226" s="388"/>
      <c r="AA1226" s="835"/>
      <c r="AB1226" s="270"/>
      <c r="AC1226" s="831"/>
      <c r="AD1226" s="855"/>
      <c r="AE1226" s="319"/>
      <c r="AF1226" s="319"/>
      <c r="AG1226" s="319"/>
      <c r="AH1226" s="319"/>
      <c r="AI1226" s="319"/>
      <c r="AJ1226" s="319"/>
      <c r="AK1226" s="319"/>
      <c r="AL1226" s="319"/>
      <c r="AM1226" s="319"/>
      <c r="AN1226" s="319"/>
      <c r="AO1226" s="319"/>
      <c r="AP1226" s="319"/>
      <c r="AQ1226" s="857"/>
      <c r="AR1226" s="46"/>
      <c r="AS1226" s="19"/>
    </row>
    <row r="1227" spans="2:45" hidden="1">
      <c r="B1227" s="948"/>
      <c r="C1227" s="828"/>
      <c r="D1227" s="25"/>
      <c r="E1227" s="25"/>
      <c r="F1227" s="396"/>
      <c r="G1227" s="22"/>
      <c r="H1227" s="7" t="str">
        <f>IFERROR(IF(G1227/#REF!=0," ",G1227/#REF!),"")</f>
        <v/>
      </c>
      <c r="I1227" s="147"/>
      <c r="J1227" s="147"/>
      <c r="K1227" s="147"/>
      <c r="L1227" s="147"/>
      <c r="M1227" s="147"/>
      <c r="N1227" s="147"/>
      <c r="O1227" s="863"/>
      <c r="P1227" s="860"/>
      <c r="Q1227" s="330"/>
      <c r="R1227" s="866"/>
      <c r="S1227" s="392"/>
      <c r="T1227" s="392"/>
      <c r="U1227" s="152"/>
      <c r="V1227" s="152"/>
      <c r="W1227" s="835"/>
      <c r="X1227" s="388"/>
      <c r="Y1227" s="835"/>
      <c r="Z1227" s="388"/>
      <c r="AA1227" s="835"/>
      <c r="AB1227" s="270"/>
      <c r="AC1227" s="831"/>
      <c r="AD1227" s="855"/>
      <c r="AE1227" s="319"/>
      <c r="AF1227" s="319"/>
      <c r="AG1227" s="319"/>
      <c r="AH1227" s="319"/>
      <c r="AI1227" s="319"/>
      <c r="AJ1227" s="319"/>
      <c r="AK1227" s="319"/>
      <c r="AL1227" s="319"/>
      <c r="AM1227" s="319"/>
      <c r="AN1227" s="319"/>
      <c r="AO1227" s="319"/>
      <c r="AP1227" s="319"/>
      <c r="AQ1227" s="857"/>
      <c r="AR1227" s="46"/>
      <c r="AS1227" s="19"/>
    </row>
    <row r="1228" spans="2:45" hidden="1">
      <c r="B1228" s="948"/>
      <c r="C1228" s="828"/>
      <c r="D1228" s="25"/>
      <c r="E1228" s="25"/>
      <c r="F1228" s="396"/>
      <c r="G1228" s="22"/>
      <c r="H1228" s="7" t="str">
        <f>IFERROR(IF(G1228/#REF!=0," ",G1228/#REF!),"")</f>
        <v/>
      </c>
      <c r="I1228" s="147"/>
      <c r="J1228" s="147"/>
      <c r="K1228" s="147"/>
      <c r="L1228" s="147"/>
      <c r="M1228" s="147"/>
      <c r="N1228" s="147"/>
      <c r="O1228" s="863"/>
      <c r="P1228" s="860"/>
      <c r="Q1228" s="330"/>
      <c r="R1228" s="866"/>
      <c r="S1228" s="392"/>
      <c r="T1228" s="392"/>
      <c r="U1228" s="152"/>
      <c r="V1228" s="152"/>
      <c r="W1228" s="835"/>
      <c r="X1228" s="388"/>
      <c r="Y1228" s="835"/>
      <c r="Z1228" s="388"/>
      <c r="AA1228" s="835"/>
      <c r="AB1228" s="270"/>
      <c r="AC1228" s="831"/>
      <c r="AD1228" s="855"/>
      <c r="AE1228" s="319"/>
      <c r="AF1228" s="319"/>
      <c r="AG1228" s="319"/>
      <c r="AH1228" s="319"/>
      <c r="AI1228" s="319"/>
      <c r="AJ1228" s="319"/>
      <c r="AK1228" s="319"/>
      <c r="AL1228" s="319"/>
      <c r="AM1228" s="319"/>
      <c r="AN1228" s="319"/>
      <c r="AO1228" s="319"/>
      <c r="AP1228" s="319"/>
      <c r="AQ1228" s="857"/>
      <c r="AR1228" s="46"/>
      <c r="AS1228" s="19"/>
    </row>
    <row r="1229" spans="2:45" hidden="1">
      <c r="B1229" s="949"/>
      <c r="C1229" s="829"/>
      <c r="D1229" s="25"/>
      <c r="E1229" s="25"/>
      <c r="F1229" s="396"/>
      <c r="G1229" s="22"/>
      <c r="H1229" s="7" t="str">
        <f>IFERROR(IF(G1229/#REF!=0," ",G1229/#REF!),"")</f>
        <v/>
      </c>
      <c r="I1229" s="7"/>
      <c r="J1229" s="7"/>
      <c r="K1229" s="7"/>
      <c r="L1229" s="7"/>
      <c r="M1229" s="7"/>
      <c r="N1229" s="7"/>
      <c r="O1229" s="864"/>
      <c r="P1229" s="861"/>
      <c r="Q1229" s="331"/>
      <c r="R1229" s="867"/>
      <c r="S1229" s="393"/>
      <c r="T1229" s="393"/>
      <c r="U1229" s="153"/>
      <c r="V1229" s="153"/>
      <c r="W1229" s="836"/>
      <c r="X1229" s="389"/>
      <c r="Y1229" s="836"/>
      <c r="Z1229" s="389"/>
      <c r="AA1229" s="836"/>
      <c r="AB1229" s="271"/>
      <c r="AC1229" s="832"/>
      <c r="AD1229" s="856"/>
      <c r="AE1229" s="320"/>
      <c r="AF1229" s="320"/>
      <c r="AG1229" s="320"/>
      <c r="AH1229" s="320"/>
      <c r="AI1229" s="320"/>
      <c r="AJ1229" s="320"/>
      <c r="AK1229" s="320"/>
      <c r="AL1229" s="320"/>
      <c r="AM1229" s="320"/>
      <c r="AN1229" s="320"/>
      <c r="AO1229" s="320"/>
      <c r="AP1229" s="320"/>
      <c r="AQ1229" s="858"/>
      <c r="AR1229" s="46"/>
      <c r="AS1229" s="19"/>
    </row>
    <row r="1230" spans="2:45" s="90" customFormat="1" ht="16.5" hidden="1" customHeight="1">
      <c r="B1230" s="950"/>
      <c r="C1230" s="78" t="s">
        <v>348</v>
      </c>
      <c r="D1230" s="78">
        <f>COUNTA(D1220:D1229)</f>
        <v>0</v>
      </c>
      <c r="E1230" s="78"/>
      <c r="F1230" s="78"/>
      <c r="G1230" s="69">
        <f>SUM(G1220:G1229)</f>
        <v>0</v>
      </c>
      <c r="H1230" s="69">
        <f>SUM(H1220:H1229)</f>
        <v>0</v>
      </c>
      <c r="I1230" s="69"/>
      <c r="J1230" s="69"/>
      <c r="K1230" s="69"/>
      <c r="L1230" s="69"/>
      <c r="M1230" s="69"/>
      <c r="N1230" s="69"/>
      <c r="O1230" s="70">
        <f>SUM(O1220:O1229)</f>
        <v>0</v>
      </c>
      <c r="P1230" s="71">
        <f>SUM(P1220:P1229)</f>
        <v>0</v>
      </c>
      <c r="Q1230" s="71"/>
      <c r="R1230" s="71">
        <f>SUM(R1220:R1229)</f>
        <v>0</v>
      </c>
      <c r="S1230" s="71"/>
      <c r="T1230" s="71"/>
      <c r="U1230" s="71"/>
      <c r="V1230" s="71"/>
      <c r="W1230" s="74">
        <f>SUM(W1220:W1229)</f>
        <v>0</v>
      </c>
      <c r="X1230" s="74"/>
      <c r="Y1230" s="74">
        <f t="shared" ref="Y1230" si="214">SUM(Y1220:Y1229)</f>
        <v>0</v>
      </c>
      <c r="Z1230" s="74"/>
      <c r="AA1230" s="74">
        <f>SUM(AA1220:AA1229)</f>
        <v>0</v>
      </c>
      <c r="AB1230" s="74"/>
      <c r="AC1230" s="71"/>
      <c r="AD1230" s="71" t="e">
        <f>SUM(AD1220:AD1229)</f>
        <v>#REF!</v>
      </c>
      <c r="AE1230" s="71"/>
      <c r="AF1230" s="71"/>
      <c r="AG1230" s="71"/>
      <c r="AH1230" s="71"/>
      <c r="AI1230" s="71"/>
      <c r="AJ1230" s="71"/>
      <c r="AK1230" s="71"/>
      <c r="AL1230" s="71"/>
      <c r="AM1230" s="71"/>
      <c r="AN1230" s="71"/>
      <c r="AO1230" s="71"/>
      <c r="AP1230" s="71"/>
      <c r="AQ1230" s="71" t="e">
        <f t="shared" ref="AQ1230" si="215">SUM(AQ1220:AQ1229)</f>
        <v>#REF!</v>
      </c>
      <c r="AR1230" s="81"/>
      <c r="AS1230" s="91"/>
    </row>
    <row r="1231" spans="2:45" s="93" customFormat="1" hidden="1">
      <c r="B1231" s="949"/>
      <c r="C1231" s="82"/>
      <c r="D1231" s="83"/>
      <c r="E1231" s="83"/>
      <c r="F1231" s="84"/>
      <c r="G1231" s="84"/>
      <c r="H1231" s="28" t="str">
        <f>IFERROR(IF(G1231/#REF!=0," ",G1231/#REF!),"")</f>
        <v/>
      </c>
      <c r="I1231" s="28"/>
      <c r="J1231" s="28"/>
      <c r="K1231" s="28"/>
      <c r="L1231" s="28"/>
      <c r="M1231" s="28"/>
      <c r="N1231" s="28"/>
      <c r="O1231" s="72"/>
      <c r="P1231" s="73"/>
      <c r="Q1231" s="73"/>
      <c r="R1231" s="73"/>
      <c r="S1231" s="73"/>
      <c r="T1231" s="73"/>
      <c r="U1231" s="73"/>
      <c r="V1231" s="73"/>
      <c r="W1231" s="73"/>
      <c r="X1231" s="73"/>
      <c r="Y1231" s="73"/>
      <c r="Z1231" s="73"/>
      <c r="AA1231" s="73"/>
      <c r="AB1231" s="73"/>
      <c r="AC1231" s="73"/>
      <c r="AD1231" s="73"/>
      <c r="AE1231" s="73"/>
      <c r="AF1231" s="73"/>
      <c r="AG1231" s="73"/>
      <c r="AH1231" s="73"/>
      <c r="AI1231" s="73"/>
      <c r="AJ1231" s="73"/>
      <c r="AK1231" s="73"/>
      <c r="AL1231" s="73"/>
      <c r="AM1231" s="73"/>
      <c r="AN1231" s="73"/>
      <c r="AO1231" s="73"/>
      <c r="AP1231" s="73"/>
      <c r="AQ1231" s="73"/>
      <c r="AR1231" s="87"/>
      <c r="AS1231" s="92"/>
    </row>
    <row r="1232" spans="2:45" hidden="1">
      <c r="B1232" s="948">
        <f>B1220+1</f>
        <v>102</v>
      </c>
      <c r="C1232" s="828"/>
      <c r="D1232" s="25"/>
      <c r="E1232" s="25"/>
      <c r="F1232" s="24"/>
      <c r="G1232" s="396"/>
      <c r="H1232" s="7" t="str">
        <f>IFERROR(IF(G1232/#REF!=0," ",G1232/#REF!),"")</f>
        <v/>
      </c>
      <c r="I1232" s="147"/>
      <c r="J1232" s="147"/>
      <c r="K1232" s="147"/>
      <c r="L1232" s="147"/>
      <c r="M1232" s="147"/>
      <c r="N1232" s="147"/>
      <c r="O1232" s="862" t="str">
        <f>IFERROR(ROUND(IF(G1242/#REF!=0,"",G1242/#REF!),0),"")</f>
        <v/>
      </c>
      <c r="P1232" s="859" t="str">
        <f>IFERROR(O1242/#REF!,"")</f>
        <v/>
      </c>
      <c r="Q1232" s="332"/>
      <c r="R1232" s="865" t="str">
        <f>IFERROR(P1242*#REF!/2,"")</f>
        <v/>
      </c>
      <c r="S1232" s="392"/>
      <c r="T1232" s="392"/>
      <c r="U1232" s="152"/>
      <c r="V1232" s="152"/>
      <c r="W1232" s="834" t="str">
        <f>IFERROR(ROUND(IF(OR(#REF!="Hino Truck",#REF!="Hino Truck",#REF!="Hino Truck",#REF!="Hino Truck"),$P1242/#REF!,""),1),"NA")</f>
        <v>NA</v>
      </c>
      <c r="X1232" s="387"/>
      <c r="Y1232" s="834" t="str">
        <f>IFERROR(ROUND(IF(OR(#REF!="Shazoor",#REF!="Shazoor",#REF!="Shazoor",#REF!="Shazoor"),$P1242/#REF!,""),1),"NA")</f>
        <v>NA</v>
      </c>
      <c r="Z1232" s="387"/>
      <c r="AA1232" s="834" t="str">
        <f>IFERROR(ROUND(IF(OR(#REF!="Suzuki",#REF!="Suzuki",#REF!="Suzuki",#REF!="Suzuki"),$P1242/#REF!,""),1),"NA")</f>
        <v>NA</v>
      </c>
      <c r="AB1232" s="269"/>
      <c r="AC1232" s="830"/>
      <c r="AD1232" s="855" t="e">
        <f>H1242/#REF!/#REF!</f>
        <v>#REF!</v>
      </c>
      <c r="AE1232" s="319"/>
      <c r="AF1232" s="319"/>
      <c r="AG1232" s="319"/>
      <c r="AH1232" s="319"/>
      <c r="AI1232" s="319"/>
      <c r="AJ1232" s="319"/>
      <c r="AK1232" s="319"/>
      <c r="AL1232" s="319"/>
      <c r="AM1232" s="319"/>
      <c r="AN1232" s="319"/>
      <c r="AO1232" s="319"/>
      <c r="AP1232" s="319"/>
      <c r="AQ1232" s="857" t="e">
        <f>ROUND(AD1242/#REF!,0)</f>
        <v>#REF!</v>
      </c>
      <c r="AR1232" s="44"/>
      <c r="AS1232" s="19"/>
    </row>
    <row r="1233" spans="2:45" hidden="1">
      <c r="B1233" s="948"/>
      <c r="C1233" s="828"/>
      <c r="D1233" s="25"/>
      <c r="E1233" s="25"/>
      <c r="F1233" s="396"/>
      <c r="G1233" s="396"/>
      <c r="H1233" s="7" t="str">
        <f>IFERROR(IF(G1233/#REF!=0," ",G1233/#REF!),"")</f>
        <v/>
      </c>
      <c r="I1233" s="147"/>
      <c r="J1233" s="147"/>
      <c r="K1233" s="147"/>
      <c r="L1233" s="147"/>
      <c r="M1233" s="147"/>
      <c r="N1233" s="147"/>
      <c r="O1233" s="863"/>
      <c r="P1233" s="860"/>
      <c r="Q1233" s="330"/>
      <c r="R1233" s="866"/>
      <c r="S1233" s="392"/>
      <c r="T1233" s="392"/>
      <c r="U1233" s="152"/>
      <c r="V1233" s="152"/>
      <c r="W1233" s="835"/>
      <c r="X1233" s="388"/>
      <c r="Y1233" s="835"/>
      <c r="Z1233" s="388"/>
      <c r="AA1233" s="835"/>
      <c r="AB1233" s="270"/>
      <c r="AC1233" s="831"/>
      <c r="AD1233" s="855"/>
      <c r="AE1233" s="319"/>
      <c r="AF1233" s="319"/>
      <c r="AG1233" s="319"/>
      <c r="AH1233" s="319"/>
      <c r="AI1233" s="319"/>
      <c r="AJ1233" s="319"/>
      <c r="AK1233" s="319"/>
      <c r="AL1233" s="319"/>
      <c r="AM1233" s="319"/>
      <c r="AN1233" s="319"/>
      <c r="AO1233" s="319"/>
      <c r="AP1233" s="319"/>
      <c r="AQ1233" s="857"/>
      <c r="AR1233" s="46"/>
      <c r="AS1233" s="19"/>
    </row>
    <row r="1234" spans="2:45" hidden="1">
      <c r="B1234" s="948"/>
      <c r="C1234" s="828"/>
      <c r="D1234" s="25"/>
      <c r="E1234" s="25"/>
      <c r="F1234" s="396"/>
      <c r="G1234" s="396"/>
      <c r="H1234" s="7" t="str">
        <f>IFERROR(IF(G1234/#REF!=0," ",G1234/#REF!),"")</f>
        <v/>
      </c>
      <c r="I1234" s="147"/>
      <c r="J1234" s="147"/>
      <c r="K1234" s="147"/>
      <c r="L1234" s="147"/>
      <c r="M1234" s="147"/>
      <c r="N1234" s="147"/>
      <c r="O1234" s="863"/>
      <c r="P1234" s="860"/>
      <c r="Q1234" s="330"/>
      <c r="R1234" s="866"/>
      <c r="S1234" s="392"/>
      <c r="T1234" s="392"/>
      <c r="U1234" s="152"/>
      <c r="V1234" s="152"/>
      <c r="W1234" s="835"/>
      <c r="X1234" s="388"/>
      <c r="Y1234" s="835"/>
      <c r="Z1234" s="388"/>
      <c r="AA1234" s="835"/>
      <c r="AB1234" s="270"/>
      <c r="AC1234" s="831"/>
      <c r="AD1234" s="855"/>
      <c r="AE1234" s="319"/>
      <c r="AF1234" s="319"/>
      <c r="AG1234" s="319"/>
      <c r="AH1234" s="319"/>
      <c r="AI1234" s="319"/>
      <c r="AJ1234" s="319"/>
      <c r="AK1234" s="319"/>
      <c r="AL1234" s="319"/>
      <c r="AM1234" s="319"/>
      <c r="AN1234" s="319"/>
      <c r="AO1234" s="319"/>
      <c r="AP1234" s="319"/>
      <c r="AQ1234" s="857"/>
      <c r="AR1234" s="46"/>
      <c r="AS1234" s="19"/>
    </row>
    <row r="1235" spans="2:45" hidden="1">
      <c r="B1235" s="948"/>
      <c r="C1235" s="828"/>
      <c r="D1235" s="25"/>
      <c r="E1235" s="25"/>
      <c r="F1235" s="396"/>
      <c r="G1235" s="396"/>
      <c r="H1235" s="7" t="str">
        <f>IFERROR(IF(G1235/#REF!=0," ",G1235/#REF!),"")</f>
        <v/>
      </c>
      <c r="I1235" s="147"/>
      <c r="J1235" s="147"/>
      <c r="K1235" s="147"/>
      <c r="L1235" s="147"/>
      <c r="M1235" s="147"/>
      <c r="N1235" s="147"/>
      <c r="O1235" s="863"/>
      <c r="P1235" s="860"/>
      <c r="Q1235" s="330"/>
      <c r="R1235" s="866"/>
      <c r="S1235" s="392"/>
      <c r="T1235" s="392"/>
      <c r="U1235" s="152"/>
      <c r="V1235" s="152"/>
      <c r="W1235" s="835"/>
      <c r="X1235" s="388"/>
      <c r="Y1235" s="835"/>
      <c r="Z1235" s="388"/>
      <c r="AA1235" s="835"/>
      <c r="AB1235" s="270"/>
      <c r="AC1235" s="831"/>
      <c r="AD1235" s="855"/>
      <c r="AE1235" s="319"/>
      <c r="AF1235" s="319"/>
      <c r="AG1235" s="319"/>
      <c r="AH1235" s="319"/>
      <c r="AI1235" s="319"/>
      <c r="AJ1235" s="319"/>
      <c r="AK1235" s="319"/>
      <c r="AL1235" s="319"/>
      <c r="AM1235" s="319"/>
      <c r="AN1235" s="319"/>
      <c r="AO1235" s="319"/>
      <c r="AP1235" s="319"/>
      <c r="AQ1235" s="857"/>
      <c r="AR1235" s="46"/>
      <c r="AS1235" s="19"/>
    </row>
    <row r="1236" spans="2:45" hidden="1">
      <c r="B1236" s="948"/>
      <c r="C1236" s="828"/>
      <c r="D1236" s="25"/>
      <c r="E1236" s="25"/>
      <c r="F1236" s="396"/>
      <c r="G1236" s="22"/>
      <c r="H1236" s="7" t="str">
        <f>IFERROR(IF(G1236/#REF!=0," ",G1236/#REF!),"")</f>
        <v/>
      </c>
      <c r="I1236" s="147"/>
      <c r="J1236" s="147"/>
      <c r="K1236" s="147"/>
      <c r="L1236" s="147"/>
      <c r="M1236" s="147"/>
      <c r="N1236" s="147"/>
      <c r="O1236" s="863"/>
      <c r="P1236" s="860"/>
      <c r="Q1236" s="330"/>
      <c r="R1236" s="866"/>
      <c r="S1236" s="392"/>
      <c r="T1236" s="392"/>
      <c r="U1236" s="152"/>
      <c r="V1236" s="152"/>
      <c r="W1236" s="835"/>
      <c r="X1236" s="388"/>
      <c r="Y1236" s="835"/>
      <c r="Z1236" s="388"/>
      <c r="AA1236" s="835"/>
      <c r="AB1236" s="270"/>
      <c r="AC1236" s="831"/>
      <c r="AD1236" s="855"/>
      <c r="AE1236" s="319"/>
      <c r="AF1236" s="319"/>
      <c r="AG1236" s="319"/>
      <c r="AH1236" s="319"/>
      <c r="AI1236" s="319"/>
      <c r="AJ1236" s="319"/>
      <c r="AK1236" s="319"/>
      <c r="AL1236" s="319"/>
      <c r="AM1236" s="319"/>
      <c r="AN1236" s="319"/>
      <c r="AO1236" s="319"/>
      <c r="AP1236" s="319"/>
      <c r="AQ1236" s="857"/>
      <c r="AR1236" s="46"/>
      <c r="AS1236" s="19"/>
    </row>
    <row r="1237" spans="2:45" hidden="1">
      <c r="B1237" s="948"/>
      <c r="C1237" s="828"/>
      <c r="D1237" s="25"/>
      <c r="E1237" s="25"/>
      <c r="F1237" s="396"/>
      <c r="G1237" s="22"/>
      <c r="H1237" s="7" t="str">
        <f>IFERROR(IF(G1237/#REF!=0," ",G1237/#REF!),"")</f>
        <v/>
      </c>
      <c r="I1237" s="147"/>
      <c r="J1237" s="147"/>
      <c r="K1237" s="147"/>
      <c r="L1237" s="147"/>
      <c r="M1237" s="147"/>
      <c r="N1237" s="147"/>
      <c r="O1237" s="863"/>
      <c r="P1237" s="860"/>
      <c r="Q1237" s="330"/>
      <c r="R1237" s="866"/>
      <c r="S1237" s="392"/>
      <c r="T1237" s="392"/>
      <c r="U1237" s="152"/>
      <c r="V1237" s="152"/>
      <c r="W1237" s="835"/>
      <c r="X1237" s="388"/>
      <c r="Y1237" s="835"/>
      <c r="Z1237" s="388"/>
      <c r="AA1237" s="835"/>
      <c r="AB1237" s="270"/>
      <c r="AC1237" s="831"/>
      <c r="AD1237" s="855"/>
      <c r="AE1237" s="319"/>
      <c r="AF1237" s="319"/>
      <c r="AG1237" s="319"/>
      <c r="AH1237" s="319"/>
      <c r="AI1237" s="319"/>
      <c r="AJ1237" s="319"/>
      <c r="AK1237" s="319"/>
      <c r="AL1237" s="319"/>
      <c r="AM1237" s="319"/>
      <c r="AN1237" s="319"/>
      <c r="AO1237" s="319"/>
      <c r="AP1237" s="319"/>
      <c r="AQ1237" s="857"/>
      <c r="AR1237" s="46"/>
      <c r="AS1237" s="19"/>
    </row>
    <row r="1238" spans="2:45" hidden="1">
      <c r="B1238" s="948"/>
      <c r="C1238" s="828"/>
      <c r="D1238" s="25"/>
      <c r="E1238" s="25"/>
      <c r="F1238" s="396"/>
      <c r="G1238" s="22"/>
      <c r="H1238" s="7" t="str">
        <f>IFERROR(IF(G1238/#REF!=0," ",G1238/#REF!),"")</f>
        <v/>
      </c>
      <c r="I1238" s="147"/>
      <c r="J1238" s="147"/>
      <c r="K1238" s="147"/>
      <c r="L1238" s="147"/>
      <c r="M1238" s="147"/>
      <c r="N1238" s="147"/>
      <c r="O1238" s="863"/>
      <c r="P1238" s="860"/>
      <c r="Q1238" s="330"/>
      <c r="R1238" s="866"/>
      <c r="S1238" s="392"/>
      <c r="T1238" s="392"/>
      <c r="U1238" s="152"/>
      <c r="V1238" s="152"/>
      <c r="W1238" s="835"/>
      <c r="X1238" s="388"/>
      <c r="Y1238" s="835"/>
      <c r="Z1238" s="388"/>
      <c r="AA1238" s="835"/>
      <c r="AB1238" s="270"/>
      <c r="AC1238" s="831"/>
      <c r="AD1238" s="855"/>
      <c r="AE1238" s="319"/>
      <c r="AF1238" s="319"/>
      <c r="AG1238" s="319"/>
      <c r="AH1238" s="319"/>
      <c r="AI1238" s="319"/>
      <c r="AJ1238" s="319"/>
      <c r="AK1238" s="319"/>
      <c r="AL1238" s="319"/>
      <c r="AM1238" s="319"/>
      <c r="AN1238" s="319"/>
      <c r="AO1238" s="319"/>
      <c r="AP1238" s="319"/>
      <c r="AQ1238" s="857"/>
      <c r="AR1238" s="46"/>
      <c r="AS1238" s="19"/>
    </row>
    <row r="1239" spans="2:45" hidden="1">
      <c r="B1239" s="948"/>
      <c r="C1239" s="828"/>
      <c r="D1239" s="25"/>
      <c r="E1239" s="25"/>
      <c r="F1239" s="396"/>
      <c r="G1239" s="22"/>
      <c r="H1239" s="7" t="str">
        <f>IFERROR(IF(G1239/#REF!=0," ",G1239/#REF!),"")</f>
        <v/>
      </c>
      <c r="I1239" s="147"/>
      <c r="J1239" s="147"/>
      <c r="K1239" s="147"/>
      <c r="L1239" s="147"/>
      <c r="M1239" s="147"/>
      <c r="N1239" s="147"/>
      <c r="O1239" s="863"/>
      <c r="P1239" s="860"/>
      <c r="Q1239" s="330"/>
      <c r="R1239" s="866"/>
      <c r="S1239" s="392"/>
      <c r="T1239" s="392"/>
      <c r="U1239" s="152"/>
      <c r="V1239" s="152"/>
      <c r="W1239" s="835"/>
      <c r="X1239" s="388"/>
      <c r="Y1239" s="835"/>
      <c r="Z1239" s="388"/>
      <c r="AA1239" s="835"/>
      <c r="AB1239" s="270"/>
      <c r="AC1239" s="831"/>
      <c r="AD1239" s="855"/>
      <c r="AE1239" s="319"/>
      <c r="AF1239" s="319"/>
      <c r="AG1239" s="319"/>
      <c r="AH1239" s="319"/>
      <c r="AI1239" s="319"/>
      <c r="AJ1239" s="319"/>
      <c r="AK1239" s="319"/>
      <c r="AL1239" s="319"/>
      <c r="AM1239" s="319"/>
      <c r="AN1239" s="319"/>
      <c r="AO1239" s="319"/>
      <c r="AP1239" s="319"/>
      <c r="AQ1239" s="857"/>
      <c r="AR1239" s="46"/>
      <c r="AS1239" s="19"/>
    </row>
    <row r="1240" spans="2:45" hidden="1">
      <c r="B1240" s="948"/>
      <c r="C1240" s="828"/>
      <c r="D1240" s="25"/>
      <c r="E1240" s="25"/>
      <c r="F1240" s="396"/>
      <c r="G1240" s="22"/>
      <c r="H1240" s="7" t="str">
        <f>IFERROR(IF(G1240/#REF!=0," ",G1240/#REF!),"")</f>
        <v/>
      </c>
      <c r="I1240" s="147"/>
      <c r="J1240" s="147"/>
      <c r="K1240" s="147"/>
      <c r="L1240" s="147"/>
      <c r="M1240" s="147"/>
      <c r="N1240" s="147"/>
      <c r="O1240" s="863"/>
      <c r="P1240" s="860"/>
      <c r="Q1240" s="330"/>
      <c r="R1240" s="866"/>
      <c r="S1240" s="392"/>
      <c r="T1240" s="392"/>
      <c r="U1240" s="152"/>
      <c r="V1240" s="152"/>
      <c r="W1240" s="835"/>
      <c r="X1240" s="388"/>
      <c r="Y1240" s="835"/>
      <c r="Z1240" s="388"/>
      <c r="AA1240" s="835"/>
      <c r="AB1240" s="270"/>
      <c r="AC1240" s="831"/>
      <c r="AD1240" s="855"/>
      <c r="AE1240" s="319"/>
      <c r="AF1240" s="319"/>
      <c r="AG1240" s="319"/>
      <c r="AH1240" s="319"/>
      <c r="AI1240" s="319"/>
      <c r="AJ1240" s="319"/>
      <c r="AK1240" s="319"/>
      <c r="AL1240" s="319"/>
      <c r="AM1240" s="319"/>
      <c r="AN1240" s="319"/>
      <c r="AO1240" s="319"/>
      <c r="AP1240" s="319"/>
      <c r="AQ1240" s="857"/>
      <c r="AR1240" s="46"/>
      <c r="AS1240" s="19"/>
    </row>
    <row r="1241" spans="2:45" hidden="1">
      <c r="B1241" s="949"/>
      <c r="C1241" s="829"/>
      <c r="D1241" s="25"/>
      <c r="E1241" s="25"/>
      <c r="F1241" s="396"/>
      <c r="G1241" s="22"/>
      <c r="H1241" s="7" t="str">
        <f>IFERROR(IF(G1241/#REF!=0," ",G1241/#REF!),"")</f>
        <v/>
      </c>
      <c r="I1241" s="7"/>
      <c r="J1241" s="7"/>
      <c r="K1241" s="7"/>
      <c r="L1241" s="7"/>
      <c r="M1241" s="7"/>
      <c r="N1241" s="7"/>
      <c r="O1241" s="864"/>
      <c r="P1241" s="861"/>
      <c r="Q1241" s="331"/>
      <c r="R1241" s="867"/>
      <c r="S1241" s="393"/>
      <c r="T1241" s="393"/>
      <c r="U1241" s="153"/>
      <c r="V1241" s="153"/>
      <c r="W1241" s="836"/>
      <c r="X1241" s="389"/>
      <c r="Y1241" s="836"/>
      <c r="Z1241" s="389"/>
      <c r="AA1241" s="836"/>
      <c r="AB1241" s="271"/>
      <c r="AC1241" s="832"/>
      <c r="AD1241" s="856"/>
      <c r="AE1241" s="320"/>
      <c r="AF1241" s="320"/>
      <c r="AG1241" s="320"/>
      <c r="AH1241" s="320"/>
      <c r="AI1241" s="320"/>
      <c r="AJ1241" s="320"/>
      <c r="AK1241" s="320"/>
      <c r="AL1241" s="320"/>
      <c r="AM1241" s="320"/>
      <c r="AN1241" s="320"/>
      <c r="AO1241" s="320"/>
      <c r="AP1241" s="320"/>
      <c r="AQ1241" s="858"/>
      <c r="AR1241" s="46"/>
      <c r="AS1241" s="19"/>
    </row>
    <row r="1242" spans="2:45" s="90" customFormat="1" ht="16.5" hidden="1" customHeight="1">
      <c r="B1242" s="950"/>
      <c r="C1242" s="78" t="s">
        <v>348</v>
      </c>
      <c r="D1242" s="78">
        <f>COUNTA(D1232:D1241)</f>
        <v>0</v>
      </c>
      <c r="E1242" s="78"/>
      <c r="F1242" s="78"/>
      <c r="G1242" s="69">
        <f>SUM(G1232:G1241)</f>
        <v>0</v>
      </c>
      <c r="H1242" s="69">
        <f>SUM(H1232:H1241)</f>
        <v>0</v>
      </c>
      <c r="I1242" s="69"/>
      <c r="J1242" s="69"/>
      <c r="K1242" s="69"/>
      <c r="L1242" s="69"/>
      <c r="M1242" s="69"/>
      <c r="N1242" s="69"/>
      <c r="O1242" s="70">
        <f>SUM(O1232:O1241)</f>
        <v>0</v>
      </c>
      <c r="P1242" s="71">
        <f>SUM(P1232:P1241)</f>
        <v>0</v>
      </c>
      <c r="Q1242" s="71"/>
      <c r="R1242" s="71">
        <f>SUM(R1232:R1241)</f>
        <v>0</v>
      </c>
      <c r="S1242" s="71"/>
      <c r="T1242" s="71"/>
      <c r="U1242" s="71"/>
      <c r="V1242" s="71"/>
      <c r="W1242" s="74">
        <f>SUM(W1232:W1241)</f>
        <v>0</v>
      </c>
      <c r="X1242" s="74"/>
      <c r="Y1242" s="74">
        <f t="shared" ref="Y1242" si="216">SUM(Y1232:Y1241)</f>
        <v>0</v>
      </c>
      <c r="Z1242" s="74"/>
      <c r="AA1242" s="74">
        <f>SUM(AA1232:AA1241)</f>
        <v>0</v>
      </c>
      <c r="AB1242" s="74"/>
      <c r="AC1242" s="71"/>
      <c r="AD1242" s="71" t="e">
        <f>SUM(AD1232:AD1241)</f>
        <v>#REF!</v>
      </c>
      <c r="AE1242" s="71"/>
      <c r="AF1242" s="71"/>
      <c r="AG1242" s="71"/>
      <c r="AH1242" s="71"/>
      <c r="AI1242" s="71"/>
      <c r="AJ1242" s="71"/>
      <c r="AK1242" s="71"/>
      <c r="AL1242" s="71"/>
      <c r="AM1242" s="71"/>
      <c r="AN1242" s="71"/>
      <c r="AO1242" s="71"/>
      <c r="AP1242" s="71"/>
      <c r="AQ1242" s="71" t="e">
        <f t="shared" ref="AQ1242" si="217">SUM(AQ1232:AQ1241)</f>
        <v>#REF!</v>
      </c>
      <c r="AR1242" s="81"/>
      <c r="AS1242" s="91"/>
    </row>
    <row r="1243" spans="2:45" s="93" customFormat="1" hidden="1">
      <c r="B1243" s="949"/>
      <c r="C1243" s="82"/>
      <c r="D1243" s="83"/>
      <c r="E1243" s="83"/>
      <c r="F1243" s="84"/>
      <c r="G1243" s="84"/>
      <c r="H1243" s="28" t="str">
        <f>IFERROR(IF(G1243/#REF!=0," ",G1243/#REF!),"")</f>
        <v/>
      </c>
      <c r="I1243" s="28"/>
      <c r="J1243" s="28"/>
      <c r="K1243" s="28"/>
      <c r="L1243" s="28"/>
      <c r="M1243" s="28"/>
      <c r="N1243" s="28"/>
      <c r="O1243" s="72"/>
      <c r="P1243" s="73"/>
      <c r="Q1243" s="73"/>
      <c r="R1243" s="73"/>
      <c r="S1243" s="73"/>
      <c r="T1243" s="73"/>
      <c r="U1243" s="73"/>
      <c r="V1243" s="73"/>
      <c r="W1243" s="73"/>
      <c r="X1243" s="73"/>
      <c r="Y1243" s="73"/>
      <c r="Z1243" s="73"/>
      <c r="AA1243" s="73"/>
      <c r="AB1243" s="73"/>
      <c r="AC1243" s="73"/>
      <c r="AD1243" s="73"/>
      <c r="AE1243" s="73"/>
      <c r="AF1243" s="73"/>
      <c r="AG1243" s="73"/>
      <c r="AH1243" s="73"/>
      <c r="AI1243" s="73"/>
      <c r="AJ1243" s="73"/>
      <c r="AK1243" s="73"/>
      <c r="AL1243" s="73"/>
      <c r="AM1243" s="73"/>
      <c r="AN1243" s="73"/>
      <c r="AO1243" s="73"/>
      <c r="AP1243" s="73"/>
      <c r="AQ1243" s="73"/>
      <c r="AR1243" s="87"/>
      <c r="AS1243" s="92"/>
    </row>
    <row r="1244" spans="2:45" hidden="1">
      <c r="B1244" s="948">
        <f>B1232+1</f>
        <v>103</v>
      </c>
      <c r="C1244" s="828"/>
      <c r="D1244" s="25"/>
      <c r="E1244" s="25"/>
      <c r="F1244" s="24"/>
      <c r="G1244" s="396"/>
      <c r="H1244" s="7" t="str">
        <f>IFERROR(IF(G1244/#REF!=0," ",G1244/#REF!),"")</f>
        <v/>
      </c>
      <c r="I1244" s="147"/>
      <c r="J1244" s="147"/>
      <c r="K1244" s="147"/>
      <c r="L1244" s="147"/>
      <c r="M1244" s="147"/>
      <c r="N1244" s="147"/>
      <c r="O1244" s="862" t="str">
        <f>IFERROR(ROUND(IF(G1254/#REF!=0,"",G1254/#REF!),0),"")</f>
        <v/>
      </c>
      <c r="P1244" s="859" t="str">
        <f>IFERROR(O1254/#REF!,"")</f>
        <v/>
      </c>
      <c r="Q1244" s="332"/>
      <c r="R1244" s="865" t="str">
        <f>IFERROR(P1254*#REF!/2,"")</f>
        <v/>
      </c>
      <c r="S1244" s="392"/>
      <c r="T1244" s="392"/>
      <c r="U1244" s="152"/>
      <c r="V1244" s="152"/>
      <c r="W1244" s="834" t="str">
        <f>IFERROR(ROUND(IF(OR(#REF!="Hino Truck",#REF!="Hino Truck",#REF!="Hino Truck",#REF!="Hino Truck"),$P1254/#REF!,""),1),"NA")</f>
        <v>NA</v>
      </c>
      <c r="X1244" s="387"/>
      <c r="Y1244" s="834" t="str">
        <f>IFERROR(ROUND(IF(OR(#REF!="Shazoor",#REF!="Shazoor",#REF!="Shazoor",#REF!="Shazoor"),$P1254/#REF!,""),1),"NA")</f>
        <v>NA</v>
      </c>
      <c r="Z1244" s="387"/>
      <c r="AA1244" s="834" t="str">
        <f>IFERROR(ROUND(IF(OR(#REF!="Suzuki",#REF!="Suzuki",#REF!="Suzuki",#REF!="Suzuki"),$P1254/#REF!,""),1),"NA")</f>
        <v>NA</v>
      </c>
      <c r="AB1244" s="269"/>
      <c r="AC1244" s="830"/>
      <c r="AD1244" s="855" t="e">
        <f>H1254/#REF!/#REF!</f>
        <v>#REF!</v>
      </c>
      <c r="AE1244" s="319"/>
      <c r="AF1244" s="319"/>
      <c r="AG1244" s="319"/>
      <c r="AH1244" s="319"/>
      <c r="AI1244" s="319"/>
      <c r="AJ1244" s="319"/>
      <c r="AK1244" s="319"/>
      <c r="AL1244" s="319"/>
      <c r="AM1244" s="319"/>
      <c r="AN1244" s="319"/>
      <c r="AO1244" s="319"/>
      <c r="AP1244" s="319"/>
      <c r="AQ1244" s="857" t="e">
        <f>ROUND(AD1254/#REF!,0)</f>
        <v>#REF!</v>
      </c>
      <c r="AR1244" s="44"/>
      <c r="AS1244" s="19"/>
    </row>
    <row r="1245" spans="2:45" hidden="1">
      <c r="B1245" s="948"/>
      <c r="C1245" s="828"/>
      <c r="D1245" s="25"/>
      <c r="E1245" s="25"/>
      <c r="F1245" s="396"/>
      <c r="G1245" s="396"/>
      <c r="H1245" s="7" t="str">
        <f>IFERROR(IF(G1245/#REF!=0," ",G1245/#REF!),"")</f>
        <v/>
      </c>
      <c r="I1245" s="147"/>
      <c r="J1245" s="147"/>
      <c r="K1245" s="147"/>
      <c r="L1245" s="147"/>
      <c r="M1245" s="147"/>
      <c r="N1245" s="147"/>
      <c r="O1245" s="863"/>
      <c r="P1245" s="860"/>
      <c r="Q1245" s="330"/>
      <c r="R1245" s="866"/>
      <c r="S1245" s="392"/>
      <c r="T1245" s="392"/>
      <c r="U1245" s="152"/>
      <c r="V1245" s="152"/>
      <c r="W1245" s="835"/>
      <c r="X1245" s="388"/>
      <c r="Y1245" s="835"/>
      <c r="Z1245" s="388"/>
      <c r="AA1245" s="835"/>
      <c r="AB1245" s="270"/>
      <c r="AC1245" s="831"/>
      <c r="AD1245" s="855"/>
      <c r="AE1245" s="319"/>
      <c r="AF1245" s="319"/>
      <c r="AG1245" s="319"/>
      <c r="AH1245" s="319"/>
      <c r="AI1245" s="319"/>
      <c r="AJ1245" s="319"/>
      <c r="AK1245" s="319"/>
      <c r="AL1245" s="319"/>
      <c r="AM1245" s="319"/>
      <c r="AN1245" s="319"/>
      <c r="AO1245" s="319"/>
      <c r="AP1245" s="319"/>
      <c r="AQ1245" s="857"/>
      <c r="AR1245" s="46"/>
      <c r="AS1245" s="19"/>
    </row>
    <row r="1246" spans="2:45" hidden="1">
      <c r="B1246" s="948"/>
      <c r="C1246" s="828"/>
      <c r="D1246" s="25"/>
      <c r="E1246" s="25"/>
      <c r="F1246" s="396"/>
      <c r="G1246" s="396"/>
      <c r="H1246" s="7" t="str">
        <f>IFERROR(IF(G1246/#REF!=0," ",G1246/#REF!),"")</f>
        <v/>
      </c>
      <c r="I1246" s="147"/>
      <c r="J1246" s="147"/>
      <c r="K1246" s="147"/>
      <c r="L1246" s="147"/>
      <c r="M1246" s="147"/>
      <c r="N1246" s="147"/>
      <c r="O1246" s="863"/>
      <c r="P1246" s="860"/>
      <c r="Q1246" s="330"/>
      <c r="R1246" s="866"/>
      <c r="S1246" s="392"/>
      <c r="T1246" s="392"/>
      <c r="U1246" s="152"/>
      <c r="V1246" s="152"/>
      <c r="W1246" s="835"/>
      <c r="X1246" s="388"/>
      <c r="Y1246" s="835"/>
      <c r="Z1246" s="388"/>
      <c r="AA1246" s="835"/>
      <c r="AB1246" s="270"/>
      <c r="AC1246" s="831"/>
      <c r="AD1246" s="855"/>
      <c r="AE1246" s="319"/>
      <c r="AF1246" s="319"/>
      <c r="AG1246" s="319"/>
      <c r="AH1246" s="319"/>
      <c r="AI1246" s="319"/>
      <c r="AJ1246" s="319"/>
      <c r="AK1246" s="319"/>
      <c r="AL1246" s="319"/>
      <c r="AM1246" s="319"/>
      <c r="AN1246" s="319"/>
      <c r="AO1246" s="319"/>
      <c r="AP1246" s="319"/>
      <c r="AQ1246" s="857"/>
      <c r="AR1246" s="46"/>
      <c r="AS1246" s="19"/>
    </row>
    <row r="1247" spans="2:45" hidden="1">
      <c r="B1247" s="948"/>
      <c r="C1247" s="828"/>
      <c r="D1247" s="25"/>
      <c r="E1247" s="25"/>
      <c r="F1247" s="396"/>
      <c r="G1247" s="396"/>
      <c r="H1247" s="7" t="str">
        <f>IFERROR(IF(G1247/#REF!=0," ",G1247/#REF!),"")</f>
        <v/>
      </c>
      <c r="I1247" s="147"/>
      <c r="J1247" s="147"/>
      <c r="K1247" s="147"/>
      <c r="L1247" s="147"/>
      <c r="M1247" s="147"/>
      <c r="N1247" s="147"/>
      <c r="O1247" s="863"/>
      <c r="P1247" s="860"/>
      <c r="Q1247" s="330"/>
      <c r="R1247" s="866"/>
      <c r="S1247" s="392"/>
      <c r="T1247" s="392"/>
      <c r="U1247" s="152"/>
      <c r="V1247" s="152"/>
      <c r="W1247" s="835"/>
      <c r="X1247" s="388"/>
      <c r="Y1247" s="835"/>
      <c r="Z1247" s="388"/>
      <c r="AA1247" s="835"/>
      <c r="AB1247" s="270"/>
      <c r="AC1247" s="831"/>
      <c r="AD1247" s="855"/>
      <c r="AE1247" s="319"/>
      <c r="AF1247" s="319"/>
      <c r="AG1247" s="319"/>
      <c r="AH1247" s="319"/>
      <c r="AI1247" s="319"/>
      <c r="AJ1247" s="319"/>
      <c r="AK1247" s="319"/>
      <c r="AL1247" s="319"/>
      <c r="AM1247" s="319"/>
      <c r="AN1247" s="319"/>
      <c r="AO1247" s="319"/>
      <c r="AP1247" s="319"/>
      <c r="AQ1247" s="857"/>
      <c r="AR1247" s="46"/>
      <c r="AS1247" s="19"/>
    </row>
    <row r="1248" spans="2:45" hidden="1">
      <c r="B1248" s="948"/>
      <c r="C1248" s="828"/>
      <c r="D1248" s="25"/>
      <c r="E1248" s="25"/>
      <c r="F1248" s="396"/>
      <c r="G1248" s="22"/>
      <c r="H1248" s="7" t="str">
        <f>IFERROR(IF(G1248/#REF!=0," ",G1248/#REF!),"")</f>
        <v/>
      </c>
      <c r="I1248" s="147"/>
      <c r="J1248" s="147"/>
      <c r="K1248" s="147"/>
      <c r="L1248" s="147"/>
      <c r="M1248" s="147"/>
      <c r="N1248" s="147"/>
      <c r="O1248" s="863"/>
      <c r="P1248" s="860"/>
      <c r="Q1248" s="330"/>
      <c r="R1248" s="866"/>
      <c r="S1248" s="392"/>
      <c r="T1248" s="392"/>
      <c r="U1248" s="152"/>
      <c r="V1248" s="152"/>
      <c r="W1248" s="835"/>
      <c r="X1248" s="388"/>
      <c r="Y1248" s="835"/>
      <c r="Z1248" s="388"/>
      <c r="AA1248" s="835"/>
      <c r="AB1248" s="270"/>
      <c r="AC1248" s="831"/>
      <c r="AD1248" s="855"/>
      <c r="AE1248" s="319"/>
      <c r="AF1248" s="319"/>
      <c r="AG1248" s="319"/>
      <c r="AH1248" s="319"/>
      <c r="AI1248" s="319"/>
      <c r="AJ1248" s="319"/>
      <c r="AK1248" s="319"/>
      <c r="AL1248" s="319"/>
      <c r="AM1248" s="319"/>
      <c r="AN1248" s="319"/>
      <c r="AO1248" s="319"/>
      <c r="AP1248" s="319"/>
      <c r="AQ1248" s="857"/>
      <c r="AR1248" s="46"/>
      <c r="AS1248" s="19"/>
    </row>
    <row r="1249" spans="2:45" hidden="1">
      <c r="B1249" s="948"/>
      <c r="C1249" s="828"/>
      <c r="D1249" s="25"/>
      <c r="E1249" s="25"/>
      <c r="F1249" s="396"/>
      <c r="G1249" s="22"/>
      <c r="H1249" s="7" t="str">
        <f>IFERROR(IF(G1249/#REF!=0," ",G1249/#REF!),"")</f>
        <v/>
      </c>
      <c r="I1249" s="147"/>
      <c r="J1249" s="147"/>
      <c r="K1249" s="147"/>
      <c r="L1249" s="147"/>
      <c r="M1249" s="147"/>
      <c r="N1249" s="147"/>
      <c r="O1249" s="863"/>
      <c r="P1249" s="860"/>
      <c r="Q1249" s="330"/>
      <c r="R1249" s="866"/>
      <c r="S1249" s="392"/>
      <c r="T1249" s="392"/>
      <c r="U1249" s="152"/>
      <c r="V1249" s="152"/>
      <c r="W1249" s="835"/>
      <c r="X1249" s="388"/>
      <c r="Y1249" s="835"/>
      <c r="Z1249" s="388"/>
      <c r="AA1249" s="835"/>
      <c r="AB1249" s="270"/>
      <c r="AC1249" s="831"/>
      <c r="AD1249" s="855"/>
      <c r="AE1249" s="319"/>
      <c r="AF1249" s="319"/>
      <c r="AG1249" s="319"/>
      <c r="AH1249" s="319"/>
      <c r="AI1249" s="319"/>
      <c r="AJ1249" s="319"/>
      <c r="AK1249" s="319"/>
      <c r="AL1249" s="319"/>
      <c r="AM1249" s="319"/>
      <c r="AN1249" s="319"/>
      <c r="AO1249" s="319"/>
      <c r="AP1249" s="319"/>
      <c r="AQ1249" s="857"/>
      <c r="AR1249" s="46"/>
      <c r="AS1249" s="19"/>
    </row>
    <row r="1250" spans="2:45" hidden="1">
      <c r="B1250" s="948"/>
      <c r="C1250" s="828"/>
      <c r="D1250" s="25"/>
      <c r="E1250" s="25"/>
      <c r="F1250" s="396"/>
      <c r="G1250" s="22"/>
      <c r="H1250" s="7" t="str">
        <f>IFERROR(IF(G1250/#REF!=0," ",G1250/#REF!),"")</f>
        <v/>
      </c>
      <c r="I1250" s="147"/>
      <c r="J1250" s="147"/>
      <c r="K1250" s="147"/>
      <c r="L1250" s="147"/>
      <c r="M1250" s="147"/>
      <c r="N1250" s="147"/>
      <c r="O1250" s="863"/>
      <c r="P1250" s="860"/>
      <c r="Q1250" s="330"/>
      <c r="R1250" s="866"/>
      <c r="S1250" s="392"/>
      <c r="T1250" s="392"/>
      <c r="U1250" s="152"/>
      <c r="V1250" s="152"/>
      <c r="W1250" s="835"/>
      <c r="X1250" s="388"/>
      <c r="Y1250" s="835"/>
      <c r="Z1250" s="388"/>
      <c r="AA1250" s="835"/>
      <c r="AB1250" s="270"/>
      <c r="AC1250" s="831"/>
      <c r="AD1250" s="855"/>
      <c r="AE1250" s="319"/>
      <c r="AF1250" s="319"/>
      <c r="AG1250" s="319"/>
      <c r="AH1250" s="319"/>
      <c r="AI1250" s="319"/>
      <c r="AJ1250" s="319"/>
      <c r="AK1250" s="319"/>
      <c r="AL1250" s="319"/>
      <c r="AM1250" s="319"/>
      <c r="AN1250" s="319"/>
      <c r="AO1250" s="319"/>
      <c r="AP1250" s="319"/>
      <c r="AQ1250" s="857"/>
      <c r="AR1250" s="46"/>
      <c r="AS1250" s="19"/>
    </row>
    <row r="1251" spans="2:45" hidden="1">
      <c r="B1251" s="948"/>
      <c r="C1251" s="828"/>
      <c r="D1251" s="25"/>
      <c r="E1251" s="25"/>
      <c r="F1251" s="396"/>
      <c r="G1251" s="22"/>
      <c r="H1251" s="7" t="str">
        <f>IFERROR(IF(G1251/#REF!=0," ",G1251/#REF!),"")</f>
        <v/>
      </c>
      <c r="I1251" s="147"/>
      <c r="J1251" s="147"/>
      <c r="K1251" s="147"/>
      <c r="L1251" s="147"/>
      <c r="M1251" s="147"/>
      <c r="N1251" s="147"/>
      <c r="O1251" s="863"/>
      <c r="P1251" s="860"/>
      <c r="Q1251" s="330"/>
      <c r="R1251" s="866"/>
      <c r="S1251" s="392"/>
      <c r="T1251" s="392"/>
      <c r="U1251" s="152"/>
      <c r="V1251" s="152"/>
      <c r="W1251" s="835"/>
      <c r="X1251" s="388"/>
      <c r="Y1251" s="835"/>
      <c r="Z1251" s="388"/>
      <c r="AA1251" s="835"/>
      <c r="AB1251" s="270"/>
      <c r="AC1251" s="831"/>
      <c r="AD1251" s="855"/>
      <c r="AE1251" s="319"/>
      <c r="AF1251" s="319"/>
      <c r="AG1251" s="319"/>
      <c r="AH1251" s="319"/>
      <c r="AI1251" s="319"/>
      <c r="AJ1251" s="319"/>
      <c r="AK1251" s="319"/>
      <c r="AL1251" s="319"/>
      <c r="AM1251" s="319"/>
      <c r="AN1251" s="319"/>
      <c r="AO1251" s="319"/>
      <c r="AP1251" s="319"/>
      <c r="AQ1251" s="857"/>
      <c r="AR1251" s="46"/>
      <c r="AS1251" s="19"/>
    </row>
    <row r="1252" spans="2:45" hidden="1">
      <c r="B1252" s="948"/>
      <c r="C1252" s="828"/>
      <c r="D1252" s="25"/>
      <c r="E1252" s="25"/>
      <c r="F1252" s="396"/>
      <c r="G1252" s="22"/>
      <c r="H1252" s="7" t="str">
        <f>IFERROR(IF(G1252/#REF!=0," ",G1252/#REF!),"")</f>
        <v/>
      </c>
      <c r="I1252" s="147"/>
      <c r="J1252" s="147"/>
      <c r="K1252" s="147"/>
      <c r="L1252" s="147"/>
      <c r="M1252" s="147"/>
      <c r="N1252" s="147"/>
      <c r="O1252" s="863"/>
      <c r="P1252" s="860"/>
      <c r="Q1252" s="330"/>
      <c r="R1252" s="866"/>
      <c r="S1252" s="392"/>
      <c r="T1252" s="392"/>
      <c r="U1252" s="152"/>
      <c r="V1252" s="152"/>
      <c r="W1252" s="835"/>
      <c r="X1252" s="388"/>
      <c r="Y1252" s="835"/>
      <c r="Z1252" s="388"/>
      <c r="AA1252" s="835"/>
      <c r="AB1252" s="270"/>
      <c r="AC1252" s="831"/>
      <c r="AD1252" s="855"/>
      <c r="AE1252" s="319"/>
      <c r="AF1252" s="319"/>
      <c r="AG1252" s="319"/>
      <c r="AH1252" s="319"/>
      <c r="AI1252" s="319"/>
      <c r="AJ1252" s="319"/>
      <c r="AK1252" s="319"/>
      <c r="AL1252" s="319"/>
      <c r="AM1252" s="319"/>
      <c r="AN1252" s="319"/>
      <c r="AO1252" s="319"/>
      <c r="AP1252" s="319"/>
      <c r="AQ1252" s="857"/>
      <c r="AR1252" s="46"/>
      <c r="AS1252" s="19"/>
    </row>
    <row r="1253" spans="2:45" hidden="1">
      <c r="B1253" s="949"/>
      <c r="C1253" s="829"/>
      <c r="D1253" s="25"/>
      <c r="E1253" s="25"/>
      <c r="F1253" s="396"/>
      <c r="G1253" s="22"/>
      <c r="H1253" s="7" t="str">
        <f>IFERROR(IF(G1253/#REF!=0," ",G1253/#REF!),"")</f>
        <v/>
      </c>
      <c r="I1253" s="7"/>
      <c r="J1253" s="7"/>
      <c r="K1253" s="7"/>
      <c r="L1253" s="7"/>
      <c r="M1253" s="7"/>
      <c r="N1253" s="7"/>
      <c r="O1253" s="864"/>
      <c r="P1253" s="861"/>
      <c r="Q1253" s="331"/>
      <c r="R1253" s="867"/>
      <c r="S1253" s="393"/>
      <c r="T1253" s="393"/>
      <c r="U1253" s="153"/>
      <c r="V1253" s="153"/>
      <c r="W1253" s="836"/>
      <c r="X1253" s="389"/>
      <c r="Y1253" s="836"/>
      <c r="Z1253" s="389"/>
      <c r="AA1253" s="836"/>
      <c r="AB1253" s="271"/>
      <c r="AC1253" s="832"/>
      <c r="AD1253" s="856"/>
      <c r="AE1253" s="320"/>
      <c r="AF1253" s="320"/>
      <c r="AG1253" s="320"/>
      <c r="AH1253" s="320"/>
      <c r="AI1253" s="320"/>
      <c r="AJ1253" s="320"/>
      <c r="AK1253" s="320"/>
      <c r="AL1253" s="320"/>
      <c r="AM1253" s="320"/>
      <c r="AN1253" s="320"/>
      <c r="AO1253" s="320"/>
      <c r="AP1253" s="320"/>
      <c r="AQ1253" s="858"/>
      <c r="AR1253" s="46"/>
      <c r="AS1253" s="19"/>
    </row>
    <row r="1254" spans="2:45" s="90" customFormat="1" ht="16.5" hidden="1" customHeight="1">
      <c r="B1254" s="950"/>
      <c r="C1254" s="78" t="s">
        <v>348</v>
      </c>
      <c r="D1254" s="78">
        <f>COUNTA(D1244:D1253)</f>
        <v>0</v>
      </c>
      <c r="E1254" s="78"/>
      <c r="F1254" s="78"/>
      <c r="G1254" s="69">
        <f>SUM(G1244:G1253)</f>
        <v>0</v>
      </c>
      <c r="H1254" s="69">
        <f>SUM(H1244:H1253)</f>
        <v>0</v>
      </c>
      <c r="I1254" s="69"/>
      <c r="J1254" s="69"/>
      <c r="K1254" s="69"/>
      <c r="L1254" s="69"/>
      <c r="M1254" s="69"/>
      <c r="N1254" s="69"/>
      <c r="O1254" s="70">
        <f>SUM(O1244:O1253)</f>
        <v>0</v>
      </c>
      <c r="P1254" s="71">
        <f>SUM(P1244:P1253)</f>
        <v>0</v>
      </c>
      <c r="Q1254" s="71"/>
      <c r="R1254" s="71">
        <f>SUM(R1244:R1253)</f>
        <v>0</v>
      </c>
      <c r="S1254" s="71"/>
      <c r="T1254" s="71"/>
      <c r="U1254" s="71"/>
      <c r="V1254" s="71"/>
      <c r="W1254" s="74">
        <f>SUM(W1244:W1253)</f>
        <v>0</v>
      </c>
      <c r="X1254" s="74"/>
      <c r="Y1254" s="74">
        <f t="shared" ref="Y1254" si="218">SUM(Y1244:Y1253)</f>
        <v>0</v>
      </c>
      <c r="Z1254" s="74"/>
      <c r="AA1254" s="74">
        <f>SUM(AA1244:AA1253)</f>
        <v>0</v>
      </c>
      <c r="AB1254" s="74"/>
      <c r="AC1254" s="71"/>
      <c r="AD1254" s="71" t="e">
        <f>SUM(AD1244:AD1253)</f>
        <v>#REF!</v>
      </c>
      <c r="AE1254" s="71"/>
      <c r="AF1254" s="71"/>
      <c r="AG1254" s="71"/>
      <c r="AH1254" s="71"/>
      <c r="AI1254" s="71"/>
      <c r="AJ1254" s="71"/>
      <c r="AK1254" s="71"/>
      <c r="AL1254" s="71"/>
      <c r="AM1254" s="71"/>
      <c r="AN1254" s="71"/>
      <c r="AO1254" s="71"/>
      <c r="AP1254" s="71"/>
      <c r="AQ1254" s="71" t="e">
        <f t="shared" ref="AQ1254" si="219">SUM(AQ1244:AQ1253)</f>
        <v>#REF!</v>
      </c>
      <c r="AR1254" s="81"/>
      <c r="AS1254" s="91"/>
    </row>
    <row r="1255" spans="2:45" s="93" customFormat="1" hidden="1">
      <c r="B1255" s="949"/>
      <c r="C1255" s="82"/>
      <c r="D1255" s="83"/>
      <c r="E1255" s="83"/>
      <c r="F1255" s="84"/>
      <c r="G1255" s="84"/>
      <c r="H1255" s="28" t="str">
        <f>IFERROR(IF(G1255/#REF!=0," ",G1255/#REF!),"")</f>
        <v/>
      </c>
      <c r="I1255" s="28"/>
      <c r="J1255" s="28"/>
      <c r="K1255" s="28"/>
      <c r="L1255" s="28"/>
      <c r="M1255" s="28"/>
      <c r="N1255" s="28"/>
      <c r="O1255" s="72"/>
      <c r="P1255" s="73"/>
      <c r="Q1255" s="73"/>
      <c r="R1255" s="73"/>
      <c r="S1255" s="73"/>
      <c r="T1255" s="73"/>
      <c r="U1255" s="73"/>
      <c r="V1255" s="73"/>
      <c r="W1255" s="73"/>
      <c r="X1255" s="73"/>
      <c r="Y1255" s="73"/>
      <c r="Z1255" s="73"/>
      <c r="AA1255" s="73"/>
      <c r="AB1255" s="73"/>
      <c r="AC1255" s="73"/>
      <c r="AD1255" s="73"/>
      <c r="AE1255" s="73"/>
      <c r="AF1255" s="73"/>
      <c r="AG1255" s="73"/>
      <c r="AH1255" s="73"/>
      <c r="AI1255" s="73"/>
      <c r="AJ1255" s="73"/>
      <c r="AK1255" s="73"/>
      <c r="AL1255" s="73"/>
      <c r="AM1255" s="73"/>
      <c r="AN1255" s="73"/>
      <c r="AO1255" s="73"/>
      <c r="AP1255" s="73"/>
      <c r="AQ1255" s="73"/>
      <c r="AR1255" s="87"/>
      <c r="AS1255" s="92"/>
    </row>
    <row r="1256" spans="2:45" hidden="1">
      <c r="B1256" s="948">
        <f>B1244+1</f>
        <v>104</v>
      </c>
      <c r="C1256" s="828"/>
      <c r="D1256" s="25"/>
      <c r="E1256" s="25"/>
      <c r="F1256" s="24"/>
      <c r="G1256" s="396"/>
      <c r="H1256" s="7" t="str">
        <f>IFERROR(IF(G1256/#REF!=0," ",G1256/#REF!),"")</f>
        <v/>
      </c>
      <c r="I1256" s="147"/>
      <c r="J1256" s="147"/>
      <c r="K1256" s="147"/>
      <c r="L1256" s="147"/>
      <c r="M1256" s="147"/>
      <c r="N1256" s="147"/>
      <c r="O1256" s="862" t="str">
        <f>IFERROR(ROUND(IF(G1266/#REF!=0,"",G1266/#REF!),0),"")</f>
        <v/>
      </c>
      <c r="P1256" s="859" t="str">
        <f>IFERROR(O1266/#REF!,"")</f>
        <v/>
      </c>
      <c r="Q1256" s="332"/>
      <c r="R1256" s="865" t="str">
        <f>IFERROR(P1266*#REF!/2,"")</f>
        <v/>
      </c>
      <c r="S1256" s="392"/>
      <c r="T1256" s="392"/>
      <c r="U1256" s="152"/>
      <c r="V1256" s="152"/>
      <c r="W1256" s="834" t="str">
        <f>IFERROR(ROUND(IF(OR(#REF!="Hino Truck",#REF!="Hino Truck",#REF!="Hino Truck",#REF!="Hino Truck"),$P1266/#REF!,""),1),"NA")</f>
        <v>NA</v>
      </c>
      <c r="X1256" s="387"/>
      <c r="Y1256" s="834" t="str">
        <f>IFERROR(ROUND(IF(OR(#REF!="Shazoor",#REF!="Shazoor",#REF!="Shazoor",#REF!="Shazoor"),$P1266/#REF!,""),1),"NA")</f>
        <v>NA</v>
      </c>
      <c r="Z1256" s="387"/>
      <c r="AA1256" s="834" t="str">
        <f>IFERROR(ROUND(IF(OR(#REF!="Suzuki",#REF!="Suzuki",#REF!="Suzuki",#REF!="Suzuki"),$P1266/#REF!,""),1),"NA")</f>
        <v>NA</v>
      </c>
      <c r="AB1256" s="269"/>
      <c r="AC1256" s="830"/>
      <c r="AD1256" s="855" t="e">
        <f>H1266/#REF!/#REF!</f>
        <v>#REF!</v>
      </c>
      <c r="AE1256" s="319"/>
      <c r="AF1256" s="319"/>
      <c r="AG1256" s="319"/>
      <c r="AH1256" s="319"/>
      <c r="AI1256" s="319"/>
      <c r="AJ1256" s="319"/>
      <c r="AK1256" s="319"/>
      <c r="AL1256" s="319"/>
      <c r="AM1256" s="319"/>
      <c r="AN1256" s="319"/>
      <c r="AO1256" s="319"/>
      <c r="AP1256" s="319"/>
      <c r="AQ1256" s="857" t="e">
        <f>ROUND(AD1266/#REF!,0)</f>
        <v>#REF!</v>
      </c>
      <c r="AR1256" s="44"/>
      <c r="AS1256" s="19"/>
    </row>
    <row r="1257" spans="2:45" hidden="1">
      <c r="B1257" s="948"/>
      <c r="C1257" s="828"/>
      <c r="D1257" s="25"/>
      <c r="E1257" s="25"/>
      <c r="F1257" s="396"/>
      <c r="G1257" s="396"/>
      <c r="H1257" s="7" t="str">
        <f>IFERROR(IF(G1257/#REF!=0," ",G1257/#REF!),"")</f>
        <v/>
      </c>
      <c r="I1257" s="147"/>
      <c r="J1257" s="147"/>
      <c r="K1257" s="147"/>
      <c r="L1257" s="147"/>
      <c r="M1257" s="147"/>
      <c r="N1257" s="147"/>
      <c r="O1257" s="863"/>
      <c r="P1257" s="860"/>
      <c r="Q1257" s="330"/>
      <c r="R1257" s="866"/>
      <c r="S1257" s="392"/>
      <c r="T1257" s="392"/>
      <c r="U1257" s="152"/>
      <c r="V1257" s="152"/>
      <c r="W1257" s="835"/>
      <c r="X1257" s="388"/>
      <c r="Y1257" s="835"/>
      <c r="Z1257" s="388"/>
      <c r="AA1257" s="835"/>
      <c r="AB1257" s="270"/>
      <c r="AC1257" s="831"/>
      <c r="AD1257" s="855"/>
      <c r="AE1257" s="319"/>
      <c r="AF1257" s="319"/>
      <c r="AG1257" s="319"/>
      <c r="AH1257" s="319"/>
      <c r="AI1257" s="319"/>
      <c r="AJ1257" s="319"/>
      <c r="AK1257" s="319"/>
      <c r="AL1257" s="319"/>
      <c r="AM1257" s="319"/>
      <c r="AN1257" s="319"/>
      <c r="AO1257" s="319"/>
      <c r="AP1257" s="319"/>
      <c r="AQ1257" s="857"/>
      <c r="AR1257" s="46"/>
      <c r="AS1257" s="19"/>
    </row>
    <row r="1258" spans="2:45" hidden="1">
      <c r="B1258" s="948"/>
      <c r="C1258" s="828"/>
      <c r="D1258" s="25"/>
      <c r="E1258" s="25"/>
      <c r="F1258" s="396"/>
      <c r="G1258" s="396"/>
      <c r="H1258" s="7" t="str">
        <f>IFERROR(IF(G1258/#REF!=0," ",G1258/#REF!),"")</f>
        <v/>
      </c>
      <c r="I1258" s="147"/>
      <c r="J1258" s="147"/>
      <c r="K1258" s="147"/>
      <c r="L1258" s="147"/>
      <c r="M1258" s="147"/>
      <c r="N1258" s="147"/>
      <c r="O1258" s="863"/>
      <c r="P1258" s="860"/>
      <c r="Q1258" s="330"/>
      <c r="R1258" s="866"/>
      <c r="S1258" s="392"/>
      <c r="T1258" s="392"/>
      <c r="U1258" s="152"/>
      <c r="V1258" s="152"/>
      <c r="W1258" s="835"/>
      <c r="X1258" s="388"/>
      <c r="Y1258" s="835"/>
      <c r="Z1258" s="388"/>
      <c r="AA1258" s="835"/>
      <c r="AB1258" s="270"/>
      <c r="AC1258" s="831"/>
      <c r="AD1258" s="855"/>
      <c r="AE1258" s="319"/>
      <c r="AF1258" s="319"/>
      <c r="AG1258" s="319"/>
      <c r="AH1258" s="319"/>
      <c r="AI1258" s="319"/>
      <c r="AJ1258" s="319"/>
      <c r="AK1258" s="319"/>
      <c r="AL1258" s="319"/>
      <c r="AM1258" s="319"/>
      <c r="AN1258" s="319"/>
      <c r="AO1258" s="319"/>
      <c r="AP1258" s="319"/>
      <c r="AQ1258" s="857"/>
      <c r="AR1258" s="46"/>
      <c r="AS1258" s="19"/>
    </row>
    <row r="1259" spans="2:45" hidden="1">
      <c r="B1259" s="948"/>
      <c r="C1259" s="828"/>
      <c r="D1259" s="25"/>
      <c r="E1259" s="25"/>
      <c r="F1259" s="396"/>
      <c r="G1259" s="396"/>
      <c r="H1259" s="7" t="str">
        <f>IFERROR(IF(G1259/#REF!=0," ",G1259/#REF!),"")</f>
        <v/>
      </c>
      <c r="I1259" s="147"/>
      <c r="J1259" s="147"/>
      <c r="K1259" s="147"/>
      <c r="L1259" s="147"/>
      <c r="M1259" s="147"/>
      <c r="N1259" s="147"/>
      <c r="O1259" s="863"/>
      <c r="P1259" s="860"/>
      <c r="Q1259" s="330"/>
      <c r="R1259" s="866"/>
      <c r="S1259" s="392"/>
      <c r="T1259" s="392"/>
      <c r="U1259" s="152"/>
      <c r="V1259" s="152"/>
      <c r="W1259" s="835"/>
      <c r="X1259" s="388"/>
      <c r="Y1259" s="835"/>
      <c r="Z1259" s="388"/>
      <c r="AA1259" s="835"/>
      <c r="AB1259" s="270"/>
      <c r="AC1259" s="831"/>
      <c r="AD1259" s="855"/>
      <c r="AE1259" s="319"/>
      <c r="AF1259" s="319"/>
      <c r="AG1259" s="319"/>
      <c r="AH1259" s="319"/>
      <c r="AI1259" s="319"/>
      <c r="AJ1259" s="319"/>
      <c r="AK1259" s="319"/>
      <c r="AL1259" s="319"/>
      <c r="AM1259" s="319"/>
      <c r="AN1259" s="319"/>
      <c r="AO1259" s="319"/>
      <c r="AP1259" s="319"/>
      <c r="AQ1259" s="857"/>
      <c r="AR1259" s="46"/>
      <c r="AS1259" s="19"/>
    </row>
    <row r="1260" spans="2:45" hidden="1">
      <c r="B1260" s="948"/>
      <c r="C1260" s="828"/>
      <c r="D1260" s="25"/>
      <c r="E1260" s="25"/>
      <c r="F1260" s="396"/>
      <c r="G1260" s="22"/>
      <c r="H1260" s="7" t="str">
        <f>IFERROR(IF(G1260/#REF!=0," ",G1260/#REF!),"")</f>
        <v/>
      </c>
      <c r="I1260" s="147"/>
      <c r="J1260" s="147"/>
      <c r="K1260" s="147"/>
      <c r="L1260" s="147"/>
      <c r="M1260" s="147"/>
      <c r="N1260" s="147"/>
      <c r="O1260" s="863"/>
      <c r="P1260" s="860"/>
      <c r="Q1260" s="330"/>
      <c r="R1260" s="866"/>
      <c r="S1260" s="392"/>
      <c r="T1260" s="392"/>
      <c r="U1260" s="152"/>
      <c r="V1260" s="152"/>
      <c r="W1260" s="835"/>
      <c r="X1260" s="388"/>
      <c r="Y1260" s="835"/>
      <c r="Z1260" s="388"/>
      <c r="AA1260" s="835"/>
      <c r="AB1260" s="270"/>
      <c r="AC1260" s="831"/>
      <c r="AD1260" s="855"/>
      <c r="AE1260" s="319"/>
      <c r="AF1260" s="319"/>
      <c r="AG1260" s="319"/>
      <c r="AH1260" s="319"/>
      <c r="AI1260" s="319"/>
      <c r="AJ1260" s="319"/>
      <c r="AK1260" s="319"/>
      <c r="AL1260" s="319"/>
      <c r="AM1260" s="319"/>
      <c r="AN1260" s="319"/>
      <c r="AO1260" s="319"/>
      <c r="AP1260" s="319"/>
      <c r="AQ1260" s="857"/>
      <c r="AR1260" s="46"/>
      <c r="AS1260" s="19"/>
    </row>
    <row r="1261" spans="2:45" hidden="1">
      <c r="B1261" s="948"/>
      <c r="C1261" s="828"/>
      <c r="D1261" s="25"/>
      <c r="E1261" s="25"/>
      <c r="F1261" s="396"/>
      <c r="G1261" s="22"/>
      <c r="H1261" s="7" t="str">
        <f>IFERROR(IF(G1261/#REF!=0," ",G1261/#REF!),"")</f>
        <v/>
      </c>
      <c r="I1261" s="147"/>
      <c r="J1261" s="147"/>
      <c r="K1261" s="147"/>
      <c r="L1261" s="147"/>
      <c r="M1261" s="147"/>
      <c r="N1261" s="147"/>
      <c r="O1261" s="863"/>
      <c r="P1261" s="860"/>
      <c r="Q1261" s="330"/>
      <c r="R1261" s="866"/>
      <c r="S1261" s="392"/>
      <c r="T1261" s="392"/>
      <c r="U1261" s="152"/>
      <c r="V1261" s="152"/>
      <c r="W1261" s="835"/>
      <c r="X1261" s="388"/>
      <c r="Y1261" s="835"/>
      <c r="Z1261" s="388"/>
      <c r="AA1261" s="835"/>
      <c r="AB1261" s="270"/>
      <c r="AC1261" s="831"/>
      <c r="AD1261" s="855"/>
      <c r="AE1261" s="319"/>
      <c r="AF1261" s="319"/>
      <c r="AG1261" s="319"/>
      <c r="AH1261" s="319"/>
      <c r="AI1261" s="319"/>
      <c r="AJ1261" s="319"/>
      <c r="AK1261" s="319"/>
      <c r="AL1261" s="319"/>
      <c r="AM1261" s="319"/>
      <c r="AN1261" s="319"/>
      <c r="AO1261" s="319"/>
      <c r="AP1261" s="319"/>
      <c r="AQ1261" s="857"/>
      <c r="AR1261" s="46"/>
      <c r="AS1261" s="19"/>
    </row>
    <row r="1262" spans="2:45" hidden="1">
      <c r="B1262" s="948"/>
      <c r="C1262" s="828"/>
      <c r="D1262" s="25"/>
      <c r="E1262" s="25"/>
      <c r="F1262" s="396"/>
      <c r="G1262" s="22"/>
      <c r="H1262" s="7" t="str">
        <f>IFERROR(IF(G1262/#REF!=0," ",G1262/#REF!),"")</f>
        <v/>
      </c>
      <c r="I1262" s="147"/>
      <c r="J1262" s="147"/>
      <c r="K1262" s="147"/>
      <c r="L1262" s="147"/>
      <c r="M1262" s="147"/>
      <c r="N1262" s="147"/>
      <c r="O1262" s="863"/>
      <c r="P1262" s="860"/>
      <c r="Q1262" s="330"/>
      <c r="R1262" s="866"/>
      <c r="S1262" s="392"/>
      <c r="T1262" s="392"/>
      <c r="U1262" s="152"/>
      <c r="V1262" s="152"/>
      <c r="W1262" s="835"/>
      <c r="X1262" s="388"/>
      <c r="Y1262" s="835"/>
      <c r="Z1262" s="388"/>
      <c r="AA1262" s="835"/>
      <c r="AB1262" s="270"/>
      <c r="AC1262" s="831"/>
      <c r="AD1262" s="855"/>
      <c r="AE1262" s="319"/>
      <c r="AF1262" s="319"/>
      <c r="AG1262" s="319"/>
      <c r="AH1262" s="319"/>
      <c r="AI1262" s="319"/>
      <c r="AJ1262" s="319"/>
      <c r="AK1262" s="319"/>
      <c r="AL1262" s="319"/>
      <c r="AM1262" s="319"/>
      <c r="AN1262" s="319"/>
      <c r="AO1262" s="319"/>
      <c r="AP1262" s="319"/>
      <c r="AQ1262" s="857"/>
      <c r="AR1262" s="46"/>
      <c r="AS1262" s="19"/>
    </row>
    <row r="1263" spans="2:45" hidden="1">
      <c r="B1263" s="948"/>
      <c r="C1263" s="828"/>
      <c r="D1263" s="25"/>
      <c r="E1263" s="25"/>
      <c r="F1263" s="396"/>
      <c r="G1263" s="22"/>
      <c r="H1263" s="7" t="str">
        <f>IFERROR(IF(G1263/#REF!=0," ",G1263/#REF!),"")</f>
        <v/>
      </c>
      <c r="I1263" s="147"/>
      <c r="J1263" s="147"/>
      <c r="K1263" s="147"/>
      <c r="L1263" s="147"/>
      <c r="M1263" s="147"/>
      <c r="N1263" s="147"/>
      <c r="O1263" s="863"/>
      <c r="P1263" s="860"/>
      <c r="Q1263" s="330"/>
      <c r="R1263" s="866"/>
      <c r="S1263" s="392"/>
      <c r="T1263" s="392"/>
      <c r="U1263" s="152"/>
      <c r="V1263" s="152"/>
      <c r="W1263" s="835"/>
      <c r="X1263" s="388"/>
      <c r="Y1263" s="835"/>
      <c r="Z1263" s="388"/>
      <c r="AA1263" s="835"/>
      <c r="AB1263" s="270"/>
      <c r="AC1263" s="831"/>
      <c r="AD1263" s="855"/>
      <c r="AE1263" s="319"/>
      <c r="AF1263" s="319"/>
      <c r="AG1263" s="319"/>
      <c r="AH1263" s="319"/>
      <c r="AI1263" s="319"/>
      <c r="AJ1263" s="319"/>
      <c r="AK1263" s="319"/>
      <c r="AL1263" s="319"/>
      <c r="AM1263" s="319"/>
      <c r="AN1263" s="319"/>
      <c r="AO1263" s="319"/>
      <c r="AP1263" s="319"/>
      <c r="AQ1263" s="857"/>
      <c r="AR1263" s="46"/>
      <c r="AS1263" s="19"/>
    </row>
    <row r="1264" spans="2:45" hidden="1">
      <c r="B1264" s="948"/>
      <c r="C1264" s="828"/>
      <c r="D1264" s="25"/>
      <c r="E1264" s="25"/>
      <c r="F1264" s="396"/>
      <c r="G1264" s="22"/>
      <c r="H1264" s="7" t="str">
        <f>IFERROR(IF(G1264/#REF!=0," ",G1264/#REF!),"")</f>
        <v/>
      </c>
      <c r="I1264" s="147"/>
      <c r="J1264" s="147"/>
      <c r="K1264" s="147"/>
      <c r="L1264" s="147"/>
      <c r="M1264" s="147"/>
      <c r="N1264" s="147"/>
      <c r="O1264" s="863"/>
      <c r="P1264" s="860"/>
      <c r="Q1264" s="330"/>
      <c r="R1264" s="866"/>
      <c r="S1264" s="392"/>
      <c r="T1264" s="392"/>
      <c r="U1264" s="152"/>
      <c r="V1264" s="152"/>
      <c r="W1264" s="835"/>
      <c r="X1264" s="388"/>
      <c r="Y1264" s="835"/>
      <c r="Z1264" s="388"/>
      <c r="AA1264" s="835"/>
      <c r="AB1264" s="270"/>
      <c r="AC1264" s="831"/>
      <c r="AD1264" s="855"/>
      <c r="AE1264" s="319"/>
      <c r="AF1264" s="319"/>
      <c r="AG1264" s="319"/>
      <c r="AH1264" s="319"/>
      <c r="AI1264" s="319"/>
      <c r="AJ1264" s="319"/>
      <c r="AK1264" s="319"/>
      <c r="AL1264" s="319"/>
      <c r="AM1264" s="319"/>
      <c r="AN1264" s="319"/>
      <c r="AO1264" s="319"/>
      <c r="AP1264" s="319"/>
      <c r="AQ1264" s="857"/>
      <c r="AR1264" s="46"/>
      <c r="AS1264" s="19"/>
    </row>
    <row r="1265" spans="2:45" hidden="1">
      <c r="B1265" s="949"/>
      <c r="C1265" s="829"/>
      <c r="D1265" s="25"/>
      <c r="E1265" s="25"/>
      <c r="F1265" s="396"/>
      <c r="G1265" s="22"/>
      <c r="H1265" s="7" t="str">
        <f>IFERROR(IF(G1265/#REF!=0," ",G1265/#REF!),"")</f>
        <v/>
      </c>
      <c r="I1265" s="7"/>
      <c r="J1265" s="7"/>
      <c r="K1265" s="7"/>
      <c r="L1265" s="7"/>
      <c r="M1265" s="7"/>
      <c r="N1265" s="7"/>
      <c r="O1265" s="864"/>
      <c r="P1265" s="861"/>
      <c r="Q1265" s="331"/>
      <c r="R1265" s="867"/>
      <c r="S1265" s="393"/>
      <c r="T1265" s="393"/>
      <c r="U1265" s="153"/>
      <c r="V1265" s="153"/>
      <c r="W1265" s="836"/>
      <c r="X1265" s="389"/>
      <c r="Y1265" s="836"/>
      <c r="Z1265" s="389"/>
      <c r="AA1265" s="836"/>
      <c r="AB1265" s="271"/>
      <c r="AC1265" s="832"/>
      <c r="AD1265" s="856"/>
      <c r="AE1265" s="320"/>
      <c r="AF1265" s="320"/>
      <c r="AG1265" s="320"/>
      <c r="AH1265" s="320"/>
      <c r="AI1265" s="320"/>
      <c r="AJ1265" s="320"/>
      <c r="AK1265" s="320"/>
      <c r="AL1265" s="320"/>
      <c r="AM1265" s="320"/>
      <c r="AN1265" s="320"/>
      <c r="AO1265" s="320"/>
      <c r="AP1265" s="320"/>
      <c r="AQ1265" s="858"/>
      <c r="AR1265" s="46"/>
      <c r="AS1265" s="19"/>
    </row>
    <row r="1266" spans="2:45" s="90" customFormat="1" ht="16.5" hidden="1" customHeight="1">
      <c r="B1266" s="950"/>
      <c r="C1266" s="78" t="s">
        <v>348</v>
      </c>
      <c r="D1266" s="78">
        <f>COUNTA(D1256:D1265)</f>
        <v>0</v>
      </c>
      <c r="E1266" s="78"/>
      <c r="F1266" s="78"/>
      <c r="G1266" s="69">
        <f>SUM(G1256:G1265)</f>
        <v>0</v>
      </c>
      <c r="H1266" s="69">
        <f>SUM(H1256:H1265)</f>
        <v>0</v>
      </c>
      <c r="I1266" s="69"/>
      <c r="J1266" s="69"/>
      <c r="K1266" s="69"/>
      <c r="L1266" s="69"/>
      <c r="M1266" s="69"/>
      <c r="N1266" s="69"/>
      <c r="O1266" s="70">
        <f>SUM(O1256:O1265)</f>
        <v>0</v>
      </c>
      <c r="P1266" s="71">
        <f>SUM(P1256:P1265)</f>
        <v>0</v>
      </c>
      <c r="Q1266" s="71"/>
      <c r="R1266" s="71">
        <f>SUM(R1256:R1265)</f>
        <v>0</v>
      </c>
      <c r="S1266" s="71"/>
      <c r="T1266" s="71"/>
      <c r="U1266" s="71"/>
      <c r="V1266" s="71"/>
      <c r="W1266" s="74">
        <f>SUM(W1256:W1265)</f>
        <v>0</v>
      </c>
      <c r="X1266" s="74"/>
      <c r="Y1266" s="74">
        <f t="shared" ref="Y1266" si="220">SUM(Y1256:Y1265)</f>
        <v>0</v>
      </c>
      <c r="Z1266" s="74"/>
      <c r="AA1266" s="74">
        <f>SUM(AA1256:AA1265)</f>
        <v>0</v>
      </c>
      <c r="AB1266" s="74"/>
      <c r="AC1266" s="71"/>
      <c r="AD1266" s="71" t="e">
        <f>SUM(AD1256:AD1265)</f>
        <v>#REF!</v>
      </c>
      <c r="AE1266" s="71"/>
      <c r="AF1266" s="71"/>
      <c r="AG1266" s="71"/>
      <c r="AH1266" s="71"/>
      <c r="AI1266" s="71"/>
      <c r="AJ1266" s="71"/>
      <c r="AK1266" s="71"/>
      <c r="AL1266" s="71"/>
      <c r="AM1266" s="71"/>
      <c r="AN1266" s="71"/>
      <c r="AO1266" s="71"/>
      <c r="AP1266" s="71"/>
      <c r="AQ1266" s="71" t="e">
        <f t="shared" ref="AQ1266" si="221">SUM(AQ1256:AQ1265)</f>
        <v>#REF!</v>
      </c>
      <c r="AR1266" s="81"/>
      <c r="AS1266" s="91"/>
    </row>
    <row r="1267" spans="2:45" s="93" customFormat="1" hidden="1">
      <c r="B1267" s="949"/>
      <c r="C1267" s="82"/>
      <c r="D1267" s="83"/>
      <c r="E1267" s="83"/>
      <c r="F1267" s="84"/>
      <c r="G1267" s="84"/>
      <c r="H1267" s="28" t="str">
        <f>IFERROR(IF(G1267/#REF!=0," ",G1267/#REF!),"")</f>
        <v/>
      </c>
      <c r="I1267" s="28"/>
      <c r="J1267" s="28"/>
      <c r="K1267" s="28"/>
      <c r="L1267" s="28"/>
      <c r="M1267" s="28"/>
      <c r="N1267" s="28"/>
      <c r="O1267" s="72"/>
      <c r="P1267" s="73"/>
      <c r="Q1267" s="73"/>
      <c r="R1267" s="73"/>
      <c r="S1267" s="73"/>
      <c r="T1267" s="73"/>
      <c r="U1267" s="73"/>
      <c r="V1267" s="73"/>
      <c r="W1267" s="73"/>
      <c r="X1267" s="73"/>
      <c r="Y1267" s="73"/>
      <c r="Z1267" s="73"/>
      <c r="AA1267" s="73"/>
      <c r="AB1267" s="73"/>
      <c r="AC1267" s="73"/>
      <c r="AD1267" s="73"/>
      <c r="AE1267" s="73"/>
      <c r="AF1267" s="73"/>
      <c r="AG1267" s="73"/>
      <c r="AH1267" s="73"/>
      <c r="AI1267" s="73"/>
      <c r="AJ1267" s="73"/>
      <c r="AK1267" s="73"/>
      <c r="AL1267" s="73"/>
      <c r="AM1267" s="73"/>
      <c r="AN1267" s="73"/>
      <c r="AO1267" s="73"/>
      <c r="AP1267" s="73"/>
      <c r="AQ1267" s="73"/>
      <c r="AR1267" s="87"/>
      <c r="AS1267" s="92"/>
    </row>
    <row r="1268" spans="2:45" hidden="1">
      <c r="B1268" s="948">
        <f>B1256+1</f>
        <v>105</v>
      </c>
      <c r="C1268" s="828"/>
      <c r="D1268" s="25"/>
      <c r="E1268" s="25"/>
      <c r="F1268" s="24"/>
      <c r="G1268" s="396"/>
      <c r="H1268" s="7" t="str">
        <f>IFERROR(IF(G1268/#REF!=0," ",G1268/#REF!),"")</f>
        <v/>
      </c>
      <c r="I1268" s="147"/>
      <c r="J1268" s="147"/>
      <c r="K1268" s="147"/>
      <c r="L1268" s="147"/>
      <c r="M1268" s="147"/>
      <c r="N1268" s="147"/>
      <c r="O1268" s="862" t="str">
        <f>IFERROR(ROUND(IF(G1278/#REF!=0,"",G1278/#REF!),0),"")</f>
        <v/>
      </c>
      <c r="P1268" s="859" t="str">
        <f>IFERROR(O1278/#REF!,"")</f>
        <v/>
      </c>
      <c r="Q1268" s="332"/>
      <c r="R1268" s="865" t="str">
        <f>IFERROR(P1278*#REF!/2,"")</f>
        <v/>
      </c>
      <c r="S1268" s="392"/>
      <c r="T1268" s="392"/>
      <c r="U1268" s="152"/>
      <c r="V1268" s="152"/>
      <c r="W1268" s="834" t="str">
        <f>IFERROR(ROUND(IF(OR(#REF!="Hino Truck",#REF!="Hino Truck",#REF!="Hino Truck",#REF!="Hino Truck"),$P1278/#REF!,""),1),"NA")</f>
        <v>NA</v>
      </c>
      <c r="X1268" s="387"/>
      <c r="Y1268" s="834" t="str">
        <f>IFERROR(ROUND(IF(OR(#REF!="Shazoor",#REF!="Shazoor",#REF!="Shazoor",#REF!="Shazoor"),$P1278/#REF!,""),1),"NA")</f>
        <v>NA</v>
      </c>
      <c r="Z1268" s="387"/>
      <c r="AA1268" s="834" t="str">
        <f>IFERROR(ROUND(IF(OR(#REF!="Suzuki",#REF!="Suzuki",#REF!="Suzuki",#REF!="Suzuki"),$P1278/#REF!,""),1),"NA")</f>
        <v>NA</v>
      </c>
      <c r="AB1268" s="269"/>
      <c r="AC1268" s="830"/>
      <c r="AD1268" s="855" t="e">
        <f>H1278/#REF!/#REF!</f>
        <v>#REF!</v>
      </c>
      <c r="AE1268" s="319"/>
      <c r="AF1268" s="319"/>
      <c r="AG1268" s="319"/>
      <c r="AH1268" s="319"/>
      <c r="AI1268" s="319"/>
      <c r="AJ1268" s="319"/>
      <c r="AK1268" s="319"/>
      <c r="AL1268" s="319"/>
      <c r="AM1268" s="319"/>
      <c r="AN1268" s="319"/>
      <c r="AO1268" s="319"/>
      <c r="AP1268" s="319"/>
      <c r="AQ1268" s="857" t="e">
        <f>ROUND(AD1278/#REF!,0)</f>
        <v>#REF!</v>
      </c>
      <c r="AR1268" s="44"/>
      <c r="AS1268" s="19"/>
    </row>
    <row r="1269" spans="2:45" hidden="1">
      <c r="B1269" s="948"/>
      <c r="C1269" s="828"/>
      <c r="D1269" s="25"/>
      <c r="E1269" s="25"/>
      <c r="F1269" s="396"/>
      <c r="G1269" s="396"/>
      <c r="H1269" s="7" t="str">
        <f>IFERROR(IF(G1269/#REF!=0," ",G1269/#REF!),"")</f>
        <v/>
      </c>
      <c r="I1269" s="147"/>
      <c r="J1269" s="147"/>
      <c r="K1269" s="147"/>
      <c r="L1269" s="147"/>
      <c r="M1269" s="147"/>
      <c r="N1269" s="147"/>
      <c r="O1269" s="863"/>
      <c r="P1269" s="860"/>
      <c r="Q1269" s="330"/>
      <c r="R1269" s="866"/>
      <c r="S1269" s="392"/>
      <c r="T1269" s="392"/>
      <c r="U1269" s="152"/>
      <c r="V1269" s="152"/>
      <c r="W1269" s="835"/>
      <c r="X1269" s="388"/>
      <c r="Y1269" s="835"/>
      <c r="Z1269" s="388"/>
      <c r="AA1269" s="835"/>
      <c r="AB1269" s="270"/>
      <c r="AC1269" s="831"/>
      <c r="AD1269" s="855"/>
      <c r="AE1269" s="319"/>
      <c r="AF1269" s="319"/>
      <c r="AG1269" s="319"/>
      <c r="AH1269" s="319"/>
      <c r="AI1269" s="319"/>
      <c r="AJ1269" s="319"/>
      <c r="AK1269" s="319"/>
      <c r="AL1269" s="319"/>
      <c r="AM1269" s="319"/>
      <c r="AN1269" s="319"/>
      <c r="AO1269" s="319"/>
      <c r="AP1269" s="319"/>
      <c r="AQ1269" s="857"/>
      <c r="AR1269" s="46"/>
      <c r="AS1269" s="19"/>
    </row>
    <row r="1270" spans="2:45" hidden="1">
      <c r="B1270" s="948"/>
      <c r="C1270" s="828"/>
      <c r="D1270" s="25"/>
      <c r="E1270" s="25"/>
      <c r="F1270" s="396"/>
      <c r="G1270" s="396"/>
      <c r="H1270" s="7" t="str">
        <f>IFERROR(IF(G1270/#REF!=0," ",G1270/#REF!),"")</f>
        <v/>
      </c>
      <c r="I1270" s="147"/>
      <c r="J1270" s="147"/>
      <c r="K1270" s="147"/>
      <c r="L1270" s="147"/>
      <c r="M1270" s="147"/>
      <c r="N1270" s="147"/>
      <c r="O1270" s="863"/>
      <c r="P1270" s="860"/>
      <c r="Q1270" s="330"/>
      <c r="R1270" s="866"/>
      <c r="S1270" s="392"/>
      <c r="T1270" s="392"/>
      <c r="U1270" s="152"/>
      <c r="V1270" s="152"/>
      <c r="W1270" s="835"/>
      <c r="X1270" s="388"/>
      <c r="Y1270" s="835"/>
      <c r="Z1270" s="388"/>
      <c r="AA1270" s="835"/>
      <c r="AB1270" s="270"/>
      <c r="AC1270" s="831"/>
      <c r="AD1270" s="855"/>
      <c r="AE1270" s="319"/>
      <c r="AF1270" s="319"/>
      <c r="AG1270" s="319"/>
      <c r="AH1270" s="319"/>
      <c r="AI1270" s="319"/>
      <c r="AJ1270" s="319"/>
      <c r="AK1270" s="319"/>
      <c r="AL1270" s="319"/>
      <c r="AM1270" s="319"/>
      <c r="AN1270" s="319"/>
      <c r="AO1270" s="319"/>
      <c r="AP1270" s="319"/>
      <c r="AQ1270" s="857"/>
      <c r="AR1270" s="46"/>
      <c r="AS1270" s="19"/>
    </row>
    <row r="1271" spans="2:45" hidden="1">
      <c r="B1271" s="948"/>
      <c r="C1271" s="828"/>
      <c r="D1271" s="25"/>
      <c r="E1271" s="25"/>
      <c r="F1271" s="396"/>
      <c r="G1271" s="396"/>
      <c r="H1271" s="7" t="str">
        <f>IFERROR(IF(G1271/#REF!=0," ",G1271/#REF!),"")</f>
        <v/>
      </c>
      <c r="I1271" s="147"/>
      <c r="J1271" s="147"/>
      <c r="K1271" s="147"/>
      <c r="L1271" s="147"/>
      <c r="M1271" s="147"/>
      <c r="N1271" s="147"/>
      <c r="O1271" s="863"/>
      <c r="P1271" s="860"/>
      <c r="Q1271" s="330"/>
      <c r="R1271" s="866"/>
      <c r="S1271" s="392"/>
      <c r="T1271" s="392"/>
      <c r="U1271" s="152"/>
      <c r="V1271" s="152"/>
      <c r="W1271" s="835"/>
      <c r="X1271" s="388"/>
      <c r="Y1271" s="835"/>
      <c r="Z1271" s="388"/>
      <c r="AA1271" s="835"/>
      <c r="AB1271" s="270"/>
      <c r="AC1271" s="831"/>
      <c r="AD1271" s="855"/>
      <c r="AE1271" s="319"/>
      <c r="AF1271" s="319"/>
      <c r="AG1271" s="319"/>
      <c r="AH1271" s="319"/>
      <c r="AI1271" s="319"/>
      <c r="AJ1271" s="319"/>
      <c r="AK1271" s="319"/>
      <c r="AL1271" s="319"/>
      <c r="AM1271" s="319"/>
      <c r="AN1271" s="319"/>
      <c r="AO1271" s="319"/>
      <c r="AP1271" s="319"/>
      <c r="AQ1271" s="857"/>
      <c r="AR1271" s="46"/>
      <c r="AS1271" s="19"/>
    </row>
    <row r="1272" spans="2:45" hidden="1">
      <c r="B1272" s="948"/>
      <c r="C1272" s="828"/>
      <c r="D1272" s="25"/>
      <c r="E1272" s="25"/>
      <c r="F1272" s="396"/>
      <c r="G1272" s="22"/>
      <c r="H1272" s="7" t="str">
        <f>IFERROR(IF(G1272/#REF!=0," ",G1272/#REF!),"")</f>
        <v/>
      </c>
      <c r="I1272" s="147"/>
      <c r="J1272" s="147"/>
      <c r="K1272" s="147"/>
      <c r="L1272" s="147"/>
      <c r="M1272" s="147"/>
      <c r="N1272" s="147"/>
      <c r="O1272" s="863"/>
      <c r="P1272" s="860"/>
      <c r="Q1272" s="330"/>
      <c r="R1272" s="866"/>
      <c r="S1272" s="392"/>
      <c r="T1272" s="392"/>
      <c r="U1272" s="152"/>
      <c r="V1272" s="152"/>
      <c r="W1272" s="835"/>
      <c r="X1272" s="388"/>
      <c r="Y1272" s="835"/>
      <c r="Z1272" s="388"/>
      <c r="AA1272" s="835"/>
      <c r="AB1272" s="270"/>
      <c r="AC1272" s="831"/>
      <c r="AD1272" s="855"/>
      <c r="AE1272" s="319"/>
      <c r="AF1272" s="319"/>
      <c r="AG1272" s="319"/>
      <c r="AH1272" s="319"/>
      <c r="AI1272" s="319"/>
      <c r="AJ1272" s="319"/>
      <c r="AK1272" s="319"/>
      <c r="AL1272" s="319"/>
      <c r="AM1272" s="319"/>
      <c r="AN1272" s="319"/>
      <c r="AO1272" s="319"/>
      <c r="AP1272" s="319"/>
      <c r="AQ1272" s="857"/>
      <c r="AR1272" s="46"/>
      <c r="AS1272" s="19"/>
    </row>
    <row r="1273" spans="2:45" hidden="1">
      <c r="B1273" s="948"/>
      <c r="C1273" s="828"/>
      <c r="D1273" s="25"/>
      <c r="E1273" s="25"/>
      <c r="F1273" s="396"/>
      <c r="G1273" s="22"/>
      <c r="H1273" s="7" t="str">
        <f>IFERROR(IF(G1273/#REF!=0," ",G1273/#REF!),"")</f>
        <v/>
      </c>
      <c r="I1273" s="147"/>
      <c r="J1273" s="147"/>
      <c r="K1273" s="147"/>
      <c r="L1273" s="147"/>
      <c r="M1273" s="147"/>
      <c r="N1273" s="147"/>
      <c r="O1273" s="863"/>
      <c r="P1273" s="860"/>
      <c r="Q1273" s="330"/>
      <c r="R1273" s="866"/>
      <c r="S1273" s="392"/>
      <c r="T1273" s="392"/>
      <c r="U1273" s="152"/>
      <c r="V1273" s="152"/>
      <c r="W1273" s="835"/>
      <c r="X1273" s="388"/>
      <c r="Y1273" s="835"/>
      <c r="Z1273" s="388"/>
      <c r="AA1273" s="835"/>
      <c r="AB1273" s="270"/>
      <c r="AC1273" s="831"/>
      <c r="AD1273" s="855"/>
      <c r="AE1273" s="319"/>
      <c r="AF1273" s="319"/>
      <c r="AG1273" s="319"/>
      <c r="AH1273" s="319"/>
      <c r="AI1273" s="319"/>
      <c r="AJ1273" s="319"/>
      <c r="AK1273" s="319"/>
      <c r="AL1273" s="319"/>
      <c r="AM1273" s="319"/>
      <c r="AN1273" s="319"/>
      <c r="AO1273" s="319"/>
      <c r="AP1273" s="319"/>
      <c r="AQ1273" s="857"/>
      <c r="AR1273" s="46"/>
      <c r="AS1273" s="19"/>
    </row>
    <row r="1274" spans="2:45" hidden="1">
      <c r="B1274" s="948"/>
      <c r="C1274" s="828"/>
      <c r="D1274" s="25"/>
      <c r="E1274" s="25"/>
      <c r="F1274" s="396"/>
      <c r="G1274" s="22"/>
      <c r="H1274" s="7" t="str">
        <f>IFERROR(IF(G1274/#REF!=0," ",G1274/#REF!),"")</f>
        <v/>
      </c>
      <c r="I1274" s="147"/>
      <c r="J1274" s="147"/>
      <c r="K1274" s="147"/>
      <c r="L1274" s="147"/>
      <c r="M1274" s="147"/>
      <c r="N1274" s="147"/>
      <c r="O1274" s="863"/>
      <c r="P1274" s="860"/>
      <c r="Q1274" s="330"/>
      <c r="R1274" s="866"/>
      <c r="S1274" s="392"/>
      <c r="T1274" s="392"/>
      <c r="U1274" s="152"/>
      <c r="V1274" s="152"/>
      <c r="W1274" s="835"/>
      <c r="X1274" s="388"/>
      <c r="Y1274" s="835"/>
      <c r="Z1274" s="388"/>
      <c r="AA1274" s="835"/>
      <c r="AB1274" s="270"/>
      <c r="AC1274" s="831"/>
      <c r="AD1274" s="855"/>
      <c r="AE1274" s="319"/>
      <c r="AF1274" s="319"/>
      <c r="AG1274" s="319"/>
      <c r="AH1274" s="319"/>
      <c r="AI1274" s="319"/>
      <c r="AJ1274" s="319"/>
      <c r="AK1274" s="319"/>
      <c r="AL1274" s="319"/>
      <c r="AM1274" s="319"/>
      <c r="AN1274" s="319"/>
      <c r="AO1274" s="319"/>
      <c r="AP1274" s="319"/>
      <c r="AQ1274" s="857"/>
      <c r="AR1274" s="46"/>
      <c r="AS1274" s="19"/>
    </row>
    <row r="1275" spans="2:45" hidden="1">
      <c r="B1275" s="948"/>
      <c r="C1275" s="828"/>
      <c r="D1275" s="25"/>
      <c r="E1275" s="25"/>
      <c r="F1275" s="396"/>
      <c r="G1275" s="22"/>
      <c r="H1275" s="7" t="str">
        <f>IFERROR(IF(G1275/#REF!=0," ",G1275/#REF!),"")</f>
        <v/>
      </c>
      <c r="I1275" s="147"/>
      <c r="J1275" s="147"/>
      <c r="K1275" s="147"/>
      <c r="L1275" s="147"/>
      <c r="M1275" s="147"/>
      <c r="N1275" s="147"/>
      <c r="O1275" s="863"/>
      <c r="P1275" s="860"/>
      <c r="Q1275" s="330"/>
      <c r="R1275" s="866"/>
      <c r="S1275" s="392"/>
      <c r="T1275" s="392"/>
      <c r="U1275" s="152"/>
      <c r="V1275" s="152"/>
      <c r="W1275" s="835"/>
      <c r="X1275" s="388"/>
      <c r="Y1275" s="835"/>
      <c r="Z1275" s="388"/>
      <c r="AA1275" s="835"/>
      <c r="AB1275" s="270"/>
      <c r="AC1275" s="831"/>
      <c r="AD1275" s="855"/>
      <c r="AE1275" s="319"/>
      <c r="AF1275" s="319"/>
      <c r="AG1275" s="319"/>
      <c r="AH1275" s="319"/>
      <c r="AI1275" s="319"/>
      <c r="AJ1275" s="319"/>
      <c r="AK1275" s="319"/>
      <c r="AL1275" s="319"/>
      <c r="AM1275" s="319"/>
      <c r="AN1275" s="319"/>
      <c r="AO1275" s="319"/>
      <c r="AP1275" s="319"/>
      <c r="AQ1275" s="857"/>
      <c r="AR1275" s="46"/>
      <c r="AS1275" s="19"/>
    </row>
    <row r="1276" spans="2:45" hidden="1">
      <c r="B1276" s="948"/>
      <c r="C1276" s="828"/>
      <c r="D1276" s="25"/>
      <c r="E1276" s="25"/>
      <c r="F1276" s="396"/>
      <c r="G1276" s="22"/>
      <c r="H1276" s="7" t="str">
        <f>IFERROR(IF(G1276/#REF!=0," ",G1276/#REF!),"")</f>
        <v/>
      </c>
      <c r="I1276" s="147"/>
      <c r="J1276" s="147"/>
      <c r="K1276" s="147"/>
      <c r="L1276" s="147"/>
      <c r="M1276" s="147"/>
      <c r="N1276" s="147"/>
      <c r="O1276" s="863"/>
      <c r="P1276" s="860"/>
      <c r="Q1276" s="330"/>
      <c r="R1276" s="866"/>
      <c r="S1276" s="392"/>
      <c r="T1276" s="392"/>
      <c r="U1276" s="152"/>
      <c r="V1276" s="152"/>
      <c r="W1276" s="835"/>
      <c r="X1276" s="388"/>
      <c r="Y1276" s="835"/>
      <c r="Z1276" s="388"/>
      <c r="AA1276" s="835"/>
      <c r="AB1276" s="270"/>
      <c r="AC1276" s="831"/>
      <c r="AD1276" s="855"/>
      <c r="AE1276" s="319"/>
      <c r="AF1276" s="319"/>
      <c r="AG1276" s="319"/>
      <c r="AH1276" s="319"/>
      <c r="AI1276" s="319"/>
      <c r="AJ1276" s="319"/>
      <c r="AK1276" s="319"/>
      <c r="AL1276" s="319"/>
      <c r="AM1276" s="319"/>
      <c r="AN1276" s="319"/>
      <c r="AO1276" s="319"/>
      <c r="AP1276" s="319"/>
      <c r="AQ1276" s="857"/>
      <c r="AR1276" s="46"/>
      <c r="AS1276" s="19"/>
    </row>
    <row r="1277" spans="2:45" hidden="1">
      <c r="B1277" s="949"/>
      <c r="C1277" s="829"/>
      <c r="D1277" s="25"/>
      <c r="E1277" s="25"/>
      <c r="F1277" s="396"/>
      <c r="G1277" s="22"/>
      <c r="H1277" s="7" t="str">
        <f>IFERROR(IF(G1277/#REF!=0," ",G1277/#REF!),"")</f>
        <v/>
      </c>
      <c r="I1277" s="7"/>
      <c r="J1277" s="7"/>
      <c r="K1277" s="7"/>
      <c r="L1277" s="7"/>
      <c r="M1277" s="7"/>
      <c r="N1277" s="7"/>
      <c r="O1277" s="864"/>
      <c r="P1277" s="861"/>
      <c r="Q1277" s="331"/>
      <c r="R1277" s="867"/>
      <c r="S1277" s="393"/>
      <c r="T1277" s="393"/>
      <c r="U1277" s="153"/>
      <c r="V1277" s="153"/>
      <c r="W1277" s="836"/>
      <c r="X1277" s="389"/>
      <c r="Y1277" s="836"/>
      <c r="Z1277" s="389"/>
      <c r="AA1277" s="836"/>
      <c r="AB1277" s="271"/>
      <c r="AC1277" s="832"/>
      <c r="AD1277" s="856"/>
      <c r="AE1277" s="320"/>
      <c r="AF1277" s="320"/>
      <c r="AG1277" s="320"/>
      <c r="AH1277" s="320"/>
      <c r="AI1277" s="320"/>
      <c r="AJ1277" s="320"/>
      <c r="AK1277" s="320"/>
      <c r="AL1277" s="320"/>
      <c r="AM1277" s="320"/>
      <c r="AN1277" s="320"/>
      <c r="AO1277" s="320"/>
      <c r="AP1277" s="320"/>
      <c r="AQ1277" s="858"/>
      <c r="AR1277" s="46"/>
      <c r="AS1277" s="19"/>
    </row>
    <row r="1278" spans="2:45" s="90" customFormat="1" ht="16.5" hidden="1" customHeight="1">
      <c r="B1278" s="950"/>
      <c r="C1278" s="78" t="s">
        <v>348</v>
      </c>
      <c r="D1278" s="78">
        <f>COUNTA(D1268:D1277)</f>
        <v>0</v>
      </c>
      <c r="E1278" s="78"/>
      <c r="F1278" s="78"/>
      <c r="G1278" s="69">
        <f>SUM(G1268:G1277)</f>
        <v>0</v>
      </c>
      <c r="H1278" s="69">
        <f>SUM(H1268:H1277)</f>
        <v>0</v>
      </c>
      <c r="I1278" s="69"/>
      <c r="J1278" s="69"/>
      <c r="K1278" s="69"/>
      <c r="L1278" s="69"/>
      <c r="M1278" s="69"/>
      <c r="N1278" s="69"/>
      <c r="O1278" s="70">
        <f>SUM(O1268:O1277)</f>
        <v>0</v>
      </c>
      <c r="P1278" s="71">
        <f>SUM(P1268:P1277)</f>
        <v>0</v>
      </c>
      <c r="Q1278" s="71"/>
      <c r="R1278" s="71">
        <f>SUM(R1268:R1277)</f>
        <v>0</v>
      </c>
      <c r="S1278" s="71"/>
      <c r="T1278" s="71"/>
      <c r="U1278" s="71"/>
      <c r="V1278" s="71"/>
      <c r="W1278" s="74">
        <f>SUM(W1268:W1277)</f>
        <v>0</v>
      </c>
      <c r="X1278" s="74"/>
      <c r="Y1278" s="74">
        <f t="shared" ref="Y1278" si="222">SUM(Y1268:Y1277)</f>
        <v>0</v>
      </c>
      <c r="Z1278" s="74"/>
      <c r="AA1278" s="74">
        <f>SUM(AA1268:AA1277)</f>
        <v>0</v>
      </c>
      <c r="AB1278" s="74"/>
      <c r="AC1278" s="71"/>
      <c r="AD1278" s="71" t="e">
        <f>SUM(AD1268:AD1277)</f>
        <v>#REF!</v>
      </c>
      <c r="AE1278" s="71"/>
      <c r="AF1278" s="71"/>
      <c r="AG1278" s="71"/>
      <c r="AH1278" s="71"/>
      <c r="AI1278" s="71"/>
      <c r="AJ1278" s="71"/>
      <c r="AK1278" s="71"/>
      <c r="AL1278" s="71"/>
      <c r="AM1278" s="71"/>
      <c r="AN1278" s="71"/>
      <c r="AO1278" s="71"/>
      <c r="AP1278" s="71"/>
      <c r="AQ1278" s="71" t="e">
        <f t="shared" ref="AQ1278" si="223">SUM(AQ1268:AQ1277)</f>
        <v>#REF!</v>
      </c>
      <c r="AR1278" s="81"/>
      <c r="AS1278" s="91"/>
    </row>
    <row r="1279" spans="2:45" s="93" customFormat="1" hidden="1">
      <c r="B1279" s="949"/>
      <c r="C1279" s="82"/>
      <c r="D1279" s="83"/>
      <c r="E1279" s="83"/>
      <c r="F1279" s="84"/>
      <c r="G1279" s="84"/>
      <c r="H1279" s="28" t="str">
        <f>IFERROR(IF(G1279/#REF!=0," ",G1279/#REF!),"")</f>
        <v/>
      </c>
      <c r="I1279" s="28"/>
      <c r="J1279" s="28"/>
      <c r="K1279" s="28"/>
      <c r="L1279" s="28"/>
      <c r="M1279" s="28"/>
      <c r="N1279" s="28"/>
      <c r="O1279" s="72"/>
      <c r="P1279" s="73"/>
      <c r="Q1279" s="73"/>
      <c r="R1279" s="73"/>
      <c r="S1279" s="73"/>
      <c r="T1279" s="73"/>
      <c r="U1279" s="73"/>
      <c r="V1279" s="73"/>
      <c r="W1279" s="73"/>
      <c r="X1279" s="73"/>
      <c r="Y1279" s="73"/>
      <c r="Z1279" s="73"/>
      <c r="AA1279" s="73"/>
      <c r="AB1279" s="73"/>
      <c r="AC1279" s="73"/>
      <c r="AD1279" s="73"/>
      <c r="AE1279" s="73"/>
      <c r="AF1279" s="73"/>
      <c r="AG1279" s="73"/>
      <c r="AH1279" s="73"/>
      <c r="AI1279" s="73"/>
      <c r="AJ1279" s="73"/>
      <c r="AK1279" s="73"/>
      <c r="AL1279" s="73"/>
      <c r="AM1279" s="73"/>
      <c r="AN1279" s="73"/>
      <c r="AO1279" s="73"/>
      <c r="AP1279" s="73"/>
      <c r="AQ1279" s="73"/>
      <c r="AR1279" s="87"/>
      <c r="AS1279" s="92"/>
    </row>
    <row r="1280" spans="2:45" hidden="1">
      <c r="B1280" s="948">
        <f>B1268+1</f>
        <v>106</v>
      </c>
      <c r="C1280" s="828"/>
      <c r="D1280" s="25"/>
      <c r="E1280" s="25"/>
      <c r="F1280" s="24"/>
      <c r="G1280" s="396"/>
      <c r="H1280" s="7" t="str">
        <f>IFERROR(IF(G1280/#REF!=0," ",G1280/#REF!),"")</f>
        <v/>
      </c>
      <c r="I1280" s="147"/>
      <c r="J1280" s="147"/>
      <c r="K1280" s="147"/>
      <c r="L1280" s="147"/>
      <c r="M1280" s="147"/>
      <c r="N1280" s="147"/>
      <c r="O1280" s="862" t="str">
        <f>IFERROR(ROUND(IF(G1290/#REF!=0,"",G1290/#REF!),0),"")</f>
        <v/>
      </c>
      <c r="P1280" s="859" t="str">
        <f>IFERROR(O1290/#REF!,"")</f>
        <v/>
      </c>
      <c r="Q1280" s="332"/>
      <c r="R1280" s="865" t="str">
        <f>IFERROR(P1290*#REF!/2,"")</f>
        <v/>
      </c>
      <c r="S1280" s="392"/>
      <c r="T1280" s="392"/>
      <c r="U1280" s="152"/>
      <c r="V1280" s="152"/>
      <c r="W1280" s="834" t="str">
        <f>IFERROR(ROUND(IF(OR(#REF!="Hino Truck",#REF!="Hino Truck",#REF!="Hino Truck",#REF!="Hino Truck"),$P1290/#REF!,""),1),"NA")</f>
        <v>NA</v>
      </c>
      <c r="X1280" s="387"/>
      <c r="Y1280" s="834" t="str">
        <f>IFERROR(ROUND(IF(OR(#REF!="Shazoor",#REF!="Shazoor",#REF!="Shazoor",#REF!="Shazoor"),$P1290/#REF!,""),1),"NA")</f>
        <v>NA</v>
      </c>
      <c r="Z1280" s="387"/>
      <c r="AA1280" s="834" t="str">
        <f>IFERROR(ROUND(IF(OR(#REF!="Suzuki",#REF!="Suzuki",#REF!="Suzuki",#REF!="Suzuki"),$P1290/#REF!,""),1),"NA")</f>
        <v>NA</v>
      </c>
      <c r="AB1280" s="269"/>
      <c r="AC1280" s="830"/>
      <c r="AD1280" s="855" t="e">
        <f>H1290/#REF!/#REF!</f>
        <v>#REF!</v>
      </c>
      <c r="AE1280" s="319"/>
      <c r="AF1280" s="319"/>
      <c r="AG1280" s="319"/>
      <c r="AH1280" s="319"/>
      <c r="AI1280" s="319"/>
      <c r="AJ1280" s="319"/>
      <c r="AK1280" s="319"/>
      <c r="AL1280" s="319"/>
      <c r="AM1280" s="319"/>
      <c r="AN1280" s="319"/>
      <c r="AO1280" s="319"/>
      <c r="AP1280" s="319"/>
      <c r="AQ1280" s="857" t="e">
        <f>ROUND(AD1290/#REF!,0)</f>
        <v>#REF!</v>
      </c>
      <c r="AR1280" s="44"/>
      <c r="AS1280" s="19"/>
    </row>
    <row r="1281" spans="2:45" hidden="1">
      <c r="B1281" s="948"/>
      <c r="C1281" s="828"/>
      <c r="D1281" s="25"/>
      <c r="E1281" s="25"/>
      <c r="F1281" s="396"/>
      <c r="G1281" s="396"/>
      <c r="H1281" s="7" t="str">
        <f>IFERROR(IF(G1281/#REF!=0," ",G1281/#REF!),"")</f>
        <v/>
      </c>
      <c r="I1281" s="147"/>
      <c r="J1281" s="147"/>
      <c r="K1281" s="147"/>
      <c r="L1281" s="147"/>
      <c r="M1281" s="147"/>
      <c r="N1281" s="147"/>
      <c r="O1281" s="863"/>
      <c r="P1281" s="860"/>
      <c r="Q1281" s="330"/>
      <c r="R1281" s="866"/>
      <c r="S1281" s="392"/>
      <c r="T1281" s="392"/>
      <c r="U1281" s="152"/>
      <c r="V1281" s="152"/>
      <c r="W1281" s="835"/>
      <c r="X1281" s="388"/>
      <c r="Y1281" s="835"/>
      <c r="Z1281" s="388"/>
      <c r="AA1281" s="835"/>
      <c r="AB1281" s="270"/>
      <c r="AC1281" s="831"/>
      <c r="AD1281" s="855"/>
      <c r="AE1281" s="319"/>
      <c r="AF1281" s="319"/>
      <c r="AG1281" s="319"/>
      <c r="AH1281" s="319"/>
      <c r="AI1281" s="319"/>
      <c r="AJ1281" s="319"/>
      <c r="AK1281" s="319"/>
      <c r="AL1281" s="319"/>
      <c r="AM1281" s="319"/>
      <c r="AN1281" s="319"/>
      <c r="AO1281" s="319"/>
      <c r="AP1281" s="319"/>
      <c r="AQ1281" s="857"/>
      <c r="AR1281" s="46"/>
      <c r="AS1281" s="19"/>
    </row>
    <row r="1282" spans="2:45" hidden="1">
      <c r="B1282" s="948"/>
      <c r="C1282" s="828"/>
      <c r="D1282" s="25"/>
      <c r="E1282" s="25"/>
      <c r="F1282" s="396"/>
      <c r="G1282" s="396"/>
      <c r="H1282" s="7" t="str">
        <f>IFERROR(IF(G1282/#REF!=0," ",G1282/#REF!),"")</f>
        <v/>
      </c>
      <c r="I1282" s="147"/>
      <c r="J1282" s="147"/>
      <c r="K1282" s="147"/>
      <c r="L1282" s="147"/>
      <c r="M1282" s="147"/>
      <c r="N1282" s="147"/>
      <c r="O1282" s="863"/>
      <c r="P1282" s="860"/>
      <c r="Q1282" s="330"/>
      <c r="R1282" s="866"/>
      <c r="S1282" s="392"/>
      <c r="T1282" s="392"/>
      <c r="U1282" s="152"/>
      <c r="V1282" s="152"/>
      <c r="W1282" s="835"/>
      <c r="X1282" s="388"/>
      <c r="Y1282" s="835"/>
      <c r="Z1282" s="388"/>
      <c r="AA1282" s="835"/>
      <c r="AB1282" s="270"/>
      <c r="AC1282" s="831"/>
      <c r="AD1282" s="855"/>
      <c r="AE1282" s="319"/>
      <c r="AF1282" s="319"/>
      <c r="AG1282" s="319"/>
      <c r="AH1282" s="319"/>
      <c r="AI1282" s="319"/>
      <c r="AJ1282" s="319"/>
      <c r="AK1282" s="319"/>
      <c r="AL1282" s="319"/>
      <c r="AM1282" s="319"/>
      <c r="AN1282" s="319"/>
      <c r="AO1282" s="319"/>
      <c r="AP1282" s="319"/>
      <c r="AQ1282" s="857"/>
      <c r="AR1282" s="46"/>
      <c r="AS1282" s="19"/>
    </row>
    <row r="1283" spans="2:45" hidden="1">
      <c r="B1283" s="948"/>
      <c r="C1283" s="828"/>
      <c r="D1283" s="25"/>
      <c r="E1283" s="25"/>
      <c r="F1283" s="396"/>
      <c r="G1283" s="396"/>
      <c r="H1283" s="7" t="str">
        <f>IFERROR(IF(G1283/#REF!=0," ",G1283/#REF!),"")</f>
        <v/>
      </c>
      <c r="I1283" s="147"/>
      <c r="J1283" s="147"/>
      <c r="K1283" s="147"/>
      <c r="L1283" s="147"/>
      <c r="M1283" s="147"/>
      <c r="N1283" s="147"/>
      <c r="O1283" s="863"/>
      <c r="P1283" s="860"/>
      <c r="Q1283" s="330"/>
      <c r="R1283" s="866"/>
      <c r="S1283" s="392"/>
      <c r="T1283" s="392"/>
      <c r="U1283" s="152"/>
      <c r="V1283" s="152"/>
      <c r="W1283" s="835"/>
      <c r="X1283" s="388"/>
      <c r="Y1283" s="835"/>
      <c r="Z1283" s="388"/>
      <c r="AA1283" s="835"/>
      <c r="AB1283" s="270"/>
      <c r="AC1283" s="831"/>
      <c r="AD1283" s="855"/>
      <c r="AE1283" s="319"/>
      <c r="AF1283" s="319"/>
      <c r="AG1283" s="319"/>
      <c r="AH1283" s="319"/>
      <c r="AI1283" s="319"/>
      <c r="AJ1283" s="319"/>
      <c r="AK1283" s="319"/>
      <c r="AL1283" s="319"/>
      <c r="AM1283" s="319"/>
      <c r="AN1283" s="319"/>
      <c r="AO1283" s="319"/>
      <c r="AP1283" s="319"/>
      <c r="AQ1283" s="857"/>
      <c r="AR1283" s="46"/>
      <c r="AS1283" s="19"/>
    </row>
    <row r="1284" spans="2:45" hidden="1">
      <c r="B1284" s="948"/>
      <c r="C1284" s="828"/>
      <c r="D1284" s="25"/>
      <c r="E1284" s="25"/>
      <c r="F1284" s="396"/>
      <c r="G1284" s="22"/>
      <c r="H1284" s="7" t="str">
        <f>IFERROR(IF(G1284/#REF!=0," ",G1284/#REF!),"")</f>
        <v/>
      </c>
      <c r="I1284" s="147"/>
      <c r="J1284" s="147"/>
      <c r="K1284" s="147"/>
      <c r="L1284" s="147"/>
      <c r="M1284" s="147"/>
      <c r="N1284" s="147"/>
      <c r="O1284" s="863"/>
      <c r="P1284" s="860"/>
      <c r="Q1284" s="330"/>
      <c r="R1284" s="866"/>
      <c r="S1284" s="392"/>
      <c r="T1284" s="392"/>
      <c r="U1284" s="152"/>
      <c r="V1284" s="152"/>
      <c r="W1284" s="835"/>
      <c r="X1284" s="388"/>
      <c r="Y1284" s="835"/>
      <c r="Z1284" s="388"/>
      <c r="AA1284" s="835"/>
      <c r="AB1284" s="270"/>
      <c r="AC1284" s="831"/>
      <c r="AD1284" s="855"/>
      <c r="AE1284" s="319"/>
      <c r="AF1284" s="319"/>
      <c r="AG1284" s="319"/>
      <c r="AH1284" s="319"/>
      <c r="AI1284" s="319"/>
      <c r="AJ1284" s="319"/>
      <c r="AK1284" s="319"/>
      <c r="AL1284" s="319"/>
      <c r="AM1284" s="319"/>
      <c r="AN1284" s="319"/>
      <c r="AO1284" s="319"/>
      <c r="AP1284" s="319"/>
      <c r="AQ1284" s="857"/>
      <c r="AR1284" s="46"/>
      <c r="AS1284" s="19"/>
    </row>
    <row r="1285" spans="2:45" hidden="1">
      <c r="B1285" s="948"/>
      <c r="C1285" s="828"/>
      <c r="D1285" s="25"/>
      <c r="E1285" s="25"/>
      <c r="F1285" s="396"/>
      <c r="G1285" s="22"/>
      <c r="H1285" s="7" t="str">
        <f>IFERROR(IF(G1285/#REF!=0," ",G1285/#REF!),"")</f>
        <v/>
      </c>
      <c r="I1285" s="147"/>
      <c r="J1285" s="147"/>
      <c r="K1285" s="147"/>
      <c r="L1285" s="147"/>
      <c r="M1285" s="147"/>
      <c r="N1285" s="147"/>
      <c r="O1285" s="863"/>
      <c r="P1285" s="860"/>
      <c r="Q1285" s="330"/>
      <c r="R1285" s="866"/>
      <c r="S1285" s="392"/>
      <c r="T1285" s="392"/>
      <c r="U1285" s="152"/>
      <c r="V1285" s="152"/>
      <c r="W1285" s="835"/>
      <c r="X1285" s="388"/>
      <c r="Y1285" s="835"/>
      <c r="Z1285" s="388"/>
      <c r="AA1285" s="835"/>
      <c r="AB1285" s="270"/>
      <c r="AC1285" s="831"/>
      <c r="AD1285" s="855"/>
      <c r="AE1285" s="319"/>
      <c r="AF1285" s="319"/>
      <c r="AG1285" s="319"/>
      <c r="AH1285" s="319"/>
      <c r="AI1285" s="319"/>
      <c r="AJ1285" s="319"/>
      <c r="AK1285" s="319"/>
      <c r="AL1285" s="319"/>
      <c r="AM1285" s="319"/>
      <c r="AN1285" s="319"/>
      <c r="AO1285" s="319"/>
      <c r="AP1285" s="319"/>
      <c r="AQ1285" s="857"/>
      <c r="AR1285" s="46"/>
      <c r="AS1285" s="19"/>
    </row>
    <row r="1286" spans="2:45" hidden="1">
      <c r="B1286" s="948"/>
      <c r="C1286" s="828"/>
      <c r="D1286" s="25"/>
      <c r="E1286" s="25"/>
      <c r="F1286" s="396"/>
      <c r="G1286" s="22"/>
      <c r="H1286" s="7" t="str">
        <f>IFERROR(IF(G1286/#REF!=0," ",G1286/#REF!),"")</f>
        <v/>
      </c>
      <c r="I1286" s="147"/>
      <c r="J1286" s="147"/>
      <c r="K1286" s="147"/>
      <c r="L1286" s="147"/>
      <c r="M1286" s="147"/>
      <c r="N1286" s="147"/>
      <c r="O1286" s="863"/>
      <c r="P1286" s="860"/>
      <c r="Q1286" s="330"/>
      <c r="R1286" s="866"/>
      <c r="S1286" s="392"/>
      <c r="T1286" s="392"/>
      <c r="U1286" s="152"/>
      <c r="V1286" s="152"/>
      <c r="W1286" s="835"/>
      <c r="X1286" s="388"/>
      <c r="Y1286" s="835"/>
      <c r="Z1286" s="388"/>
      <c r="AA1286" s="835"/>
      <c r="AB1286" s="270"/>
      <c r="AC1286" s="831"/>
      <c r="AD1286" s="855"/>
      <c r="AE1286" s="319"/>
      <c r="AF1286" s="319"/>
      <c r="AG1286" s="319"/>
      <c r="AH1286" s="319"/>
      <c r="AI1286" s="319"/>
      <c r="AJ1286" s="319"/>
      <c r="AK1286" s="319"/>
      <c r="AL1286" s="319"/>
      <c r="AM1286" s="319"/>
      <c r="AN1286" s="319"/>
      <c r="AO1286" s="319"/>
      <c r="AP1286" s="319"/>
      <c r="AQ1286" s="857"/>
      <c r="AR1286" s="46"/>
      <c r="AS1286" s="19"/>
    </row>
    <row r="1287" spans="2:45" hidden="1">
      <c r="B1287" s="948"/>
      <c r="C1287" s="828"/>
      <c r="D1287" s="25"/>
      <c r="E1287" s="25"/>
      <c r="F1287" s="396"/>
      <c r="G1287" s="22"/>
      <c r="H1287" s="7" t="str">
        <f>IFERROR(IF(G1287/#REF!=0," ",G1287/#REF!),"")</f>
        <v/>
      </c>
      <c r="I1287" s="147"/>
      <c r="J1287" s="147"/>
      <c r="K1287" s="147"/>
      <c r="L1287" s="147"/>
      <c r="M1287" s="147"/>
      <c r="N1287" s="147"/>
      <c r="O1287" s="863"/>
      <c r="P1287" s="860"/>
      <c r="Q1287" s="330"/>
      <c r="R1287" s="866"/>
      <c r="S1287" s="392"/>
      <c r="T1287" s="392"/>
      <c r="U1287" s="152"/>
      <c r="V1287" s="152"/>
      <c r="W1287" s="835"/>
      <c r="X1287" s="388"/>
      <c r="Y1287" s="835"/>
      <c r="Z1287" s="388"/>
      <c r="AA1287" s="835"/>
      <c r="AB1287" s="270"/>
      <c r="AC1287" s="831"/>
      <c r="AD1287" s="855"/>
      <c r="AE1287" s="319"/>
      <c r="AF1287" s="319"/>
      <c r="AG1287" s="319"/>
      <c r="AH1287" s="319"/>
      <c r="AI1287" s="319"/>
      <c r="AJ1287" s="319"/>
      <c r="AK1287" s="319"/>
      <c r="AL1287" s="319"/>
      <c r="AM1287" s="319"/>
      <c r="AN1287" s="319"/>
      <c r="AO1287" s="319"/>
      <c r="AP1287" s="319"/>
      <c r="AQ1287" s="857"/>
      <c r="AR1287" s="46"/>
      <c r="AS1287" s="19"/>
    </row>
    <row r="1288" spans="2:45" hidden="1">
      <c r="B1288" s="948"/>
      <c r="C1288" s="828"/>
      <c r="D1288" s="25"/>
      <c r="E1288" s="25"/>
      <c r="F1288" s="396"/>
      <c r="G1288" s="22"/>
      <c r="H1288" s="7" t="str">
        <f>IFERROR(IF(G1288/#REF!=0," ",G1288/#REF!),"")</f>
        <v/>
      </c>
      <c r="I1288" s="147"/>
      <c r="J1288" s="147"/>
      <c r="K1288" s="147"/>
      <c r="L1288" s="147"/>
      <c r="M1288" s="147"/>
      <c r="N1288" s="147"/>
      <c r="O1288" s="863"/>
      <c r="P1288" s="860"/>
      <c r="Q1288" s="330"/>
      <c r="R1288" s="866"/>
      <c r="S1288" s="392"/>
      <c r="T1288" s="392"/>
      <c r="U1288" s="152"/>
      <c r="V1288" s="152"/>
      <c r="W1288" s="835"/>
      <c r="X1288" s="388"/>
      <c r="Y1288" s="835"/>
      <c r="Z1288" s="388"/>
      <c r="AA1288" s="835"/>
      <c r="AB1288" s="270"/>
      <c r="AC1288" s="831"/>
      <c r="AD1288" s="855"/>
      <c r="AE1288" s="319"/>
      <c r="AF1288" s="319"/>
      <c r="AG1288" s="319"/>
      <c r="AH1288" s="319"/>
      <c r="AI1288" s="319"/>
      <c r="AJ1288" s="319"/>
      <c r="AK1288" s="319"/>
      <c r="AL1288" s="319"/>
      <c r="AM1288" s="319"/>
      <c r="AN1288" s="319"/>
      <c r="AO1288" s="319"/>
      <c r="AP1288" s="319"/>
      <c r="AQ1288" s="857"/>
      <c r="AR1288" s="46"/>
      <c r="AS1288" s="19"/>
    </row>
    <row r="1289" spans="2:45" hidden="1">
      <c r="B1289" s="949"/>
      <c r="C1289" s="829"/>
      <c r="D1289" s="25"/>
      <c r="E1289" s="25"/>
      <c r="F1289" s="396"/>
      <c r="G1289" s="22"/>
      <c r="H1289" s="7" t="str">
        <f>IFERROR(IF(G1289/#REF!=0," ",G1289/#REF!),"")</f>
        <v/>
      </c>
      <c r="I1289" s="7"/>
      <c r="J1289" s="7"/>
      <c r="K1289" s="7"/>
      <c r="L1289" s="7"/>
      <c r="M1289" s="7"/>
      <c r="N1289" s="7"/>
      <c r="O1289" s="864"/>
      <c r="P1289" s="861"/>
      <c r="Q1289" s="331"/>
      <c r="R1289" s="867"/>
      <c r="S1289" s="393"/>
      <c r="T1289" s="393"/>
      <c r="U1289" s="153"/>
      <c r="V1289" s="153"/>
      <c r="W1289" s="836"/>
      <c r="X1289" s="389"/>
      <c r="Y1289" s="836"/>
      <c r="Z1289" s="389"/>
      <c r="AA1289" s="836"/>
      <c r="AB1289" s="271"/>
      <c r="AC1289" s="832"/>
      <c r="AD1289" s="856"/>
      <c r="AE1289" s="320"/>
      <c r="AF1289" s="320"/>
      <c r="AG1289" s="320"/>
      <c r="AH1289" s="320"/>
      <c r="AI1289" s="320"/>
      <c r="AJ1289" s="320"/>
      <c r="AK1289" s="320"/>
      <c r="AL1289" s="320"/>
      <c r="AM1289" s="320"/>
      <c r="AN1289" s="320"/>
      <c r="AO1289" s="320"/>
      <c r="AP1289" s="320"/>
      <c r="AQ1289" s="858"/>
      <c r="AR1289" s="46"/>
      <c r="AS1289" s="19"/>
    </row>
    <row r="1290" spans="2:45" s="90" customFormat="1" ht="16.5" hidden="1" customHeight="1">
      <c r="B1290" s="950"/>
      <c r="C1290" s="78" t="s">
        <v>348</v>
      </c>
      <c r="D1290" s="78">
        <f>COUNTA(D1280:D1289)</f>
        <v>0</v>
      </c>
      <c r="E1290" s="78"/>
      <c r="F1290" s="78"/>
      <c r="G1290" s="69">
        <f>SUM(G1280:G1289)</f>
        <v>0</v>
      </c>
      <c r="H1290" s="69">
        <f>SUM(H1280:H1289)</f>
        <v>0</v>
      </c>
      <c r="I1290" s="69"/>
      <c r="J1290" s="69"/>
      <c r="K1290" s="69"/>
      <c r="L1290" s="69"/>
      <c r="M1290" s="69"/>
      <c r="N1290" s="69"/>
      <c r="O1290" s="70">
        <f>SUM(O1280:O1289)</f>
        <v>0</v>
      </c>
      <c r="P1290" s="71">
        <f>SUM(P1280:P1289)</f>
        <v>0</v>
      </c>
      <c r="Q1290" s="71"/>
      <c r="R1290" s="71">
        <f>SUM(R1280:R1289)</f>
        <v>0</v>
      </c>
      <c r="S1290" s="71"/>
      <c r="T1290" s="71"/>
      <c r="U1290" s="71"/>
      <c r="V1290" s="71"/>
      <c r="W1290" s="74">
        <f>SUM(W1280:W1289)</f>
        <v>0</v>
      </c>
      <c r="X1290" s="74"/>
      <c r="Y1290" s="74">
        <f t="shared" ref="Y1290" si="224">SUM(Y1280:Y1289)</f>
        <v>0</v>
      </c>
      <c r="Z1290" s="74"/>
      <c r="AA1290" s="74">
        <f>SUM(AA1280:AA1289)</f>
        <v>0</v>
      </c>
      <c r="AB1290" s="74"/>
      <c r="AC1290" s="71"/>
      <c r="AD1290" s="71" t="e">
        <f>SUM(AD1280:AD1289)</f>
        <v>#REF!</v>
      </c>
      <c r="AE1290" s="71"/>
      <c r="AF1290" s="71"/>
      <c r="AG1290" s="71"/>
      <c r="AH1290" s="71"/>
      <c r="AI1290" s="71"/>
      <c r="AJ1290" s="71"/>
      <c r="AK1290" s="71"/>
      <c r="AL1290" s="71"/>
      <c r="AM1290" s="71"/>
      <c r="AN1290" s="71"/>
      <c r="AO1290" s="71"/>
      <c r="AP1290" s="71"/>
      <c r="AQ1290" s="71" t="e">
        <f t="shared" ref="AQ1290" si="225">SUM(AQ1280:AQ1289)</f>
        <v>#REF!</v>
      </c>
      <c r="AR1290" s="81"/>
      <c r="AS1290" s="91"/>
    </row>
    <row r="1291" spans="2:45" s="93" customFormat="1" hidden="1">
      <c r="B1291" s="949"/>
      <c r="C1291" s="82"/>
      <c r="D1291" s="83"/>
      <c r="E1291" s="83"/>
      <c r="F1291" s="84"/>
      <c r="G1291" s="84"/>
      <c r="H1291" s="28" t="str">
        <f>IFERROR(IF(G1291/#REF!=0," ",G1291/#REF!),"")</f>
        <v/>
      </c>
      <c r="I1291" s="28"/>
      <c r="J1291" s="28"/>
      <c r="K1291" s="28"/>
      <c r="L1291" s="28"/>
      <c r="M1291" s="28"/>
      <c r="N1291" s="28"/>
      <c r="O1291" s="72"/>
      <c r="P1291" s="73"/>
      <c r="Q1291" s="73"/>
      <c r="R1291" s="73"/>
      <c r="S1291" s="73"/>
      <c r="T1291" s="73"/>
      <c r="U1291" s="73"/>
      <c r="V1291" s="73"/>
      <c r="W1291" s="73"/>
      <c r="X1291" s="73"/>
      <c r="Y1291" s="73"/>
      <c r="Z1291" s="73"/>
      <c r="AA1291" s="73"/>
      <c r="AB1291" s="73"/>
      <c r="AC1291" s="73"/>
      <c r="AD1291" s="73"/>
      <c r="AE1291" s="73"/>
      <c r="AF1291" s="73"/>
      <c r="AG1291" s="73"/>
      <c r="AH1291" s="73"/>
      <c r="AI1291" s="73"/>
      <c r="AJ1291" s="73"/>
      <c r="AK1291" s="73"/>
      <c r="AL1291" s="73"/>
      <c r="AM1291" s="73"/>
      <c r="AN1291" s="73"/>
      <c r="AO1291" s="73"/>
      <c r="AP1291" s="73"/>
      <c r="AQ1291" s="73"/>
      <c r="AR1291" s="87"/>
      <c r="AS1291" s="92"/>
    </row>
    <row r="1292" spans="2:45" hidden="1">
      <c r="B1292" s="948">
        <f>B1280+1</f>
        <v>107</v>
      </c>
      <c r="C1292" s="828"/>
      <c r="D1292" s="25"/>
      <c r="E1292" s="25"/>
      <c r="F1292" s="24"/>
      <c r="G1292" s="396"/>
      <c r="H1292" s="7" t="str">
        <f>IFERROR(IF(G1292/#REF!=0," ",G1292/#REF!),"")</f>
        <v/>
      </c>
      <c r="I1292" s="147"/>
      <c r="J1292" s="147"/>
      <c r="K1292" s="147"/>
      <c r="L1292" s="147"/>
      <c r="M1292" s="147"/>
      <c r="N1292" s="147"/>
      <c r="O1292" s="862" t="str">
        <f>IFERROR(ROUND(IF(G1302/#REF!=0,"",G1302/#REF!),0),"")</f>
        <v/>
      </c>
      <c r="P1292" s="859" t="str">
        <f>IFERROR(O1302/#REF!,"")</f>
        <v/>
      </c>
      <c r="Q1292" s="332"/>
      <c r="R1292" s="865" t="str">
        <f>IFERROR(P1302*#REF!/2,"")</f>
        <v/>
      </c>
      <c r="S1292" s="392"/>
      <c r="T1292" s="392"/>
      <c r="U1292" s="152"/>
      <c r="V1292" s="152"/>
      <c r="W1292" s="834" t="str">
        <f>IFERROR(ROUND(IF(OR(#REF!="Hino Truck",#REF!="Hino Truck",#REF!="Hino Truck",#REF!="Hino Truck"),$P1302/#REF!,""),1),"NA")</f>
        <v>NA</v>
      </c>
      <c r="X1292" s="387"/>
      <c r="Y1292" s="834" t="str">
        <f>IFERROR(ROUND(IF(OR(#REF!="Shazoor",#REF!="Shazoor",#REF!="Shazoor",#REF!="Shazoor"),$P1302/#REF!,""),1),"NA")</f>
        <v>NA</v>
      </c>
      <c r="Z1292" s="387"/>
      <c r="AA1292" s="834" t="str">
        <f>IFERROR(ROUND(IF(OR(#REF!="Suzuki",#REF!="Suzuki",#REF!="Suzuki",#REF!="Suzuki"),$P1302/#REF!,""),1),"NA")</f>
        <v>NA</v>
      </c>
      <c r="AB1292" s="269"/>
      <c r="AC1292" s="830"/>
      <c r="AD1292" s="855" t="e">
        <f>H1302/#REF!/#REF!</f>
        <v>#REF!</v>
      </c>
      <c r="AE1292" s="319"/>
      <c r="AF1292" s="319"/>
      <c r="AG1292" s="319"/>
      <c r="AH1292" s="319"/>
      <c r="AI1292" s="319"/>
      <c r="AJ1292" s="319"/>
      <c r="AK1292" s="319"/>
      <c r="AL1292" s="319"/>
      <c r="AM1292" s="319"/>
      <c r="AN1292" s="319"/>
      <c r="AO1292" s="319"/>
      <c r="AP1292" s="319"/>
      <c r="AQ1292" s="857" t="e">
        <f>ROUND(AD1302/#REF!,0)</f>
        <v>#REF!</v>
      </c>
      <c r="AR1292" s="44"/>
      <c r="AS1292" s="19"/>
    </row>
    <row r="1293" spans="2:45" hidden="1">
      <c r="B1293" s="948"/>
      <c r="C1293" s="828"/>
      <c r="D1293" s="25"/>
      <c r="E1293" s="25"/>
      <c r="F1293" s="396"/>
      <c r="G1293" s="396"/>
      <c r="H1293" s="7" t="str">
        <f>IFERROR(IF(G1293/#REF!=0," ",G1293/#REF!),"")</f>
        <v/>
      </c>
      <c r="I1293" s="147"/>
      <c r="J1293" s="147"/>
      <c r="K1293" s="147"/>
      <c r="L1293" s="147"/>
      <c r="M1293" s="147"/>
      <c r="N1293" s="147"/>
      <c r="O1293" s="863"/>
      <c r="P1293" s="860"/>
      <c r="Q1293" s="330"/>
      <c r="R1293" s="866"/>
      <c r="S1293" s="392"/>
      <c r="T1293" s="392"/>
      <c r="U1293" s="152"/>
      <c r="V1293" s="152"/>
      <c r="W1293" s="835"/>
      <c r="X1293" s="388"/>
      <c r="Y1293" s="835"/>
      <c r="Z1293" s="388"/>
      <c r="AA1293" s="835"/>
      <c r="AB1293" s="270"/>
      <c r="AC1293" s="831"/>
      <c r="AD1293" s="855"/>
      <c r="AE1293" s="319"/>
      <c r="AF1293" s="319"/>
      <c r="AG1293" s="319"/>
      <c r="AH1293" s="319"/>
      <c r="AI1293" s="319"/>
      <c r="AJ1293" s="319"/>
      <c r="AK1293" s="319"/>
      <c r="AL1293" s="319"/>
      <c r="AM1293" s="319"/>
      <c r="AN1293" s="319"/>
      <c r="AO1293" s="319"/>
      <c r="AP1293" s="319"/>
      <c r="AQ1293" s="857"/>
      <c r="AR1293" s="46"/>
      <c r="AS1293" s="19"/>
    </row>
    <row r="1294" spans="2:45" hidden="1">
      <c r="B1294" s="948"/>
      <c r="C1294" s="828"/>
      <c r="D1294" s="25"/>
      <c r="E1294" s="25"/>
      <c r="F1294" s="396"/>
      <c r="G1294" s="396"/>
      <c r="H1294" s="7" t="str">
        <f>IFERROR(IF(G1294/#REF!=0," ",G1294/#REF!),"")</f>
        <v/>
      </c>
      <c r="I1294" s="147"/>
      <c r="J1294" s="147"/>
      <c r="K1294" s="147"/>
      <c r="L1294" s="147"/>
      <c r="M1294" s="147"/>
      <c r="N1294" s="147"/>
      <c r="O1294" s="863"/>
      <c r="P1294" s="860"/>
      <c r="Q1294" s="330"/>
      <c r="R1294" s="866"/>
      <c r="S1294" s="392"/>
      <c r="T1294" s="392"/>
      <c r="U1294" s="152"/>
      <c r="V1294" s="152"/>
      <c r="W1294" s="835"/>
      <c r="X1294" s="388"/>
      <c r="Y1294" s="835"/>
      <c r="Z1294" s="388"/>
      <c r="AA1294" s="835"/>
      <c r="AB1294" s="270"/>
      <c r="AC1294" s="831"/>
      <c r="AD1294" s="855"/>
      <c r="AE1294" s="319"/>
      <c r="AF1294" s="319"/>
      <c r="AG1294" s="319"/>
      <c r="AH1294" s="319"/>
      <c r="AI1294" s="319"/>
      <c r="AJ1294" s="319"/>
      <c r="AK1294" s="319"/>
      <c r="AL1294" s="319"/>
      <c r="AM1294" s="319"/>
      <c r="AN1294" s="319"/>
      <c r="AO1294" s="319"/>
      <c r="AP1294" s="319"/>
      <c r="AQ1294" s="857"/>
      <c r="AR1294" s="46"/>
      <c r="AS1294" s="19"/>
    </row>
    <row r="1295" spans="2:45" hidden="1">
      <c r="B1295" s="948"/>
      <c r="C1295" s="828"/>
      <c r="D1295" s="25"/>
      <c r="E1295" s="25"/>
      <c r="F1295" s="396"/>
      <c r="G1295" s="396"/>
      <c r="H1295" s="7" t="str">
        <f>IFERROR(IF(G1295/#REF!=0," ",G1295/#REF!),"")</f>
        <v/>
      </c>
      <c r="I1295" s="147"/>
      <c r="J1295" s="147"/>
      <c r="K1295" s="147"/>
      <c r="L1295" s="147"/>
      <c r="M1295" s="147"/>
      <c r="N1295" s="147"/>
      <c r="O1295" s="863"/>
      <c r="P1295" s="860"/>
      <c r="Q1295" s="330"/>
      <c r="R1295" s="866"/>
      <c r="S1295" s="392"/>
      <c r="T1295" s="392"/>
      <c r="U1295" s="152"/>
      <c r="V1295" s="152"/>
      <c r="W1295" s="835"/>
      <c r="X1295" s="388"/>
      <c r="Y1295" s="835"/>
      <c r="Z1295" s="388"/>
      <c r="AA1295" s="835"/>
      <c r="AB1295" s="270"/>
      <c r="AC1295" s="831"/>
      <c r="AD1295" s="855"/>
      <c r="AE1295" s="319"/>
      <c r="AF1295" s="319"/>
      <c r="AG1295" s="319"/>
      <c r="AH1295" s="319"/>
      <c r="AI1295" s="319"/>
      <c r="AJ1295" s="319"/>
      <c r="AK1295" s="319"/>
      <c r="AL1295" s="319"/>
      <c r="AM1295" s="319"/>
      <c r="AN1295" s="319"/>
      <c r="AO1295" s="319"/>
      <c r="AP1295" s="319"/>
      <c r="AQ1295" s="857"/>
      <c r="AR1295" s="46"/>
      <c r="AS1295" s="19"/>
    </row>
    <row r="1296" spans="2:45" hidden="1">
      <c r="B1296" s="948"/>
      <c r="C1296" s="828"/>
      <c r="D1296" s="25"/>
      <c r="E1296" s="25"/>
      <c r="F1296" s="396"/>
      <c r="G1296" s="22"/>
      <c r="H1296" s="7" t="str">
        <f>IFERROR(IF(G1296/#REF!=0," ",G1296/#REF!),"")</f>
        <v/>
      </c>
      <c r="I1296" s="147"/>
      <c r="J1296" s="147"/>
      <c r="K1296" s="147"/>
      <c r="L1296" s="147"/>
      <c r="M1296" s="147"/>
      <c r="N1296" s="147"/>
      <c r="O1296" s="863"/>
      <c r="P1296" s="860"/>
      <c r="Q1296" s="330"/>
      <c r="R1296" s="866"/>
      <c r="S1296" s="392"/>
      <c r="T1296" s="392"/>
      <c r="U1296" s="152"/>
      <c r="V1296" s="152"/>
      <c r="W1296" s="835"/>
      <c r="X1296" s="388"/>
      <c r="Y1296" s="835"/>
      <c r="Z1296" s="388"/>
      <c r="AA1296" s="835"/>
      <c r="AB1296" s="270"/>
      <c r="AC1296" s="831"/>
      <c r="AD1296" s="855"/>
      <c r="AE1296" s="319"/>
      <c r="AF1296" s="319"/>
      <c r="AG1296" s="319"/>
      <c r="AH1296" s="319"/>
      <c r="AI1296" s="319"/>
      <c r="AJ1296" s="319"/>
      <c r="AK1296" s="319"/>
      <c r="AL1296" s="319"/>
      <c r="AM1296" s="319"/>
      <c r="AN1296" s="319"/>
      <c r="AO1296" s="319"/>
      <c r="AP1296" s="319"/>
      <c r="AQ1296" s="857"/>
      <c r="AR1296" s="46"/>
      <c r="AS1296" s="19"/>
    </row>
    <row r="1297" spans="2:45" hidden="1">
      <c r="B1297" s="948"/>
      <c r="C1297" s="828"/>
      <c r="D1297" s="25"/>
      <c r="E1297" s="25"/>
      <c r="F1297" s="396"/>
      <c r="G1297" s="22"/>
      <c r="H1297" s="7" t="str">
        <f>IFERROR(IF(G1297/#REF!=0," ",G1297/#REF!),"")</f>
        <v/>
      </c>
      <c r="I1297" s="147"/>
      <c r="J1297" s="147"/>
      <c r="K1297" s="147"/>
      <c r="L1297" s="147"/>
      <c r="M1297" s="147"/>
      <c r="N1297" s="147"/>
      <c r="O1297" s="863"/>
      <c r="P1297" s="860"/>
      <c r="Q1297" s="330"/>
      <c r="R1297" s="866"/>
      <c r="S1297" s="392"/>
      <c r="T1297" s="392"/>
      <c r="U1297" s="152"/>
      <c r="V1297" s="152"/>
      <c r="W1297" s="835"/>
      <c r="X1297" s="388"/>
      <c r="Y1297" s="835"/>
      <c r="Z1297" s="388"/>
      <c r="AA1297" s="835"/>
      <c r="AB1297" s="270"/>
      <c r="AC1297" s="831"/>
      <c r="AD1297" s="855"/>
      <c r="AE1297" s="319"/>
      <c r="AF1297" s="319"/>
      <c r="AG1297" s="319"/>
      <c r="AH1297" s="319"/>
      <c r="AI1297" s="319"/>
      <c r="AJ1297" s="319"/>
      <c r="AK1297" s="319"/>
      <c r="AL1297" s="319"/>
      <c r="AM1297" s="319"/>
      <c r="AN1297" s="319"/>
      <c r="AO1297" s="319"/>
      <c r="AP1297" s="319"/>
      <c r="AQ1297" s="857"/>
      <c r="AR1297" s="46"/>
      <c r="AS1297" s="19"/>
    </row>
    <row r="1298" spans="2:45" hidden="1">
      <c r="B1298" s="948"/>
      <c r="C1298" s="828"/>
      <c r="D1298" s="25"/>
      <c r="E1298" s="25"/>
      <c r="F1298" s="396"/>
      <c r="G1298" s="22"/>
      <c r="H1298" s="7" t="str">
        <f>IFERROR(IF(G1298/#REF!=0," ",G1298/#REF!),"")</f>
        <v/>
      </c>
      <c r="I1298" s="147"/>
      <c r="J1298" s="147"/>
      <c r="K1298" s="147"/>
      <c r="L1298" s="147"/>
      <c r="M1298" s="147"/>
      <c r="N1298" s="147"/>
      <c r="O1298" s="863"/>
      <c r="P1298" s="860"/>
      <c r="Q1298" s="330"/>
      <c r="R1298" s="866"/>
      <c r="S1298" s="392"/>
      <c r="T1298" s="392"/>
      <c r="U1298" s="152"/>
      <c r="V1298" s="152"/>
      <c r="W1298" s="835"/>
      <c r="X1298" s="388"/>
      <c r="Y1298" s="835"/>
      <c r="Z1298" s="388"/>
      <c r="AA1298" s="835"/>
      <c r="AB1298" s="270"/>
      <c r="AC1298" s="831"/>
      <c r="AD1298" s="855"/>
      <c r="AE1298" s="319"/>
      <c r="AF1298" s="319"/>
      <c r="AG1298" s="319"/>
      <c r="AH1298" s="319"/>
      <c r="AI1298" s="319"/>
      <c r="AJ1298" s="319"/>
      <c r="AK1298" s="319"/>
      <c r="AL1298" s="319"/>
      <c r="AM1298" s="319"/>
      <c r="AN1298" s="319"/>
      <c r="AO1298" s="319"/>
      <c r="AP1298" s="319"/>
      <c r="AQ1298" s="857"/>
      <c r="AR1298" s="46"/>
      <c r="AS1298" s="19"/>
    </row>
    <row r="1299" spans="2:45" hidden="1">
      <c r="B1299" s="948"/>
      <c r="C1299" s="828"/>
      <c r="D1299" s="25"/>
      <c r="E1299" s="25"/>
      <c r="F1299" s="396"/>
      <c r="G1299" s="22"/>
      <c r="H1299" s="7" t="str">
        <f>IFERROR(IF(G1299/#REF!=0," ",G1299/#REF!),"")</f>
        <v/>
      </c>
      <c r="I1299" s="147"/>
      <c r="J1299" s="147"/>
      <c r="K1299" s="147"/>
      <c r="L1299" s="147"/>
      <c r="M1299" s="147"/>
      <c r="N1299" s="147"/>
      <c r="O1299" s="863"/>
      <c r="P1299" s="860"/>
      <c r="Q1299" s="330"/>
      <c r="R1299" s="866"/>
      <c r="S1299" s="392"/>
      <c r="T1299" s="392"/>
      <c r="U1299" s="152"/>
      <c r="V1299" s="152"/>
      <c r="W1299" s="835"/>
      <c r="X1299" s="388"/>
      <c r="Y1299" s="835"/>
      <c r="Z1299" s="388"/>
      <c r="AA1299" s="835"/>
      <c r="AB1299" s="270"/>
      <c r="AC1299" s="831"/>
      <c r="AD1299" s="855"/>
      <c r="AE1299" s="319"/>
      <c r="AF1299" s="319"/>
      <c r="AG1299" s="319"/>
      <c r="AH1299" s="319"/>
      <c r="AI1299" s="319"/>
      <c r="AJ1299" s="319"/>
      <c r="AK1299" s="319"/>
      <c r="AL1299" s="319"/>
      <c r="AM1299" s="319"/>
      <c r="AN1299" s="319"/>
      <c r="AO1299" s="319"/>
      <c r="AP1299" s="319"/>
      <c r="AQ1299" s="857"/>
      <c r="AR1299" s="46"/>
      <c r="AS1299" s="19"/>
    </row>
    <row r="1300" spans="2:45" hidden="1">
      <c r="B1300" s="948"/>
      <c r="C1300" s="828"/>
      <c r="D1300" s="25"/>
      <c r="E1300" s="25"/>
      <c r="F1300" s="396"/>
      <c r="G1300" s="22"/>
      <c r="H1300" s="7" t="str">
        <f>IFERROR(IF(G1300/#REF!=0," ",G1300/#REF!),"")</f>
        <v/>
      </c>
      <c r="I1300" s="147"/>
      <c r="J1300" s="147"/>
      <c r="K1300" s="147"/>
      <c r="L1300" s="147"/>
      <c r="M1300" s="147"/>
      <c r="N1300" s="147"/>
      <c r="O1300" s="863"/>
      <c r="P1300" s="860"/>
      <c r="Q1300" s="330"/>
      <c r="R1300" s="866"/>
      <c r="S1300" s="392"/>
      <c r="T1300" s="392"/>
      <c r="U1300" s="152"/>
      <c r="V1300" s="152"/>
      <c r="W1300" s="835"/>
      <c r="X1300" s="388"/>
      <c r="Y1300" s="835"/>
      <c r="Z1300" s="388"/>
      <c r="AA1300" s="835"/>
      <c r="AB1300" s="270"/>
      <c r="AC1300" s="831"/>
      <c r="AD1300" s="855"/>
      <c r="AE1300" s="319"/>
      <c r="AF1300" s="319"/>
      <c r="AG1300" s="319"/>
      <c r="AH1300" s="319"/>
      <c r="AI1300" s="319"/>
      <c r="AJ1300" s="319"/>
      <c r="AK1300" s="319"/>
      <c r="AL1300" s="319"/>
      <c r="AM1300" s="319"/>
      <c r="AN1300" s="319"/>
      <c r="AO1300" s="319"/>
      <c r="AP1300" s="319"/>
      <c r="AQ1300" s="857"/>
      <c r="AR1300" s="46"/>
      <c r="AS1300" s="19"/>
    </row>
    <row r="1301" spans="2:45" hidden="1">
      <c r="B1301" s="949"/>
      <c r="C1301" s="829"/>
      <c r="D1301" s="25"/>
      <c r="E1301" s="25"/>
      <c r="F1301" s="396"/>
      <c r="G1301" s="22"/>
      <c r="H1301" s="7" t="str">
        <f>IFERROR(IF(G1301/#REF!=0," ",G1301/#REF!),"")</f>
        <v/>
      </c>
      <c r="I1301" s="7"/>
      <c r="J1301" s="7"/>
      <c r="K1301" s="7"/>
      <c r="L1301" s="7"/>
      <c r="M1301" s="7"/>
      <c r="N1301" s="7"/>
      <c r="O1301" s="864"/>
      <c r="P1301" s="861"/>
      <c r="Q1301" s="331"/>
      <c r="R1301" s="867"/>
      <c r="S1301" s="393"/>
      <c r="T1301" s="393"/>
      <c r="U1301" s="153"/>
      <c r="V1301" s="153"/>
      <c r="W1301" s="836"/>
      <c r="X1301" s="389"/>
      <c r="Y1301" s="836"/>
      <c r="Z1301" s="389"/>
      <c r="AA1301" s="836"/>
      <c r="AB1301" s="271"/>
      <c r="AC1301" s="832"/>
      <c r="AD1301" s="856"/>
      <c r="AE1301" s="320"/>
      <c r="AF1301" s="320"/>
      <c r="AG1301" s="320"/>
      <c r="AH1301" s="320"/>
      <c r="AI1301" s="320"/>
      <c r="AJ1301" s="320"/>
      <c r="AK1301" s="320"/>
      <c r="AL1301" s="320"/>
      <c r="AM1301" s="320"/>
      <c r="AN1301" s="320"/>
      <c r="AO1301" s="320"/>
      <c r="AP1301" s="320"/>
      <c r="AQ1301" s="858"/>
      <c r="AR1301" s="46"/>
      <c r="AS1301" s="19"/>
    </row>
    <row r="1302" spans="2:45" s="90" customFormat="1" ht="16.5" hidden="1" customHeight="1">
      <c r="B1302" s="950"/>
      <c r="C1302" s="78" t="s">
        <v>348</v>
      </c>
      <c r="D1302" s="78">
        <f>COUNTA(D1292:D1301)</f>
        <v>0</v>
      </c>
      <c r="E1302" s="78"/>
      <c r="F1302" s="78"/>
      <c r="G1302" s="69">
        <f>SUM(G1292:G1301)</f>
        <v>0</v>
      </c>
      <c r="H1302" s="69">
        <f>SUM(H1292:H1301)</f>
        <v>0</v>
      </c>
      <c r="I1302" s="69"/>
      <c r="J1302" s="69"/>
      <c r="K1302" s="69"/>
      <c r="L1302" s="69"/>
      <c r="M1302" s="69"/>
      <c r="N1302" s="69"/>
      <c r="O1302" s="70">
        <f>SUM(O1292:O1301)</f>
        <v>0</v>
      </c>
      <c r="P1302" s="71">
        <f>SUM(P1292:P1301)</f>
        <v>0</v>
      </c>
      <c r="Q1302" s="71"/>
      <c r="R1302" s="71">
        <f>SUM(R1292:R1301)</f>
        <v>0</v>
      </c>
      <c r="S1302" s="71"/>
      <c r="T1302" s="71"/>
      <c r="U1302" s="71"/>
      <c r="V1302" s="71"/>
      <c r="W1302" s="74">
        <f>SUM(W1292:W1301)</f>
        <v>0</v>
      </c>
      <c r="X1302" s="74"/>
      <c r="Y1302" s="74">
        <f t="shared" ref="Y1302" si="226">SUM(Y1292:Y1301)</f>
        <v>0</v>
      </c>
      <c r="Z1302" s="74"/>
      <c r="AA1302" s="74">
        <f>SUM(AA1292:AA1301)</f>
        <v>0</v>
      </c>
      <c r="AB1302" s="74"/>
      <c r="AC1302" s="71"/>
      <c r="AD1302" s="71" t="e">
        <f>SUM(AD1292:AD1301)</f>
        <v>#REF!</v>
      </c>
      <c r="AE1302" s="71"/>
      <c r="AF1302" s="71"/>
      <c r="AG1302" s="71"/>
      <c r="AH1302" s="71"/>
      <c r="AI1302" s="71"/>
      <c r="AJ1302" s="71"/>
      <c r="AK1302" s="71"/>
      <c r="AL1302" s="71"/>
      <c r="AM1302" s="71"/>
      <c r="AN1302" s="71"/>
      <c r="AO1302" s="71"/>
      <c r="AP1302" s="71"/>
      <c r="AQ1302" s="71" t="e">
        <f t="shared" ref="AQ1302" si="227">SUM(AQ1292:AQ1301)</f>
        <v>#REF!</v>
      </c>
      <c r="AR1302" s="81"/>
      <c r="AS1302" s="91"/>
    </row>
    <row r="1303" spans="2:45" s="93" customFormat="1" hidden="1">
      <c r="B1303" s="949"/>
      <c r="C1303" s="82"/>
      <c r="D1303" s="83"/>
      <c r="E1303" s="83"/>
      <c r="F1303" s="84"/>
      <c r="G1303" s="84"/>
      <c r="H1303" s="28" t="str">
        <f>IFERROR(IF(G1303/#REF!=0," ",G1303/#REF!),"")</f>
        <v/>
      </c>
      <c r="I1303" s="28"/>
      <c r="J1303" s="28"/>
      <c r="K1303" s="28"/>
      <c r="L1303" s="28"/>
      <c r="M1303" s="28"/>
      <c r="N1303" s="28"/>
      <c r="O1303" s="72"/>
      <c r="P1303" s="73"/>
      <c r="Q1303" s="73"/>
      <c r="R1303" s="73"/>
      <c r="S1303" s="73"/>
      <c r="T1303" s="73"/>
      <c r="U1303" s="73"/>
      <c r="V1303" s="73"/>
      <c r="W1303" s="73"/>
      <c r="X1303" s="73"/>
      <c r="Y1303" s="73"/>
      <c r="Z1303" s="73"/>
      <c r="AA1303" s="73"/>
      <c r="AB1303" s="73"/>
      <c r="AC1303" s="73"/>
      <c r="AD1303" s="73"/>
      <c r="AE1303" s="73"/>
      <c r="AF1303" s="73"/>
      <c r="AG1303" s="73"/>
      <c r="AH1303" s="73"/>
      <c r="AI1303" s="73"/>
      <c r="AJ1303" s="73"/>
      <c r="AK1303" s="73"/>
      <c r="AL1303" s="73"/>
      <c r="AM1303" s="73"/>
      <c r="AN1303" s="73"/>
      <c r="AO1303" s="73"/>
      <c r="AP1303" s="73"/>
      <c r="AQ1303" s="73"/>
      <c r="AR1303" s="87"/>
      <c r="AS1303" s="92"/>
    </row>
    <row r="1304" spans="2:45" hidden="1">
      <c r="B1304" s="948">
        <f>B1292+1</f>
        <v>108</v>
      </c>
      <c r="C1304" s="828"/>
      <c r="D1304" s="25"/>
      <c r="E1304" s="25"/>
      <c r="F1304" s="24"/>
      <c r="G1304" s="396"/>
      <c r="H1304" s="7" t="str">
        <f>IFERROR(IF(G1304/#REF!=0," ",G1304/#REF!),"")</f>
        <v/>
      </c>
      <c r="I1304" s="147"/>
      <c r="J1304" s="147"/>
      <c r="K1304" s="147"/>
      <c r="L1304" s="147"/>
      <c r="M1304" s="147"/>
      <c r="N1304" s="147"/>
      <c r="O1304" s="862" t="str">
        <f>IFERROR(ROUND(IF(G1314/#REF!=0,"",G1314/#REF!),0),"")</f>
        <v/>
      </c>
      <c r="P1304" s="859" t="str">
        <f>IFERROR(O1314/#REF!,"")</f>
        <v/>
      </c>
      <c r="Q1304" s="332"/>
      <c r="R1304" s="865" t="str">
        <f>IFERROR(P1314*#REF!/2,"")</f>
        <v/>
      </c>
      <c r="S1304" s="392"/>
      <c r="T1304" s="392"/>
      <c r="U1304" s="152"/>
      <c r="V1304" s="152"/>
      <c r="W1304" s="834" t="str">
        <f>IFERROR(ROUND(IF(OR(#REF!="Hino Truck",#REF!="Hino Truck",#REF!="Hino Truck",#REF!="Hino Truck"),$P1314/#REF!,""),1),"NA")</f>
        <v>NA</v>
      </c>
      <c r="X1304" s="387"/>
      <c r="Y1304" s="834" t="str">
        <f>IFERROR(ROUND(IF(OR(#REF!="Shazoor",#REF!="Shazoor",#REF!="Shazoor",#REF!="Shazoor"),$P1314/#REF!,""),1),"NA")</f>
        <v>NA</v>
      </c>
      <c r="Z1304" s="387"/>
      <c r="AA1304" s="834" t="str">
        <f>IFERROR(ROUND(IF(OR(#REF!="Suzuki",#REF!="Suzuki",#REF!="Suzuki",#REF!="Suzuki"),$P1314/#REF!,""),1),"NA")</f>
        <v>NA</v>
      </c>
      <c r="AB1304" s="269"/>
      <c r="AC1304" s="830"/>
      <c r="AD1304" s="855" t="e">
        <f>H1314/#REF!/#REF!</f>
        <v>#REF!</v>
      </c>
      <c r="AE1304" s="319"/>
      <c r="AF1304" s="319"/>
      <c r="AG1304" s="319"/>
      <c r="AH1304" s="319"/>
      <c r="AI1304" s="319"/>
      <c r="AJ1304" s="319"/>
      <c r="AK1304" s="319"/>
      <c r="AL1304" s="319"/>
      <c r="AM1304" s="319"/>
      <c r="AN1304" s="319"/>
      <c r="AO1304" s="319"/>
      <c r="AP1304" s="319"/>
      <c r="AQ1304" s="857" t="e">
        <f>ROUND(AD1314/#REF!,0)</f>
        <v>#REF!</v>
      </c>
      <c r="AR1304" s="44"/>
      <c r="AS1304" s="19"/>
    </row>
    <row r="1305" spans="2:45" hidden="1">
      <c r="B1305" s="948"/>
      <c r="C1305" s="828"/>
      <c r="D1305" s="25"/>
      <c r="E1305" s="25"/>
      <c r="F1305" s="396"/>
      <c r="G1305" s="396"/>
      <c r="H1305" s="7" t="str">
        <f>IFERROR(IF(G1305/#REF!=0," ",G1305/#REF!),"")</f>
        <v/>
      </c>
      <c r="I1305" s="147"/>
      <c r="J1305" s="147"/>
      <c r="K1305" s="147"/>
      <c r="L1305" s="147"/>
      <c r="M1305" s="147"/>
      <c r="N1305" s="147"/>
      <c r="O1305" s="863"/>
      <c r="P1305" s="860"/>
      <c r="Q1305" s="330"/>
      <c r="R1305" s="866"/>
      <c r="S1305" s="392"/>
      <c r="T1305" s="392"/>
      <c r="U1305" s="152"/>
      <c r="V1305" s="152"/>
      <c r="W1305" s="835"/>
      <c r="X1305" s="388"/>
      <c r="Y1305" s="835"/>
      <c r="Z1305" s="388"/>
      <c r="AA1305" s="835"/>
      <c r="AB1305" s="270"/>
      <c r="AC1305" s="831"/>
      <c r="AD1305" s="855"/>
      <c r="AE1305" s="319"/>
      <c r="AF1305" s="319"/>
      <c r="AG1305" s="319"/>
      <c r="AH1305" s="319"/>
      <c r="AI1305" s="319"/>
      <c r="AJ1305" s="319"/>
      <c r="AK1305" s="319"/>
      <c r="AL1305" s="319"/>
      <c r="AM1305" s="319"/>
      <c r="AN1305" s="319"/>
      <c r="AO1305" s="319"/>
      <c r="AP1305" s="319"/>
      <c r="AQ1305" s="857"/>
      <c r="AR1305" s="46"/>
      <c r="AS1305" s="19"/>
    </row>
    <row r="1306" spans="2:45" hidden="1">
      <c r="B1306" s="948"/>
      <c r="C1306" s="828"/>
      <c r="D1306" s="25"/>
      <c r="E1306" s="25"/>
      <c r="F1306" s="396"/>
      <c r="G1306" s="396"/>
      <c r="H1306" s="7" t="str">
        <f>IFERROR(IF(G1306/#REF!=0," ",G1306/#REF!),"")</f>
        <v/>
      </c>
      <c r="I1306" s="147"/>
      <c r="J1306" s="147"/>
      <c r="K1306" s="147"/>
      <c r="L1306" s="147"/>
      <c r="M1306" s="147"/>
      <c r="N1306" s="147"/>
      <c r="O1306" s="863"/>
      <c r="P1306" s="860"/>
      <c r="Q1306" s="330"/>
      <c r="R1306" s="866"/>
      <c r="S1306" s="392"/>
      <c r="T1306" s="392"/>
      <c r="U1306" s="152"/>
      <c r="V1306" s="152"/>
      <c r="W1306" s="835"/>
      <c r="X1306" s="388"/>
      <c r="Y1306" s="835"/>
      <c r="Z1306" s="388"/>
      <c r="AA1306" s="835"/>
      <c r="AB1306" s="270"/>
      <c r="AC1306" s="831"/>
      <c r="AD1306" s="855"/>
      <c r="AE1306" s="319"/>
      <c r="AF1306" s="319"/>
      <c r="AG1306" s="319"/>
      <c r="AH1306" s="319"/>
      <c r="AI1306" s="319"/>
      <c r="AJ1306" s="319"/>
      <c r="AK1306" s="319"/>
      <c r="AL1306" s="319"/>
      <c r="AM1306" s="319"/>
      <c r="AN1306" s="319"/>
      <c r="AO1306" s="319"/>
      <c r="AP1306" s="319"/>
      <c r="AQ1306" s="857"/>
      <c r="AR1306" s="46"/>
      <c r="AS1306" s="19"/>
    </row>
    <row r="1307" spans="2:45" hidden="1">
      <c r="B1307" s="948"/>
      <c r="C1307" s="828"/>
      <c r="D1307" s="25"/>
      <c r="E1307" s="25"/>
      <c r="F1307" s="396"/>
      <c r="G1307" s="396"/>
      <c r="H1307" s="7" t="str">
        <f>IFERROR(IF(G1307/#REF!=0," ",G1307/#REF!),"")</f>
        <v/>
      </c>
      <c r="I1307" s="147"/>
      <c r="J1307" s="147"/>
      <c r="K1307" s="147"/>
      <c r="L1307" s="147"/>
      <c r="M1307" s="147"/>
      <c r="N1307" s="147"/>
      <c r="O1307" s="863"/>
      <c r="P1307" s="860"/>
      <c r="Q1307" s="330"/>
      <c r="R1307" s="866"/>
      <c r="S1307" s="392"/>
      <c r="T1307" s="392"/>
      <c r="U1307" s="152"/>
      <c r="V1307" s="152"/>
      <c r="W1307" s="835"/>
      <c r="X1307" s="388"/>
      <c r="Y1307" s="835"/>
      <c r="Z1307" s="388"/>
      <c r="AA1307" s="835"/>
      <c r="AB1307" s="270"/>
      <c r="AC1307" s="831"/>
      <c r="AD1307" s="855"/>
      <c r="AE1307" s="319"/>
      <c r="AF1307" s="319"/>
      <c r="AG1307" s="319"/>
      <c r="AH1307" s="319"/>
      <c r="AI1307" s="319"/>
      <c r="AJ1307" s="319"/>
      <c r="AK1307" s="319"/>
      <c r="AL1307" s="319"/>
      <c r="AM1307" s="319"/>
      <c r="AN1307" s="319"/>
      <c r="AO1307" s="319"/>
      <c r="AP1307" s="319"/>
      <c r="AQ1307" s="857"/>
      <c r="AR1307" s="46"/>
      <c r="AS1307" s="19"/>
    </row>
    <row r="1308" spans="2:45" hidden="1">
      <c r="B1308" s="948"/>
      <c r="C1308" s="828"/>
      <c r="D1308" s="25"/>
      <c r="E1308" s="25"/>
      <c r="F1308" s="396"/>
      <c r="G1308" s="22"/>
      <c r="H1308" s="7" t="str">
        <f>IFERROR(IF(G1308/#REF!=0," ",G1308/#REF!),"")</f>
        <v/>
      </c>
      <c r="I1308" s="147"/>
      <c r="J1308" s="147"/>
      <c r="K1308" s="147"/>
      <c r="L1308" s="147"/>
      <c r="M1308" s="147"/>
      <c r="N1308" s="147"/>
      <c r="O1308" s="863"/>
      <c r="P1308" s="860"/>
      <c r="Q1308" s="330"/>
      <c r="R1308" s="866"/>
      <c r="S1308" s="392"/>
      <c r="T1308" s="392"/>
      <c r="U1308" s="152"/>
      <c r="V1308" s="152"/>
      <c r="W1308" s="835"/>
      <c r="X1308" s="388"/>
      <c r="Y1308" s="835"/>
      <c r="Z1308" s="388"/>
      <c r="AA1308" s="835"/>
      <c r="AB1308" s="270"/>
      <c r="AC1308" s="831"/>
      <c r="AD1308" s="855"/>
      <c r="AE1308" s="319"/>
      <c r="AF1308" s="319"/>
      <c r="AG1308" s="319"/>
      <c r="AH1308" s="319"/>
      <c r="AI1308" s="319"/>
      <c r="AJ1308" s="319"/>
      <c r="AK1308" s="319"/>
      <c r="AL1308" s="319"/>
      <c r="AM1308" s="319"/>
      <c r="AN1308" s="319"/>
      <c r="AO1308" s="319"/>
      <c r="AP1308" s="319"/>
      <c r="AQ1308" s="857"/>
      <c r="AR1308" s="46"/>
      <c r="AS1308" s="19"/>
    </row>
    <row r="1309" spans="2:45" hidden="1">
      <c r="B1309" s="948"/>
      <c r="C1309" s="828"/>
      <c r="D1309" s="25"/>
      <c r="E1309" s="25"/>
      <c r="F1309" s="396"/>
      <c r="G1309" s="22"/>
      <c r="H1309" s="7" t="str">
        <f>IFERROR(IF(G1309/#REF!=0," ",G1309/#REF!),"")</f>
        <v/>
      </c>
      <c r="I1309" s="147"/>
      <c r="J1309" s="147"/>
      <c r="K1309" s="147"/>
      <c r="L1309" s="147"/>
      <c r="M1309" s="147"/>
      <c r="N1309" s="147"/>
      <c r="O1309" s="863"/>
      <c r="P1309" s="860"/>
      <c r="Q1309" s="330"/>
      <c r="R1309" s="866"/>
      <c r="S1309" s="392"/>
      <c r="T1309" s="392"/>
      <c r="U1309" s="152"/>
      <c r="V1309" s="152"/>
      <c r="W1309" s="835"/>
      <c r="X1309" s="388"/>
      <c r="Y1309" s="835"/>
      <c r="Z1309" s="388"/>
      <c r="AA1309" s="835"/>
      <c r="AB1309" s="270"/>
      <c r="AC1309" s="831"/>
      <c r="AD1309" s="855"/>
      <c r="AE1309" s="319"/>
      <c r="AF1309" s="319"/>
      <c r="AG1309" s="319"/>
      <c r="AH1309" s="319"/>
      <c r="AI1309" s="319"/>
      <c r="AJ1309" s="319"/>
      <c r="AK1309" s="319"/>
      <c r="AL1309" s="319"/>
      <c r="AM1309" s="319"/>
      <c r="AN1309" s="319"/>
      <c r="AO1309" s="319"/>
      <c r="AP1309" s="319"/>
      <c r="AQ1309" s="857"/>
      <c r="AR1309" s="46"/>
      <c r="AS1309" s="19"/>
    </row>
    <row r="1310" spans="2:45" hidden="1">
      <c r="B1310" s="948"/>
      <c r="C1310" s="828"/>
      <c r="D1310" s="25"/>
      <c r="E1310" s="25"/>
      <c r="F1310" s="396"/>
      <c r="G1310" s="22"/>
      <c r="H1310" s="7" t="str">
        <f>IFERROR(IF(G1310/#REF!=0," ",G1310/#REF!),"")</f>
        <v/>
      </c>
      <c r="I1310" s="147"/>
      <c r="J1310" s="147"/>
      <c r="K1310" s="147"/>
      <c r="L1310" s="147"/>
      <c r="M1310" s="147"/>
      <c r="N1310" s="147"/>
      <c r="O1310" s="863"/>
      <c r="P1310" s="860"/>
      <c r="Q1310" s="330"/>
      <c r="R1310" s="866"/>
      <c r="S1310" s="392"/>
      <c r="T1310" s="392"/>
      <c r="U1310" s="152"/>
      <c r="V1310" s="152"/>
      <c r="W1310" s="835"/>
      <c r="X1310" s="388"/>
      <c r="Y1310" s="835"/>
      <c r="Z1310" s="388"/>
      <c r="AA1310" s="835"/>
      <c r="AB1310" s="270"/>
      <c r="AC1310" s="831"/>
      <c r="AD1310" s="855"/>
      <c r="AE1310" s="319"/>
      <c r="AF1310" s="319"/>
      <c r="AG1310" s="319"/>
      <c r="AH1310" s="319"/>
      <c r="AI1310" s="319"/>
      <c r="AJ1310" s="319"/>
      <c r="AK1310" s="319"/>
      <c r="AL1310" s="319"/>
      <c r="AM1310" s="319"/>
      <c r="AN1310" s="319"/>
      <c r="AO1310" s="319"/>
      <c r="AP1310" s="319"/>
      <c r="AQ1310" s="857"/>
      <c r="AR1310" s="46"/>
      <c r="AS1310" s="19"/>
    </row>
    <row r="1311" spans="2:45" hidden="1">
      <c r="B1311" s="948"/>
      <c r="C1311" s="828"/>
      <c r="D1311" s="25"/>
      <c r="E1311" s="25"/>
      <c r="F1311" s="396"/>
      <c r="G1311" s="22"/>
      <c r="H1311" s="7" t="str">
        <f>IFERROR(IF(G1311/#REF!=0," ",G1311/#REF!),"")</f>
        <v/>
      </c>
      <c r="I1311" s="147"/>
      <c r="J1311" s="147"/>
      <c r="K1311" s="147"/>
      <c r="L1311" s="147"/>
      <c r="M1311" s="147"/>
      <c r="N1311" s="147"/>
      <c r="O1311" s="863"/>
      <c r="P1311" s="860"/>
      <c r="Q1311" s="330"/>
      <c r="R1311" s="866"/>
      <c r="S1311" s="392"/>
      <c r="T1311" s="392"/>
      <c r="U1311" s="152"/>
      <c r="V1311" s="152"/>
      <c r="W1311" s="835"/>
      <c r="X1311" s="388"/>
      <c r="Y1311" s="835"/>
      <c r="Z1311" s="388"/>
      <c r="AA1311" s="835"/>
      <c r="AB1311" s="270"/>
      <c r="AC1311" s="831"/>
      <c r="AD1311" s="855"/>
      <c r="AE1311" s="319"/>
      <c r="AF1311" s="319"/>
      <c r="AG1311" s="319"/>
      <c r="AH1311" s="319"/>
      <c r="AI1311" s="319"/>
      <c r="AJ1311" s="319"/>
      <c r="AK1311" s="319"/>
      <c r="AL1311" s="319"/>
      <c r="AM1311" s="319"/>
      <c r="AN1311" s="319"/>
      <c r="AO1311" s="319"/>
      <c r="AP1311" s="319"/>
      <c r="AQ1311" s="857"/>
      <c r="AR1311" s="46"/>
      <c r="AS1311" s="19"/>
    </row>
    <row r="1312" spans="2:45" hidden="1">
      <c r="B1312" s="948"/>
      <c r="C1312" s="828"/>
      <c r="D1312" s="25"/>
      <c r="E1312" s="25"/>
      <c r="F1312" s="396"/>
      <c r="G1312" s="22"/>
      <c r="H1312" s="7" t="str">
        <f>IFERROR(IF(G1312/#REF!=0," ",G1312/#REF!),"")</f>
        <v/>
      </c>
      <c r="I1312" s="147"/>
      <c r="J1312" s="147"/>
      <c r="K1312" s="147"/>
      <c r="L1312" s="147"/>
      <c r="M1312" s="147"/>
      <c r="N1312" s="147"/>
      <c r="O1312" s="863"/>
      <c r="P1312" s="860"/>
      <c r="Q1312" s="330"/>
      <c r="R1312" s="866"/>
      <c r="S1312" s="392"/>
      <c r="T1312" s="392"/>
      <c r="U1312" s="152"/>
      <c r="V1312" s="152"/>
      <c r="W1312" s="835"/>
      <c r="X1312" s="388"/>
      <c r="Y1312" s="835"/>
      <c r="Z1312" s="388"/>
      <c r="AA1312" s="835"/>
      <c r="AB1312" s="270"/>
      <c r="AC1312" s="831"/>
      <c r="AD1312" s="855"/>
      <c r="AE1312" s="319"/>
      <c r="AF1312" s="319"/>
      <c r="AG1312" s="319"/>
      <c r="AH1312" s="319"/>
      <c r="AI1312" s="319"/>
      <c r="AJ1312" s="319"/>
      <c r="AK1312" s="319"/>
      <c r="AL1312" s="319"/>
      <c r="AM1312" s="319"/>
      <c r="AN1312" s="319"/>
      <c r="AO1312" s="319"/>
      <c r="AP1312" s="319"/>
      <c r="AQ1312" s="857"/>
      <c r="AR1312" s="46"/>
      <c r="AS1312" s="19"/>
    </row>
    <row r="1313" spans="2:45" hidden="1">
      <c r="B1313" s="949"/>
      <c r="C1313" s="829"/>
      <c r="D1313" s="25"/>
      <c r="E1313" s="25"/>
      <c r="F1313" s="396"/>
      <c r="G1313" s="22"/>
      <c r="H1313" s="7" t="str">
        <f>IFERROR(IF(G1313/#REF!=0," ",G1313/#REF!),"")</f>
        <v/>
      </c>
      <c r="I1313" s="7"/>
      <c r="J1313" s="7"/>
      <c r="K1313" s="7"/>
      <c r="L1313" s="7"/>
      <c r="M1313" s="7"/>
      <c r="N1313" s="7"/>
      <c r="O1313" s="864"/>
      <c r="P1313" s="861"/>
      <c r="Q1313" s="331"/>
      <c r="R1313" s="867"/>
      <c r="S1313" s="393"/>
      <c r="T1313" s="393"/>
      <c r="U1313" s="153"/>
      <c r="V1313" s="153"/>
      <c r="W1313" s="836"/>
      <c r="X1313" s="389"/>
      <c r="Y1313" s="836"/>
      <c r="Z1313" s="389"/>
      <c r="AA1313" s="836"/>
      <c r="AB1313" s="271"/>
      <c r="AC1313" s="832"/>
      <c r="AD1313" s="856"/>
      <c r="AE1313" s="320"/>
      <c r="AF1313" s="320"/>
      <c r="AG1313" s="320"/>
      <c r="AH1313" s="320"/>
      <c r="AI1313" s="320"/>
      <c r="AJ1313" s="320"/>
      <c r="AK1313" s="320"/>
      <c r="AL1313" s="320"/>
      <c r="AM1313" s="320"/>
      <c r="AN1313" s="320"/>
      <c r="AO1313" s="320"/>
      <c r="AP1313" s="320"/>
      <c r="AQ1313" s="858"/>
      <c r="AR1313" s="46"/>
      <c r="AS1313" s="19"/>
    </row>
    <row r="1314" spans="2:45" s="90" customFormat="1" ht="16.5" hidden="1" customHeight="1">
      <c r="B1314" s="950"/>
      <c r="C1314" s="78" t="s">
        <v>348</v>
      </c>
      <c r="D1314" s="78">
        <f>COUNTA(D1304:D1313)</f>
        <v>0</v>
      </c>
      <c r="E1314" s="78"/>
      <c r="F1314" s="78"/>
      <c r="G1314" s="69">
        <f>SUM(G1304:G1313)</f>
        <v>0</v>
      </c>
      <c r="H1314" s="69">
        <f>SUM(H1304:H1313)</f>
        <v>0</v>
      </c>
      <c r="I1314" s="69"/>
      <c r="J1314" s="69"/>
      <c r="K1314" s="69"/>
      <c r="L1314" s="69"/>
      <c r="M1314" s="69"/>
      <c r="N1314" s="69"/>
      <c r="O1314" s="70">
        <f>SUM(O1304:O1313)</f>
        <v>0</v>
      </c>
      <c r="P1314" s="71">
        <f>SUM(P1304:P1313)</f>
        <v>0</v>
      </c>
      <c r="Q1314" s="71"/>
      <c r="R1314" s="71">
        <f>SUM(R1304:R1313)</f>
        <v>0</v>
      </c>
      <c r="S1314" s="71"/>
      <c r="T1314" s="71"/>
      <c r="U1314" s="71"/>
      <c r="V1314" s="71"/>
      <c r="W1314" s="74">
        <f>SUM(W1304:W1313)</f>
        <v>0</v>
      </c>
      <c r="X1314" s="74"/>
      <c r="Y1314" s="74">
        <f t="shared" ref="Y1314" si="228">SUM(Y1304:Y1313)</f>
        <v>0</v>
      </c>
      <c r="Z1314" s="74"/>
      <c r="AA1314" s="74">
        <f>SUM(AA1304:AA1313)</f>
        <v>0</v>
      </c>
      <c r="AB1314" s="74"/>
      <c r="AC1314" s="71"/>
      <c r="AD1314" s="71" t="e">
        <f>SUM(AD1304:AD1313)</f>
        <v>#REF!</v>
      </c>
      <c r="AE1314" s="71"/>
      <c r="AF1314" s="71"/>
      <c r="AG1314" s="71"/>
      <c r="AH1314" s="71"/>
      <c r="AI1314" s="71"/>
      <c r="AJ1314" s="71"/>
      <c r="AK1314" s="71"/>
      <c r="AL1314" s="71"/>
      <c r="AM1314" s="71"/>
      <c r="AN1314" s="71"/>
      <c r="AO1314" s="71"/>
      <c r="AP1314" s="71"/>
      <c r="AQ1314" s="71" t="e">
        <f t="shared" ref="AQ1314" si="229">SUM(AQ1304:AQ1313)</f>
        <v>#REF!</v>
      </c>
      <c r="AR1314" s="81"/>
      <c r="AS1314" s="91"/>
    </row>
    <row r="1315" spans="2:45" s="93" customFormat="1" hidden="1">
      <c r="B1315" s="949"/>
      <c r="C1315" s="82"/>
      <c r="D1315" s="83"/>
      <c r="E1315" s="83"/>
      <c r="F1315" s="84"/>
      <c r="G1315" s="84"/>
      <c r="H1315" s="28" t="str">
        <f>IFERROR(IF(G1315/#REF!=0," ",G1315/#REF!),"")</f>
        <v/>
      </c>
      <c r="I1315" s="28"/>
      <c r="J1315" s="28"/>
      <c r="K1315" s="28"/>
      <c r="L1315" s="28"/>
      <c r="M1315" s="28"/>
      <c r="N1315" s="28"/>
      <c r="O1315" s="72"/>
      <c r="P1315" s="73"/>
      <c r="Q1315" s="73"/>
      <c r="R1315" s="73"/>
      <c r="S1315" s="73"/>
      <c r="T1315" s="73"/>
      <c r="U1315" s="73"/>
      <c r="V1315" s="73"/>
      <c r="W1315" s="73"/>
      <c r="X1315" s="73"/>
      <c r="Y1315" s="73"/>
      <c r="Z1315" s="73"/>
      <c r="AA1315" s="73"/>
      <c r="AB1315" s="73"/>
      <c r="AC1315" s="73"/>
      <c r="AD1315" s="73"/>
      <c r="AE1315" s="73"/>
      <c r="AF1315" s="73"/>
      <c r="AG1315" s="73"/>
      <c r="AH1315" s="73"/>
      <c r="AI1315" s="73"/>
      <c r="AJ1315" s="73"/>
      <c r="AK1315" s="73"/>
      <c r="AL1315" s="73"/>
      <c r="AM1315" s="73"/>
      <c r="AN1315" s="73"/>
      <c r="AO1315" s="73"/>
      <c r="AP1315" s="73"/>
      <c r="AQ1315" s="73"/>
      <c r="AR1315" s="87"/>
      <c r="AS1315" s="92"/>
    </row>
    <row r="1316" spans="2:45" hidden="1">
      <c r="B1316" s="948">
        <f>B1304+1</f>
        <v>109</v>
      </c>
      <c r="C1316" s="828"/>
      <c r="D1316" s="25"/>
      <c r="E1316" s="25"/>
      <c r="F1316" s="24"/>
      <c r="G1316" s="396"/>
      <c r="H1316" s="7" t="str">
        <f>IFERROR(IF(G1316/#REF!=0," ",G1316/#REF!),"")</f>
        <v/>
      </c>
      <c r="I1316" s="147"/>
      <c r="J1316" s="147"/>
      <c r="K1316" s="147"/>
      <c r="L1316" s="147"/>
      <c r="M1316" s="147"/>
      <c r="N1316" s="147"/>
      <c r="O1316" s="862" t="str">
        <f>IFERROR(ROUND(IF(G1326/#REF!=0,"",G1326/#REF!),0),"")</f>
        <v/>
      </c>
      <c r="P1316" s="859" t="str">
        <f>IFERROR(O1326/#REF!,"")</f>
        <v/>
      </c>
      <c r="Q1316" s="332"/>
      <c r="R1316" s="865" t="str">
        <f>IFERROR(P1326*#REF!/2,"")</f>
        <v/>
      </c>
      <c r="S1316" s="392"/>
      <c r="T1316" s="392"/>
      <c r="U1316" s="152"/>
      <c r="V1316" s="152"/>
      <c r="W1316" s="834" t="str">
        <f>IFERROR(ROUND(IF(OR(#REF!="Hino Truck",#REF!="Hino Truck",#REF!="Hino Truck",#REF!="Hino Truck"),$P1326/#REF!,""),1),"NA")</f>
        <v>NA</v>
      </c>
      <c r="X1316" s="387"/>
      <c r="Y1316" s="834" t="str">
        <f>IFERROR(ROUND(IF(OR(#REF!="Shazoor",#REF!="Shazoor",#REF!="Shazoor",#REF!="Shazoor"),$P1326/#REF!,""),1),"NA")</f>
        <v>NA</v>
      </c>
      <c r="Z1316" s="387"/>
      <c r="AA1316" s="834" t="str">
        <f>IFERROR(ROUND(IF(OR(#REF!="Suzuki",#REF!="Suzuki",#REF!="Suzuki",#REF!="Suzuki"),$P1326/#REF!,""),1),"NA")</f>
        <v>NA</v>
      </c>
      <c r="AB1316" s="269"/>
      <c r="AC1316" s="830"/>
      <c r="AD1316" s="855" t="e">
        <f>H1326/#REF!/#REF!</f>
        <v>#REF!</v>
      </c>
      <c r="AE1316" s="319"/>
      <c r="AF1316" s="319"/>
      <c r="AG1316" s="319"/>
      <c r="AH1316" s="319"/>
      <c r="AI1316" s="319"/>
      <c r="AJ1316" s="319"/>
      <c r="AK1316" s="319"/>
      <c r="AL1316" s="319"/>
      <c r="AM1316" s="319"/>
      <c r="AN1316" s="319"/>
      <c r="AO1316" s="319"/>
      <c r="AP1316" s="319"/>
      <c r="AQ1316" s="857" t="e">
        <f>ROUND(AD1326/#REF!,0)</f>
        <v>#REF!</v>
      </c>
      <c r="AR1316" s="44"/>
      <c r="AS1316" s="19"/>
    </row>
    <row r="1317" spans="2:45" hidden="1">
      <c r="B1317" s="948"/>
      <c r="C1317" s="828"/>
      <c r="D1317" s="25"/>
      <c r="E1317" s="25"/>
      <c r="F1317" s="396"/>
      <c r="G1317" s="396"/>
      <c r="H1317" s="7" t="str">
        <f>IFERROR(IF(G1317/#REF!=0," ",G1317/#REF!),"")</f>
        <v/>
      </c>
      <c r="I1317" s="147"/>
      <c r="J1317" s="147"/>
      <c r="K1317" s="147"/>
      <c r="L1317" s="147"/>
      <c r="M1317" s="147"/>
      <c r="N1317" s="147"/>
      <c r="O1317" s="863"/>
      <c r="P1317" s="860"/>
      <c r="Q1317" s="330"/>
      <c r="R1317" s="866"/>
      <c r="S1317" s="392"/>
      <c r="T1317" s="392"/>
      <c r="U1317" s="152"/>
      <c r="V1317" s="152"/>
      <c r="W1317" s="835"/>
      <c r="X1317" s="388"/>
      <c r="Y1317" s="835"/>
      <c r="Z1317" s="388"/>
      <c r="AA1317" s="835"/>
      <c r="AB1317" s="270"/>
      <c r="AC1317" s="831"/>
      <c r="AD1317" s="855"/>
      <c r="AE1317" s="319"/>
      <c r="AF1317" s="319"/>
      <c r="AG1317" s="319"/>
      <c r="AH1317" s="319"/>
      <c r="AI1317" s="319"/>
      <c r="AJ1317" s="319"/>
      <c r="AK1317" s="319"/>
      <c r="AL1317" s="319"/>
      <c r="AM1317" s="319"/>
      <c r="AN1317" s="319"/>
      <c r="AO1317" s="319"/>
      <c r="AP1317" s="319"/>
      <c r="AQ1317" s="857"/>
      <c r="AR1317" s="46"/>
      <c r="AS1317" s="19"/>
    </row>
    <row r="1318" spans="2:45" hidden="1">
      <c r="B1318" s="948"/>
      <c r="C1318" s="828"/>
      <c r="D1318" s="25"/>
      <c r="E1318" s="25"/>
      <c r="F1318" s="396"/>
      <c r="G1318" s="396"/>
      <c r="H1318" s="7" t="str">
        <f>IFERROR(IF(G1318/#REF!=0," ",G1318/#REF!),"")</f>
        <v/>
      </c>
      <c r="I1318" s="147"/>
      <c r="J1318" s="147"/>
      <c r="K1318" s="147"/>
      <c r="L1318" s="147"/>
      <c r="M1318" s="147"/>
      <c r="N1318" s="147"/>
      <c r="O1318" s="863"/>
      <c r="P1318" s="860"/>
      <c r="Q1318" s="330"/>
      <c r="R1318" s="866"/>
      <c r="S1318" s="392"/>
      <c r="T1318" s="392"/>
      <c r="U1318" s="152"/>
      <c r="V1318" s="152"/>
      <c r="W1318" s="835"/>
      <c r="X1318" s="388"/>
      <c r="Y1318" s="835"/>
      <c r="Z1318" s="388"/>
      <c r="AA1318" s="835"/>
      <c r="AB1318" s="270"/>
      <c r="AC1318" s="831"/>
      <c r="AD1318" s="855"/>
      <c r="AE1318" s="319"/>
      <c r="AF1318" s="319"/>
      <c r="AG1318" s="319"/>
      <c r="AH1318" s="319"/>
      <c r="AI1318" s="319"/>
      <c r="AJ1318" s="319"/>
      <c r="AK1318" s="319"/>
      <c r="AL1318" s="319"/>
      <c r="AM1318" s="319"/>
      <c r="AN1318" s="319"/>
      <c r="AO1318" s="319"/>
      <c r="AP1318" s="319"/>
      <c r="AQ1318" s="857"/>
      <c r="AR1318" s="46"/>
      <c r="AS1318" s="19"/>
    </row>
    <row r="1319" spans="2:45" hidden="1">
      <c r="B1319" s="948"/>
      <c r="C1319" s="828"/>
      <c r="D1319" s="25"/>
      <c r="E1319" s="25"/>
      <c r="F1319" s="396"/>
      <c r="G1319" s="396"/>
      <c r="H1319" s="7" t="str">
        <f>IFERROR(IF(G1319/#REF!=0," ",G1319/#REF!),"")</f>
        <v/>
      </c>
      <c r="I1319" s="147"/>
      <c r="J1319" s="147"/>
      <c r="K1319" s="147"/>
      <c r="L1319" s="147"/>
      <c r="M1319" s="147"/>
      <c r="N1319" s="147"/>
      <c r="O1319" s="863"/>
      <c r="P1319" s="860"/>
      <c r="Q1319" s="330"/>
      <c r="R1319" s="866"/>
      <c r="S1319" s="392"/>
      <c r="T1319" s="392"/>
      <c r="U1319" s="152"/>
      <c r="V1319" s="152"/>
      <c r="W1319" s="835"/>
      <c r="X1319" s="388"/>
      <c r="Y1319" s="835"/>
      <c r="Z1319" s="388"/>
      <c r="AA1319" s="835"/>
      <c r="AB1319" s="270"/>
      <c r="AC1319" s="831"/>
      <c r="AD1319" s="855"/>
      <c r="AE1319" s="319"/>
      <c r="AF1319" s="319"/>
      <c r="AG1319" s="319"/>
      <c r="AH1319" s="319"/>
      <c r="AI1319" s="319"/>
      <c r="AJ1319" s="319"/>
      <c r="AK1319" s="319"/>
      <c r="AL1319" s="319"/>
      <c r="AM1319" s="319"/>
      <c r="AN1319" s="319"/>
      <c r="AO1319" s="319"/>
      <c r="AP1319" s="319"/>
      <c r="AQ1319" s="857"/>
      <c r="AR1319" s="46"/>
      <c r="AS1319" s="19"/>
    </row>
    <row r="1320" spans="2:45" hidden="1">
      <c r="B1320" s="948"/>
      <c r="C1320" s="828"/>
      <c r="D1320" s="25"/>
      <c r="E1320" s="25"/>
      <c r="F1320" s="396"/>
      <c r="G1320" s="22"/>
      <c r="H1320" s="7" t="str">
        <f>IFERROR(IF(G1320/#REF!=0," ",G1320/#REF!),"")</f>
        <v/>
      </c>
      <c r="I1320" s="147"/>
      <c r="J1320" s="147"/>
      <c r="K1320" s="147"/>
      <c r="L1320" s="147"/>
      <c r="M1320" s="147"/>
      <c r="N1320" s="147"/>
      <c r="O1320" s="863"/>
      <c r="P1320" s="860"/>
      <c r="Q1320" s="330"/>
      <c r="R1320" s="866"/>
      <c r="S1320" s="392"/>
      <c r="T1320" s="392"/>
      <c r="U1320" s="152"/>
      <c r="V1320" s="152"/>
      <c r="W1320" s="835"/>
      <c r="X1320" s="388"/>
      <c r="Y1320" s="835"/>
      <c r="Z1320" s="388"/>
      <c r="AA1320" s="835"/>
      <c r="AB1320" s="270"/>
      <c r="AC1320" s="831"/>
      <c r="AD1320" s="855"/>
      <c r="AE1320" s="319"/>
      <c r="AF1320" s="319"/>
      <c r="AG1320" s="319"/>
      <c r="AH1320" s="319"/>
      <c r="AI1320" s="319"/>
      <c r="AJ1320" s="319"/>
      <c r="AK1320" s="319"/>
      <c r="AL1320" s="319"/>
      <c r="AM1320" s="319"/>
      <c r="AN1320" s="319"/>
      <c r="AO1320" s="319"/>
      <c r="AP1320" s="319"/>
      <c r="AQ1320" s="857"/>
      <c r="AR1320" s="46"/>
      <c r="AS1320" s="19"/>
    </row>
    <row r="1321" spans="2:45" hidden="1">
      <c r="B1321" s="948"/>
      <c r="C1321" s="828"/>
      <c r="D1321" s="25"/>
      <c r="E1321" s="25"/>
      <c r="F1321" s="396"/>
      <c r="G1321" s="22"/>
      <c r="H1321" s="7" t="str">
        <f>IFERROR(IF(G1321/#REF!=0," ",G1321/#REF!),"")</f>
        <v/>
      </c>
      <c r="I1321" s="147"/>
      <c r="J1321" s="147"/>
      <c r="K1321" s="147"/>
      <c r="L1321" s="147"/>
      <c r="M1321" s="147"/>
      <c r="N1321" s="147"/>
      <c r="O1321" s="863"/>
      <c r="P1321" s="860"/>
      <c r="Q1321" s="330"/>
      <c r="R1321" s="866"/>
      <c r="S1321" s="392"/>
      <c r="T1321" s="392"/>
      <c r="U1321" s="152"/>
      <c r="V1321" s="152"/>
      <c r="W1321" s="835"/>
      <c r="X1321" s="388"/>
      <c r="Y1321" s="835"/>
      <c r="Z1321" s="388"/>
      <c r="AA1321" s="835"/>
      <c r="AB1321" s="270"/>
      <c r="AC1321" s="831"/>
      <c r="AD1321" s="855"/>
      <c r="AE1321" s="319"/>
      <c r="AF1321" s="319"/>
      <c r="AG1321" s="319"/>
      <c r="AH1321" s="319"/>
      <c r="AI1321" s="319"/>
      <c r="AJ1321" s="319"/>
      <c r="AK1321" s="319"/>
      <c r="AL1321" s="319"/>
      <c r="AM1321" s="319"/>
      <c r="AN1321" s="319"/>
      <c r="AO1321" s="319"/>
      <c r="AP1321" s="319"/>
      <c r="AQ1321" s="857"/>
      <c r="AR1321" s="46"/>
      <c r="AS1321" s="19"/>
    </row>
    <row r="1322" spans="2:45" hidden="1">
      <c r="B1322" s="948"/>
      <c r="C1322" s="828"/>
      <c r="D1322" s="25"/>
      <c r="E1322" s="25"/>
      <c r="F1322" s="396"/>
      <c r="G1322" s="22"/>
      <c r="H1322" s="7" t="str">
        <f>IFERROR(IF(G1322/#REF!=0," ",G1322/#REF!),"")</f>
        <v/>
      </c>
      <c r="I1322" s="147"/>
      <c r="J1322" s="147"/>
      <c r="K1322" s="147"/>
      <c r="L1322" s="147"/>
      <c r="M1322" s="147"/>
      <c r="N1322" s="147"/>
      <c r="O1322" s="863"/>
      <c r="P1322" s="860"/>
      <c r="Q1322" s="330"/>
      <c r="R1322" s="866"/>
      <c r="S1322" s="392"/>
      <c r="T1322" s="392"/>
      <c r="U1322" s="152"/>
      <c r="V1322" s="152"/>
      <c r="W1322" s="835"/>
      <c r="X1322" s="388"/>
      <c r="Y1322" s="835"/>
      <c r="Z1322" s="388"/>
      <c r="AA1322" s="835"/>
      <c r="AB1322" s="270"/>
      <c r="AC1322" s="831"/>
      <c r="AD1322" s="855"/>
      <c r="AE1322" s="319"/>
      <c r="AF1322" s="319"/>
      <c r="AG1322" s="319"/>
      <c r="AH1322" s="319"/>
      <c r="AI1322" s="319"/>
      <c r="AJ1322" s="319"/>
      <c r="AK1322" s="319"/>
      <c r="AL1322" s="319"/>
      <c r="AM1322" s="319"/>
      <c r="AN1322" s="319"/>
      <c r="AO1322" s="319"/>
      <c r="AP1322" s="319"/>
      <c r="AQ1322" s="857"/>
      <c r="AR1322" s="46"/>
      <c r="AS1322" s="19"/>
    </row>
    <row r="1323" spans="2:45" hidden="1">
      <c r="B1323" s="948"/>
      <c r="C1323" s="828"/>
      <c r="D1323" s="25"/>
      <c r="E1323" s="25"/>
      <c r="F1323" s="396"/>
      <c r="G1323" s="22"/>
      <c r="H1323" s="7" t="str">
        <f>IFERROR(IF(G1323/#REF!=0," ",G1323/#REF!),"")</f>
        <v/>
      </c>
      <c r="I1323" s="147"/>
      <c r="J1323" s="147"/>
      <c r="K1323" s="147"/>
      <c r="L1323" s="147"/>
      <c r="M1323" s="147"/>
      <c r="N1323" s="147"/>
      <c r="O1323" s="863"/>
      <c r="P1323" s="860"/>
      <c r="Q1323" s="330"/>
      <c r="R1323" s="866"/>
      <c r="S1323" s="392"/>
      <c r="T1323" s="392"/>
      <c r="U1323" s="152"/>
      <c r="V1323" s="152"/>
      <c r="W1323" s="835"/>
      <c r="X1323" s="388"/>
      <c r="Y1323" s="835"/>
      <c r="Z1323" s="388"/>
      <c r="AA1323" s="835"/>
      <c r="AB1323" s="270"/>
      <c r="AC1323" s="831"/>
      <c r="AD1323" s="855"/>
      <c r="AE1323" s="319"/>
      <c r="AF1323" s="319"/>
      <c r="AG1323" s="319"/>
      <c r="AH1323" s="319"/>
      <c r="AI1323" s="319"/>
      <c r="AJ1323" s="319"/>
      <c r="AK1323" s="319"/>
      <c r="AL1323" s="319"/>
      <c r="AM1323" s="319"/>
      <c r="AN1323" s="319"/>
      <c r="AO1323" s="319"/>
      <c r="AP1323" s="319"/>
      <c r="AQ1323" s="857"/>
      <c r="AR1323" s="46"/>
      <c r="AS1323" s="19"/>
    </row>
    <row r="1324" spans="2:45" hidden="1">
      <c r="B1324" s="948"/>
      <c r="C1324" s="828"/>
      <c r="D1324" s="25"/>
      <c r="E1324" s="25"/>
      <c r="F1324" s="396"/>
      <c r="G1324" s="22"/>
      <c r="H1324" s="7" t="str">
        <f>IFERROR(IF(G1324/#REF!=0," ",G1324/#REF!),"")</f>
        <v/>
      </c>
      <c r="I1324" s="147"/>
      <c r="J1324" s="147"/>
      <c r="K1324" s="147"/>
      <c r="L1324" s="147"/>
      <c r="M1324" s="147"/>
      <c r="N1324" s="147"/>
      <c r="O1324" s="863"/>
      <c r="P1324" s="860"/>
      <c r="Q1324" s="330"/>
      <c r="R1324" s="866"/>
      <c r="S1324" s="392"/>
      <c r="T1324" s="392"/>
      <c r="U1324" s="152"/>
      <c r="V1324" s="152"/>
      <c r="W1324" s="835"/>
      <c r="X1324" s="388"/>
      <c r="Y1324" s="835"/>
      <c r="Z1324" s="388"/>
      <c r="AA1324" s="835"/>
      <c r="AB1324" s="270"/>
      <c r="AC1324" s="831"/>
      <c r="AD1324" s="855"/>
      <c r="AE1324" s="319"/>
      <c r="AF1324" s="319"/>
      <c r="AG1324" s="319"/>
      <c r="AH1324" s="319"/>
      <c r="AI1324" s="319"/>
      <c r="AJ1324" s="319"/>
      <c r="AK1324" s="319"/>
      <c r="AL1324" s="319"/>
      <c r="AM1324" s="319"/>
      <c r="AN1324" s="319"/>
      <c r="AO1324" s="319"/>
      <c r="AP1324" s="319"/>
      <c r="AQ1324" s="857"/>
      <c r="AR1324" s="46"/>
      <c r="AS1324" s="19"/>
    </row>
    <row r="1325" spans="2:45" hidden="1">
      <c r="B1325" s="949"/>
      <c r="C1325" s="829"/>
      <c r="D1325" s="25"/>
      <c r="E1325" s="25"/>
      <c r="F1325" s="396"/>
      <c r="G1325" s="22"/>
      <c r="H1325" s="7" t="str">
        <f>IFERROR(IF(G1325/#REF!=0," ",G1325/#REF!),"")</f>
        <v/>
      </c>
      <c r="I1325" s="7"/>
      <c r="J1325" s="7"/>
      <c r="K1325" s="7"/>
      <c r="L1325" s="7"/>
      <c r="M1325" s="7"/>
      <c r="N1325" s="7"/>
      <c r="O1325" s="864"/>
      <c r="P1325" s="861"/>
      <c r="Q1325" s="331"/>
      <c r="R1325" s="867"/>
      <c r="S1325" s="393"/>
      <c r="T1325" s="393"/>
      <c r="U1325" s="153"/>
      <c r="V1325" s="153"/>
      <c r="W1325" s="836"/>
      <c r="X1325" s="389"/>
      <c r="Y1325" s="836"/>
      <c r="Z1325" s="389"/>
      <c r="AA1325" s="836"/>
      <c r="AB1325" s="271"/>
      <c r="AC1325" s="832"/>
      <c r="AD1325" s="856"/>
      <c r="AE1325" s="320"/>
      <c r="AF1325" s="320"/>
      <c r="AG1325" s="320"/>
      <c r="AH1325" s="320"/>
      <c r="AI1325" s="320"/>
      <c r="AJ1325" s="320"/>
      <c r="AK1325" s="320"/>
      <c r="AL1325" s="320"/>
      <c r="AM1325" s="320"/>
      <c r="AN1325" s="320"/>
      <c r="AO1325" s="320"/>
      <c r="AP1325" s="320"/>
      <c r="AQ1325" s="858"/>
      <c r="AR1325" s="46"/>
      <c r="AS1325" s="19"/>
    </row>
    <row r="1326" spans="2:45" s="90" customFormat="1" ht="16.5" hidden="1" customHeight="1">
      <c r="B1326" s="950"/>
      <c r="C1326" s="78" t="s">
        <v>348</v>
      </c>
      <c r="D1326" s="78">
        <f>COUNTA(D1316:D1325)</f>
        <v>0</v>
      </c>
      <c r="E1326" s="78"/>
      <c r="F1326" s="78"/>
      <c r="G1326" s="69">
        <f>SUM(G1316:G1325)</f>
        <v>0</v>
      </c>
      <c r="H1326" s="69">
        <f>SUM(H1316:H1325)</f>
        <v>0</v>
      </c>
      <c r="I1326" s="69"/>
      <c r="J1326" s="69"/>
      <c r="K1326" s="69"/>
      <c r="L1326" s="69"/>
      <c r="M1326" s="69"/>
      <c r="N1326" s="69"/>
      <c r="O1326" s="70">
        <f>SUM(O1316:O1325)</f>
        <v>0</v>
      </c>
      <c r="P1326" s="71">
        <f>SUM(P1316:P1325)</f>
        <v>0</v>
      </c>
      <c r="Q1326" s="71"/>
      <c r="R1326" s="71">
        <f>SUM(R1316:R1325)</f>
        <v>0</v>
      </c>
      <c r="S1326" s="71"/>
      <c r="T1326" s="71"/>
      <c r="U1326" s="71"/>
      <c r="V1326" s="71"/>
      <c r="W1326" s="74">
        <f>SUM(W1316:W1325)</f>
        <v>0</v>
      </c>
      <c r="X1326" s="74"/>
      <c r="Y1326" s="74">
        <f t="shared" ref="Y1326" si="230">SUM(Y1316:Y1325)</f>
        <v>0</v>
      </c>
      <c r="Z1326" s="74"/>
      <c r="AA1326" s="74">
        <f>SUM(AA1316:AA1325)</f>
        <v>0</v>
      </c>
      <c r="AB1326" s="74"/>
      <c r="AC1326" s="71"/>
      <c r="AD1326" s="71" t="e">
        <f>SUM(AD1316:AD1325)</f>
        <v>#REF!</v>
      </c>
      <c r="AE1326" s="71"/>
      <c r="AF1326" s="71"/>
      <c r="AG1326" s="71"/>
      <c r="AH1326" s="71"/>
      <c r="AI1326" s="71"/>
      <c r="AJ1326" s="71"/>
      <c r="AK1326" s="71"/>
      <c r="AL1326" s="71"/>
      <c r="AM1326" s="71"/>
      <c r="AN1326" s="71"/>
      <c r="AO1326" s="71"/>
      <c r="AP1326" s="71"/>
      <c r="AQ1326" s="71" t="e">
        <f t="shared" ref="AQ1326" si="231">SUM(AQ1316:AQ1325)</f>
        <v>#REF!</v>
      </c>
      <c r="AR1326" s="81"/>
      <c r="AS1326" s="91"/>
    </row>
    <row r="1327" spans="2:45" s="93" customFormat="1" hidden="1">
      <c r="B1327" s="949"/>
      <c r="C1327" s="82"/>
      <c r="D1327" s="83"/>
      <c r="E1327" s="83"/>
      <c r="F1327" s="84"/>
      <c r="G1327" s="84"/>
      <c r="H1327" s="28" t="str">
        <f>IFERROR(IF(G1327/#REF!=0," ",G1327/#REF!),"")</f>
        <v/>
      </c>
      <c r="I1327" s="28"/>
      <c r="J1327" s="28"/>
      <c r="K1327" s="28"/>
      <c r="L1327" s="28"/>
      <c r="M1327" s="28"/>
      <c r="N1327" s="28"/>
      <c r="O1327" s="72"/>
      <c r="P1327" s="73"/>
      <c r="Q1327" s="73"/>
      <c r="R1327" s="73"/>
      <c r="S1327" s="73"/>
      <c r="T1327" s="73"/>
      <c r="U1327" s="73"/>
      <c r="V1327" s="73"/>
      <c r="W1327" s="73"/>
      <c r="X1327" s="73"/>
      <c r="Y1327" s="73"/>
      <c r="Z1327" s="73"/>
      <c r="AA1327" s="73"/>
      <c r="AB1327" s="73"/>
      <c r="AC1327" s="73"/>
      <c r="AD1327" s="73"/>
      <c r="AE1327" s="73"/>
      <c r="AF1327" s="73"/>
      <c r="AG1327" s="73"/>
      <c r="AH1327" s="73"/>
      <c r="AI1327" s="73"/>
      <c r="AJ1327" s="73"/>
      <c r="AK1327" s="73"/>
      <c r="AL1327" s="73"/>
      <c r="AM1327" s="73"/>
      <c r="AN1327" s="73"/>
      <c r="AO1327" s="73"/>
      <c r="AP1327" s="73"/>
      <c r="AQ1327" s="73"/>
      <c r="AR1327" s="87"/>
      <c r="AS1327" s="92"/>
    </row>
    <row r="1328" spans="2:45" hidden="1">
      <c r="B1328" s="948">
        <f>B1316+1</f>
        <v>110</v>
      </c>
      <c r="C1328" s="828"/>
      <c r="D1328" s="25"/>
      <c r="E1328" s="25"/>
      <c r="F1328" s="24"/>
      <c r="G1328" s="396"/>
      <c r="H1328" s="7" t="str">
        <f>IFERROR(IF(G1328/#REF!=0," ",G1328/#REF!),"")</f>
        <v/>
      </c>
      <c r="I1328" s="147"/>
      <c r="J1328" s="147"/>
      <c r="K1328" s="147"/>
      <c r="L1328" s="147"/>
      <c r="M1328" s="147"/>
      <c r="N1328" s="147"/>
      <c r="O1328" s="862" t="str">
        <f>IFERROR(ROUND(IF(G1338/#REF!=0,"",G1338/#REF!),0),"")</f>
        <v/>
      </c>
      <c r="P1328" s="859" t="str">
        <f>IFERROR(O1338/#REF!,"")</f>
        <v/>
      </c>
      <c r="Q1328" s="332"/>
      <c r="R1328" s="865" t="str">
        <f>IFERROR(P1338*#REF!/2,"")</f>
        <v/>
      </c>
      <c r="S1328" s="392"/>
      <c r="T1328" s="392"/>
      <c r="U1328" s="152"/>
      <c r="V1328" s="152"/>
      <c r="W1328" s="834" t="str">
        <f>IFERROR(ROUND(IF(OR(#REF!="Hino Truck",#REF!="Hino Truck",#REF!="Hino Truck",#REF!="Hino Truck"),$P1338/#REF!,""),1),"NA")</f>
        <v>NA</v>
      </c>
      <c r="X1328" s="387"/>
      <c r="Y1328" s="834" t="str">
        <f>IFERROR(ROUND(IF(OR(#REF!="Shazoor",#REF!="Shazoor",#REF!="Shazoor",#REF!="Shazoor"),$P1338/#REF!,""),1),"NA")</f>
        <v>NA</v>
      </c>
      <c r="Z1328" s="387"/>
      <c r="AA1328" s="834" t="str">
        <f>IFERROR(ROUND(IF(OR(#REF!="Suzuki",#REF!="Suzuki",#REF!="Suzuki",#REF!="Suzuki"),$P1338/#REF!,""),1),"NA")</f>
        <v>NA</v>
      </c>
      <c r="AB1328" s="269"/>
      <c r="AC1328" s="830"/>
      <c r="AD1328" s="855" t="e">
        <f>H1338/#REF!/#REF!</f>
        <v>#REF!</v>
      </c>
      <c r="AE1328" s="319"/>
      <c r="AF1328" s="319"/>
      <c r="AG1328" s="319"/>
      <c r="AH1328" s="319"/>
      <c r="AI1328" s="319"/>
      <c r="AJ1328" s="319"/>
      <c r="AK1328" s="319"/>
      <c r="AL1328" s="319"/>
      <c r="AM1328" s="319"/>
      <c r="AN1328" s="319"/>
      <c r="AO1328" s="319"/>
      <c r="AP1328" s="319"/>
      <c r="AQ1328" s="857" t="e">
        <f>ROUND(AD1338/#REF!,0)</f>
        <v>#REF!</v>
      </c>
      <c r="AR1328" s="44"/>
      <c r="AS1328" s="19"/>
    </row>
    <row r="1329" spans="2:45" hidden="1">
      <c r="B1329" s="948"/>
      <c r="C1329" s="828"/>
      <c r="D1329" s="25"/>
      <c r="E1329" s="25"/>
      <c r="F1329" s="396"/>
      <c r="G1329" s="396"/>
      <c r="H1329" s="7" t="str">
        <f>IFERROR(IF(G1329/#REF!=0," ",G1329/#REF!),"")</f>
        <v/>
      </c>
      <c r="I1329" s="147"/>
      <c r="J1329" s="147"/>
      <c r="K1329" s="147"/>
      <c r="L1329" s="147"/>
      <c r="M1329" s="147"/>
      <c r="N1329" s="147"/>
      <c r="O1329" s="863"/>
      <c r="P1329" s="860"/>
      <c r="Q1329" s="330"/>
      <c r="R1329" s="866"/>
      <c r="S1329" s="392"/>
      <c r="T1329" s="392"/>
      <c r="U1329" s="152"/>
      <c r="V1329" s="152"/>
      <c r="W1329" s="835"/>
      <c r="X1329" s="388"/>
      <c r="Y1329" s="835"/>
      <c r="Z1329" s="388"/>
      <c r="AA1329" s="835"/>
      <c r="AB1329" s="270"/>
      <c r="AC1329" s="831"/>
      <c r="AD1329" s="855"/>
      <c r="AE1329" s="319"/>
      <c r="AF1329" s="319"/>
      <c r="AG1329" s="319"/>
      <c r="AH1329" s="319"/>
      <c r="AI1329" s="319"/>
      <c r="AJ1329" s="319"/>
      <c r="AK1329" s="319"/>
      <c r="AL1329" s="319"/>
      <c r="AM1329" s="319"/>
      <c r="AN1329" s="319"/>
      <c r="AO1329" s="319"/>
      <c r="AP1329" s="319"/>
      <c r="AQ1329" s="857"/>
      <c r="AR1329" s="46"/>
      <c r="AS1329" s="19"/>
    </row>
    <row r="1330" spans="2:45" hidden="1">
      <c r="B1330" s="948"/>
      <c r="C1330" s="828"/>
      <c r="D1330" s="25"/>
      <c r="E1330" s="25"/>
      <c r="F1330" s="396"/>
      <c r="G1330" s="396"/>
      <c r="H1330" s="7" t="str">
        <f>IFERROR(IF(G1330/#REF!=0," ",G1330/#REF!),"")</f>
        <v/>
      </c>
      <c r="I1330" s="147"/>
      <c r="J1330" s="147"/>
      <c r="K1330" s="147"/>
      <c r="L1330" s="147"/>
      <c r="M1330" s="147"/>
      <c r="N1330" s="147"/>
      <c r="O1330" s="863"/>
      <c r="P1330" s="860"/>
      <c r="Q1330" s="330"/>
      <c r="R1330" s="866"/>
      <c r="S1330" s="392"/>
      <c r="T1330" s="392"/>
      <c r="U1330" s="152"/>
      <c r="V1330" s="152"/>
      <c r="W1330" s="835"/>
      <c r="X1330" s="388"/>
      <c r="Y1330" s="835"/>
      <c r="Z1330" s="388"/>
      <c r="AA1330" s="835"/>
      <c r="AB1330" s="270"/>
      <c r="AC1330" s="831"/>
      <c r="AD1330" s="855"/>
      <c r="AE1330" s="319"/>
      <c r="AF1330" s="319"/>
      <c r="AG1330" s="319"/>
      <c r="AH1330" s="319"/>
      <c r="AI1330" s="319"/>
      <c r="AJ1330" s="319"/>
      <c r="AK1330" s="319"/>
      <c r="AL1330" s="319"/>
      <c r="AM1330" s="319"/>
      <c r="AN1330" s="319"/>
      <c r="AO1330" s="319"/>
      <c r="AP1330" s="319"/>
      <c r="AQ1330" s="857"/>
      <c r="AR1330" s="46"/>
      <c r="AS1330" s="19"/>
    </row>
    <row r="1331" spans="2:45" hidden="1">
      <c r="B1331" s="948"/>
      <c r="C1331" s="828"/>
      <c r="D1331" s="25"/>
      <c r="E1331" s="25"/>
      <c r="F1331" s="396"/>
      <c r="G1331" s="396"/>
      <c r="H1331" s="7" t="str">
        <f>IFERROR(IF(G1331/#REF!=0," ",G1331/#REF!),"")</f>
        <v/>
      </c>
      <c r="I1331" s="147"/>
      <c r="J1331" s="147"/>
      <c r="K1331" s="147"/>
      <c r="L1331" s="147"/>
      <c r="M1331" s="147"/>
      <c r="N1331" s="147"/>
      <c r="O1331" s="863"/>
      <c r="P1331" s="860"/>
      <c r="Q1331" s="330"/>
      <c r="R1331" s="866"/>
      <c r="S1331" s="392"/>
      <c r="T1331" s="392"/>
      <c r="U1331" s="152"/>
      <c r="V1331" s="152"/>
      <c r="W1331" s="835"/>
      <c r="X1331" s="388"/>
      <c r="Y1331" s="835"/>
      <c r="Z1331" s="388"/>
      <c r="AA1331" s="835"/>
      <c r="AB1331" s="270"/>
      <c r="AC1331" s="831"/>
      <c r="AD1331" s="855"/>
      <c r="AE1331" s="319"/>
      <c r="AF1331" s="319"/>
      <c r="AG1331" s="319"/>
      <c r="AH1331" s="319"/>
      <c r="AI1331" s="319"/>
      <c r="AJ1331" s="319"/>
      <c r="AK1331" s="319"/>
      <c r="AL1331" s="319"/>
      <c r="AM1331" s="319"/>
      <c r="AN1331" s="319"/>
      <c r="AO1331" s="319"/>
      <c r="AP1331" s="319"/>
      <c r="AQ1331" s="857"/>
      <c r="AR1331" s="46"/>
      <c r="AS1331" s="19"/>
    </row>
    <row r="1332" spans="2:45" hidden="1">
      <c r="B1332" s="948"/>
      <c r="C1332" s="828"/>
      <c r="D1332" s="25"/>
      <c r="E1332" s="25"/>
      <c r="F1332" s="396"/>
      <c r="G1332" s="22"/>
      <c r="H1332" s="7" t="str">
        <f>IFERROR(IF(G1332/#REF!=0," ",G1332/#REF!),"")</f>
        <v/>
      </c>
      <c r="I1332" s="147"/>
      <c r="J1332" s="147"/>
      <c r="K1332" s="147"/>
      <c r="L1332" s="147"/>
      <c r="M1332" s="147"/>
      <c r="N1332" s="147"/>
      <c r="O1332" s="863"/>
      <c r="P1332" s="860"/>
      <c r="Q1332" s="330"/>
      <c r="R1332" s="866"/>
      <c r="S1332" s="392"/>
      <c r="T1332" s="392"/>
      <c r="U1332" s="152"/>
      <c r="V1332" s="152"/>
      <c r="W1332" s="835"/>
      <c r="X1332" s="388"/>
      <c r="Y1332" s="835"/>
      <c r="Z1332" s="388"/>
      <c r="AA1332" s="835"/>
      <c r="AB1332" s="270"/>
      <c r="AC1332" s="831"/>
      <c r="AD1332" s="855"/>
      <c r="AE1332" s="319"/>
      <c r="AF1332" s="319"/>
      <c r="AG1332" s="319"/>
      <c r="AH1332" s="319"/>
      <c r="AI1332" s="319"/>
      <c r="AJ1332" s="319"/>
      <c r="AK1332" s="319"/>
      <c r="AL1332" s="319"/>
      <c r="AM1332" s="319"/>
      <c r="AN1332" s="319"/>
      <c r="AO1332" s="319"/>
      <c r="AP1332" s="319"/>
      <c r="AQ1332" s="857"/>
      <c r="AR1332" s="46"/>
      <c r="AS1332" s="19"/>
    </row>
    <row r="1333" spans="2:45" hidden="1">
      <c r="B1333" s="948"/>
      <c r="C1333" s="828"/>
      <c r="D1333" s="25"/>
      <c r="E1333" s="25"/>
      <c r="F1333" s="396"/>
      <c r="G1333" s="22"/>
      <c r="H1333" s="7" t="str">
        <f>IFERROR(IF(G1333/#REF!=0," ",G1333/#REF!),"")</f>
        <v/>
      </c>
      <c r="I1333" s="147"/>
      <c r="J1333" s="147"/>
      <c r="K1333" s="147"/>
      <c r="L1333" s="147"/>
      <c r="M1333" s="147"/>
      <c r="N1333" s="147"/>
      <c r="O1333" s="863"/>
      <c r="P1333" s="860"/>
      <c r="Q1333" s="330"/>
      <c r="R1333" s="866"/>
      <c r="S1333" s="392"/>
      <c r="T1333" s="392"/>
      <c r="U1333" s="152"/>
      <c r="V1333" s="152"/>
      <c r="W1333" s="835"/>
      <c r="X1333" s="388"/>
      <c r="Y1333" s="835"/>
      <c r="Z1333" s="388"/>
      <c r="AA1333" s="835"/>
      <c r="AB1333" s="270"/>
      <c r="AC1333" s="831"/>
      <c r="AD1333" s="855"/>
      <c r="AE1333" s="319"/>
      <c r="AF1333" s="319"/>
      <c r="AG1333" s="319"/>
      <c r="AH1333" s="319"/>
      <c r="AI1333" s="319"/>
      <c r="AJ1333" s="319"/>
      <c r="AK1333" s="319"/>
      <c r="AL1333" s="319"/>
      <c r="AM1333" s="319"/>
      <c r="AN1333" s="319"/>
      <c r="AO1333" s="319"/>
      <c r="AP1333" s="319"/>
      <c r="AQ1333" s="857"/>
      <c r="AR1333" s="46"/>
      <c r="AS1333" s="19"/>
    </row>
    <row r="1334" spans="2:45" hidden="1">
      <c r="B1334" s="948"/>
      <c r="C1334" s="828"/>
      <c r="D1334" s="25"/>
      <c r="E1334" s="25"/>
      <c r="F1334" s="396"/>
      <c r="G1334" s="22"/>
      <c r="H1334" s="7" t="str">
        <f>IFERROR(IF(G1334/#REF!=0," ",G1334/#REF!),"")</f>
        <v/>
      </c>
      <c r="I1334" s="147"/>
      <c r="J1334" s="147"/>
      <c r="K1334" s="147"/>
      <c r="L1334" s="147"/>
      <c r="M1334" s="147"/>
      <c r="N1334" s="147"/>
      <c r="O1334" s="863"/>
      <c r="P1334" s="860"/>
      <c r="Q1334" s="330"/>
      <c r="R1334" s="866"/>
      <c r="S1334" s="392"/>
      <c r="T1334" s="392"/>
      <c r="U1334" s="152"/>
      <c r="V1334" s="152"/>
      <c r="W1334" s="835"/>
      <c r="X1334" s="388"/>
      <c r="Y1334" s="835"/>
      <c r="Z1334" s="388"/>
      <c r="AA1334" s="835"/>
      <c r="AB1334" s="270"/>
      <c r="AC1334" s="831"/>
      <c r="AD1334" s="855"/>
      <c r="AE1334" s="319"/>
      <c r="AF1334" s="319"/>
      <c r="AG1334" s="319"/>
      <c r="AH1334" s="319"/>
      <c r="AI1334" s="319"/>
      <c r="AJ1334" s="319"/>
      <c r="AK1334" s="319"/>
      <c r="AL1334" s="319"/>
      <c r="AM1334" s="319"/>
      <c r="AN1334" s="319"/>
      <c r="AO1334" s="319"/>
      <c r="AP1334" s="319"/>
      <c r="AQ1334" s="857"/>
      <c r="AR1334" s="46"/>
      <c r="AS1334" s="19"/>
    </row>
    <row r="1335" spans="2:45" hidden="1">
      <c r="B1335" s="948"/>
      <c r="C1335" s="828"/>
      <c r="D1335" s="25"/>
      <c r="E1335" s="25"/>
      <c r="F1335" s="396"/>
      <c r="G1335" s="22"/>
      <c r="H1335" s="7" t="str">
        <f>IFERROR(IF(G1335/#REF!=0," ",G1335/#REF!),"")</f>
        <v/>
      </c>
      <c r="I1335" s="147"/>
      <c r="J1335" s="147"/>
      <c r="K1335" s="147"/>
      <c r="L1335" s="147"/>
      <c r="M1335" s="147"/>
      <c r="N1335" s="147"/>
      <c r="O1335" s="863"/>
      <c r="P1335" s="860"/>
      <c r="Q1335" s="330"/>
      <c r="R1335" s="866"/>
      <c r="S1335" s="392"/>
      <c r="T1335" s="392"/>
      <c r="U1335" s="152"/>
      <c r="V1335" s="152"/>
      <c r="W1335" s="835"/>
      <c r="X1335" s="388"/>
      <c r="Y1335" s="835"/>
      <c r="Z1335" s="388"/>
      <c r="AA1335" s="835"/>
      <c r="AB1335" s="270"/>
      <c r="AC1335" s="831"/>
      <c r="AD1335" s="855"/>
      <c r="AE1335" s="319"/>
      <c r="AF1335" s="319"/>
      <c r="AG1335" s="319"/>
      <c r="AH1335" s="319"/>
      <c r="AI1335" s="319"/>
      <c r="AJ1335" s="319"/>
      <c r="AK1335" s="319"/>
      <c r="AL1335" s="319"/>
      <c r="AM1335" s="319"/>
      <c r="AN1335" s="319"/>
      <c r="AO1335" s="319"/>
      <c r="AP1335" s="319"/>
      <c r="AQ1335" s="857"/>
      <c r="AR1335" s="46"/>
      <c r="AS1335" s="19"/>
    </row>
    <row r="1336" spans="2:45" hidden="1">
      <c r="B1336" s="948"/>
      <c r="C1336" s="828"/>
      <c r="D1336" s="25"/>
      <c r="E1336" s="25"/>
      <c r="F1336" s="396"/>
      <c r="G1336" s="22"/>
      <c r="H1336" s="7" t="str">
        <f>IFERROR(IF(G1336/#REF!=0," ",G1336/#REF!),"")</f>
        <v/>
      </c>
      <c r="I1336" s="147"/>
      <c r="J1336" s="147"/>
      <c r="K1336" s="147"/>
      <c r="L1336" s="147"/>
      <c r="M1336" s="147"/>
      <c r="N1336" s="147"/>
      <c r="O1336" s="863"/>
      <c r="P1336" s="860"/>
      <c r="Q1336" s="330"/>
      <c r="R1336" s="866"/>
      <c r="S1336" s="392"/>
      <c r="T1336" s="392"/>
      <c r="U1336" s="152"/>
      <c r="V1336" s="152"/>
      <c r="W1336" s="835"/>
      <c r="X1336" s="388"/>
      <c r="Y1336" s="835"/>
      <c r="Z1336" s="388"/>
      <c r="AA1336" s="835"/>
      <c r="AB1336" s="270"/>
      <c r="AC1336" s="831"/>
      <c r="AD1336" s="855"/>
      <c r="AE1336" s="319"/>
      <c r="AF1336" s="319"/>
      <c r="AG1336" s="319"/>
      <c r="AH1336" s="319"/>
      <c r="AI1336" s="319"/>
      <c r="AJ1336" s="319"/>
      <c r="AK1336" s="319"/>
      <c r="AL1336" s="319"/>
      <c r="AM1336" s="319"/>
      <c r="AN1336" s="319"/>
      <c r="AO1336" s="319"/>
      <c r="AP1336" s="319"/>
      <c r="AQ1336" s="857"/>
      <c r="AR1336" s="46"/>
      <c r="AS1336" s="19"/>
    </row>
    <row r="1337" spans="2:45" hidden="1">
      <c r="B1337" s="949"/>
      <c r="C1337" s="829"/>
      <c r="D1337" s="25"/>
      <c r="E1337" s="25"/>
      <c r="F1337" s="396"/>
      <c r="G1337" s="22"/>
      <c r="H1337" s="7" t="str">
        <f>IFERROR(IF(G1337/#REF!=0," ",G1337/#REF!),"")</f>
        <v/>
      </c>
      <c r="I1337" s="7"/>
      <c r="J1337" s="7"/>
      <c r="K1337" s="7"/>
      <c r="L1337" s="7"/>
      <c r="M1337" s="7"/>
      <c r="N1337" s="7"/>
      <c r="O1337" s="864"/>
      <c r="P1337" s="861"/>
      <c r="Q1337" s="331"/>
      <c r="R1337" s="867"/>
      <c r="S1337" s="393"/>
      <c r="T1337" s="393"/>
      <c r="U1337" s="153"/>
      <c r="V1337" s="153"/>
      <c r="W1337" s="836"/>
      <c r="X1337" s="389"/>
      <c r="Y1337" s="836"/>
      <c r="Z1337" s="389"/>
      <c r="AA1337" s="836"/>
      <c r="AB1337" s="271"/>
      <c r="AC1337" s="832"/>
      <c r="AD1337" s="856"/>
      <c r="AE1337" s="320"/>
      <c r="AF1337" s="320"/>
      <c r="AG1337" s="320"/>
      <c r="AH1337" s="320"/>
      <c r="AI1337" s="320"/>
      <c r="AJ1337" s="320"/>
      <c r="AK1337" s="320"/>
      <c r="AL1337" s="320"/>
      <c r="AM1337" s="320"/>
      <c r="AN1337" s="320"/>
      <c r="AO1337" s="320"/>
      <c r="AP1337" s="320"/>
      <c r="AQ1337" s="858"/>
      <c r="AR1337" s="46"/>
      <c r="AS1337" s="19"/>
    </row>
    <row r="1338" spans="2:45" s="90" customFormat="1" ht="16.5" hidden="1" customHeight="1">
      <c r="B1338" s="950"/>
      <c r="C1338" s="78" t="s">
        <v>348</v>
      </c>
      <c r="D1338" s="78">
        <f>COUNTA(D1328:D1337)</f>
        <v>0</v>
      </c>
      <c r="E1338" s="78"/>
      <c r="F1338" s="78"/>
      <c r="G1338" s="69">
        <f>SUM(G1328:G1337)</f>
        <v>0</v>
      </c>
      <c r="H1338" s="69">
        <f>SUM(H1328:H1337)</f>
        <v>0</v>
      </c>
      <c r="I1338" s="69"/>
      <c r="J1338" s="69"/>
      <c r="K1338" s="69"/>
      <c r="L1338" s="69"/>
      <c r="M1338" s="69"/>
      <c r="N1338" s="69"/>
      <c r="O1338" s="70">
        <f>SUM(O1328:O1337)</f>
        <v>0</v>
      </c>
      <c r="P1338" s="71">
        <f>SUM(P1328:P1337)</f>
        <v>0</v>
      </c>
      <c r="Q1338" s="71"/>
      <c r="R1338" s="71">
        <f>SUM(R1328:R1337)</f>
        <v>0</v>
      </c>
      <c r="S1338" s="71"/>
      <c r="T1338" s="71"/>
      <c r="U1338" s="71"/>
      <c r="V1338" s="71"/>
      <c r="W1338" s="74">
        <f>SUM(W1328:W1337)</f>
        <v>0</v>
      </c>
      <c r="X1338" s="74"/>
      <c r="Y1338" s="74">
        <f t="shared" ref="Y1338" si="232">SUM(Y1328:Y1337)</f>
        <v>0</v>
      </c>
      <c r="Z1338" s="74"/>
      <c r="AA1338" s="74">
        <f>SUM(AA1328:AA1337)</f>
        <v>0</v>
      </c>
      <c r="AB1338" s="74"/>
      <c r="AC1338" s="71"/>
      <c r="AD1338" s="71" t="e">
        <f>SUM(AD1328:AD1337)</f>
        <v>#REF!</v>
      </c>
      <c r="AE1338" s="71"/>
      <c r="AF1338" s="71"/>
      <c r="AG1338" s="71"/>
      <c r="AH1338" s="71"/>
      <c r="AI1338" s="71"/>
      <c r="AJ1338" s="71"/>
      <c r="AK1338" s="71"/>
      <c r="AL1338" s="71"/>
      <c r="AM1338" s="71"/>
      <c r="AN1338" s="71"/>
      <c r="AO1338" s="71"/>
      <c r="AP1338" s="71"/>
      <c r="AQ1338" s="71" t="e">
        <f t="shared" ref="AQ1338" si="233">SUM(AQ1328:AQ1337)</f>
        <v>#REF!</v>
      </c>
      <c r="AR1338" s="81"/>
      <c r="AS1338" s="91"/>
    </row>
    <row r="1339" spans="2:45" s="93" customFormat="1" hidden="1">
      <c r="B1339" s="949"/>
      <c r="C1339" s="82"/>
      <c r="D1339" s="83"/>
      <c r="E1339" s="83"/>
      <c r="F1339" s="84"/>
      <c r="G1339" s="84"/>
      <c r="H1339" s="28" t="str">
        <f>IFERROR(IF(G1339/#REF!=0," ",G1339/#REF!),"")</f>
        <v/>
      </c>
      <c r="I1339" s="28"/>
      <c r="J1339" s="28"/>
      <c r="K1339" s="28"/>
      <c r="L1339" s="28"/>
      <c r="M1339" s="28"/>
      <c r="N1339" s="28"/>
      <c r="O1339" s="72"/>
      <c r="P1339" s="73"/>
      <c r="Q1339" s="73"/>
      <c r="R1339" s="73"/>
      <c r="S1339" s="73"/>
      <c r="T1339" s="73"/>
      <c r="U1339" s="73"/>
      <c r="V1339" s="73"/>
      <c r="W1339" s="73"/>
      <c r="X1339" s="73"/>
      <c r="Y1339" s="73"/>
      <c r="Z1339" s="73"/>
      <c r="AA1339" s="73"/>
      <c r="AB1339" s="73"/>
      <c r="AC1339" s="73"/>
      <c r="AD1339" s="73"/>
      <c r="AE1339" s="73"/>
      <c r="AF1339" s="73"/>
      <c r="AG1339" s="73"/>
      <c r="AH1339" s="73"/>
      <c r="AI1339" s="73"/>
      <c r="AJ1339" s="73"/>
      <c r="AK1339" s="73"/>
      <c r="AL1339" s="73"/>
      <c r="AM1339" s="73"/>
      <c r="AN1339" s="73"/>
      <c r="AO1339" s="73"/>
      <c r="AP1339" s="73"/>
      <c r="AQ1339" s="73"/>
      <c r="AR1339" s="87"/>
      <c r="AS1339" s="92"/>
    </row>
    <row r="1340" spans="2:45" hidden="1">
      <c r="B1340" s="948">
        <f>B1328+1</f>
        <v>111</v>
      </c>
      <c r="C1340" s="828"/>
      <c r="D1340" s="25"/>
      <c r="E1340" s="25"/>
      <c r="F1340" s="24"/>
      <c r="G1340" s="396"/>
      <c r="H1340" s="7" t="str">
        <f>IFERROR(IF(G1340/#REF!=0," ",G1340/#REF!),"")</f>
        <v/>
      </c>
      <c r="I1340" s="147"/>
      <c r="J1340" s="147"/>
      <c r="K1340" s="147"/>
      <c r="L1340" s="147"/>
      <c r="M1340" s="147"/>
      <c r="N1340" s="147"/>
      <c r="O1340" s="862" t="str">
        <f>IFERROR(ROUND(IF(G1350/#REF!=0,"",G1350/#REF!),0),"")</f>
        <v/>
      </c>
      <c r="P1340" s="859" t="str">
        <f>IFERROR(O1350/#REF!,"")</f>
        <v/>
      </c>
      <c r="Q1340" s="332"/>
      <c r="R1340" s="865" t="str">
        <f>IFERROR(P1350*#REF!/2,"")</f>
        <v/>
      </c>
      <c r="S1340" s="392"/>
      <c r="T1340" s="392"/>
      <c r="U1340" s="152"/>
      <c r="V1340" s="152"/>
      <c r="W1340" s="834" t="str">
        <f>IFERROR(ROUND(IF(OR(#REF!="Hino Truck",#REF!="Hino Truck",#REF!="Hino Truck",#REF!="Hino Truck"),$P1350/#REF!,""),1),"NA")</f>
        <v>NA</v>
      </c>
      <c r="X1340" s="387"/>
      <c r="Y1340" s="834" t="str">
        <f>IFERROR(ROUND(IF(OR(#REF!="Shazoor",#REF!="Shazoor",#REF!="Shazoor",#REF!="Shazoor"),$P1350/#REF!,""),1),"NA")</f>
        <v>NA</v>
      </c>
      <c r="Z1340" s="387"/>
      <c r="AA1340" s="834" t="str">
        <f>IFERROR(ROUND(IF(OR(#REF!="Suzuki",#REF!="Suzuki",#REF!="Suzuki",#REF!="Suzuki"),$P1350/#REF!,""),1),"NA")</f>
        <v>NA</v>
      </c>
      <c r="AB1340" s="269"/>
      <c r="AC1340" s="830"/>
      <c r="AD1340" s="855" t="e">
        <f>H1350/#REF!/#REF!</f>
        <v>#REF!</v>
      </c>
      <c r="AE1340" s="319"/>
      <c r="AF1340" s="319"/>
      <c r="AG1340" s="319"/>
      <c r="AH1340" s="319"/>
      <c r="AI1340" s="319"/>
      <c r="AJ1340" s="319"/>
      <c r="AK1340" s="319"/>
      <c r="AL1340" s="319"/>
      <c r="AM1340" s="319"/>
      <c r="AN1340" s="319"/>
      <c r="AO1340" s="319"/>
      <c r="AP1340" s="319"/>
      <c r="AQ1340" s="857" t="e">
        <f>ROUND(AD1350/#REF!,0)</f>
        <v>#REF!</v>
      </c>
      <c r="AR1340" s="44"/>
      <c r="AS1340" s="19"/>
    </row>
    <row r="1341" spans="2:45" hidden="1">
      <c r="B1341" s="948"/>
      <c r="C1341" s="828"/>
      <c r="D1341" s="25"/>
      <c r="E1341" s="25"/>
      <c r="F1341" s="396"/>
      <c r="G1341" s="396"/>
      <c r="H1341" s="7" t="str">
        <f>IFERROR(IF(G1341/#REF!=0," ",G1341/#REF!),"")</f>
        <v/>
      </c>
      <c r="I1341" s="147"/>
      <c r="J1341" s="147"/>
      <c r="K1341" s="147"/>
      <c r="L1341" s="147"/>
      <c r="M1341" s="147"/>
      <c r="N1341" s="147"/>
      <c r="O1341" s="863"/>
      <c r="P1341" s="860"/>
      <c r="Q1341" s="330"/>
      <c r="R1341" s="866"/>
      <c r="S1341" s="392"/>
      <c r="T1341" s="392"/>
      <c r="U1341" s="152"/>
      <c r="V1341" s="152"/>
      <c r="W1341" s="835"/>
      <c r="X1341" s="388"/>
      <c r="Y1341" s="835"/>
      <c r="Z1341" s="388"/>
      <c r="AA1341" s="835"/>
      <c r="AB1341" s="270"/>
      <c r="AC1341" s="831"/>
      <c r="AD1341" s="855"/>
      <c r="AE1341" s="319"/>
      <c r="AF1341" s="319"/>
      <c r="AG1341" s="319"/>
      <c r="AH1341" s="319"/>
      <c r="AI1341" s="319"/>
      <c r="AJ1341" s="319"/>
      <c r="AK1341" s="319"/>
      <c r="AL1341" s="319"/>
      <c r="AM1341" s="319"/>
      <c r="AN1341" s="319"/>
      <c r="AO1341" s="319"/>
      <c r="AP1341" s="319"/>
      <c r="AQ1341" s="857"/>
      <c r="AR1341" s="46"/>
      <c r="AS1341" s="19"/>
    </row>
    <row r="1342" spans="2:45" hidden="1">
      <c r="B1342" s="948"/>
      <c r="C1342" s="828"/>
      <c r="D1342" s="25"/>
      <c r="E1342" s="25"/>
      <c r="F1342" s="396"/>
      <c r="G1342" s="396"/>
      <c r="H1342" s="7" t="str">
        <f>IFERROR(IF(G1342/#REF!=0," ",G1342/#REF!),"")</f>
        <v/>
      </c>
      <c r="I1342" s="147"/>
      <c r="J1342" s="147"/>
      <c r="K1342" s="147"/>
      <c r="L1342" s="147"/>
      <c r="M1342" s="147"/>
      <c r="N1342" s="147"/>
      <c r="O1342" s="863"/>
      <c r="P1342" s="860"/>
      <c r="Q1342" s="330"/>
      <c r="R1342" s="866"/>
      <c r="S1342" s="392"/>
      <c r="T1342" s="392"/>
      <c r="U1342" s="152"/>
      <c r="V1342" s="152"/>
      <c r="W1342" s="835"/>
      <c r="X1342" s="388"/>
      <c r="Y1342" s="835"/>
      <c r="Z1342" s="388"/>
      <c r="AA1342" s="835"/>
      <c r="AB1342" s="270"/>
      <c r="AC1342" s="831"/>
      <c r="AD1342" s="855"/>
      <c r="AE1342" s="319"/>
      <c r="AF1342" s="319"/>
      <c r="AG1342" s="319"/>
      <c r="AH1342" s="319"/>
      <c r="AI1342" s="319"/>
      <c r="AJ1342" s="319"/>
      <c r="AK1342" s="319"/>
      <c r="AL1342" s="319"/>
      <c r="AM1342" s="319"/>
      <c r="AN1342" s="319"/>
      <c r="AO1342" s="319"/>
      <c r="AP1342" s="319"/>
      <c r="AQ1342" s="857"/>
      <c r="AR1342" s="46"/>
      <c r="AS1342" s="19"/>
    </row>
    <row r="1343" spans="2:45" hidden="1">
      <c r="B1343" s="948"/>
      <c r="C1343" s="828"/>
      <c r="D1343" s="25"/>
      <c r="E1343" s="25"/>
      <c r="F1343" s="396"/>
      <c r="G1343" s="396"/>
      <c r="H1343" s="7" t="str">
        <f>IFERROR(IF(G1343/#REF!=0," ",G1343/#REF!),"")</f>
        <v/>
      </c>
      <c r="I1343" s="147"/>
      <c r="J1343" s="147"/>
      <c r="K1343" s="147"/>
      <c r="L1343" s="147"/>
      <c r="M1343" s="147"/>
      <c r="N1343" s="147"/>
      <c r="O1343" s="863"/>
      <c r="P1343" s="860"/>
      <c r="Q1343" s="330"/>
      <c r="R1343" s="866"/>
      <c r="S1343" s="392"/>
      <c r="T1343" s="392"/>
      <c r="U1343" s="152"/>
      <c r="V1343" s="152"/>
      <c r="W1343" s="835"/>
      <c r="X1343" s="388"/>
      <c r="Y1343" s="835"/>
      <c r="Z1343" s="388"/>
      <c r="AA1343" s="835"/>
      <c r="AB1343" s="270"/>
      <c r="AC1343" s="831"/>
      <c r="AD1343" s="855"/>
      <c r="AE1343" s="319"/>
      <c r="AF1343" s="319"/>
      <c r="AG1343" s="319"/>
      <c r="AH1343" s="319"/>
      <c r="AI1343" s="319"/>
      <c r="AJ1343" s="319"/>
      <c r="AK1343" s="319"/>
      <c r="AL1343" s="319"/>
      <c r="AM1343" s="319"/>
      <c r="AN1343" s="319"/>
      <c r="AO1343" s="319"/>
      <c r="AP1343" s="319"/>
      <c r="AQ1343" s="857"/>
      <c r="AR1343" s="46"/>
      <c r="AS1343" s="19"/>
    </row>
    <row r="1344" spans="2:45" hidden="1">
      <c r="B1344" s="948"/>
      <c r="C1344" s="828"/>
      <c r="D1344" s="25"/>
      <c r="E1344" s="25"/>
      <c r="F1344" s="396"/>
      <c r="G1344" s="22"/>
      <c r="H1344" s="7" t="str">
        <f>IFERROR(IF(G1344/#REF!=0," ",G1344/#REF!),"")</f>
        <v/>
      </c>
      <c r="I1344" s="147"/>
      <c r="J1344" s="147"/>
      <c r="K1344" s="147"/>
      <c r="L1344" s="147"/>
      <c r="M1344" s="147"/>
      <c r="N1344" s="147"/>
      <c r="O1344" s="863"/>
      <c r="P1344" s="860"/>
      <c r="Q1344" s="330"/>
      <c r="R1344" s="866"/>
      <c r="S1344" s="392"/>
      <c r="T1344" s="392"/>
      <c r="U1344" s="152"/>
      <c r="V1344" s="152"/>
      <c r="W1344" s="835"/>
      <c r="X1344" s="388"/>
      <c r="Y1344" s="835"/>
      <c r="Z1344" s="388"/>
      <c r="AA1344" s="835"/>
      <c r="AB1344" s="270"/>
      <c r="AC1344" s="831"/>
      <c r="AD1344" s="855"/>
      <c r="AE1344" s="319"/>
      <c r="AF1344" s="319"/>
      <c r="AG1344" s="319"/>
      <c r="AH1344" s="319"/>
      <c r="AI1344" s="319"/>
      <c r="AJ1344" s="319"/>
      <c r="AK1344" s="319"/>
      <c r="AL1344" s="319"/>
      <c r="AM1344" s="319"/>
      <c r="AN1344" s="319"/>
      <c r="AO1344" s="319"/>
      <c r="AP1344" s="319"/>
      <c r="AQ1344" s="857"/>
      <c r="AR1344" s="46"/>
      <c r="AS1344" s="19"/>
    </row>
    <row r="1345" spans="2:45" hidden="1">
      <c r="B1345" s="948"/>
      <c r="C1345" s="828"/>
      <c r="D1345" s="25"/>
      <c r="E1345" s="25"/>
      <c r="F1345" s="396"/>
      <c r="G1345" s="22"/>
      <c r="H1345" s="7" t="str">
        <f>IFERROR(IF(G1345/#REF!=0," ",G1345/#REF!),"")</f>
        <v/>
      </c>
      <c r="I1345" s="147"/>
      <c r="J1345" s="147"/>
      <c r="K1345" s="147"/>
      <c r="L1345" s="147"/>
      <c r="M1345" s="147"/>
      <c r="N1345" s="147"/>
      <c r="O1345" s="863"/>
      <c r="P1345" s="860"/>
      <c r="Q1345" s="330"/>
      <c r="R1345" s="866"/>
      <c r="S1345" s="392"/>
      <c r="T1345" s="392"/>
      <c r="U1345" s="152"/>
      <c r="V1345" s="152"/>
      <c r="W1345" s="835"/>
      <c r="X1345" s="388"/>
      <c r="Y1345" s="835"/>
      <c r="Z1345" s="388"/>
      <c r="AA1345" s="835"/>
      <c r="AB1345" s="270"/>
      <c r="AC1345" s="831"/>
      <c r="AD1345" s="855"/>
      <c r="AE1345" s="319"/>
      <c r="AF1345" s="319"/>
      <c r="AG1345" s="319"/>
      <c r="AH1345" s="319"/>
      <c r="AI1345" s="319"/>
      <c r="AJ1345" s="319"/>
      <c r="AK1345" s="319"/>
      <c r="AL1345" s="319"/>
      <c r="AM1345" s="319"/>
      <c r="AN1345" s="319"/>
      <c r="AO1345" s="319"/>
      <c r="AP1345" s="319"/>
      <c r="AQ1345" s="857"/>
      <c r="AR1345" s="46"/>
      <c r="AS1345" s="19"/>
    </row>
    <row r="1346" spans="2:45" hidden="1">
      <c r="B1346" s="948"/>
      <c r="C1346" s="828"/>
      <c r="D1346" s="25"/>
      <c r="E1346" s="25"/>
      <c r="F1346" s="396"/>
      <c r="G1346" s="22"/>
      <c r="H1346" s="7" t="str">
        <f>IFERROR(IF(G1346/#REF!=0," ",G1346/#REF!),"")</f>
        <v/>
      </c>
      <c r="I1346" s="147"/>
      <c r="J1346" s="147"/>
      <c r="K1346" s="147"/>
      <c r="L1346" s="147"/>
      <c r="M1346" s="147"/>
      <c r="N1346" s="147"/>
      <c r="O1346" s="863"/>
      <c r="P1346" s="860"/>
      <c r="Q1346" s="330"/>
      <c r="R1346" s="866"/>
      <c r="S1346" s="392"/>
      <c r="T1346" s="392"/>
      <c r="U1346" s="152"/>
      <c r="V1346" s="152"/>
      <c r="W1346" s="835"/>
      <c r="X1346" s="388"/>
      <c r="Y1346" s="835"/>
      <c r="Z1346" s="388"/>
      <c r="AA1346" s="835"/>
      <c r="AB1346" s="270"/>
      <c r="AC1346" s="831"/>
      <c r="AD1346" s="855"/>
      <c r="AE1346" s="319"/>
      <c r="AF1346" s="319"/>
      <c r="AG1346" s="319"/>
      <c r="AH1346" s="319"/>
      <c r="AI1346" s="319"/>
      <c r="AJ1346" s="319"/>
      <c r="AK1346" s="319"/>
      <c r="AL1346" s="319"/>
      <c r="AM1346" s="319"/>
      <c r="AN1346" s="319"/>
      <c r="AO1346" s="319"/>
      <c r="AP1346" s="319"/>
      <c r="AQ1346" s="857"/>
      <c r="AR1346" s="46"/>
      <c r="AS1346" s="19"/>
    </row>
    <row r="1347" spans="2:45" hidden="1">
      <c r="B1347" s="948"/>
      <c r="C1347" s="828"/>
      <c r="D1347" s="25"/>
      <c r="E1347" s="25"/>
      <c r="F1347" s="396"/>
      <c r="G1347" s="22"/>
      <c r="H1347" s="7" t="str">
        <f>IFERROR(IF(G1347/#REF!=0," ",G1347/#REF!),"")</f>
        <v/>
      </c>
      <c r="I1347" s="147"/>
      <c r="J1347" s="147"/>
      <c r="K1347" s="147"/>
      <c r="L1347" s="147"/>
      <c r="M1347" s="147"/>
      <c r="N1347" s="147"/>
      <c r="O1347" s="863"/>
      <c r="P1347" s="860"/>
      <c r="Q1347" s="330"/>
      <c r="R1347" s="866"/>
      <c r="S1347" s="392"/>
      <c r="T1347" s="392"/>
      <c r="U1347" s="152"/>
      <c r="V1347" s="152"/>
      <c r="W1347" s="835"/>
      <c r="X1347" s="388"/>
      <c r="Y1347" s="835"/>
      <c r="Z1347" s="388"/>
      <c r="AA1347" s="835"/>
      <c r="AB1347" s="270"/>
      <c r="AC1347" s="831"/>
      <c r="AD1347" s="855"/>
      <c r="AE1347" s="319"/>
      <c r="AF1347" s="319"/>
      <c r="AG1347" s="319"/>
      <c r="AH1347" s="319"/>
      <c r="AI1347" s="319"/>
      <c r="AJ1347" s="319"/>
      <c r="AK1347" s="319"/>
      <c r="AL1347" s="319"/>
      <c r="AM1347" s="319"/>
      <c r="AN1347" s="319"/>
      <c r="AO1347" s="319"/>
      <c r="AP1347" s="319"/>
      <c r="AQ1347" s="857"/>
      <c r="AR1347" s="46"/>
      <c r="AS1347" s="19"/>
    </row>
    <row r="1348" spans="2:45" hidden="1">
      <c r="B1348" s="948"/>
      <c r="C1348" s="828"/>
      <c r="D1348" s="25"/>
      <c r="E1348" s="25"/>
      <c r="F1348" s="396"/>
      <c r="G1348" s="22"/>
      <c r="H1348" s="7" t="str">
        <f>IFERROR(IF(G1348/#REF!=0," ",G1348/#REF!),"")</f>
        <v/>
      </c>
      <c r="I1348" s="147"/>
      <c r="J1348" s="147"/>
      <c r="K1348" s="147"/>
      <c r="L1348" s="147"/>
      <c r="M1348" s="147"/>
      <c r="N1348" s="147"/>
      <c r="O1348" s="863"/>
      <c r="P1348" s="860"/>
      <c r="Q1348" s="330"/>
      <c r="R1348" s="866"/>
      <c r="S1348" s="392"/>
      <c r="T1348" s="392"/>
      <c r="U1348" s="152"/>
      <c r="V1348" s="152"/>
      <c r="W1348" s="835"/>
      <c r="X1348" s="388"/>
      <c r="Y1348" s="835"/>
      <c r="Z1348" s="388"/>
      <c r="AA1348" s="835"/>
      <c r="AB1348" s="270"/>
      <c r="AC1348" s="831"/>
      <c r="AD1348" s="855"/>
      <c r="AE1348" s="319"/>
      <c r="AF1348" s="319"/>
      <c r="AG1348" s="319"/>
      <c r="AH1348" s="319"/>
      <c r="AI1348" s="319"/>
      <c r="AJ1348" s="319"/>
      <c r="AK1348" s="319"/>
      <c r="AL1348" s="319"/>
      <c r="AM1348" s="319"/>
      <c r="AN1348" s="319"/>
      <c r="AO1348" s="319"/>
      <c r="AP1348" s="319"/>
      <c r="AQ1348" s="857"/>
      <c r="AR1348" s="46"/>
      <c r="AS1348" s="19"/>
    </row>
    <row r="1349" spans="2:45" hidden="1">
      <c r="B1349" s="949"/>
      <c r="C1349" s="829"/>
      <c r="D1349" s="25"/>
      <c r="E1349" s="25"/>
      <c r="F1349" s="396"/>
      <c r="G1349" s="22"/>
      <c r="H1349" s="7" t="str">
        <f>IFERROR(IF(G1349/#REF!=0," ",G1349/#REF!),"")</f>
        <v/>
      </c>
      <c r="I1349" s="7"/>
      <c r="J1349" s="7"/>
      <c r="K1349" s="7"/>
      <c r="L1349" s="7"/>
      <c r="M1349" s="7"/>
      <c r="N1349" s="7"/>
      <c r="O1349" s="864"/>
      <c r="P1349" s="861"/>
      <c r="Q1349" s="331"/>
      <c r="R1349" s="867"/>
      <c r="S1349" s="393"/>
      <c r="T1349" s="393"/>
      <c r="U1349" s="153"/>
      <c r="V1349" s="153"/>
      <c r="W1349" s="836"/>
      <c r="X1349" s="389"/>
      <c r="Y1349" s="836"/>
      <c r="Z1349" s="389"/>
      <c r="AA1349" s="836"/>
      <c r="AB1349" s="271"/>
      <c r="AC1349" s="832"/>
      <c r="AD1349" s="856"/>
      <c r="AE1349" s="320"/>
      <c r="AF1349" s="320"/>
      <c r="AG1349" s="320"/>
      <c r="AH1349" s="320"/>
      <c r="AI1349" s="320"/>
      <c r="AJ1349" s="320"/>
      <c r="AK1349" s="320"/>
      <c r="AL1349" s="320"/>
      <c r="AM1349" s="320"/>
      <c r="AN1349" s="320"/>
      <c r="AO1349" s="320"/>
      <c r="AP1349" s="320"/>
      <c r="AQ1349" s="858"/>
      <c r="AR1349" s="46"/>
      <c r="AS1349" s="19"/>
    </row>
    <row r="1350" spans="2:45" s="90" customFormat="1" ht="16.5" hidden="1" customHeight="1">
      <c r="B1350" s="950"/>
      <c r="C1350" s="78" t="s">
        <v>348</v>
      </c>
      <c r="D1350" s="78">
        <f>COUNTA(D1340:D1349)</f>
        <v>0</v>
      </c>
      <c r="E1350" s="78"/>
      <c r="F1350" s="78"/>
      <c r="G1350" s="69">
        <f>SUM(G1340:G1349)</f>
        <v>0</v>
      </c>
      <c r="H1350" s="69">
        <f>SUM(H1340:H1349)</f>
        <v>0</v>
      </c>
      <c r="I1350" s="69"/>
      <c r="J1350" s="69"/>
      <c r="K1350" s="69"/>
      <c r="L1350" s="69"/>
      <c r="M1350" s="69"/>
      <c r="N1350" s="69"/>
      <c r="O1350" s="70">
        <f>SUM(O1340:O1349)</f>
        <v>0</v>
      </c>
      <c r="P1350" s="71">
        <f>SUM(P1340:P1349)</f>
        <v>0</v>
      </c>
      <c r="Q1350" s="71"/>
      <c r="R1350" s="71">
        <f>SUM(R1340:R1349)</f>
        <v>0</v>
      </c>
      <c r="S1350" s="71"/>
      <c r="T1350" s="71"/>
      <c r="U1350" s="71"/>
      <c r="V1350" s="71"/>
      <c r="W1350" s="74">
        <f>SUM(W1340:W1349)</f>
        <v>0</v>
      </c>
      <c r="X1350" s="74"/>
      <c r="Y1350" s="74">
        <f t="shared" ref="Y1350" si="234">SUM(Y1340:Y1349)</f>
        <v>0</v>
      </c>
      <c r="Z1350" s="74"/>
      <c r="AA1350" s="74">
        <f>SUM(AA1340:AA1349)</f>
        <v>0</v>
      </c>
      <c r="AB1350" s="74"/>
      <c r="AC1350" s="71"/>
      <c r="AD1350" s="71" t="e">
        <f>SUM(AD1340:AD1349)</f>
        <v>#REF!</v>
      </c>
      <c r="AE1350" s="71"/>
      <c r="AF1350" s="71"/>
      <c r="AG1350" s="71"/>
      <c r="AH1350" s="71"/>
      <c r="AI1350" s="71"/>
      <c r="AJ1350" s="71"/>
      <c r="AK1350" s="71"/>
      <c r="AL1350" s="71"/>
      <c r="AM1350" s="71"/>
      <c r="AN1350" s="71"/>
      <c r="AO1350" s="71"/>
      <c r="AP1350" s="71"/>
      <c r="AQ1350" s="71" t="e">
        <f t="shared" ref="AQ1350" si="235">SUM(AQ1340:AQ1349)</f>
        <v>#REF!</v>
      </c>
      <c r="AR1350" s="81"/>
      <c r="AS1350" s="91"/>
    </row>
    <row r="1351" spans="2:45" s="93" customFormat="1" hidden="1">
      <c r="B1351" s="949"/>
      <c r="C1351" s="82"/>
      <c r="D1351" s="83"/>
      <c r="E1351" s="83"/>
      <c r="F1351" s="84"/>
      <c r="G1351" s="84"/>
      <c r="H1351" s="28" t="str">
        <f>IFERROR(IF(G1351/#REF!=0," ",G1351/#REF!),"")</f>
        <v/>
      </c>
      <c r="I1351" s="28"/>
      <c r="J1351" s="28"/>
      <c r="K1351" s="28"/>
      <c r="L1351" s="28"/>
      <c r="M1351" s="28"/>
      <c r="N1351" s="28"/>
      <c r="O1351" s="72"/>
      <c r="P1351" s="73"/>
      <c r="Q1351" s="73"/>
      <c r="R1351" s="73"/>
      <c r="S1351" s="73"/>
      <c r="T1351" s="73"/>
      <c r="U1351" s="73"/>
      <c r="V1351" s="73"/>
      <c r="W1351" s="73"/>
      <c r="X1351" s="73"/>
      <c r="Y1351" s="73"/>
      <c r="Z1351" s="73"/>
      <c r="AA1351" s="73"/>
      <c r="AB1351" s="73"/>
      <c r="AC1351" s="73"/>
      <c r="AD1351" s="73"/>
      <c r="AE1351" s="73"/>
      <c r="AF1351" s="73"/>
      <c r="AG1351" s="73"/>
      <c r="AH1351" s="73"/>
      <c r="AI1351" s="73"/>
      <c r="AJ1351" s="73"/>
      <c r="AK1351" s="73"/>
      <c r="AL1351" s="73"/>
      <c r="AM1351" s="73"/>
      <c r="AN1351" s="73"/>
      <c r="AO1351" s="73"/>
      <c r="AP1351" s="73"/>
      <c r="AQ1351" s="73"/>
      <c r="AR1351" s="87"/>
      <c r="AS1351" s="92"/>
    </row>
    <row r="1352" spans="2:45" hidden="1">
      <c r="B1352" s="948">
        <f>B1340+1</f>
        <v>112</v>
      </c>
      <c r="C1352" s="828"/>
      <c r="D1352" s="25"/>
      <c r="E1352" s="25"/>
      <c r="F1352" s="24"/>
      <c r="G1352" s="396"/>
      <c r="H1352" s="7" t="str">
        <f>IFERROR(IF(G1352/#REF!=0," ",G1352/#REF!),"")</f>
        <v/>
      </c>
      <c r="I1352" s="147"/>
      <c r="J1352" s="147"/>
      <c r="K1352" s="147"/>
      <c r="L1352" s="147"/>
      <c r="M1352" s="147"/>
      <c r="N1352" s="147"/>
      <c r="O1352" s="862" t="str">
        <f>IFERROR(ROUND(IF(G1362/#REF!=0,"",G1362/#REF!),0),"")</f>
        <v/>
      </c>
      <c r="P1352" s="859" t="str">
        <f>IFERROR(O1362/#REF!,"")</f>
        <v/>
      </c>
      <c r="Q1352" s="332"/>
      <c r="R1352" s="865" t="str">
        <f>IFERROR(P1362*#REF!/2,"")</f>
        <v/>
      </c>
      <c r="S1352" s="392"/>
      <c r="T1352" s="392"/>
      <c r="U1352" s="152"/>
      <c r="V1352" s="152"/>
      <c r="W1352" s="834" t="str">
        <f>IFERROR(ROUND(IF(OR(#REF!="Hino Truck",#REF!="Hino Truck",#REF!="Hino Truck",#REF!="Hino Truck"),$P1362/#REF!,""),1),"NA")</f>
        <v>NA</v>
      </c>
      <c r="X1352" s="387"/>
      <c r="Y1352" s="834" t="str">
        <f>IFERROR(ROUND(IF(OR(#REF!="Shazoor",#REF!="Shazoor",#REF!="Shazoor",#REF!="Shazoor"),$P1362/#REF!,""),1),"NA")</f>
        <v>NA</v>
      </c>
      <c r="Z1352" s="387"/>
      <c r="AA1352" s="834" t="str">
        <f>IFERROR(ROUND(IF(OR(#REF!="Suzuki",#REF!="Suzuki",#REF!="Suzuki",#REF!="Suzuki"),$P1362/#REF!,""),1),"NA")</f>
        <v>NA</v>
      </c>
      <c r="AB1352" s="269"/>
      <c r="AC1352" s="830"/>
      <c r="AD1352" s="855" t="e">
        <f>H1362/#REF!/#REF!</f>
        <v>#REF!</v>
      </c>
      <c r="AE1352" s="319"/>
      <c r="AF1352" s="319"/>
      <c r="AG1352" s="319"/>
      <c r="AH1352" s="319"/>
      <c r="AI1352" s="319"/>
      <c r="AJ1352" s="319"/>
      <c r="AK1352" s="319"/>
      <c r="AL1352" s="319"/>
      <c r="AM1352" s="319"/>
      <c r="AN1352" s="319"/>
      <c r="AO1352" s="319"/>
      <c r="AP1352" s="319"/>
      <c r="AQ1352" s="857" t="e">
        <f>ROUND(AD1362/#REF!,0)</f>
        <v>#REF!</v>
      </c>
      <c r="AR1352" s="44"/>
      <c r="AS1352" s="19"/>
    </row>
    <row r="1353" spans="2:45" hidden="1">
      <c r="B1353" s="948"/>
      <c r="C1353" s="828"/>
      <c r="D1353" s="25"/>
      <c r="E1353" s="25"/>
      <c r="F1353" s="396"/>
      <c r="G1353" s="396"/>
      <c r="H1353" s="7" t="str">
        <f>IFERROR(IF(G1353/#REF!=0," ",G1353/#REF!),"")</f>
        <v/>
      </c>
      <c r="I1353" s="147"/>
      <c r="J1353" s="147"/>
      <c r="K1353" s="147"/>
      <c r="L1353" s="147"/>
      <c r="M1353" s="147"/>
      <c r="N1353" s="147"/>
      <c r="O1353" s="863"/>
      <c r="P1353" s="860"/>
      <c r="Q1353" s="330"/>
      <c r="R1353" s="866"/>
      <c r="S1353" s="392"/>
      <c r="T1353" s="392"/>
      <c r="U1353" s="152"/>
      <c r="V1353" s="152"/>
      <c r="W1353" s="835"/>
      <c r="X1353" s="388"/>
      <c r="Y1353" s="835"/>
      <c r="Z1353" s="388"/>
      <c r="AA1353" s="835"/>
      <c r="AB1353" s="270"/>
      <c r="AC1353" s="831"/>
      <c r="AD1353" s="855"/>
      <c r="AE1353" s="319"/>
      <c r="AF1353" s="319"/>
      <c r="AG1353" s="319"/>
      <c r="AH1353" s="319"/>
      <c r="AI1353" s="319"/>
      <c r="AJ1353" s="319"/>
      <c r="AK1353" s="319"/>
      <c r="AL1353" s="319"/>
      <c r="AM1353" s="319"/>
      <c r="AN1353" s="319"/>
      <c r="AO1353" s="319"/>
      <c r="AP1353" s="319"/>
      <c r="AQ1353" s="857"/>
      <c r="AR1353" s="46"/>
      <c r="AS1353" s="19"/>
    </row>
    <row r="1354" spans="2:45" hidden="1">
      <c r="B1354" s="948"/>
      <c r="C1354" s="828"/>
      <c r="D1354" s="25"/>
      <c r="E1354" s="25"/>
      <c r="F1354" s="396"/>
      <c r="G1354" s="396"/>
      <c r="H1354" s="7" t="str">
        <f>IFERROR(IF(G1354/#REF!=0," ",G1354/#REF!),"")</f>
        <v/>
      </c>
      <c r="I1354" s="147"/>
      <c r="J1354" s="147"/>
      <c r="K1354" s="147"/>
      <c r="L1354" s="147"/>
      <c r="M1354" s="147"/>
      <c r="N1354" s="147"/>
      <c r="O1354" s="863"/>
      <c r="P1354" s="860"/>
      <c r="Q1354" s="330"/>
      <c r="R1354" s="866"/>
      <c r="S1354" s="392"/>
      <c r="T1354" s="392"/>
      <c r="U1354" s="152"/>
      <c r="V1354" s="152"/>
      <c r="W1354" s="835"/>
      <c r="X1354" s="388"/>
      <c r="Y1354" s="835"/>
      <c r="Z1354" s="388"/>
      <c r="AA1354" s="835"/>
      <c r="AB1354" s="270"/>
      <c r="AC1354" s="831"/>
      <c r="AD1354" s="855"/>
      <c r="AE1354" s="319"/>
      <c r="AF1354" s="319"/>
      <c r="AG1354" s="319"/>
      <c r="AH1354" s="319"/>
      <c r="AI1354" s="319"/>
      <c r="AJ1354" s="319"/>
      <c r="AK1354" s="319"/>
      <c r="AL1354" s="319"/>
      <c r="AM1354" s="319"/>
      <c r="AN1354" s="319"/>
      <c r="AO1354" s="319"/>
      <c r="AP1354" s="319"/>
      <c r="AQ1354" s="857"/>
      <c r="AR1354" s="46"/>
      <c r="AS1354" s="19"/>
    </row>
    <row r="1355" spans="2:45" hidden="1">
      <c r="B1355" s="948"/>
      <c r="C1355" s="828"/>
      <c r="D1355" s="25"/>
      <c r="E1355" s="25"/>
      <c r="F1355" s="396"/>
      <c r="G1355" s="396"/>
      <c r="H1355" s="7" t="str">
        <f>IFERROR(IF(G1355/#REF!=0," ",G1355/#REF!),"")</f>
        <v/>
      </c>
      <c r="I1355" s="147"/>
      <c r="J1355" s="147"/>
      <c r="K1355" s="147"/>
      <c r="L1355" s="147"/>
      <c r="M1355" s="147"/>
      <c r="N1355" s="147"/>
      <c r="O1355" s="863"/>
      <c r="P1355" s="860"/>
      <c r="Q1355" s="330"/>
      <c r="R1355" s="866"/>
      <c r="S1355" s="392"/>
      <c r="T1355" s="392"/>
      <c r="U1355" s="152"/>
      <c r="V1355" s="152"/>
      <c r="W1355" s="835"/>
      <c r="X1355" s="388"/>
      <c r="Y1355" s="835"/>
      <c r="Z1355" s="388"/>
      <c r="AA1355" s="835"/>
      <c r="AB1355" s="270"/>
      <c r="AC1355" s="831"/>
      <c r="AD1355" s="855"/>
      <c r="AE1355" s="319"/>
      <c r="AF1355" s="319"/>
      <c r="AG1355" s="319"/>
      <c r="AH1355" s="319"/>
      <c r="AI1355" s="319"/>
      <c r="AJ1355" s="319"/>
      <c r="AK1355" s="319"/>
      <c r="AL1355" s="319"/>
      <c r="AM1355" s="319"/>
      <c r="AN1355" s="319"/>
      <c r="AO1355" s="319"/>
      <c r="AP1355" s="319"/>
      <c r="AQ1355" s="857"/>
      <c r="AR1355" s="46"/>
      <c r="AS1355" s="19"/>
    </row>
    <row r="1356" spans="2:45" hidden="1">
      <c r="B1356" s="948"/>
      <c r="C1356" s="828"/>
      <c r="D1356" s="25"/>
      <c r="E1356" s="25"/>
      <c r="F1356" s="396"/>
      <c r="G1356" s="22"/>
      <c r="H1356" s="7" t="str">
        <f>IFERROR(IF(G1356/#REF!=0," ",G1356/#REF!),"")</f>
        <v/>
      </c>
      <c r="I1356" s="147"/>
      <c r="J1356" s="147"/>
      <c r="K1356" s="147"/>
      <c r="L1356" s="147"/>
      <c r="M1356" s="147"/>
      <c r="N1356" s="147"/>
      <c r="O1356" s="863"/>
      <c r="P1356" s="860"/>
      <c r="Q1356" s="330"/>
      <c r="R1356" s="866"/>
      <c r="S1356" s="392"/>
      <c r="T1356" s="392"/>
      <c r="U1356" s="152"/>
      <c r="V1356" s="152"/>
      <c r="W1356" s="835"/>
      <c r="X1356" s="388"/>
      <c r="Y1356" s="835"/>
      <c r="Z1356" s="388"/>
      <c r="AA1356" s="835"/>
      <c r="AB1356" s="270"/>
      <c r="AC1356" s="831"/>
      <c r="AD1356" s="855"/>
      <c r="AE1356" s="319"/>
      <c r="AF1356" s="319"/>
      <c r="AG1356" s="319"/>
      <c r="AH1356" s="319"/>
      <c r="AI1356" s="319"/>
      <c r="AJ1356" s="319"/>
      <c r="AK1356" s="319"/>
      <c r="AL1356" s="319"/>
      <c r="AM1356" s="319"/>
      <c r="AN1356" s="319"/>
      <c r="AO1356" s="319"/>
      <c r="AP1356" s="319"/>
      <c r="AQ1356" s="857"/>
      <c r="AR1356" s="46"/>
      <c r="AS1356" s="19"/>
    </row>
    <row r="1357" spans="2:45" hidden="1">
      <c r="B1357" s="948"/>
      <c r="C1357" s="828"/>
      <c r="D1357" s="25"/>
      <c r="E1357" s="25"/>
      <c r="F1357" s="396"/>
      <c r="G1357" s="22"/>
      <c r="H1357" s="7" t="str">
        <f>IFERROR(IF(G1357/#REF!=0," ",G1357/#REF!),"")</f>
        <v/>
      </c>
      <c r="I1357" s="147"/>
      <c r="J1357" s="147"/>
      <c r="K1357" s="147"/>
      <c r="L1357" s="147"/>
      <c r="M1357" s="147"/>
      <c r="N1357" s="147"/>
      <c r="O1357" s="863"/>
      <c r="P1357" s="860"/>
      <c r="Q1357" s="330"/>
      <c r="R1357" s="866"/>
      <c r="S1357" s="392"/>
      <c r="T1357" s="392"/>
      <c r="U1357" s="152"/>
      <c r="V1357" s="152"/>
      <c r="W1357" s="835"/>
      <c r="X1357" s="388"/>
      <c r="Y1357" s="835"/>
      <c r="Z1357" s="388"/>
      <c r="AA1357" s="835"/>
      <c r="AB1357" s="270"/>
      <c r="AC1357" s="831"/>
      <c r="AD1357" s="855"/>
      <c r="AE1357" s="319"/>
      <c r="AF1357" s="319"/>
      <c r="AG1357" s="319"/>
      <c r="AH1357" s="319"/>
      <c r="AI1357" s="319"/>
      <c r="AJ1357" s="319"/>
      <c r="AK1357" s="319"/>
      <c r="AL1357" s="319"/>
      <c r="AM1357" s="319"/>
      <c r="AN1357" s="319"/>
      <c r="AO1357" s="319"/>
      <c r="AP1357" s="319"/>
      <c r="AQ1357" s="857"/>
      <c r="AR1357" s="46"/>
      <c r="AS1357" s="19"/>
    </row>
    <row r="1358" spans="2:45" hidden="1">
      <c r="B1358" s="948"/>
      <c r="C1358" s="828"/>
      <c r="D1358" s="25"/>
      <c r="E1358" s="25"/>
      <c r="F1358" s="396"/>
      <c r="G1358" s="22"/>
      <c r="H1358" s="7" t="str">
        <f>IFERROR(IF(G1358/#REF!=0," ",G1358/#REF!),"")</f>
        <v/>
      </c>
      <c r="I1358" s="147"/>
      <c r="J1358" s="147"/>
      <c r="K1358" s="147"/>
      <c r="L1358" s="147"/>
      <c r="M1358" s="147"/>
      <c r="N1358" s="147"/>
      <c r="O1358" s="863"/>
      <c r="P1358" s="860"/>
      <c r="Q1358" s="330"/>
      <c r="R1358" s="866"/>
      <c r="S1358" s="392"/>
      <c r="T1358" s="392"/>
      <c r="U1358" s="152"/>
      <c r="V1358" s="152"/>
      <c r="W1358" s="835"/>
      <c r="X1358" s="388"/>
      <c r="Y1358" s="835"/>
      <c r="Z1358" s="388"/>
      <c r="AA1358" s="835"/>
      <c r="AB1358" s="270"/>
      <c r="AC1358" s="831"/>
      <c r="AD1358" s="855"/>
      <c r="AE1358" s="319"/>
      <c r="AF1358" s="319"/>
      <c r="AG1358" s="319"/>
      <c r="AH1358" s="319"/>
      <c r="AI1358" s="319"/>
      <c r="AJ1358" s="319"/>
      <c r="AK1358" s="319"/>
      <c r="AL1358" s="319"/>
      <c r="AM1358" s="319"/>
      <c r="AN1358" s="319"/>
      <c r="AO1358" s="319"/>
      <c r="AP1358" s="319"/>
      <c r="AQ1358" s="857"/>
      <c r="AR1358" s="46"/>
      <c r="AS1358" s="19"/>
    </row>
    <row r="1359" spans="2:45" hidden="1">
      <c r="B1359" s="948"/>
      <c r="C1359" s="828"/>
      <c r="D1359" s="25"/>
      <c r="E1359" s="25"/>
      <c r="F1359" s="396"/>
      <c r="G1359" s="22"/>
      <c r="H1359" s="7" t="str">
        <f>IFERROR(IF(G1359/#REF!=0," ",G1359/#REF!),"")</f>
        <v/>
      </c>
      <c r="I1359" s="147"/>
      <c r="J1359" s="147"/>
      <c r="K1359" s="147"/>
      <c r="L1359" s="147"/>
      <c r="M1359" s="147"/>
      <c r="N1359" s="147"/>
      <c r="O1359" s="863"/>
      <c r="P1359" s="860"/>
      <c r="Q1359" s="330"/>
      <c r="R1359" s="866"/>
      <c r="S1359" s="392"/>
      <c r="T1359" s="392"/>
      <c r="U1359" s="152"/>
      <c r="V1359" s="152"/>
      <c r="W1359" s="835"/>
      <c r="X1359" s="388"/>
      <c r="Y1359" s="835"/>
      <c r="Z1359" s="388"/>
      <c r="AA1359" s="835"/>
      <c r="AB1359" s="270"/>
      <c r="AC1359" s="831"/>
      <c r="AD1359" s="855"/>
      <c r="AE1359" s="319"/>
      <c r="AF1359" s="319"/>
      <c r="AG1359" s="319"/>
      <c r="AH1359" s="319"/>
      <c r="AI1359" s="319"/>
      <c r="AJ1359" s="319"/>
      <c r="AK1359" s="319"/>
      <c r="AL1359" s="319"/>
      <c r="AM1359" s="319"/>
      <c r="AN1359" s="319"/>
      <c r="AO1359" s="319"/>
      <c r="AP1359" s="319"/>
      <c r="AQ1359" s="857"/>
      <c r="AR1359" s="46"/>
      <c r="AS1359" s="19"/>
    </row>
    <row r="1360" spans="2:45" hidden="1">
      <c r="B1360" s="948"/>
      <c r="C1360" s="828"/>
      <c r="D1360" s="25"/>
      <c r="E1360" s="25"/>
      <c r="F1360" s="396"/>
      <c r="G1360" s="22"/>
      <c r="H1360" s="7" t="str">
        <f>IFERROR(IF(G1360/#REF!=0," ",G1360/#REF!),"")</f>
        <v/>
      </c>
      <c r="I1360" s="147"/>
      <c r="J1360" s="147"/>
      <c r="K1360" s="147"/>
      <c r="L1360" s="147"/>
      <c r="M1360" s="147"/>
      <c r="N1360" s="147"/>
      <c r="O1360" s="863"/>
      <c r="P1360" s="860"/>
      <c r="Q1360" s="330"/>
      <c r="R1360" s="866"/>
      <c r="S1360" s="392"/>
      <c r="T1360" s="392"/>
      <c r="U1360" s="152"/>
      <c r="V1360" s="152"/>
      <c r="W1360" s="835"/>
      <c r="X1360" s="388"/>
      <c r="Y1360" s="835"/>
      <c r="Z1360" s="388"/>
      <c r="AA1360" s="835"/>
      <c r="AB1360" s="270"/>
      <c r="AC1360" s="831"/>
      <c r="AD1360" s="855"/>
      <c r="AE1360" s="319"/>
      <c r="AF1360" s="319"/>
      <c r="AG1360" s="319"/>
      <c r="AH1360" s="319"/>
      <c r="AI1360" s="319"/>
      <c r="AJ1360" s="319"/>
      <c r="AK1360" s="319"/>
      <c r="AL1360" s="319"/>
      <c r="AM1360" s="319"/>
      <c r="AN1360" s="319"/>
      <c r="AO1360" s="319"/>
      <c r="AP1360" s="319"/>
      <c r="AQ1360" s="857"/>
      <c r="AR1360" s="46"/>
      <c r="AS1360" s="19"/>
    </row>
    <row r="1361" spans="2:45" hidden="1">
      <c r="B1361" s="949"/>
      <c r="C1361" s="829"/>
      <c r="D1361" s="25"/>
      <c r="E1361" s="25"/>
      <c r="F1361" s="396"/>
      <c r="G1361" s="22"/>
      <c r="H1361" s="7" t="str">
        <f>IFERROR(IF(G1361/#REF!=0," ",G1361/#REF!),"")</f>
        <v/>
      </c>
      <c r="I1361" s="7"/>
      <c r="J1361" s="7"/>
      <c r="K1361" s="7"/>
      <c r="L1361" s="7"/>
      <c r="M1361" s="7"/>
      <c r="N1361" s="7"/>
      <c r="O1361" s="864"/>
      <c r="P1361" s="861"/>
      <c r="Q1361" s="331"/>
      <c r="R1361" s="867"/>
      <c r="S1361" s="393"/>
      <c r="T1361" s="393"/>
      <c r="U1361" s="153"/>
      <c r="V1361" s="153"/>
      <c r="W1361" s="836"/>
      <c r="X1361" s="389"/>
      <c r="Y1361" s="836"/>
      <c r="Z1361" s="389"/>
      <c r="AA1361" s="836"/>
      <c r="AB1361" s="271"/>
      <c r="AC1361" s="832"/>
      <c r="AD1361" s="856"/>
      <c r="AE1361" s="320"/>
      <c r="AF1361" s="320"/>
      <c r="AG1361" s="320"/>
      <c r="AH1361" s="320"/>
      <c r="AI1361" s="320"/>
      <c r="AJ1361" s="320"/>
      <c r="AK1361" s="320"/>
      <c r="AL1361" s="320"/>
      <c r="AM1361" s="320"/>
      <c r="AN1361" s="320"/>
      <c r="AO1361" s="320"/>
      <c r="AP1361" s="320"/>
      <c r="AQ1361" s="858"/>
      <c r="AR1361" s="46"/>
      <c r="AS1361" s="19"/>
    </row>
    <row r="1362" spans="2:45" s="90" customFormat="1" ht="16.5" hidden="1" customHeight="1">
      <c r="B1362" s="950"/>
      <c r="C1362" s="78" t="s">
        <v>348</v>
      </c>
      <c r="D1362" s="78">
        <f>COUNTA(D1352:D1361)</f>
        <v>0</v>
      </c>
      <c r="E1362" s="78"/>
      <c r="F1362" s="78"/>
      <c r="G1362" s="69">
        <f>SUM(G1352:G1361)</f>
        <v>0</v>
      </c>
      <c r="H1362" s="69">
        <f>SUM(H1352:H1361)</f>
        <v>0</v>
      </c>
      <c r="I1362" s="69"/>
      <c r="J1362" s="69"/>
      <c r="K1362" s="69"/>
      <c r="L1362" s="69"/>
      <c r="M1362" s="69"/>
      <c r="N1362" s="69"/>
      <c r="O1362" s="70">
        <f>SUM(O1352:O1361)</f>
        <v>0</v>
      </c>
      <c r="P1362" s="71">
        <f>SUM(P1352:P1361)</f>
        <v>0</v>
      </c>
      <c r="Q1362" s="71"/>
      <c r="R1362" s="71">
        <f>SUM(R1352:R1361)</f>
        <v>0</v>
      </c>
      <c r="S1362" s="71"/>
      <c r="T1362" s="71"/>
      <c r="U1362" s="71"/>
      <c r="V1362" s="71"/>
      <c r="W1362" s="74">
        <f>SUM(W1352:W1361)</f>
        <v>0</v>
      </c>
      <c r="X1362" s="74"/>
      <c r="Y1362" s="74">
        <f t="shared" ref="Y1362" si="236">SUM(Y1352:Y1361)</f>
        <v>0</v>
      </c>
      <c r="Z1362" s="74"/>
      <c r="AA1362" s="74">
        <f>SUM(AA1352:AA1361)</f>
        <v>0</v>
      </c>
      <c r="AB1362" s="74"/>
      <c r="AC1362" s="71"/>
      <c r="AD1362" s="71" t="e">
        <f>SUM(AD1352:AD1361)</f>
        <v>#REF!</v>
      </c>
      <c r="AE1362" s="71"/>
      <c r="AF1362" s="71"/>
      <c r="AG1362" s="71"/>
      <c r="AH1362" s="71"/>
      <c r="AI1362" s="71"/>
      <c r="AJ1362" s="71"/>
      <c r="AK1362" s="71"/>
      <c r="AL1362" s="71"/>
      <c r="AM1362" s="71"/>
      <c r="AN1362" s="71"/>
      <c r="AO1362" s="71"/>
      <c r="AP1362" s="71"/>
      <c r="AQ1362" s="71" t="e">
        <f t="shared" ref="AQ1362" si="237">SUM(AQ1352:AQ1361)</f>
        <v>#REF!</v>
      </c>
      <c r="AR1362" s="81"/>
      <c r="AS1362" s="91"/>
    </row>
    <row r="1363" spans="2:45" s="93" customFormat="1" hidden="1">
      <c r="B1363" s="949"/>
      <c r="C1363" s="82"/>
      <c r="D1363" s="83"/>
      <c r="E1363" s="83"/>
      <c r="F1363" s="84"/>
      <c r="G1363" s="84"/>
      <c r="H1363" s="28" t="str">
        <f>IFERROR(IF(G1363/#REF!=0," ",G1363/#REF!),"")</f>
        <v/>
      </c>
      <c r="I1363" s="28"/>
      <c r="J1363" s="28"/>
      <c r="K1363" s="28"/>
      <c r="L1363" s="28"/>
      <c r="M1363" s="28"/>
      <c r="N1363" s="28"/>
      <c r="O1363" s="72"/>
      <c r="P1363" s="73"/>
      <c r="Q1363" s="73"/>
      <c r="R1363" s="73"/>
      <c r="S1363" s="73"/>
      <c r="T1363" s="73"/>
      <c r="U1363" s="73"/>
      <c r="V1363" s="73"/>
      <c r="W1363" s="73"/>
      <c r="X1363" s="73"/>
      <c r="Y1363" s="73"/>
      <c r="Z1363" s="73"/>
      <c r="AA1363" s="73"/>
      <c r="AB1363" s="73"/>
      <c r="AC1363" s="73"/>
      <c r="AD1363" s="73"/>
      <c r="AE1363" s="73"/>
      <c r="AF1363" s="73"/>
      <c r="AG1363" s="73"/>
      <c r="AH1363" s="73"/>
      <c r="AI1363" s="73"/>
      <c r="AJ1363" s="73"/>
      <c r="AK1363" s="73"/>
      <c r="AL1363" s="73"/>
      <c r="AM1363" s="73"/>
      <c r="AN1363" s="73"/>
      <c r="AO1363" s="73"/>
      <c r="AP1363" s="73"/>
      <c r="AQ1363" s="73"/>
      <c r="AR1363" s="87"/>
      <c r="AS1363" s="92"/>
    </row>
    <row r="1364" spans="2:45" hidden="1">
      <c r="B1364" s="948">
        <f>B1352+1</f>
        <v>113</v>
      </c>
      <c r="C1364" s="828"/>
      <c r="D1364" s="25"/>
      <c r="E1364" s="25"/>
      <c r="F1364" s="24"/>
      <c r="G1364" s="396"/>
      <c r="H1364" s="7" t="str">
        <f>IFERROR(IF(G1364/#REF!=0," ",G1364/#REF!),"")</f>
        <v/>
      </c>
      <c r="I1364" s="147"/>
      <c r="J1364" s="147"/>
      <c r="K1364" s="147"/>
      <c r="L1364" s="147"/>
      <c r="M1364" s="147"/>
      <c r="N1364" s="147"/>
      <c r="O1364" s="862" t="str">
        <f>IFERROR(ROUND(IF(G1374/#REF!=0,"",G1374/#REF!),0),"")</f>
        <v/>
      </c>
      <c r="P1364" s="859" t="str">
        <f>IFERROR(O1374/#REF!,"")</f>
        <v/>
      </c>
      <c r="Q1364" s="332"/>
      <c r="R1364" s="865" t="str">
        <f>IFERROR(P1374*#REF!/2,"")</f>
        <v/>
      </c>
      <c r="S1364" s="392"/>
      <c r="T1364" s="392"/>
      <c r="U1364" s="152"/>
      <c r="V1364" s="152"/>
      <c r="W1364" s="834" t="str">
        <f>IFERROR(ROUND(IF(OR(#REF!="Hino Truck",#REF!="Hino Truck",#REF!="Hino Truck",#REF!="Hino Truck"),$P1374/#REF!,""),1),"NA")</f>
        <v>NA</v>
      </c>
      <c r="X1364" s="387"/>
      <c r="Y1364" s="834" t="str">
        <f>IFERROR(ROUND(IF(OR(#REF!="Shazoor",#REF!="Shazoor",#REF!="Shazoor",#REF!="Shazoor"),$P1374/#REF!,""),1),"NA")</f>
        <v>NA</v>
      </c>
      <c r="Z1364" s="387"/>
      <c r="AA1364" s="834" t="str">
        <f>IFERROR(ROUND(IF(OR(#REF!="Suzuki",#REF!="Suzuki",#REF!="Suzuki",#REF!="Suzuki"),$P1374/#REF!,""),1),"NA")</f>
        <v>NA</v>
      </c>
      <c r="AB1364" s="269"/>
      <c r="AC1364" s="830"/>
      <c r="AD1364" s="855" t="e">
        <f>H1374/#REF!/#REF!</f>
        <v>#REF!</v>
      </c>
      <c r="AE1364" s="319"/>
      <c r="AF1364" s="319"/>
      <c r="AG1364" s="319"/>
      <c r="AH1364" s="319"/>
      <c r="AI1364" s="319"/>
      <c r="AJ1364" s="319"/>
      <c r="AK1364" s="319"/>
      <c r="AL1364" s="319"/>
      <c r="AM1364" s="319"/>
      <c r="AN1364" s="319"/>
      <c r="AO1364" s="319"/>
      <c r="AP1364" s="319"/>
      <c r="AQ1364" s="857" t="e">
        <f>ROUND(AD1374/#REF!,0)</f>
        <v>#REF!</v>
      </c>
      <c r="AR1364" s="44"/>
      <c r="AS1364" s="19"/>
    </row>
    <row r="1365" spans="2:45" hidden="1">
      <c r="B1365" s="948"/>
      <c r="C1365" s="828"/>
      <c r="D1365" s="25"/>
      <c r="E1365" s="25"/>
      <c r="F1365" s="396"/>
      <c r="G1365" s="396"/>
      <c r="H1365" s="7" t="str">
        <f>IFERROR(IF(G1365/#REF!=0," ",G1365/#REF!),"")</f>
        <v/>
      </c>
      <c r="I1365" s="147"/>
      <c r="J1365" s="147"/>
      <c r="K1365" s="147"/>
      <c r="L1365" s="147"/>
      <c r="M1365" s="147"/>
      <c r="N1365" s="147"/>
      <c r="O1365" s="863"/>
      <c r="P1365" s="860"/>
      <c r="Q1365" s="330"/>
      <c r="R1365" s="866"/>
      <c r="S1365" s="392"/>
      <c r="T1365" s="392"/>
      <c r="U1365" s="152"/>
      <c r="V1365" s="152"/>
      <c r="W1365" s="835"/>
      <c r="X1365" s="388"/>
      <c r="Y1365" s="835"/>
      <c r="Z1365" s="388"/>
      <c r="AA1365" s="835"/>
      <c r="AB1365" s="270"/>
      <c r="AC1365" s="831"/>
      <c r="AD1365" s="855"/>
      <c r="AE1365" s="319"/>
      <c r="AF1365" s="319"/>
      <c r="AG1365" s="319"/>
      <c r="AH1365" s="319"/>
      <c r="AI1365" s="319"/>
      <c r="AJ1365" s="319"/>
      <c r="AK1365" s="319"/>
      <c r="AL1365" s="319"/>
      <c r="AM1365" s="319"/>
      <c r="AN1365" s="319"/>
      <c r="AO1365" s="319"/>
      <c r="AP1365" s="319"/>
      <c r="AQ1365" s="857"/>
      <c r="AR1365" s="46"/>
      <c r="AS1365" s="19"/>
    </row>
    <row r="1366" spans="2:45" hidden="1">
      <c r="B1366" s="948"/>
      <c r="C1366" s="828"/>
      <c r="D1366" s="25"/>
      <c r="E1366" s="25"/>
      <c r="F1366" s="396"/>
      <c r="G1366" s="396"/>
      <c r="H1366" s="7" t="str">
        <f>IFERROR(IF(G1366/#REF!=0," ",G1366/#REF!),"")</f>
        <v/>
      </c>
      <c r="I1366" s="147"/>
      <c r="J1366" s="147"/>
      <c r="K1366" s="147"/>
      <c r="L1366" s="147"/>
      <c r="M1366" s="147"/>
      <c r="N1366" s="147"/>
      <c r="O1366" s="863"/>
      <c r="P1366" s="860"/>
      <c r="Q1366" s="330"/>
      <c r="R1366" s="866"/>
      <c r="S1366" s="392"/>
      <c r="T1366" s="392"/>
      <c r="U1366" s="152"/>
      <c r="V1366" s="152"/>
      <c r="W1366" s="835"/>
      <c r="X1366" s="388"/>
      <c r="Y1366" s="835"/>
      <c r="Z1366" s="388"/>
      <c r="AA1366" s="835"/>
      <c r="AB1366" s="270"/>
      <c r="AC1366" s="831"/>
      <c r="AD1366" s="855"/>
      <c r="AE1366" s="319"/>
      <c r="AF1366" s="319"/>
      <c r="AG1366" s="319"/>
      <c r="AH1366" s="319"/>
      <c r="AI1366" s="319"/>
      <c r="AJ1366" s="319"/>
      <c r="AK1366" s="319"/>
      <c r="AL1366" s="319"/>
      <c r="AM1366" s="319"/>
      <c r="AN1366" s="319"/>
      <c r="AO1366" s="319"/>
      <c r="AP1366" s="319"/>
      <c r="AQ1366" s="857"/>
      <c r="AR1366" s="46"/>
      <c r="AS1366" s="19"/>
    </row>
    <row r="1367" spans="2:45" hidden="1">
      <c r="B1367" s="948"/>
      <c r="C1367" s="828"/>
      <c r="D1367" s="25"/>
      <c r="E1367" s="25"/>
      <c r="F1367" s="396"/>
      <c r="G1367" s="396"/>
      <c r="H1367" s="7" t="str">
        <f>IFERROR(IF(G1367/#REF!=0," ",G1367/#REF!),"")</f>
        <v/>
      </c>
      <c r="I1367" s="147"/>
      <c r="J1367" s="147"/>
      <c r="K1367" s="147"/>
      <c r="L1367" s="147"/>
      <c r="M1367" s="147"/>
      <c r="N1367" s="147"/>
      <c r="O1367" s="863"/>
      <c r="P1367" s="860"/>
      <c r="Q1367" s="330"/>
      <c r="R1367" s="866"/>
      <c r="S1367" s="392"/>
      <c r="T1367" s="392"/>
      <c r="U1367" s="152"/>
      <c r="V1367" s="152"/>
      <c r="W1367" s="835"/>
      <c r="X1367" s="388"/>
      <c r="Y1367" s="835"/>
      <c r="Z1367" s="388"/>
      <c r="AA1367" s="835"/>
      <c r="AB1367" s="270"/>
      <c r="AC1367" s="831"/>
      <c r="AD1367" s="855"/>
      <c r="AE1367" s="319"/>
      <c r="AF1367" s="319"/>
      <c r="AG1367" s="319"/>
      <c r="AH1367" s="319"/>
      <c r="AI1367" s="319"/>
      <c r="AJ1367" s="319"/>
      <c r="AK1367" s="319"/>
      <c r="AL1367" s="319"/>
      <c r="AM1367" s="319"/>
      <c r="AN1367" s="319"/>
      <c r="AO1367" s="319"/>
      <c r="AP1367" s="319"/>
      <c r="AQ1367" s="857"/>
      <c r="AR1367" s="46"/>
      <c r="AS1367" s="19"/>
    </row>
    <row r="1368" spans="2:45" hidden="1">
      <c r="B1368" s="948"/>
      <c r="C1368" s="828"/>
      <c r="D1368" s="25"/>
      <c r="E1368" s="25"/>
      <c r="F1368" s="396"/>
      <c r="G1368" s="22"/>
      <c r="H1368" s="7" t="str">
        <f>IFERROR(IF(G1368/#REF!=0," ",G1368/#REF!),"")</f>
        <v/>
      </c>
      <c r="I1368" s="147"/>
      <c r="J1368" s="147"/>
      <c r="K1368" s="147"/>
      <c r="L1368" s="147"/>
      <c r="M1368" s="147"/>
      <c r="N1368" s="147"/>
      <c r="O1368" s="863"/>
      <c r="P1368" s="860"/>
      <c r="Q1368" s="330"/>
      <c r="R1368" s="866"/>
      <c r="S1368" s="392"/>
      <c r="T1368" s="392"/>
      <c r="U1368" s="152"/>
      <c r="V1368" s="152"/>
      <c r="W1368" s="835"/>
      <c r="X1368" s="388"/>
      <c r="Y1368" s="835"/>
      <c r="Z1368" s="388"/>
      <c r="AA1368" s="835"/>
      <c r="AB1368" s="270"/>
      <c r="AC1368" s="831"/>
      <c r="AD1368" s="855"/>
      <c r="AE1368" s="319"/>
      <c r="AF1368" s="319"/>
      <c r="AG1368" s="319"/>
      <c r="AH1368" s="319"/>
      <c r="AI1368" s="319"/>
      <c r="AJ1368" s="319"/>
      <c r="AK1368" s="319"/>
      <c r="AL1368" s="319"/>
      <c r="AM1368" s="319"/>
      <c r="AN1368" s="319"/>
      <c r="AO1368" s="319"/>
      <c r="AP1368" s="319"/>
      <c r="AQ1368" s="857"/>
      <c r="AR1368" s="46"/>
      <c r="AS1368" s="19"/>
    </row>
    <row r="1369" spans="2:45" hidden="1">
      <c r="B1369" s="948"/>
      <c r="C1369" s="828"/>
      <c r="D1369" s="25"/>
      <c r="E1369" s="25"/>
      <c r="F1369" s="396"/>
      <c r="G1369" s="22"/>
      <c r="H1369" s="7" t="str">
        <f>IFERROR(IF(G1369/#REF!=0," ",G1369/#REF!),"")</f>
        <v/>
      </c>
      <c r="I1369" s="147"/>
      <c r="J1369" s="147"/>
      <c r="K1369" s="147"/>
      <c r="L1369" s="147"/>
      <c r="M1369" s="147"/>
      <c r="N1369" s="147"/>
      <c r="O1369" s="863"/>
      <c r="P1369" s="860"/>
      <c r="Q1369" s="330"/>
      <c r="R1369" s="866"/>
      <c r="S1369" s="392"/>
      <c r="T1369" s="392"/>
      <c r="U1369" s="152"/>
      <c r="V1369" s="152"/>
      <c r="W1369" s="835"/>
      <c r="X1369" s="388"/>
      <c r="Y1369" s="835"/>
      <c r="Z1369" s="388"/>
      <c r="AA1369" s="835"/>
      <c r="AB1369" s="270"/>
      <c r="AC1369" s="831"/>
      <c r="AD1369" s="855"/>
      <c r="AE1369" s="319"/>
      <c r="AF1369" s="319"/>
      <c r="AG1369" s="319"/>
      <c r="AH1369" s="319"/>
      <c r="AI1369" s="319"/>
      <c r="AJ1369" s="319"/>
      <c r="AK1369" s="319"/>
      <c r="AL1369" s="319"/>
      <c r="AM1369" s="319"/>
      <c r="AN1369" s="319"/>
      <c r="AO1369" s="319"/>
      <c r="AP1369" s="319"/>
      <c r="AQ1369" s="857"/>
      <c r="AR1369" s="46"/>
      <c r="AS1369" s="19"/>
    </row>
    <row r="1370" spans="2:45" hidden="1">
      <c r="B1370" s="948"/>
      <c r="C1370" s="828"/>
      <c r="D1370" s="25"/>
      <c r="E1370" s="25"/>
      <c r="F1370" s="396"/>
      <c r="G1370" s="22"/>
      <c r="H1370" s="7" t="str">
        <f>IFERROR(IF(G1370/#REF!=0," ",G1370/#REF!),"")</f>
        <v/>
      </c>
      <c r="I1370" s="147"/>
      <c r="J1370" s="147"/>
      <c r="K1370" s="147"/>
      <c r="L1370" s="147"/>
      <c r="M1370" s="147"/>
      <c r="N1370" s="147"/>
      <c r="O1370" s="863"/>
      <c r="P1370" s="860"/>
      <c r="Q1370" s="330"/>
      <c r="R1370" s="866"/>
      <c r="S1370" s="392"/>
      <c r="T1370" s="392"/>
      <c r="U1370" s="152"/>
      <c r="V1370" s="152"/>
      <c r="W1370" s="835"/>
      <c r="X1370" s="388"/>
      <c r="Y1370" s="835"/>
      <c r="Z1370" s="388"/>
      <c r="AA1370" s="835"/>
      <c r="AB1370" s="270"/>
      <c r="AC1370" s="831"/>
      <c r="AD1370" s="855"/>
      <c r="AE1370" s="319"/>
      <c r="AF1370" s="319"/>
      <c r="AG1370" s="319"/>
      <c r="AH1370" s="319"/>
      <c r="AI1370" s="319"/>
      <c r="AJ1370" s="319"/>
      <c r="AK1370" s="319"/>
      <c r="AL1370" s="319"/>
      <c r="AM1370" s="319"/>
      <c r="AN1370" s="319"/>
      <c r="AO1370" s="319"/>
      <c r="AP1370" s="319"/>
      <c r="AQ1370" s="857"/>
      <c r="AR1370" s="46"/>
      <c r="AS1370" s="19"/>
    </row>
    <row r="1371" spans="2:45" hidden="1">
      <c r="B1371" s="948"/>
      <c r="C1371" s="828"/>
      <c r="D1371" s="25"/>
      <c r="E1371" s="25"/>
      <c r="F1371" s="396"/>
      <c r="G1371" s="22"/>
      <c r="H1371" s="7" t="str">
        <f>IFERROR(IF(G1371/#REF!=0," ",G1371/#REF!),"")</f>
        <v/>
      </c>
      <c r="I1371" s="147"/>
      <c r="J1371" s="147"/>
      <c r="K1371" s="147"/>
      <c r="L1371" s="147"/>
      <c r="M1371" s="147"/>
      <c r="N1371" s="147"/>
      <c r="O1371" s="863"/>
      <c r="P1371" s="860"/>
      <c r="Q1371" s="330"/>
      <c r="R1371" s="866"/>
      <c r="S1371" s="392"/>
      <c r="T1371" s="392"/>
      <c r="U1371" s="152"/>
      <c r="V1371" s="152"/>
      <c r="W1371" s="835"/>
      <c r="X1371" s="388"/>
      <c r="Y1371" s="835"/>
      <c r="Z1371" s="388"/>
      <c r="AA1371" s="835"/>
      <c r="AB1371" s="270"/>
      <c r="AC1371" s="831"/>
      <c r="AD1371" s="855"/>
      <c r="AE1371" s="319"/>
      <c r="AF1371" s="319"/>
      <c r="AG1371" s="319"/>
      <c r="AH1371" s="319"/>
      <c r="AI1371" s="319"/>
      <c r="AJ1371" s="319"/>
      <c r="AK1371" s="319"/>
      <c r="AL1371" s="319"/>
      <c r="AM1371" s="319"/>
      <c r="AN1371" s="319"/>
      <c r="AO1371" s="319"/>
      <c r="AP1371" s="319"/>
      <c r="AQ1371" s="857"/>
      <c r="AR1371" s="46"/>
      <c r="AS1371" s="19"/>
    </row>
    <row r="1372" spans="2:45" hidden="1">
      <c r="B1372" s="948"/>
      <c r="C1372" s="828"/>
      <c r="D1372" s="25"/>
      <c r="E1372" s="25"/>
      <c r="F1372" s="396"/>
      <c r="G1372" s="22"/>
      <c r="H1372" s="7" t="str">
        <f>IFERROR(IF(G1372/#REF!=0," ",G1372/#REF!),"")</f>
        <v/>
      </c>
      <c r="I1372" s="147"/>
      <c r="J1372" s="147"/>
      <c r="K1372" s="147"/>
      <c r="L1372" s="147"/>
      <c r="M1372" s="147"/>
      <c r="N1372" s="147"/>
      <c r="O1372" s="863"/>
      <c r="P1372" s="860"/>
      <c r="Q1372" s="330"/>
      <c r="R1372" s="866"/>
      <c r="S1372" s="392"/>
      <c r="T1372" s="392"/>
      <c r="U1372" s="152"/>
      <c r="V1372" s="152"/>
      <c r="W1372" s="835"/>
      <c r="X1372" s="388"/>
      <c r="Y1372" s="835"/>
      <c r="Z1372" s="388"/>
      <c r="AA1372" s="835"/>
      <c r="AB1372" s="270"/>
      <c r="AC1372" s="831"/>
      <c r="AD1372" s="855"/>
      <c r="AE1372" s="319"/>
      <c r="AF1372" s="319"/>
      <c r="AG1372" s="319"/>
      <c r="AH1372" s="319"/>
      <c r="AI1372" s="319"/>
      <c r="AJ1372" s="319"/>
      <c r="AK1372" s="319"/>
      <c r="AL1372" s="319"/>
      <c r="AM1372" s="319"/>
      <c r="AN1372" s="319"/>
      <c r="AO1372" s="319"/>
      <c r="AP1372" s="319"/>
      <c r="AQ1372" s="857"/>
      <c r="AR1372" s="46"/>
      <c r="AS1372" s="19"/>
    </row>
    <row r="1373" spans="2:45" hidden="1">
      <c r="B1373" s="949"/>
      <c r="C1373" s="829"/>
      <c r="D1373" s="25"/>
      <c r="E1373" s="25"/>
      <c r="F1373" s="396"/>
      <c r="G1373" s="22"/>
      <c r="H1373" s="7" t="str">
        <f>IFERROR(IF(G1373/#REF!=0," ",G1373/#REF!),"")</f>
        <v/>
      </c>
      <c r="I1373" s="7"/>
      <c r="J1373" s="7"/>
      <c r="K1373" s="7"/>
      <c r="L1373" s="7"/>
      <c r="M1373" s="7"/>
      <c r="N1373" s="7"/>
      <c r="O1373" s="864"/>
      <c r="P1373" s="861"/>
      <c r="Q1373" s="331"/>
      <c r="R1373" s="867"/>
      <c r="S1373" s="393"/>
      <c r="T1373" s="393"/>
      <c r="U1373" s="153"/>
      <c r="V1373" s="153"/>
      <c r="W1373" s="836"/>
      <c r="X1373" s="389"/>
      <c r="Y1373" s="836"/>
      <c r="Z1373" s="389"/>
      <c r="AA1373" s="836"/>
      <c r="AB1373" s="271"/>
      <c r="AC1373" s="832"/>
      <c r="AD1373" s="856"/>
      <c r="AE1373" s="320"/>
      <c r="AF1373" s="320"/>
      <c r="AG1373" s="320"/>
      <c r="AH1373" s="320"/>
      <c r="AI1373" s="320"/>
      <c r="AJ1373" s="320"/>
      <c r="AK1373" s="320"/>
      <c r="AL1373" s="320"/>
      <c r="AM1373" s="320"/>
      <c r="AN1373" s="320"/>
      <c r="AO1373" s="320"/>
      <c r="AP1373" s="320"/>
      <c r="AQ1373" s="858"/>
      <c r="AR1373" s="46"/>
      <c r="AS1373" s="19"/>
    </row>
    <row r="1374" spans="2:45" s="90" customFormat="1" ht="16.5" hidden="1" customHeight="1" thickBot="1">
      <c r="B1374" s="394"/>
      <c r="C1374" s="78" t="s">
        <v>348</v>
      </c>
      <c r="D1374" s="78">
        <f>COUNTA(D1364:D1373)</f>
        <v>0</v>
      </c>
      <c r="E1374" s="78"/>
      <c r="F1374" s="78"/>
      <c r="G1374" s="69">
        <f>SUM(G1364:G1373)</f>
        <v>0</v>
      </c>
      <c r="H1374" s="69">
        <f>SUM(H1364:H1373)</f>
        <v>0</v>
      </c>
      <c r="I1374" s="69"/>
      <c r="J1374" s="69"/>
      <c r="K1374" s="69"/>
      <c r="L1374" s="69"/>
      <c r="M1374" s="69"/>
      <c r="N1374" s="69"/>
      <c r="O1374" s="70">
        <f>SUM(O1364:O1373)</f>
        <v>0</v>
      </c>
      <c r="P1374" s="71">
        <f>SUM(P1364:P1373)</f>
        <v>0</v>
      </c>
      <c r="Q1374" s="71"/>
      <c r="R1374" s="71">
        <f>SUM(R1364:R1373)</f>
        <v>0</v>
      </c>
      <c r="S1374" s="71"/>
      <c r="T1374" s="71"/>
      <c r="U1374" s="71"/>
      <c r="V1374" s="71"/>
      <c r="W1374" s="74">
        <f>SUM(W1364:W1373)</f>
        <v>0</v>
      </c>
      <c r="X1374" s="74"/>
      <c r="Y1374" s="74">
        <f t="shared" ref="Y1374" si="238">SUM(Y1364:Y1373)</f>
        <v>0</v>
      </c>
      <c r="Z1374" s="74"/>
      <c r="AA1374" s="74">
        <f>SUM(AA1364:AA1373)</f>
        <v>0</v>
      </c>
      <c r="AB1374" s="74"/>
      <c r="AC1374" s="71"/>
      <c r="AD1374" s="71" t="e">
        <f>SUM(AD1364:AD1373)</f>
        <v>#REF!</v>
      </c>
      <c r="AE1374" s="71"/>
      <c r="AF1374" s="71"/>
      <c r="AG1374" s="71"/>
      <c r="AH1374" s="71"/>
      <c r="AI1374" s="71"/>
      <c r="AJ1374" s="71"/>
      <c r="AK1374" s="71"/>
      <c r="AL1374" s="71"/>
      <c r="AM1374" s="71"/>
      <c r="AN1374" s="71"/>
      <c r="AO1374" s="71"/>
      <c r="AP1374" s="71"/>
      <c r="AQ1374" s="71" t="e">
        <f t="shared" ref="AQ1374" si="239">SUM(AQ1364:AQ1373)</f>
        <v>#REF!</v>
      </c>
      <c r="AR1374" s="81"/>
      <c r="AS1374" s="91"/>
    </row>
    <row r="1375" spans="2:45" s="100" customFormat="1" ht="38.549999999999997" customHeight="1" thickBot="1">
      <c r="B1375" s="266"/>
      <c r="C1375" s="101"/>
      <c r="D1375" s="267">
        <f>SUM(D1374,D1362,D1350,D1338,D1326,D1302,D1314,D1290,D1278,D1266,D1254,D1242,D1230,D1218,D1206,D1194,D1182,D1170,D1158,D1146,D1134,D1122,D1110,D1098,D1086,D1074,D1062,D1038,D1050,D1026,D1014,D990,D1002,D978,D966,D954,D942,D930,D918,D906,D894,D882,D870,D858,D834,D846,D822,D810,D798,D786,D774,D762,D750,D738,D726,D714,D702,D690,D678,D666,D654,D642,D630,D618,D606,D594,D582,D570,D558,D546,D534,D522,D510,D498,D486,D474,D474,D462,D450,D438,D426,D414,D402,D390,D378,D366,D354,D342,D330,D318,D306,D294,D282,D270,D258,D246,D234,D222,D210,D198,D186,D174,D162,D150,D138,D126,D114,D102,D90,D78,D66,D54,D42,D30)</f>
        <v>11</v>
      </c>
      <c r="E1375" s="946"/>
      <c r="F1375" s="947"/>
      <c r="G1375" s="267">
        <f t="shared" ref="G1375:R1375" si="240">SUM(G1374,G1362,G1350,G1338,G1326,G1302,G1314,G1290,G1278,G1266,G1254,G1242,G1230,G1218,G1206,G1194,G1182,G1170,G1158,G1146,G1134,G1122,G1110,G1098,G1086,G1074,G1062,G1038,G1050,G1026,G1014,G990,G1002,G978,G966,G954,G942,G930,G918,G906,G894,G882,G870,G858,G834,G846,G822,G810,G798,G786,G774,G762,G750,G738,G726,G714,G702,G690,G678,G666,G654,G642,G630,G618,G606,G594,G582,G570,G558,G546,G534,G522,G510,G498,G486,G474,G474,G462,G450,G438,G426,G414,G402,G390,G378,G366,G354,G342,G330,G318,G306,G294,G282,G270,G258,G246,G234,G222,G210,G198,G186,G174,G162,G150,G138,G126,G114,G102,G90,G78,G66,G54,G42,G30)</f>
        <v>14666.4</v>
      </c>
      <c r="H1375" s="267" t="e">
        <f t="shared" si="240"/>
        <v>#REF!</v>
      </c>
      <c r="I1375" s="267" t="e">
        <f t="shared" si="240"/>
        <v>#REF!</v>
      </c>
      <c r="J1375" s="267"/>
      <c r="K1375" s="267"/>
      <c r="L1375" s="267"/>
      <c r="M1375" s="267"/>
      <c r="N1375" s="267"/>
      <c r="O1375" s="267">
        <f t="shared" si="240"/>
        <v>0</v>
      </c>
      <c r="P1375" s="267">
        <f t="shared" si="240"/>
        <v>0</v>
      </c>
      <c r="Q1375" s="267"/>
      <c r="R1375" s="267" t="e">
        <f t="shared" si="240"/>
        <v>#VALUE!</v>
      </c>
      <c r="S1375" s="267"/>
      <c r="T1375" s="267"/>
      <c r="U1375" s="267"/>
      <c r="V1375" s="267"/>
      <c r="W1375" s="267">
        <f>SUM(W1374,W1362,W1350,W1338,W1326,W1302,W1314,W1290,W1278,W1266,W1254,W1242,W1230,W1218,W1206,W1194,W1182,W1170,W1158,W1146,W1134,W1122,W1110,W1098,W1086,W1074,W1062,W1038,W1050,W1026,W1014,W990,W1002,W978,W966,W954,W942,W930,W918,W906,W894,W882,W870,W858,W834,W846,W822,W810,W798,W786,W774,W762,W750,W738,W726,W714,W702,W690,W678,W666,W654,W642,W630,W618,W606,W594,W582,W570,W558,W546,W534,W522,W510,W498,W486,W474,W474,W462,W450,W438,W426,W414,W402,W390,W378,W366,W354,W342,W330,W318,W306,W294,W282,W270,W258,W246,W234,W222,W210,W198,W186,W174,W162,W150,W138,W126,W114,W102,W90,W78,W66,W54,W42,W30)</f>
        <v>0</v>
      </c>
      <c r="X1375" s="267"/>
      <c r="Y1375" s="267">
        <f>SUM(Y1374,Y1362,Y1350,Y1338,Y1326,Y1302,Y1314,Y1290,Y1278,Y1266,Y1254,Y1242,Y1230,Y1218,Y1206,Y1194,Y1182,Y1170,Y1158,Y1146,Y1134,Y1122,Y1110,Y1098,Y1086,Y1074,Y1062,Y1038,Y1050,Y1026,Y1014,Y990,Y1002,Y978,Y966,Y954,Y942,Y930,Y918,Y906,Y894,Y882,Y870,Y858,Y834,Y846,Y822,Y810,Y798,Y786,Y774,Y762,Y750,Y738,Y726,Y714,Y702,Y690,Y678,Y666,Y654,Y642,Y630,Y618,Y606,Y594,Y582,Y570,Y558,Y546,Y534,Y522,Y510,Y498,Y486,Y474,Y474,Y462,Y450,Y438,Y426,Y414,Y402,Y390,Y378,Y366,Y354,Y342,Y330,Y318,Y306,Y294,Y282,Y270,Y258,Y246,Y234,Y222,Y210,Y198,Y186,Y174,Y162,Y150,Y138,Y126,Y114,Y102,Y90,Y78,Y66,Y54,Y42,Y30)</f>
        <v>0</v>
      </c>
      <c r="Z1375" s="267"/>
      <c r="AA1375" s="267">
        <f>SUM(AA1374,AA1362,AA1350,AA1338,AA1326,AA1302,AA1314,AA1290,AA1278,AA1266,AA1254,AA1242,AA1230,AA1218,AA1206,AA1194,AA1182,AA1170,AA1158,AA1146,AA1134,AA1122,AA1110,AA1098,AA1086,AA1074,AA1062,AA1038,AA1050,AA1026,AA1014,AA990,AA1002,AA978,AA966,AA954,AA942,AA930,AA918,AA906,AA894,AA882,AA870,AA858,AA834,AA846,AA822,AA810,AA798,AA786,AA774,AA762,AA750,AA738,AA726,AA714,AA702,AA690,AA678,AA666,AA654,AA642,AA630,AA618,AA606,AA594,AA582,AA570,AA558,AA546,AA534,AA522,AA510,AA498,AA486,AA474,AA474,AA462,AA450,AA438,AA426,AA414,AA402,AA390,AA378,AA366,AA354,AA342,AA330,AA318,AA306,AA294,AA282,AA270,AA258,AA246,AA234,AA222,AA210,AA198,AA186,AA174,AA162,AA150,AA138,AA126,AA114,AA102,AA90,AA78,AA66,AA54,AA42,AA30)</f>
        <v>0</v>
      </c>
      <c r="AB1375" s="267"/>
      <c r="AC1375" s="267">
        <f>SUM(AC1374,AC1362,AC1350,AC1338,AC1326,AC1302,AC1314,AC1290,AC1278,AC1266,AC1254,AC1242,AC1230,AC1218,AC1206,AC1194,AC1182,AC1170,AC1158,AC1146,AC1134,AC1122,AC1110,AC1098,AC1086,AC1074,AC1062,AC1038,AC1050,AC1026,AC1014,AC990,AC1002,AC978,AC966,AC954,AC942,AC930,AC918,AC906,AC894,AC882,AC870,AC858,AC834,AC846,AC822,AC810,AC798,AC786,AC774,AC762,AC750,AC738,AC726,AC714,AC702,AC690,AC678,AC666,AC654,AC642,AC630,AC618,AC606,AC594,AC582,AC570,AC558,AC546,AC534,AC522,AC510,AC498,AC486,AC474,AC474,AC462,AC450,AC438,AC426,AC414,AC402,AC390,AC378,AC366,AC354,AC342,AC330,AC318,AC306,AC294,AC282,AC270,AC258,AC246,AC234,AC222,AC210,AC198,AC186,AC174,AC162,AC150,AC138,AC126,AC114,AC102,AC90,AC78,AC66,AC54,AC42,AC30)</f>
        <v>0</v>
      </c>
      <c r="AD1375" s="267" t="e">
        <f>SUM(AD1374,AD1362,AD1350,AD1338,AD1326,AD1302,AD1314,AD1290,AD1278,AD1266,AD1254,AD1242,AD1230,AD1218,AD1206,AD1194,AD1182,AD1170,AD1158,AD1146,AD1134,AD1122,AD1110,AD1098,AD1086,AD1074,AD1062,AD1038,AD1050,AD1026,AD1014,AD990,AD1002,AD978,AD966,AD954,AD942,AD930,AD918,AD906,AD894,AD882,AD870,AD858,AD834,AD846,AD822,AD810,AD798,AD786,AD774,AD762,AD750,AD738,AD726,AD714,AD702,AD690,AD678,AD666,AD654,AD642,AD630,AD618,AD606,AD594,AD582,AD570,AD558,AD546,AD534,AD522,AD510,AD498,AD486,AD474,AD474,AD462,AD450,AD438,AD426,AD414,AD402,AD390,AD378,AD366,AD354,AD342,AD330,AD318,AD306,AD294,AD282,AD270,AD258,AD246,AD234,AD222,AD210,AD198,AD186,AD174,AD162,AD150,AD138,AD126,AD114,AD102,AD90,AD78,AD66,AD54,AD42,AD30)</f>
        <v>#REF!</v>
      </c>
      <c r="AE1375" s="267"/>
      <c r="AF1375" s="267"/>
      <c r="AG1375" s="267"/>
      <c r="AH1375" s="267"/>
      <c r="AI1375" s="267"/>
      <c r="AJ1375" s="267"/>
      <c r="AK1375" s="267"/>
      <c r="AL1375" s="267"/>
      <c r="AM1375" s="267"/>
      <c r="AN1375" s="267"/>
      <c r="AO1375" s="267"/>
      <c r="AP1375" s="267"/>
      <c r="AQ1375" s="267" t="e">
        <f>SUM(AQ1374,AQ1362,AQ1350,AQ1338,AQ1326,AQ1302,AQ1314,AQ1290,AQ1278,AQ1266,AQ1254,AQ1242,AQ1230,AQ1218,AQ1206,AQ1194,AQ1182,AQ1170,AQ1158,AQ1146,AQ1134,AQ1122,AQ1110,AQ1098,AQ1086,AQ1074,AQ1062,AQ1038,AQ1050,AQ1026,AQ1014,AQ990,AQ1002,AQ978,AQ966,AQ954,AQ942,AQ930,AQ918,AQ906,AQ894,AQ882,AQ870,AQ858,AQ834,AQ846,AQ822,AQ810,AQ798,AQ786,AQ774,AQ762,AQ750,AQ738,AQ726,AQ714,AQ702,AQ690,AQ678,AQ666,AQ654,AQ642,AQ630,AQ618,AQ606,AQ594,AQ582,AQ570,AQ558,AQ546,AQ534,AQ522,AQ510,AQ498,AQ486,AQ474,AQ474,AQ462,AQ450,AQ438,AQ426,AQ414,AQ402,AQ390,AQ378,AQ366,AQ354,AQ342,AQ330,AQ318,AQ306,AQ294,AQ282,AQ270,AQ258,AQ246,AQ234,AQ222,AQ210,AQ198,AQ186,AQ174,AQ162,AQ150,AQ138,AQ126,AQ114,AQ102,AQ90,AQ78,AQ66,AQ54,AQ42,AQ30)</f>
        <v>#REF!</v>
      </c>
      <c r="AR1375" s="267">
        <f>SUM(AR1374,AR1362,AR1350,AR1338,AR1326,AR1302,AR1314,AR1290,AR1278,AR1266,AR1254,AR1242,AR1230,AR1218,AR1206,AR1194,AR1182,AR1170,AR1158,AR1146,AR1134,AR1122,AR1110,AR1098,AR1086,AR1074,AR1062,AR1038,AR1050,AR1026,AR1014,AR990,AR1002,AR978,AR966,AR954,AR942,AR930,AR918,AR906,AR894,AR882,AR870,AR858,AR834,AR846,AR822,AR810,AR798,AR786,AR774,AR762,AR750,AR738,AR726,AR714,AR702,AR690,AR678,AR666,AR654,AR642,AR630,AR618,AR606,AR594,AR582,AR570,AR558,AR546,AR534,AR522,AR510,AR498,AR486,AR474,AR474,AR462,AR450,AR438,AR426,AR414,AR402,AR390,AR378,AR366,AR354,AR342,AR330,AR318,AR306,AR294,AR282,AR270,AR258,AR246,AR234,AR222,AR210,AR198,AR186,AR174,AR162,AR150,AR138,AR126,AR114,AR102,AR90,AR78,AR66,AR54,AR42,AR30)</f>
        <v>0</v>
      </c>
      <c r="AS1375" s="103"/>
    </row>
    <row r="1554" spans="18:18" hidden="1">
      <c r="R1554" s="33" t="s">
        <v>346</v>
      </c>
    </row>
    <row r="1555" spans="18:18" hidden="1">
      <c r="R1555" s="33" t="s">
        <v>296</v>
      </c>
    </row>
  </sheetData>
  <sheetProtection deleteColumns="0" deleteRows="0"/>
  <mergeCells count="1770">
    <mergeCell ref="B11:C11"/>
    <mergeCell ref="D11:E11"/>
    <mergeCell ref="D12:E12"/>
    <mergeCell ref="D13:E13"/>
    <mergeCell ref="B14:C14"/>
    <mergeCell ref="D14:E14"/>
    <mergeCell ref="B7:E7"/>
    <mergeCell ref="B8:C8"/>
    <mergeCell ref="D8:E8"/>
    <mergeCell ref="B9:C9"/>
    <mergeCell ref="D9:E9"/>
    <mergeCell ref="B10:C10"/>
    <mergeCell ref="D10:E10"/>
    <mergeCell ref="E19:F19"/>
    <mergeCell ref="B20:B29"/>
    <mergeCell ref="C20:C29"/>
    <mergeCell ref="E20:F20"/>
    <mergeCell ref="B15:C15"/>
    <mergeCell ref="D15:E15"/>
    <mergeCell ref="B17:P18"/>
    <mergeCell ref="R17:AC17"/>
    <mergeCell ref="AD17:AQ18"/>
    <mergeCell ref="AR17:AR18"/>
    <mergeCell ref="R18:Y18"/>
    <mergeCell ref="Z18:AC18"/>
    <mergeCell ref="E30:F30"/>
    <mergeCell ref="E31:F31"/>
    <mergeCell ref="B32:B41"/>
    <mergeCell ref="C32:C41"/>
    <mergeCell ref="E32:F32"/>
    <mergeCell ref="Z32:Z41"/>
    <mergeCell ref="E41:F41"/>
    <mergeCell ref="AN20:AN29"/>
    <mergeCell ref="AO20:AO29"/>
    <mergeCell ref="AP20:AP29"/>
    <mergeCell ref="AQ20:AQ29"/>
    <mergeCell ref="E21:F21"/>
    <mergeCell ref="E22:F22"/>
    <mergeCell ref="E23:F23"/>
    <mergeCell ref="E24:F24"/>
    <mergeCell ref="E25:F25"/>
    <mergeCell ref="E26:F26"/>
    <mergeCell ref="AH20:AH29"/>
    <mergeCell ref="AI20:AI29"/>
    <mergeCell ref="AJ20:AJ29"/>
    <mergeCell ref="AK20:AK29"/>
    <mergeCell ref="AL20:AL29"/>
    <mergeCell ref="AM20:AM29"/>
    <mergeCell ref="AB20:AB29"/>
    <mergeCell ref="AC20:AC29"/>
    <mergeCell ref="AD20:AD29"/>
    <mergeCell ref="AE20:AE29"/>
    <mergeCell ref="AF20:AF29"/>
    <mergeCell ref="AG20:AG29"/>
    <mergeCell ref="E42:F42"/>
    <mergeCell ref="E43:F43"/>
    <mergeCell ref="B44:B53"/>
    <mergeCell ref="C44:C53"/>
    <mergeCell ref="E44:F44"/>
    <mergeCell ref="Z44:Z53"/>
    <mergeCell ref="E53:F53"/>
    <mergeCell ref="Z20:Z29"/>
    <mergeCell ref="AA20:AA29"/>
    <mergeCell ref="E27:F27"/>
    <mergeCell ref="E28:F28"/>
    <mergeCell ref="E29:F29"/>
    <mergeCell ref="AP32:AP41"/>
    <mergeCell ref="AQ32:AQ41"/>
    <mergeCell ref="E33:F33"/>
    <mergeCell ref="E34:F34"/>
    <mergeCell ref="E35:F35"/>
    <mergeCell ref="E36:F36"/>
    <mergeCell ref="E37:F37"/>
    <mergeCell ref="E38:F38"/>
    <mergeCell ref="E39:F39"/>
    <mergeCell ref="E40:F40"/>
    <mergeCell ref="AH32:AH41"/>
    <mergeCell ref="AI32:AI41"/>
    <mergeCell ref="AJ32:AJ41"/>
    <mergeCell ref="AK32:AK41"/>
    <mergeCell ref="AL32:AL41"/>
    <mergeCell ref="AM32:AM41"/>
    <mergeCell ref="AA32:AA41"/>
    <mergeCell ref="AB32:AB41"/>
    <mergeCell ref="AC32:AC41"/>
    <mergeCell ref="AD32:AD41"/>
    <mergeCell ref="AF32:AF41"/>
    <mergeCell ref="AG32:AG41"/>
    <mergeCell ref="AP44:AP53"/>
    <mergeCell ref="AQ44:AQ53"/>
    <mergeCell ref="E45:F45"/>
    <mergeCell ref="E46:F46"/>
    <mergeCell ref="E47:F47"/>
    <mergeCell ref="E48:F48"/>
    <mergeCell ref="E49:F49"/>
    <mergeCell ref="E50:F50"/>
    <mergeCell ref="E51:F51"/>
    <mergeCell ref="E52:F52"/>
    <mergeCell ref="AH44:AH53"/>
    <mergeCell ref="AI44:AI53"/>
    <mergeCell ref="AJ44:AJ53"/>
    <mergeCell ref="AK44:AK53"/>
    <mergeCell ref="AL44:AL53"/>
    <mergeCell ref="AM44:AM53"/>
    <mergeCell ref="AA44:AA53"/>
    <mergeCell ref="AB44:AB53"/>
    <mergeCell ref="AC44:AC53"/>
    <mergeCell ref="AD44:AD53"/>
    <mergeCell ref="AF44:AF53"/>
    <mergeCell ref="AG44:AG53"/>
    <mergeCell ref="E61:F61"/>
    <mergeCell ref="E62:F62"/>
    <mergeCell ref="E63:F63"/>
    <mergeCell ref="E64:F64"/>
    <mergeCell ref="E65:F65"/>
    <mergeCell ref="B66:B67"/>
    <mergeCell ref="E66:F66"/>
    <mergeCell ref="E67:F67"/>
    <mergeCell ref="P56:P65"/>
    <mergeCell ref="Y56:Y65"/>
    <mergeCell ref="AA56:AA65"/>
    <mergeCell ref="AC56:AC65"/>
    <mergeCell ref="AD56:AD65"/>
    <mergeCell ref="AQ56:AQ65"/>
    <mergeCell ref="E54:F54"/>
    <mergeCell ref="E55:F55"/>
    <mergeCell ref="B56:B65"/>
    <mergeCell ref="C56:C65"/>
    <mergeCell ref="E56:F56"/>
    <mergeCell ref="O56:O65"/>
    <mergeCell ref="E57:F57"/>
    <mergeCell ref="E58:F58"/>
    <mergeCell ref="E59:F59"/>
    <mergeCell ref="E60:F60"/>
    <mergeCell ref="AA68:AA77"/>
    <mergeCell ref="AC68:AC77"/>
    <mergeCell ref="AD68:AD77"/>
    <mergeCell ref="AQ68:AQ77"/>
    <mergeCell ref="E69:F69"/>
    <mergeCell ref="E70:F70"/>
    <mergeCell ref="E71:F71"/>
    <mergeCell ref="E72:F72"/>
    <mergeCell ref="E73:F73"/>
    <mergeCell ref="E74:F74"/>
    <mergeCell ref="B68:B77"/>
    <mergeCell ref="C68:C77"/>
    <mergeCell ref="E68:F68"/>
    <mergeCell ref="O68:O77"/>
    <mergeCell ref="P68:P77"/>
    <mergeCell ref="Y68:Y77"/>
    <mergeCell ref="E75:F75"/>
    <mergeCell ref="E76:F76"/>
    <mergeCell ref="E77:F77"/>
    <mergeCell ref="AQ80:AQ89"/>
    <mergeCell ref="E81:F81"/>
    <mergeCell ref="E82:F82"/>
    <mergeCell ref="E83:F83"/>
    <mergeCell ref="E84:F84"/>
    <mergeCell ref="E85:F85"/>
    <mergeCell ref="E86:F86"/>
    <mergeCell ref="E87:F87"/>
    <mergeCell ref="E88:F88"/>
    <mergeCell ref="E89:F89"/>
    <mergeCell ref="O80:O89"/>
    <mergeCell ref="P80:P89"/>
    <mergeCell ref="Y80:Y89"/>
    <mergeCell ref="AA80:AA89"/>
    <mergeCell ref="AC80:AC89"/>
    <mergeCell ref="AD80:AD89"/>
    <mergeCell ref="B78:B79"/>
    <mergeCell ref="E78:F78"/>
    <mergeCell ref="E79:F79"/>
    <mergeCell ref="B80:B89"/>
    <mergeCell ref="C80:C89"/>
    <mergeCell ref="E80:F80"/>
    <mergeCell ref="AQ92:AQ101"/>
    <mergeCell ref="E93:F93"/>
    <mergeCell ref="E94:F94"/>
    <mergeCell ref="E95:F95"/>
    <mergeCell ref="E96:F96"/>
    <mergeCell ref="E97:F97"/>
    <mergeCell ref="E98:F98"/>
    <mergeCell ref="E99:F99"/>
    <mergeCell ref="E100:F100"/>
    <mergeCell ref="E101:F101"/>
    <mergeCell ref="O92:O101"/>
    <mergeCell ref="P92:P101"/>
    <mergeCell ref="Y92:Y101"/>
    <mergeCell ref="AA92:AA101"/>
    <mergeCell ref="AC92:AC101"/>
    <mergeCell ref="AD92:AD101"/>
    <mergeCell ref="B90:B91"/>
    <mergeCell ref="E90:F90"/>
    <mergeCell ref="E91:F91"/>
    <mergeCell ref="B92:B101"/>
    <mergeCell ref="C92:C101"/>
    <mergeCell ref="E92:F92"/>
    <mergeCell ref="AQ104:AQ113"/>
    <mergeCell ref="E105:F105"/>
    <mergeCell ref="E106:F106"/>
    <mergeCell ref="E107:F107"/>
    <mergeCell ref="E108:F108"/>
    <mergeCell ref="E109:F109"/>
    <mergeCell ref="E110:F110"/>
    <mergeCell ref="E111:F111"/>
    <mergeCell ref="E112:F112"/>
    <mergeCell ref="E113:F113"/>
    <mergeCell ref="O104:O113"/>
    <mergeCell ref="P104:P113"/>
    <mergeCell ref="Y104:Y113"/>
    <mergeCell ref="AA104:AA113"/>
    <mergeCell ref="AC104:AC113"/>
    <mergeCell ref="AD104:AD113"/>
    <mergeCell ref="B102:B103"/>
    <mergeCell ref="E102:F102"/>
    <mergeCell ref="E103:F103"/>
    <mergeCell ref="B104:B113"/>
    <mergeCell ref="C104:C113"/>
    <mergeCell ref="E104:F104"/>
    <mergeCell ref="E121:F121"/>
    <mergeCell ref="E122:F122"/>
    <mergeCell ref="E123:F123"/>
    <mergeCell ref="E124:F124"/>
    <mergeCell ref="E125:F125"/>
    <mergeCell ref="E126:F126"/>
    <mergeCell ref="P116:P125"/>
    <mergeCell ref="Y116:Y125"/>
    <mergeCell ref="AA116:AA125"/>
    <mergeCell ref="AC116:AC125"/>
    <mergeCell ref="AD116:AD125"/>
    <mergeCell ref="AQ116:AQ125"/>
    <mergeCell ref="E114:F114"/>
    <mergeCell ref="E115:F115"/>
    <mergeCell ref="B116:B125"/>
    <mergeCell ref="C116:C125"/>
    <mergeCell ref="E116:F116"/>
    <mergeCell ref="O116:O125"/>
    <mergeCell ref="E117:F117"/>
    <mergeCell ref="E118:F118"/>
    <mergeCell ref="E119:F119"/>
    <mergeCell ref="E120:F120"/>
    <mergeCell ref="Y128:Y137"/>
    <mergeCell ref="AA128:AA137"/>
    <mergeCell ref="AC128:AC137"/>
    <mergeCell ref="AD128:AD137"/>
    <mergeCell ref="AQ128:AQ137"/>
    <mergeCell ref="E129:F129"/>
    <mergeCell ref="E130:F130"/>
    <mergeCell ref="E131:F131"/>
    <mergeCell ref="E132:F132"/>
    <mergeCell ref="E133:F133"/>
    <mergeCell ref="E127:F127"/>
    <mergeCell ref="B128:B137"/>
    <mergeCell ref="C128:C137"/>
    <mergeCell ref="E128:F128"/>
    <mergeCell ref="O128:O137"/>
    <mergeCell ref="P128:P137"/>
    <mergeCell ref="E134:F134"/>
    <mergeCell ref="E135:F135"/>
    <mergeCell ref="E136:F136"/>
    <mergeCell ref="E137:F137"/>
    <mergeCell ref="E145:F145"/>
    <mergeCell ref="E146:F146"/>
    <mergeCell ref="E147:F147"/>
    <mergeCell ref="E148:F148"/>
    <mergeCell ref="E149:F149"/>
    <mergeCell ref="E150:F150"/>
    <mergeCell ref="P140:P149"/>
    <mergeCell ref="Y140:Y149"/>
    <mergeCell ref="AA140:AA149"/>
    <mergeCell ref="AC140:AC149"/>
    <mergeCell ref="AD140:AD149"/>
    <mergeCell ref="AQ140:AQ149"/>
    <mergeCell ref="E138:F138"/>
    <mergeCell ref="E139:F139"/>
    <mergeCell ref="B140:B149"/>
    <mergeCell ref="C140:C149"/>
    <mergeCell ref="E140:F140"/>
    <mergeCell ref="O140:O149"/>
    <mergeCell ref="E141:F141"/>
    <mergeCell ref="E142:F142"/>
    <mergeCell ref="E143:F143"/>
    <mergeCell ref="E144:F144"/>
    <mergeCell ref="Y152:Y161"/>
    <mergeCell ref="AA152:AA161"/>
    <mergeCell ref="AC152:AC161"/>
    <mergeCell ref="AD152:AD161"/>
    <mergeCell ref="AQ152:AQ161"/>
    <mergeCell ref="E153:F153"/>
    <mergeCell ref="E154:F154"/>
    <mergeCell ref="E155:F155"/>
    <mergeCell ref="E156:F156"/>
    <mergeCell ref="E157:F157"/>
    <mergeCell ref="E151:F151"/>
    <mergeCell ref="B152:B161"/>
    <mergeCell ref="C152:C161"/>
    <mergeCell ref="E152:F152"/>
    <mergeCell ref="O152:O161"/>
    <mergeCell ref="P152:P161"/>
    <mergeCell ref="E158:F158"/>
    <mergeCell ref="E159:F159"/>
    <mergeCell ref="E160:F160"/>
    <mergeCell ref="E161:F161"/>
    <mergeCell ref="E169:F169"/>
    <mergeCell ref="E170:F170"/>
    <mergeCell ref="E171:F171"/>
    <mergeCell ref="E172:F172"/>
    <mergeCell ref="E173:F173"/>
    <mergeCell ref="E174:F174"/>
    <mergeCell ref="P164:P173"/>
    <mergeCell ref="Y164:Y173"/>
    <mergeCell ref="AA164:AA173"/>
    <mergeCell ref="AC164:AC173"/>
    <mergeCell ref="AD164:AD173"/>
    <mergeCell ref="AQ164:AQ173"/>
    <mergeCell ref="E162:F162"/>
    <mergeCell ref="E163:F163"/>
    <mergeCell ref="B164:B173"/>
    <mergeCell ref="C164:C173"/>
    <mergeCell ref="E164:F164"/>
    <mergeCell ref="O164:O173"/>
    <mergeCell ref="E165:F165"/>
    <mergeCell ref="E166:F166"/>
    <mergeCell ref="E167:F167"/>
    <mergeCell ref="E168:F168"/>
    <mergeCell ref="Y176:Y185"/>
    <mergeCell ref="AA176:AA185"/>
    <mergeCell ref="AC176:AC185"/>
    <mergeCell ref="AD176:AD185"/>
    <mergeCell ref="AQ176:AQ185"/>
    <mergeCell ref="E177:F177"/>
    <mergeCell ref="E178:F178"/>
    <mergeCell ref="E179:F179"/>
    <mergeCell ref="E180:F180"/>
    <mergeCell ref="E181:F181"/>
    <mergeCell ref="E175:F175"/>
    <mergeCell ref="B176:B185"/>
    <mergeCell ref="C176:C185"/>
    <mergeCell ref="E176:F176"/>
    <mergeCell ref="O176:O185"/>
    <mergeCell ref="P176:P185"/>
    <mergeCell ref="E182:F182"/>
    <mergeCell ref="E183:F183"/>
    <mergeCell ref="E184:F184"/>
    <mergeCell ref="E185:F185"/>
    <mergeCell ref="E193:F193"/>
    <mergeCell ref="E194:F194"/>
    <mergeCell ref="E195:F195"/>
    <mergeCell ref="E196:F196"/>
    <mergeCell ref="E197:F197"/>
    <mergeCell ref="E198:F198"/>
    <mergeCell ref="P188:P197"/>
    <mergeCell ref="Y188:Y197"/>
    <mergeCell ref="AA188:AA197"/>
    <mergeCell ref="AC188:AC197"/>
    <mergeCell ref="AD188:AD197"/>
    <mergeCell ref="AQ188:AQ197"/>
    <mergeCell ref="E186:F186"/>
    <mergeCell ref="E187:F187"/>
    <mergeCell ref="B188:B197"/>
    <mergeCell ref="C188:C197"/>
    <mergeCell ref="E188:F188"/>
    <mergeCell ref="O188:O197"/>
    <mergeCell ref="E189:F189"/>
    <mergeCell ref="E190:F190"/>
    <mergeCell ref="E191:F191"/>
    <mergeCell ref="E192:F192"/>
    <mergeCell ref="Y200:Y209"/>
    <mergeCell ref="AA200:AA209"/>
    <mergeCell ref="AC200:AC209"/>
    <mergeCell ref="AD200:AD209"/>
    <mergeCell ref="AQ200:AQ209"/>
    <mergeCell ref="E201:F201"/>
    <mergeCell ref="E202:F202"/>
    <mergeCell ref="E203:F203"/>
    <mergeCell ref="E204:F204"/>
    <mergeCell ref="E205:F205"/>
    <mergeCell ref="E199:F199"/>
    <mergeCell ref="B200:B209"/>
    <mergeCell ref="C200:C209"/>
    <mergeCell ref="E200:F200"/>
    <mergeCell ref="O200:O209"/>
    <mergeCell ref="P200:P209"/>
    <mergeCell ref="E206:F206"/>
    <mergeCell ref="E207:F207"/>
    <mergeCell ref="E208:F208"/>
    <mergeCell ref="E209:F209"/>
    <mergeCell ref="E217:F217"/>
    <mergeCell ref="E218:F218"/>
    <mergeCell ref="E219:F219"/>
    <mergeCell ref="E220:F220"/>
    <mergeCell ref="E221:F221"/>
    <mergeCell ref="E222:F222"/>
    <mergeCell ref="P212:P221"/>
    <mergeCell ref="Y212:Y221"/>
    <mergeCell ref="AA212:AA221"/>
    <mergeCell ref="AC212:AC221"/>
    <mergeCell ref="AD212:AD221"/>
    <mergeCell ref="AQ212:AQ221"/>
    <mergeCell ref="E210:F210"/>
    <mergeCell ref="E211:F211"/>
    <mergeCell ref="B212:B221"/>
    <mergeCell ref="C212:C221"/>
    <mergeCell ref="E212:F212"/>
    <mergeCell ref="O212:O221"/>
    <mergeCell ref="E213:F213"/>
    <mergeCell ref="E214:F214"/>
    <mergeCell ref="E215:F215"/>
    <mergeCell ref="E216:F216"/>
    <mergeCell ref="Y224:Y233"/>
    <mergeCell ref="AA224:AA233"/>
    <mergeCell ref="AC224:AC233"/>
    <mergeCell ref="AD224:AD233"/>
    <mergeCell ref="AQ224:AQ233"/>
    <mergeCell ref="E225:F225"/>
    <mergeCell ref="E226:F226"/>
    <mergeCell ref="E227:F227"/>
    <mergeCell ref="E228:F228"/>
    <mergeCell ref="E229:F229"/>
    <mergeCell ref="E223:F223"/>
    <mergeCell ref="B224:B233"/>
    <mergeCell ref="C224:C233"/>
    <mergeCell ref="E224:F224"/>
    <mergeCell ref="O224:O233"/>
    <mergeCell ref="P224:P233"/>
    <mergeCell ref="E230:F230"/>
    <mergeCell ref="E231:F231"/>
    <mergeCell ref="E232:F232"/>
    <mergeCell ref="E233:F233"/>
    <mergeCell ref="E241:F241"/>
    <mergeCell ref="E242:F242"/>
    <mergeCell ref="E243:F243"/>
    <mergeCell ref="E244:F244"/>
    <mergeCell ref="E245:F245"/>
    <mergeCell ref="E246:F246"/>
    <mergeCell ref="P236:P245"/>
    <mergeCell ref="Y236:Y245"/>
    <mergeCell ref="AA236:AA245"/>
    <mergeCell ref="AC236:AC245"/>
    <mergeCell ref="AD236:AD245"/>
    <mergeCell ref="AQ236:AQ245"/>
    <mergeCell ref="E234:F234"/>
    <mergeCell ref="E235:F235"/>
    <mergeCell ref="B236:B245"/>
    <mergeCell ref="C236:C245"/>
    <mergeCell ref="E236:F236"/>
    <mergeCell ref="O236:O245"/>
    <mergeCell ref="E237:F237"/>
    <mergeCell ref="E238:F238"/>
    <mergeCell ref="E239:F239"/>
    <mergeCell ref="E240:F240"/>
    <mergeCell ref="Y248:Y257"/>
    <mergeCell ref="AA248:AA257"/>
    <mergeCell ref="AC248:AC257"/>
    <mergeCell ref="AD248:AD257"/>
    <mergeCell ref="AQ248:AQ257"/>
    <mergeCell ref="E249:F249"/>
    <mergeCell ref="E250:F250"/>
    <mergeCell ref="E251:F251"/>
    <mergeCell ref="E252:F252"/>
    <mergeCell ref="E253:F253"/>
    <mergeCell ref="E247:F247"/>
    <mergeCell ref="B248:B257"/>
    <mergeCell ref="C248:C257"/>
    <mergeCell ref="E248:F248"/>
    <mergeCell ref="O248:O257"/>
    <mergeCell ref="P248:P257"/>
    <mergeCell ref="E254:F254"/>
    <mergeCell ref="E255:F255"/>
    <mergeCell ref="E256:F256"/>
    <mergeCell ref="E257:F257"/>
    <mergeCell ref="E265:F265"/>
    <mergeCell ref="E266:F266"/>
    <mergeCell ref="E267:F267"/>
    <mergeCell ref="E268:F268"/>
    <mergeCell ref="E269:F269"/>
    <mergeCell ref="E270:F270"/>
    <mergeCell ref="P260:P269"/>
    <mergeCell ref="Y260:Y269"/>
    <mergeCell ref="AA260:AA269"/>
    <mergeCell ref="AC260:AC269"/>
    <mergeCell ref="AD260:AD269"/>
    <mergeCell ref="AQ260:AQ269"/>
    <mergeCell ref="E258:F258"/>
    <mergeCell ref="E259:F259"/>
    <mergeCell ref="B260:B269"/>
    <mergeCell ref="C260:C269"/>
    <mergeCell ref="E260:F260"/>
    <mergeCell ref="O260:O269"/>
    <mergeCell ref="E261:F261"/>
    <mergeCell ref="E262:F262"/>
    <mergeCell ref="E263:F263"/>
    <mergeCell ref="E264:F264"/>
    <mergeCell ref="Y272:Y281"/>
    <mergeCell ref="AA272:AA281"/>
    <mergeCell ref="AC272:AC281"/>
    <mergeCell ref="AD272:AD281"/>
    <mergeCell ref="AQ272:AQ281"/>
    <mergeCell ref="E273:F273"/>
    <mergeCell ref="E274:F274"/>
    <mergeCell ref="E275:F275"/>
    <mergeCell ref="E276:F276"/>
    <mergeCell ref="E277:F277"/>
    <mergeCell ref="E271:F271"/>
    <mergeCell ref="B272:B281"/>
    <mergeCell ref="C272:C281"/>
    <mergeCell ref="E272:F272"/>
    <mergeCell ref="O272:O281"/>
    <mergeCell ref="P272:P281"/>
    <mergeCell ref="E278:F278"/>
    <mergeCell ref="E279:F279"/>
    <mergeCell ref="E280:F280"/>
    <mergeCell ref="E281:F281"/>
    <mergeCell ref="E289:F289"/>
    <mergeCell ref="E290:F290"/>
    <mergeCell ref="E291:F291"/>
    <mergeCell ref="E292:F292"/>
    <mergeCell ref="E293:F293"/>
    <mergeCell ref="E294:F294"/>
    <mergeCell ref="P284:P293"/>
    <mergeCell ref="Y284:Y293"/>
    <mergeCell ref="AA284:AA293"/>
    <mergeCell ref="AC284:AC293"/>
    <mergeCell ref="AD284:AD293"/>
    <mergeCell ref="AQ284:AQ293"/>
    <mergeCell ref="E282:F282"/>
    <mergeCell ref="E283:F283"/>
    <mergeCell ref="B284:B293"/>
    <mergeCell ref="C284:C293"/>
    <mergeCell ref="E284:F284"/>
    <mergeCell ref="O284:O293"/>
    <mergeCell ref="E285:F285"/>
    <mergeCell ref="E286:F286"/>
    <mergeCell ref="E287:F287"/>
    <mergeCell ref="E288:F288"/>
    <mergeCell ref="Y296:Y305"/>
    <mergeCell ref="AA296:AA305"/>
    <mergeCell ref="AC296:AC305"/>
    <mergeCell ref="AD296:AD305"/>
    <mergeCell ref="AQ296:AQ305"/>
    <mergeCell ref="E297:F297"/>
    <mergeCell ref="E298:F298"/>
    <mergeCell ref="E299:F299"/>
    <mergeCell ref="E300:F300"/>
    <mergeCell ref="E301:F301"/>
    <mergeCell ref="E295:F295"/>
    <mergeCell ref="B296:B305"/>
    <mergeCell ref="C296:C305"/>
    <mergeCell ref="E296:F296"/>
    <mergeCell ref="O296:O305"/>
    <mergeCell ref="P296:P305"/>
    <mergeCell ref="E302:F302"/>
    <mergeCell ref="E303:F303"/>
    <mergeCell ref="E304:F304"/>
    <mergeCell ref="E305:F305"/>
    <mergeCell ref="E313:F313"/>
    <mergeCell ref="E314:F314"/>
    <mergeCell ref="E315:F315"/>
    <mergeCell ref="E316:F316"/>
    <mergeCell ref="E317:F317"/>
    <mergeCell ref="E318:F318"/>
    <mergeCell ref="P308:P317"/>
    <mergeCell ref="Y308:Y317"/>
    <mergeCell ref="AA308:AA317"/>
    <mergeCell ref="AC308:AC317"/>
    <mergeCell ref="AD308:AD317"/>
    <mergeCell ref="AQ308:AQ317"/>
    <mergeCell ref="E306:F306"/>
    <mergeCell ref="E307:F307"/>
    <mergeCell ref="B308:B317"/>
    <mergeCell ref="C308:C317"/>
    <mergeCell ref="E308:F308"/>
    <mergeCell ref="O308:O317"/>
    <mergeCell ref="E309:F309"/>
    <mergeCell ref="E310:F310"/>
    <mergeCell ref="E311:F311"/>
    <mergeCell ref="E312:F312"/>
    <mergeCell ref="Y320:Y329"/>
    <mergeCell ref="AA320:AA329"/>
    <mergeCell ref="AC320:AC329"/>
    <mergeCell ref="AD320:AD329"/>
    <mergeCell ref="AQ320:AQ329"/>
    <mergeCell ref="E321:F321"/>
    <mergeCell ref="E322:F322"/>
    <mergeCell ref="E323:F323"/>
    <mergeCell ref="E324:F324"/>
    <mergeCell ref="E325:F325"/>
    <mergeCell ref="E319:F319"/>
    <mergeCell ref="B320:B329"/>
    <mergeCell ref="C320:C329"/>
    <mergeCell ref="E320:F320"/>
    <mergeCell ref="O320:O329"/>
    <mergeCell ref="P320:P329"/>
    <mergeCell ref="E326:F326"/>
    <mergeCell ref="E327:F327"/>
    <mergeCell ref="E328:F328"/>
    <mergeCell ref="E329:F329"/>
    <mergeCell ref="E337:F337"/>
    <mergeCell ref="E338:F338"/>
    <mergeCell ref="E339:F339"/>
    <mergeCell ref="E340:F340"/>
    <mergeCell ref="E341:F341"/>
    <mergeCell ref="E342:F342"/>
    <mergeCell ref="P332:P341"/>
    <mergeCell ref="Y332:Y341"/>
    <mergeCell ref="AA332:AA341"/>
    <mergeCell ref="AC332:AC341"/>
    <mergeCell ref="AD332:AD341"/>
    <mergeCell ref="AQ332:AQ341"/>
    <mergeCell ref="E330:F330"/>
    <mergeCell ref="E331:F331"/>
    <mergeCell ref="B332:B341"/>
    <mergeCell ref="C332:C341"/>
    <mergeCell ref="E332:F332"/>
    <mergeCell ref="O332:O341"/>
    <mergeCell ref="E333:F333"/>
    <mergeCell ref="E334:F334"/>
    <mergeCell ref="E335:F335"/>
    <mergeCell ref="E336:F336"/>
    <mergeCell ref="Y344:Y353"/>
    <mergeCell ref="AA344:AA353"/>
    <mergeCell ref="AC344:AC353"/>
    <mergeCell ref="AD344:AD353"/>
    <mergeCell ref="AQ344:AQ353"/>
    <mergeCell ref="E345:F345"/>
    <mergeCell ref="E346:F346"/>
    <mergeCell ref="E347:F347"/>
    <mergeCell ref="E348:F348"/>
    <mergeCell ref="E349:F349"/>
    <mergeCell ref="E343:F343"/>
    <mergeCell ref="B344:B353"/>
    <mergeCell ref="C344:C353"/>
    <mergeCell ref="E344:F344"/>
    <mergeCell ref="O344:O353"/>
    <mergeCell ref="P344:P353"/>
    <mergeCell ref="E350:F350"/>
    <mergeCell ref="E351:F351"/>
    <mergeCell ref="E352:F352"/>
    <mergeCell ref="E353:F353"/>
    <mergeCell ref="E361:F361"/>
    <mergeCell ref="E362:F362"/>
    <mergeCell ref="E363:F363"/>
    <mergeCell ref="E364:F364"/>
    <mergeCell ref="E365:F365"/>
    <mergeCell ref="E366:F366"/>
    <mergeCell ref="P356:P365"/>
    <mergeCell ref="Y356:Y365"/>
    <mergeCell ref="AA356:AA365"/>
    <mergeCell ref="AC356:AC365"/>
    <mergeCell ref="AD356:AD365"/>
    <mergeCell ref="AQ356:AQ365"/>
    <mergeCell ref="E354:F354"/>
    <mergeCell ref="E355:F355"/>
    <mergeCell ref="B356:B365"/>
    <mergeCell ref="C356:C365"/>
    <mergeCell ref="E356:F356"/>
    <mergeCell ref="O356:O365"/>
    <mergeCell ref="E357:F357"/>
    <mergeCell ref="E358:F358"/>
    <mergeCell ref="E359:F359"/>
    <mergeCell ref="E360:F360"/>
    <mergeCell ref="Y368:Y377"/>
    <mergeCell ref="AA368:AA377"/>
    <mergeCell ref="AC368:AC377"/>
    <mergeCell ref="AD368:AD377"/>
    <mergeCell ref="AQ368:AQ377"/>
    <mergeCell ref="E369:F369"/>
    <mergeCell ref="E370:F370"/>
    <mergeCell ref="E371:F371"/>
    <mergeCell ref="E372:F372"/>
    <mergeCell ref="E373:F373"/>
    <mergeCell ref="E367:F367"/>
    <mergeCell ref="B368:B377"/>
    <mergeCell ref="C368:C377"/>
    <mergeCell ref="E368:F368"/>
    <mergeCell ref="O368:O377"/>
    <mergeCell ref="P368:P377"/>
    <mergeCell ref="E374:F374"/>
    <mergeCell ref="E375:F375"/>
    <mergeCell ref="E376:F376"/>
    <mergeCell ref="E377:F377"/>
    <mergeCell ref="E385:F385"/>
    <mergeCell ref="E386:F386"/>
    <mergeCell ref="E387:F387"/>
    <mergeCell ref="E388:F388"/>
    <mergeCell ref="E389:F389"/>
    <mergeCell ref="E390:F390"/>
    <mergeCell ref="P380:P389"/>
    <mergeCell ref="Y380:Y389"/>
    <mergeCell ref="AA380:AA389"/>
    <mergeCell ref="AC380:AC389"/>
    <mergeCell ref="AD380:AD389"/>
    <mergeCell ref="AQ380:AQ389"/>
    <mergeCell ref="E378:F378"/>
    <mergeCell ref="E379:F379"/>
    <mergeCell ref="B380:B389"/>
    <mergeCell ref="C380:C389"/>
    <mergeCell ref="E380:F380"/>
    <mergeCell ref="O380:O389"/>
    <mergeCell ref="E381:F381"/>
    <mergeCell ref="E382:F382"/>
    <mergeCell ref="E383:F383"/>
    <mergeCell ref="E384:F384"/>
    <mergeCell ref="Y392:Y401"/>
    <mergeCell ref="AA392:AA401"/>
    <mergeCell ref="AC392:AC401"/>
    <mergeCell ref="AD392:AD401"/>
    <mergeCell ref="AQ392:AQ401"/>
    <mergeCell ref="E393:F393"/>
    <mergeCell ref="E394:F394"/>
    <mergeCell ref="E395:F395"/>
    <mergeCell ref="E396:F396"/>
    <mergeCell ref="E397:F397"/>
    <mergeCell ref="E391:F391"/>
    <mergeCell ref="B392:B401"/>
    <mergeCell ref="C392:C401"/>
    <mergeCell ref="E392:F392"/>
    <mergeCell ref="O392:O401"/>
    <mergeCell ref="P392:P401"/>
    <mergeCell ref="E398:F398"/>
    <mergeCell ref="E399:F399"/>
    <mergeCell ref="E400:F400"/>
    <mergeCell ref="E401:F401"/>
    <mergeCell ref="E409:F409"/>
    <mergeCell ref="E410:F410"/>
    <mergeCell ref="E411:F411"/>
    <mergeCell ref="E412:F412"/>
    <mergeCell ref="E413:F413"/>
    <mergeCell ref="E414:F414"/>
    <mergeCell ref="P404:P413"/>
    <mergeCell ref="Y404:Y413"/>
    <mergeCell ref="AA404:AA413"/>
    <mergeCell ref="AC404:AC413"/>
    <mergeCell ref="AD404:AD413"/>
    <mergeCell ref="AQ404:AQ413"/>
    <mergeCell ref="E402:F402"/>
    <mergeCell ref="E403:F403"/>
    <mergeCell ref="B404:B413"/>
    <mergeCell ref="C404:C413"/>
    <mergeCell ref="E404:F404"/>
    <mergeCell ref="O404:O413"/>
    <mergeCell ref="E405:F405"/>
    <mergeCell ref="E406:F406"/>
    <mergeCell ref="E407:F407"/>
    <mergeCell ref="E408:F408"/>
    <mergeCell ref="Y416:Y425"/>
    <mergeCell ref="AA416:AA425"/>
    <mergeCell ref="AC416:AC425"/>
    <mergeCell ref="AD416:AD425"/>
    <mergeCell ref="AQ416:AQ425"/>
    <mergeCell ref="E417:F417"/>
    <mergeCell ref="E418:F418"/>
    <mergeCell ref="E419:F419"/>
    <mergeCell ref="E420:F420"/>
    <mergeCell ref="E421:F421"/>
    <mergeCell ref="E415:F415"/>
    <mergeCell ref="B416:B425"/>
    <mergeCell ref="C416:C425"/>
    <mergeCell ref="E416:F416"/>
    <mergeCell ref="O416:O425"/>
    <mergeCell ref="P416:P425"/>
    <mergeCell ref="E422:F422"/>
    <mergeCell ref="E423:F423"/>
    <mergeCell ref="E424:F424"/>
    <mergeCell ref="E425:F425"/>
    <mergeCell ref="E433:F433"/>
    <mergeCell ref="E434:F434"/>
    <mergeCell ref="E435:F435"/>
    <mergeCell ref="E436:F436"/>
    <mergeCell ref="E437:F437"/>
    <mergeCell ref="E438:F438"/>
    <mergeCell ref="P428:P437"/>
    <mergeCell ref="Y428:Y437"/>
    <mergeCell ref="AA428:AA437"/>
    <mergeCell ref="AC428:AC437"/>
    <mergeCell ref="AD428:AD437"/>
    <mergeCell ref="AQ428:AQ437"/>
    <mergeCell ref="E426:F426"/>
    <mergeCell ref="E427:F427"/>
    <mergeCell ref="B428:B437"/>
    <mergeCell ref="C428:C437"/>
    <mergeCell ref="E428:F428"/>
    <mergeCell ref="O428:O437"/>
    <mergeCell ref="E429:F429"/>
    <mergeCell ref="E430:F430"/>
    <mergeCell ref="E431:F431"/>
    <mergeCell ref="E432:F432"/>
    <mergeCell ref="Y440:Y449"/>
    <mergeCell ref="AA440:AA449"/>
    <mergeCell ref="AC440:AC449"/>
    <mergeCell ref="AD440:AD449"/>
    <mergeCell ref="AQ440:AQ449"/>
    <mergeCell ref="E441:F441"/>
    <mergeCell ref="E442:F442"/>
    <mergeCell ref="E443:F443"/>
    <mergeCell ref="E444:F444"/>
    <mergeCell ref="E445:F445"/>
    <mergeCell ref="E439:F439"/>
    <mergeCell ref="B440:B449"/>
    <mergeCell ref="C440:C449"/>
    <mergeCell ref="E440:F440"/>
    <mergeCell ref="O440:O449"/>
    <mergeCell ref="P440:P449"/>
    <mergeCell ref="E446:F446"/>
    <mergeCell ref="E447:F447"/>
    <mergeCell ref="E448:F448"/>
    <mergeCell ref="E449:F449"/>
    <mergeCell ref="E457:F457"/>
    <mergeCell ref="E458:F458"/>
    <mergeCell ref="E459:F459"/>
    <mergeCell ref="E460:F460"/>
    <mergeCell ref="E461:F461"/>
    <mergeCell ref="E462:F462"/>
    <mergeCell ref="P452:P461"/>
    <mergeCell ref="Y452:Y461"/>
    <mergeCell ref="AA452:AA461"/>
    <mergeCell ref="AC452:AC461"/>
    <mergeCell ref="AD452:AD461"/>
    <mergeCell ref="AQ452:AQ461"/>
    <mergeCell ref="E450:F450"/>
    <mergeCell ref="E451:F451"/>
    <mergeCell ref="B452:B461"/>
    <mergeCell ref="C452:C461"/>
    <mergeCell ref="E452:F452"/>
    <mergeCell ref="O452:O461"/>
    <mergeCell ref="E453:F453"/>
    <mergeCell ref="E454:F454"/>
    <mergeCell ref="E455:F455"/>
    <mergeCell ref="E456:F456"/>
    <mergeCell ref="Y464:Y473"/>
    <mergeCell ref="AA464:AA473"/>
    <mergeCell ref="AC464:AC473"/>
    <mergeCell ref="AD464:AD473"/>
    <mergeCell ref="AQ464:AQ473"/>
    <mergeCell ref="E465:F465"/>
    <mergeCell ref="E466:F466"/>
    <mergeCell ref="E467:F467"/>
    <mergeCell ref="E468:F468"/>
    <mergeCell ref="E469:F469"/>
    <mergeCell ref="E463:F463"/>
    <mergeCell ref="B464:B473"/>
    <mergeCell ref="C464:C473"/>
    <mergeCell ref="E464:F464"/>
    <mergeCell ref="O464:O473"/>
    <mergeCell ref="P464:P473"/>
    <mergeCell ref="E470:F470"/>
    <mergeCell ref="E471:F471"/>
    <mergeCell ref="E472:F472"/>
    <mergeCell ref="E473:F473"/>
    <mergeCell ref="E481:F481"/>
    <mergeCell ref="E482:F482"/>
    <mergeCell ref="E483:F483"/>
    <mergeCell ref="E484:F484"/>
    <mergeCell ref="E485:F485"/>
    <mergeCell ref="E486:F486"/>
    <mergeCell ref="P476:P485"/>
    <mergeCell ref="Y476:Y485"/>
    <mergeCell ref="AA476:AA485"/>
    <mergeCell ref="AC476:AC485"/>
    <mergeCell ref="AD476:AD485"/>
    <mergeCell ref="AQ476:AQ485"/>
    <mergeCell ref="E474:F474"/>
    <mergeCell ref="E475:F475"/>
    <mergeCell ref="B476:B485"/>
    <mergeCell ref="C476:C485"/>
    <mergeCell ref="E476:F476"/>
    <mergeCell ref="O476:O485"/>
    <mergeCell ref="E477:F477"/>
    <mergeCell ref="E478:F478"/>
    <mergeCell ref="E479:F479"/>
    <mergeCell ref="E480:F480"/>
    <mergeCell ref="E498:F498"/>
    <mergeCell ref="E499:F499"/>
    <mergeCell ref="B500:B509"/>
    <mergeCell ref="C500:C509"/>
    <mergeCell ref="O500:O509"/>
    <mergeCell ref="P500:P509"/>
    <mergeCell ref="Y488:Y497"/>
    <mergeCell ref="AA488:AA497"/>
    <mergeCell ref="AC488:AC497"/>
    <mergeCell ref="AD488:AD497"/>
    <mergeCell ref="AQ488:AQ497"/>
    <mergeCell ref="E489:F489"/>
    <mergeCell ref="E490:F490"/>
    <mergeCell ref="E491:F491"/>
    <mergeCell ref="E492:F492"/>
    <mergeCell ref="E493:F493"/>
    <mergeCell ref="E487:F487"/>
    <mergeCell ref="B488:B497"/>
    <mergeCell ref="C488:C497"/>
    <mergeCell ref="E488:F488"/>
    <mergeCell ref="O488:O497"/>
    <mergeCell ref="P488:P497"/>
    <mergeCell ref="E494:F494"/>
    <mergeCell ref="E495:F495"/>
    <mergeCell ref="E496:F496"/>
    <mergeCell ref="E497:F497"/>
    <mergeCell ref="Y524:Y533"/>
    <mergeCell ref="AA524:AA533"/>
    <mergeCell ref="AC524:AC533"/>
    <mergeCell ref="AD524:AD533"/>
    <mergeCell ref="AQ524:AQ533"/>
    <mergeCell ref="B534:B535"/>
    <mergeCell ref="AC512:AC521"/>
    <mergeCell ref="AD512:AD521"/>
    <mergeCell ref="AQ512:AQ521"/>
    <mergeCell ref="B522:B523"/>
    <mergeCell ref="B524:B533"/>
    <mergeCell ref="C524:C533"/>
    <mergeCell ref="O524:O533"/>
    <mergeCell ref="P524:P533"/>
    <mergeCell ref="R524:R533"/>
    <mergeCell ref="W524:W533"/>
    <mergeCell ref="AQ500:AQ509"/>
    <mergeCell ref="B510:B511"/>
    <mergeCell ref="B512:B521"/>
    <mergeCell ref="C512:C521"/>
    <mergeCell ref="O512:O521"/>
    <mergeCell ref="P512:P521"/>
    <mergeCell ref="R512:R521"/>
    <mergeCell ref="W512:W521"/>
    <mergeCell ref="Y512:Y521"/>
    <mergeCell ref="AA512:AA521"/>
    <mergeCell ref="R500:R509"/>
    <mergeCell ref="W500:W509"/>
    <mergeCell ref="Y500:Y509"/>
    <mergeCell ref="AA500:AA509"/>
    <mergeCell ref="AC500:AC509"/>
    <mergeCell ref="AD500:AD509"/>
    <mergeCell ref="Y548:Y557"/>
    <mergeCell ref="AA548:AA557"/>
    <mergeCell ref="AC548:AC557"/>
    <mergeCell ref="AD548:AD557"/>
    <mergeCell ref="AQ548:AQ557"/>
    <mergeCell ref="B558:B559"/>
    <mergeCell ref="B548:B557"/>
    <mergeCell ref="C548:C557"/>
    <mergeCell ref="O548:O557"/>
    <mergeCell ref="P548:P557"/>
    <mergeCell ref="R548:R557"/>
    <mergeCell ref="W548:W557"/>
    <mergeCell ref="Y536:Y545"/>
    <mergeCell ref="AA536:AA545"/>
    <mergeCell ref="AC536:AC545"/>
    <mergeCell ref="AD536:AD545"/>
    <mergeCell ref="AQ536:AQ545"/>
    <mergeCell ref="B546:B547"/>
    <mergeCell ref="B536:B545"/>
    <mergeCell ref="C536:C545"/>
    <mergeCell ref="O536:O545"/>
    <mergeCell ref="P536:P545"/>
    <mergeCell ref="R536:R545"/>
    <mergeCell ref="W536:W545"/>
    <mergeCell ref="Y572:Y581"/>
    <mergeCell ref="AA572:AA581"/>
    <mergeCell ref="AC572:AC581"/>
    <mergeCell ref="AD572:AD581"/>
    <mergeCell ref="AQ572:AQ581"/>
    <mergeCell ref="B582:B583"/>
    <mergeCell ref="B572:B581"/>
    <mergeCell ref="C572:C581"/>
    <mergeCell ref="O572:O581"/>
    <mergeCell ref="P572:P581"/>
    <mergeCell ref="R572:R581"/>
    <mergeCell ref="W572:W581"/>
    <mergeCell ref="Y560:Y569"/>
    <mergeCell ref="AA560:AA569"/>
    <mergeCell ref="AC560:AC569"/>
    <mergeCell ref="AD560:AD569"/>
    <mergeCell ref="AQ560:AQ569"/>
    <mergeCell ref="B570:B571"/>
    <mergeCell ref="B560:B569"/>
    <mergeCell ref="C560:C569"/>
    <mergeCell ref="O560:O569"/>
    <mergeCell ref="P560:P569"/>
    <mergeCell ref="R560:R569"/>
    <mergeCell ref="W560:W569"/>
    <mergeCell ref="Y596:Y605"/>
    <mergeCell ref="AA596:AA605"/>
    <mergeCell ref="AC596:AC605"/>
    <mergeCell ref="AD596:AD605"/>
    <mergeCell ref="AQ596:AQ605"/>
    <mergeCell ref="B606:B607"/>
    <mergeCell ref="B596:B605"/>
    <mergeCell ref="C596:C605"/>
    <mergeCell ref="O596:O605"/>
    <mergeCell ref="P596:P605"/>
    <mergeCell ref="R596:R605"/>
    <mergeCell ref="W596:W605"/>
    <mergeCell ref="Y584:Y593"/>
    <mergeCell ref="AA584:AA593"/>
    <mergeCell ref="AC584:AC593"/>
    <mergeCell ref="AD584:AD593"/>
    <mergeCell ref="AQ584:AQ593"/>
    <mergeCell ref="B594:B595"/>
    <mergeCell ref="B584:B593"/>
    <mergeCell ref="C584:C593"/>
    <mergeCell ref="O584:O593"/>
    <mergeCell ref="P584:P593"/>
    <mergeCell ref="R584:R593"/>
    <mergeCell ref="W584:W593"/>
    <mergeCell ref="Y620:Y629"/>
    <mergeCell ref="AA620:AA629"/>
    <mergeCell ref="AC620:AC629"/>
    <mergeCell ref="AD620:AD629"/>
    <mergeCell ref="AQ620:AQ629"/>
    <mergeCell ref="B630:B631"/>
    <mergeCell ref="B620:B629"/>
    <mergeCell ref="C620:C629"/>
    <mergeCell ref="O620:O629"/>
    <mergeCell ref="P620:P629"/>
    <mergeCell ref="R620:R629"/>
    <mergeCell ref="W620:W629"/>
    <mergeCell ref="Y608:Y617"/>
    <mergeCell ref="AA608:AA617"/>
    <mergeCell ref="AC608:AC617"/>
    <mergeCell ref="AD608:AD617"/>
    <mergeCell ref="AQ608:AQ617"/>
    <mergeCell ref="B618:B619"/>
    <mergeCell ref="B608:B617"/>
    <mergeCell ref="C608:C617"/>
    <mergeCell ref="O608:O617"/>
    <mergeCell ref="P608:P617"/>
    <mergeCell ref="R608:R617"/>
    <mergeCell ref="W608:W617"/>
    <mergeCell ref="Y644:Y653"/>
    <mergeCell ref="AA644:AA653"/>
    <mergeCell ref="AC644:AC653"/>
    <mergeCell ref="AD644:AD653"/>
    <mergeCell ref="AQ644:AQ653"/>
    <mergeCell ref="B654:B655"/>
    <mergeCell ref="B644:B653"/>
    <mergeCell ref="C644:C653"/>
    <mergeCell ref="O644:O653"/>
    <mergeCell ref="P644:P653"/>
    <mergeCell ref="R644:R653"/>
    <mergeCell ref="W644:W653"/>
    <mergeCell ref="Y632:Y641"/>
    <mergeCell ref="AA632:AA641"/>
    <mergeCell ref="AC632:AC641"/>
    <mergeCell ref="AD632:AD641"/>
    <mergeCell ref="AQ632:AQ641"/>
    <mergeCell ref="B642:B643"/>
    <mergeCell ref="B632:B641"/>
    <mergeCell ref="C632:C641"/>
    <mergeCell ref="O632:O641"/>
    <mergeCell ref="P632:P641"/>
    <mergeCell ref="R632:R641"/>
    <mergeCell ref="W632:W641"/>
    <mergeCell ref="Y668:Y677"/>
    <mergeCell ref="AA668:AA677"/>
    <mergeCell ref="AC668:AC677"/>
    <mergeCell ref="AD668:AD677"/>
    <mergeCell ref="AQ668:AQ677"/>
    <mergeCell ref="B678:B679"/>
    <mergeCell ref="B668:B677"/>
    <mergeCell ref="C668:C677"/>
    <mergeCell ref="O668:O677"/>
    <mergeCell ref="P668:P677"/>
    <mergeCell ref="R668:R677"/>
    <mergeCell ref="W668:W677"/>
    <mergeCell ref="Y656:Y665"/>
    <mergeCell ref="AA656:AA665"/>
    <mergeCell ref="AC656:AC665"/>
    <mergeCell ref="AD656:AD665"/>
    <mergeCell ref="AQ656:AQ665"/>
    <mergeCell ref="B666:B667"/>
    <mergeCell ref="B656:B665"/>
    <mergeCell ref="C656:C665"/>
    <mergeCell ref="O656:O665"/>
    <mergeCell ref="P656:P665"/>
    <mergeCell ref="R656:R665"/>
    <mergeCell ref="W656:W665"/>
    <mergeCell ref="Y692:Y701"/>
    <mergeCell ref="AA692:AA701"/>
    <mergeCell ref="AC692:AC701"/>
    <mergeCell ref="AD692:AD701"/>
    <mergeCell ref="AQ692:AQ701"/>
    <mergeCell ref="B702:B703"/>
    <mergeCell ref="B692:B701"/>
    <mergeCell ref="C692:C701"/>
    <mergeCell ref="O692:O701"/>
    <mergeCell ref="P692:P701"/>
    <mergeCell ref="R692:R701"/>
    <mergeCell ref="W692:W701"/>
    <mergeCell ref="Y680:Y689"/>
    <mergeCell ref="AA680:AA689"/>
    <mergeCell ref="AC680:AC689"/>
    <mergeCell ref="AD680:AD689"/>
    <mergeCell ref="AQ680:AQ689"/>
    <mergeCell ref="B690:B691"/>
    <mergeCell ref="B680:B689"/>
    <mergeCell ref="C680:C689"/>
    <mergeCell ref="O680:O689"/>
    <mergeCell ref="P680:P689"/>
    <mergeCell ref="R680:R689"/>
    <mergeCell ref="W680:W689"/>
    <mergeCell ref="Y716:Y725"/>
    <mergeCell ref="AA716:AA725"/>
    <mergeCell ref="AC716:AC725"/>
    <mergeCell ref="AD716:AD725"/>
    <mergeCell ref="AQ716:AQ725"/>
    <mergeCell ref="B726:B727"/>
    <mergeCell ref="B716:B725"/>
    <mergeCell ref="C716:C725"/>
    <mergeCell ref="O716:O725"/>
    <mergeCell ref="P716:P725"/>
    <mergeCell ref="R716:R725"/>
    <mergeCell ref="W716:W725"/>
    <mergeCell ref="Y704:Y713"/>
    <mergeCell ref="AA704:AA713"/>
    <mergeCell ref="AC704:AC713"/>
    <mergeCell ref="AD704:AD713"/>
    <mergeCell ref="AQ704:AQ713"/>
    <mergeCell ref="B714:B715"/>
    <mergeCell ref="B704:B713"/>
    <mergeCell ref="C704:C713"/>
    <mergeCell ref="O704:O713"/>
    <mergeCell ref="P704:P713"/>
    <mergeCell ref="R704:R713"/>
    <mergeCell ref="W704:W713"/>
    <mergeCell ref="Y740:Y749"/>
    <mergeCell ref="AA740:AA749"/>
    <mergeCell ref="AC740:AC749"/>
    <mergeCell ref="AD740:AD749"/>
    <mergeCell ref="AQ740:AQ749"/>
    <mergeCell ref="B750:B751"/>
    <mergeCell ref="B740:B749"/>
    <mergeCell ref="C740:C749"/>
    <mergeCell ref="O740:O749"/>
    <mergeCell ref="P740:P749"/>
    <mergeCell ref="R740:R749"/>
    <mergeCell ref="W740:W749"/>
    <mergeCell ref="Y728:Y737"/>
    <mergeCell ref="AA728:AA737"/>
    <mergeCell ref="AC728:AC737"/>
    <mergeCell ref="AD728:AD737"/>
    <mergeCell ref="AQ728:AQ737"/>
    <mergeCell ref="B738:B739"/>
    <mergeCell ref="B728:B737"/>
    <mergeCell ref="C728:C737"/>
    <mergeCell ref="O728:O737"/>
    <mergeCell ref="P728:P737"/>
    <mergeCell ref="R728:R737"/>
    <mergeCell ref="W728:W737"/>
    <mergeCell ref="Y764:Y773"/>
    <mergeCell ref="AA764:AA773"/>
    <mergeCell ref="AC764:AC773"/>
    <mergeCell ref="AD764:AD773"/>
    <mergeCell ref="AQ764:AQ773"/>
    <mergeCell ref="B774:B775"/>
    <mergeCell ref="B764:B773"/>
    <mergeCell ref="C764:C773"/>
    <mergeCell ref="O764:O773"/>
    <mergeCell ref="P764:P773"/>
    <mergeCell ref="R764:R773"/>
    <mergeCell ref="W764:W773"/>
    <mergeCell ref="Y752:Y761"/>
    <mergeCell ref="AA752:AA761"/>
    <mergeCell ref="AC752:AC761"/>
    <mergeCell ref="AD752:AD761"/>
    <mergeCell ref="AQ752:AQ761"/>
    <mergeCell ref="B762:B763"/>
    <mergeCell ref="B752:B761"/>
    <mergeCell ref="C752:C761"/>
    <mergeCell ref="O752:O761"/>
    <mergeCell ref="P752:P761"/>
    <mergeCell ref="R752:R761"/>
    <mergeCell ref="W752:W761"/>
    <mergeCell ref="Y788:Y797"/>
    <mergeCell ref="AA788:AA797"/>
    <mergeCell ref="AC788:AC797"/>
    <mergeCell ref="AD788:AD797"/>
    <mergeCell ref="AQ788:AQ797"/>
    <mergeCell ref="B798:B799"/>
    <mergeCell ref="B788:B797"/>
    <mergeCell ref="C788:C797"/>
    <mergeCell ref="O788:O797"/>
    <mergeCell ref="P788:P797"/>
    <mergeCell ref="R788:R797"/>
    <mergeCell ref="W788:W797"/>
    <mergeCell ref="Y776:Y785"/>
    <mergeCell ref="AA776:AA785"/>
    <mergeCell ref="AC776:AC785"/>
    <mergeCell ref="AD776:AD785"/>
    <mergeCell ref="AQ776:AQ785"/>
    <mergeCell ref="B786:B787"/>
    <mergeCell ref="B776:B785"/>
    <mergeCell ref="C776:C785"/>
    <mergeCell ref="O776:O785"/>
    <mergeCell ref="P776:P785"/>
    <mergeCell ref="R776:R785"/>
    <mergeCell ref="W776:W785"/>
    <mergeCell ref="Y812:Y821"/>
    <mergeCell ref="AA812:AA821"/>
    <mergeCell ref="AC812:AC821"/>
    <mergeCell ref="AD812:AD821"/>
    <mergeCell ref="AQ812:AQ821"/>
    <mergeCell ref="B822:B823"/>
    <mergeCell ref="B812:B821"/>
    <mergeCell ref="C812:C821"/>
    <mergeCell ref="O812:O821"/>
    <mergeCell ref="P812:P821"/>
    <mergeCell ref="R812:R821"/>
    <mergeCell ref="W812:W821"/>
    <mergeCell ref="Y800:Y809"/>
    <mergeCell ref="AA800:AA809"/>
    <mergeCell ref="AC800:AC809"/>
    <mergeCell ref="AD800:AD809"/>
    <mergeCell ref="AQ800:AQ809"/>
    <mergeCell ref="B810:B811"/>
    <mergeCell ref="B800:B809"/>
    <mergeCell ref="C800:C809"/>
    <mergeCell ref="O800:O809"/>
    <mergeCell ref="P800:P809"/>
    <mergeCell ref="R800:R809"/>
    <mergeCell ref="W800:W809"/>
    <mergeCell ref="Y836:Y845"/>
    <mergeCell ref="AA836:AA845"/>
    <mergeCell ref="AC836:AC845"/>
    <mergeCell ref="AD836:AD845"/>
    <mergeCell ref="AQ836:AQ845"/>
    <mergeCell ref="B846:B847"/>
    <mergeCell ref="B836:B845"/>
    <mergeCell ref="C836:C845"/>
    <mergeCell ref="O836:O845"/>
    <mergeCell ref="P836:P845"/>
    <mergeCell ref="R836:R845"/>
    <mergeCell ref="W836:W845"/>
    <mergeCell ref="Y824:Y833"/>
    <mergeCell ref="AA824:AA833"/>
    <mergeCell ref="AC824:AC833"/>
    <mergeCell ref="AD824:AD833"/>
    <mergeCell ref="AQ824:AQ833"/>
    <mergeCell ref="B834:B835"/>
    <mergeCell ref="B824:B833"/>
    <mergeCell ref="C824:C833"/>
    <mergeCell ref="O824:O833"/>
    <mergeCell ref="P824:P833"/>
    <mergeCell ref="R824:R833"/>
    <mergeCell ref="W824:W833"/>
    <mergeCell ref="Y860:Y869"/>
    <mergeCell ref="AA860:AA869"/>
    <mergeCell ref="AC860:AC869"/>
    <mergeCell ref="AD860:AD869"/>
    <mergeCell ref="AQ860:AQ869"/>
    <mergeCell ref="B870:B871"/>
    <mergeCell ref="B860:B869"/>
    <mergeCell ref="C860:C869"/>
    <mergeCell ref="O860:O869"/>
    <mergeCell ref="P860:P869"/>
    <mergeCell ref="R860:R869"/>
    <mergeCell ref="W860:W869"/>
    <mergeCell ref="Y848:Y857"/>
    <mergeCell ref="AA848:AA857"/>
    <mergeCell ref="AC848:AC857"/>
    <mergeCell ref="AD848:AD857"/>
    <mergeCell ref="AQ848:AQ857"/>
    <mergeCell ref="B858:B859"/>
    <mergeCell ref="B848:B857"/>
    <mergeCell ref="C848:C857"/>
    <mergeCell ref="O848:O857"/>
    <mergeCell ref="P848:P857"/>
    <mergeCell ref="R848:R857"/>
    <mergeCell ref="W848:W857"/>
    <mergeCell ref="Y884:Y893"/>
    <mergeCell ref="AA884:AA893"/>
    <mergeCell ref="AC884:AC893"/>
    <mergeCell ref="AD884:AD893"/>
    <mergeCell ref="AQ884:AQ893"/>
    <mergeCell ref="B894:B895"/>
    <mergeCell ref="B884:B893"/>
    <mergeCell ref="C884:C893"/>
    <mergeCell ref="O884:O893"/>
    <mergeCell ref="P884:P893"/>
    <mergeCell ref="R884:R893"/>
    <mergeCell ref="W884:W893"/>
    <mergeCell ref="Y872:Y881"/>
    <mergeCell ref="AA872:AA881"/>
    <mergeCell ref="AC872:AC881"/>
    <mergeCell ref="AD872:AD881"/>
    <mergeCell ref="AQ872:AQ881"/>
    <mergeCell ref="B882:B883"/>
    <mergeCell ref="B872:B881"/>
    <mergeCell ref="C872:C881"/>
    <mergeCell ref="O872:O881"/>
    <mergeCell ref="P872:P881"/>
    <mergeCell ref="R872:R881"/>
    <mergeCell ref="W872:W881"/>
    <mergeCell ref="Y908:Y917"/>
    <mergeCell ref="AA908:AA917"/>
    <mergeCell ref="AC908:AC917"/>
    <mergeCell ref="AD908:AD917"/>
    <mergeCell ref="AQ908:AQ917"/>
    <mergeCell ref="B918:B919"/>
    <mergeCell ref="B908:B917"/>
    <mergeCell ref="C908:C917"/>
    <mergeCell ref="O908:O917"/>
    <mergeCell ref="P908:P917"/>
    <mergeCell ref="R908:R917"/>
    <mergeCell ref="W908:W917"/>
    <mergeCell ref="Y896:Y905"/>
    <mergeCell ref="AA896:AA905"/>
    <mergeCell ref="AC896:AC905"/>
    <mergeCell ref="AD896:AD905"/>
    <mergeCell ref="AQ896:AQ905"/>
    <mergeCell ref="B906:B907"/>
    <mergeCell ref="B896:B905"/>
    <mergeCell ref="C896:C905"/>
    <mergeCell ref="O896:O905"/>
    <mergeCell ref="P896:P905"/>
    <mergeCell ref="R896:R905"/>
    <mergeCell ref="W896:W905"/>
    <mergeCell ref="Y932:Y941"/>
    <mergeCell ref="AA932:AA941"/>
    <mergeCell ref="AC932:AC941"/>
    <mergeCell ref="AD932:AD941"/>
    <mergeCell ref="AQ932:AQ941"/>
    <mergeCell ref="B942:B943"/>
    <mergeCell ref="B932:B941"/>
    <mergeCell ref="C932:C941"/>
    <mergeCell ref="O932:O941"/>
    <mergeCell ref="P932:P941"/>
    <mergeCell ref="R932:R941"/>
    <mergeCell ref="W932:W941"/>
    <mergeCell ref="Y920:Y929"/>
    <mergeCell ref="AA920:AA929"/>
    <mergeCell ref="AC920:AC929"/>
    <mergeCell ref="AD920:AD929"/>
    <mergeCell ref="AQ920:AQ929"/>
    <mergeCell ref="B930:B931"/>
    <mergeCell ref="B920:B929"/>
    <mergeCell ref="C920:C929"/>
    <mergeCell ref="O920:O929"/>
    <mergeCell ref="P920:P929"/>
    <mergeCell ref="R920:R929"/>
    <mergeCell ref="W920:W929"/>
    <mergeCell ref="Y956:Y965"/>
    <mergeCell ref="AA956:AA965"/>
    <mergeCell ref="AC956:AC965"/>
    <mergeCell ref="AD956:AD965"/>
    <mergeCell ref="AQ956:AQ965"/>
    <mergeCell ref="B966:B967"/>
    <mergeCell ref="B956:B965"/>
    <mergeCell ref="C956:C965"/>
    <mergeCell ref="O956:O965"/>
    <mergeCell ref="P956:P965"/>
    <mergeCell ref="R956:R965"/>
    <mergeCell ref="W956:W965"/>
    <mergeCell ref="Y944:Y953"/>
    <mergeCell ref="AA944:AA953"/>
    <mergeCell ref="AC944:AC953"/>
    <mergeCell ref="AD944:AD953"/>
    <mergeCell ref="AQ944:AQ953"/>
    <mergeCell ref="B954:B955"/>
    <mergeCell ref="B944:B953"/>
    <mergeCell ref="C944:C953"/>
    <mergeCell ref="O944:O953"/>
    <mergeCell ref="P944:P953"/>
    <mergeCell ref="R944:R953"/>
    <mergeCell ref="W944:W953"/>
    <mergeCell ref="Y980:Y989"/>
    <mergeCell ref="AA980:AA989"/>
    <mergeCell ref="AC980:AC989"/>
    <mergeCell ref="AD980:AD989"/>
    <mergeCell ref="AQ980:AQ989"/>
    <mergeCell ref="B990:B991"/>
    <mergeCell ref="B980:B989"/>
    <mergeCell ref="C980:C989"/>
    <mergeCell ref="O980:O989"/>
    <mergeCell ref="P980:P989"/>
    <mergeCell ref="R980:R989"/>
    <mergeCell ref="W980:W989"/>
    <mergeCell ref="Y968:Y977"/>
    <mergeCell ref="AA968:AA977"/>
    <mergeCell ref="AC968:AC977"/>
    <mergeCell ref="AD968:AD977"/>
    <mergeCell ref="AQ968:AQ977"/>
    <mergeCell ref="B978:B979"/>
    <mergeCell ref="B968:B977"/>
    <mergeCell ref="C968:C977"/>
    <mergeCell ref="O968:O977"/>
    <mergeCell ref="P968:P977"/>
    <mergeCell ref="R968:R977"/>
    <mergeCell ref="W968:W977"/>
    <mergeCell ref="Y1004:Y1013"/>
    <mergeCell ref="AA1004:AA1013"/>
    <mergeCell ref="AC1004:AC1013"/>
    <mergeCell ref="AD1004:AD1013"/>
    <mergeCell ref="AQ1004:AQ1013"/>
    <mergeCell ref="B1014:B1015"/>
    <mergeCell ref="B1004:B1013"/>
    <mergeCell ref="C1004:C1013"/>
    <mergeCell ref="O1004:O1013"/>
    <mergeCell ref="P1004:P1013"/>
    <mergeCell ref="R1004:R1013"/>
    <mergeCell ref="W1004:W1013"/>
    <mergeCell ref="Y992:Y1001"/>
    <mergeCell ref="AA992:AA1001"/>
    <mergeCell ref="AC992:AC1001"/>
    <mergeCell ref="AD992:AD1001"/>
    <mergeCell ref="AQ992:AQ1001"/>
    <mergeCell ref="B1002:B1003"/>
    <mergeCell ref="B992:B1001"/>
    <mergeCell ref="C992:C1001"/>
    <mergeCell ref="O992:O1001"/>
    <mergeCell ref="P992:P1001"/>
    <mergeCell ref="R992:R1001"/>
    <mergeCell ref="W992:W1001"/>
    <mergeCell ref="Y1028:Y1037"/>
    <mergeCell ref="AA1028:AA1037"/>
    <mergeCell ref="AC1028:AC1037"/>
    <mergeCell ref="AD1028:AD1037"/>
    <mergeCell ref="AQ1028:AQ1037"/>
    <mergeCell ref="B1038:B1039"/>
    <mergeCell ref="B1028:B1037"/>
    <mergeCell ref="C1028:C1037"/>
    <mergeCell ref="O1028:O1037"/>
    <mergeCell ref="P1028:P1037"/>
    <mergeCell ref="R1028:R1037"/>
    <mergeCell ref="W1028:W1037"/>
    <mergeCell ref="Y1016:Y1025"/>
    <mergeCell ref="AA1016:AA1025"/>
    <mergeCell ref="AC1016:AC1025"/>
    <mergeCell ref="AD1016:AD1025"/>
    <mergeCell ref="AQ1016:AQ1025"/>
    <mergeCell ref="B1026:B1027"/>
    <mergeCell ref="B1016:B1025"/>
    <mergeCell ref="C1016:C1025"/>
    <mergeCell ref="O1016:O1025"/>
    <mergeCell ref="P1016:P1025"/>
    <mergeCell ref="R1016:R1025"/>
    <mergeCell ref="W1016:W1025"/>
    <mergeCell ref="Y1052:Y1061"/>
    <mergeCell ref="AA1052:AA1061"/>
    <mergeCell ref="AC1052:AC1061"/>
    <mergeCell ref="AD1052:AD1061"/>
    <mergeCell ref="AQ1052:AQ1061"/>
    <mergeCell ref="B1062:B1063"/>
    <mergeCell ref="B1052:B1061"/>
    <mergeCell ref="C1052:C1061"/>
    <mergeCell ref="O1052:O1061"/>
    <mergeCell ref="P1052:P1061"/>
    <mergeCell ref="R1052:R1061"/>
    <mergeCell ref="W1052:W1061"/>
    <mergeCell ref="Y1040:Y1049"/>
    <mergeCell ref="AA1040:AA1049"/>
    <mergeCell ref="AC1040:AC1049"/>
    <mergeCell ref="AD1040:AD1049"/>
    <mergeCell ref="AQ1040:AQ1049"/>
    <mergeCell ref="B1050:B1051"/>
    <mergeCell ref="B1040:B1049"/>
    <mergeCell ref="C1040:C1049"/>
    <mergeCell ref="O1040:O1049"/>
    <mergeCell ref="P1040:P1049"/>
    <mergeCell ref="R1040:R1049"/>
    <mergeCell ref="W1040:W1049"/>
    <mergeCell ref="Y1076:Y1085"/>
    <mergeCell ref="AA1076:AA1085"/>
    <mergeCell ref="AC1076:AC1085"/>
    <mergeCell ref="AD1076:AD1085"/>
    <mergeCell ref="AQ1076:AQ1085"/>
    <mergeCell ref="B1086:B1087"/>
    <mergeCell ref="B1076:B1085"/>
    <mergeCell ref="C1076:C1085"/>
    <mergeCell ref="O1076:O1085"/>
    <mergeCell ref="P1076:P1085"/>
    <mergeCell ref="R1076:R1085"/>
    <mergeCell ref="W1076:W1085"/>
    <mergeCell ref="Y1064:Y1073"/>
    <mergeCell ref="AA1064:AA1073"/>
    <mergeCell ref="AC1064:AC1073"/>
    <mergeCell ref="AD1064:AD1073"/>
    <mergeCell ref="AQ1064:AQ1073"/>
    <mergeCell ref="B1074:B1075"/>
    <mergeCell ref="B1064:B1073"/>
    <mergeCell ref="C1064:C1073"/>
    <mergeCell ref="O1064:O1073"/>
    <mergeCell ref="P1064:P1073"/>
    <mergeCell ref="R1064:R1073"/>
    <mergeCell ref="W1064:W1073"/>
    <mergeCell ref="Y1100:Y1109"/>
    <mergeCell ref="AA1100:AA1109"/>
    <mergeCell ref="AC1100:AC1109"/>
    <mergeCell ref="AD1100:AD1109"/>
    <mergeCell ref="AQ1100:AQ1109"/>
    <mergeCell ref="B1110:B1111"/>
    <mergeCell ref="B1100:B1109"/>
    <mergeCell ref="C1100:C1109"/>
    <mergeCell ref="O1100:O1109"/>
    <mergeCell ref="P1100:P1109"/>
    <mergeCell ref="R1100:R1109"/>
    <mergeCell ref="W1100:W1109"/>
    <mergeCell ref="Y1088:Y1097"/>
    <mergeCell ref="AA1088:AA1097"/>
    <mergeCell ref="AC1088:AC1097"/>
    <mergeCell ref="AD1088:AD1097"/>
    <mergeCell ref="AQ1088:AQ1097"/>
    <mergeCell ref="B1098:B1099"/>
    <mergeCell ref="B1088:B1097"/>
    <mergeCell ref="C1088:C1097"/>
    <mergeCell ref="O1088:O1097"/>
    <mergeCell ref="P1088:P1097"/>
    <mergeCell ref="R1088:R1097"/>
    <mergeCell ref="W1088:W1097"/>
    <mergeCell ref="Y1124:Y1133"/>
    <mergeCell ref="AA1124:AA1133"/>
    <mergeCell ref="AC1124:AC1133"/>
    <mergeCell ref="AD1124:AD1133"/>
    <mergeCell ref="AQ1124:AQ1133"/>
    <mergeCell ref="B1134:B1135"/>
    <mergeCell ref="B1124:B1133"/>
    <mergeCell ref="C1124:C1133"/>
    <mergeCell ref="O1124:O1133"/>
    <mergeCell ref="P1124:P1133"/>
    <mergeCell ref="R1124:R1133"/>
    <mergeCell ref="W1124:W1133"/>
    <mergeCell ref="Y1112:Y1121"/>
    <mergeCell ref="AA1112:AA1121"/>
    <mergeCell ref="AC1112:AC1121"/>
    <mergeCell ref="AD1112:AD1121"/>
    <mergeCell ref="AQ1112:AQ1121"/>
    <mergeCell ref="B1122:B1123"/>
    <mergeCell ref="B1112:B1121"/>
    <mergeCell ref="C1112:C1121"/>
    <mergeCell ref="O1112:O1121"/>
    <mergeCell ref="P1112:P1121"/>
    <mergeCell ref="R1112:R1121"/>
    <mergeCell ref="W1112:W1121"/>
    <mergeCell ref="Y1148:Y1157"/>
    <mergeCell ref="AA1148:AA1157"/>
    <mergeCell ref="AC1148:AC1157"/>
    <mergeCell ref="AD1148:AD1157"/>
    <mergeCell ref="AQ1148:AQ1157"/>
    <mergeCell ref="B1158:B1159"/>
    <mergeCell ref="B1148:B1157"/>
    <mergeCell ref="C1148:C1157"/>
    <mergeCell ref="O1148:O1157"/>
    <mergeCell ref="P1148:P1157"/>
    <mergeCell ref="R1148:R1157"/>
    <mergeCell ref="W1148:W1157"/>
    <mergeCell ref="Y1136:Y1145"/>
    <mergeCell ref="AA1136:AA1145"/>
    <mergeCell ref="AC1136:AC1145"/>
    <mergeCell ref="AD1136:AD1145"/>
    <mergeCell ref="AQ1136:AQ1145"/>
    <mergeCell ref="B1146:B1147"/>
    <mergeCell ref="E1147:F1147"/>
    <mergeCell ref="B1136:B1145"/>
    <mergeCell ref="C1136:C1145"/>
    <mergeCell ref="O1136:O1145"/>
    <mergeCell ref="P1136:P1145"/>
    <mergeCell ref="R1136:R1145"/>
    <mergeCell ref="W1136:W1145"/>
    <mergeCell ref="Y1172:Y1181"/>
    <mergeCell ref="AA1172:AA1181"/>
    <mergeCell ref="AC1172:AC1181"/>
    <mergeCell ref="AD1172:AD1181"/>
    <mergeCell ref="AQ1172:AQ1181"/>
    <mergeCell ref="B1182:B1183"/>
    <mergeCell ref="B1172:B1181"/>
    <mergeCell ref="C1172:C1181"/>
    <mergeCell ref="O1172:O1181"/>
    <mergeCell ref="P1172:P1181"/>
    <mergeCell ref="R1172:R1181"/>
    <mergeCell ref="W1172:W1181"/>
    <mergeCell ref="Y1160:Y1169"/>
    <mergeCell ref="AA1160:AA1169"/>
    <mergeCell ref="AC1160:AC1169"/>
    <mergeCell ref="AD1160:AD1169"/>
    <mergeCell ref="AQ1160:AQ1169"/>
    <mergeCell ref="B1170:B1171"/>
    <mergeCell ref="B1160:B1169"/>
    <mergeCell ref="C1160:C1169"/>
    <mergeCell ref="O1160:O1169"/>
    <mergeCell ref="P1160:P1169"/>
    <mergeCell ref="R1160:R1169"/>
    <mergeCell ref="W1160:W1169"/>
    <mergeCell ref="Y1196:Y1205"/>
    <mergeCell ref="AA1196:AA1205"/>
    <mergeCell ref="AC1196:AC1205"/>
    <mergeCell ref="AD1196:AD1205"/>
    <mergeCell ref="AQ1196:AQ1205"/>
    <mergeCell ref="B1206:B1207"/>
    <mergeCell ref="B1196:B1205"/>
    <mergeCell ref="C1196:C1205"/>
    <mergeCell ref="O1196:O1205"/>
    <mergeCell ref="P1196:P1205"/>
    <mergeCell ref="R1196:R1205"/>
    <mergeCell ref="W1196:W1205"/>
    <mergeCell ref="Y1184:Y1193"/>
    <mergeCell ref="AA1184:AA1193"/>
    <mergeCell ref="AC1184:AC1193"/>
    <mergeCell ref="AD1184:AD1193"/>
    <mergeCell ref="AQ1184:AQ1193"/>
    <mergeCell ref="B1194:B1195"/>
    <mergeCell ref="B1184:B1193"/>
    <mergeCell ref="C1184:C1193"/>
    <mergeCell ref="O1184:O1193"/>
    <mergeCell ref="P1184:P1193"/>
    <mergeCell ref="R1184:R1193"/>
    <mergeCell ref="W1184:W1193"/>
    <mergeCell ref="Y1220:Y1229"/>
    <mergeCell ref="AA1220:AA1229"/>
    <mergeCell ref="AC1220:AC1229"/>
    <mergeCell ref="AD1220:AD1229"/>
    <mergeCell ref="AQ1220:AQ1229"/>
    <mergeCell ref="B1230:B1231"/>
    <mergeCell ref="B1220:B1229"/>
    <mergeCell ref="C1220:C1229"/>
    <mergeCell ref="O1220:O1229"/>
    <mergeCell ref="P1220:P1229"/>
    <mergeCell ref="R1220:R1229"/>
    <mergeCell ref="W1220:W1229"/>
    <mergeCell ref="Y1208:Y1217"/>
    <mergeCell ref="AA1208:AA1217"/>
    <mergeCell ref="AC1208:AC1217"/>
    <mergeCell ref="AD1208:AD1217"/>
    <mergeCell ref="AQ1208:AQ1217"/>
    <mergeCell ref="B1218:B1219"/>
    <mergeCell ref="B1208:B1217"/>
    <mergeCell ref="C1208:C1217"/>
    <mergeCell ref="O1208:O1217"/>
    <mergeCell ref="P1208:P1217"/>
    <mergeCell ref="R1208:R1217"/>
    <mergeCell ref="W1208:W1217"/>
    <mergeCell ref="Y1244:Y1253"/>
    <mergeCell ref="AA1244:AA1253"/>
    <mergeCell ref="AC1244:AC1253"/>
    <mergeCell ref="AD1244:AD1253"/>
    <mergeCell ref="AQ1244:AQ1253"/>
    <mergeCell ref="B1254:B1255"/>
    <mergeCell ref="B1244:B1253"/>
    <mergeCell ref="C1244:C1253"/>
    <mergeCell ref="O1244:O1253"/>
    <mergeCell ref="P1244:P1253"/>
    <mergeCell ref="R1244:R1253"/>
    <mergeCell ref="W1244:W1253"/>
    <mergeCell ref="Y1232:Y1241"/>
    <mergeCell ref="AA1232:AA1241"/>
    <mergeCell ref="AC1232:AC1241"/>
    <mergeCell ref="AD1232:AD1241"/>
    <mergeCell ref="AQ1232:AQ1241"/>
    <mergeCell ref="B1242:B1243"/>
    <mergeCell ref="B1232:B1241"/>
    <mergeCell ref="C1232:C1241"/>
    <mergeCell ref="O1232:O1241"/>
    <mergeCell ref="P1232:P1241"/>
    <mergeCell ref="R1232:R1241"/>
    <mergeCell ref="W1232:W1241"/>
    <mergeCell ref="Y1268:Y1277"/>
    <mergeCell ref="AA1268:AA1277"/>
    <mergeCell ref="AC1268:AC1277"/>
    <mergeCell ref="AD1268:AD1277"/>
    <mergeCell ref="AQ1268:AQ1277"/>
    <mergeCell ref="B1278:B1279"/>
    <mergeCell ref="B1268:B1277"/>
    <mergeCell ref="C1268:C1277"/>
    <mergeCell ref="O1268:O1277"/>
    <mergeCell ref="P1268:P1277"/>
    <mergeCell ref="R1268:R1277"/>
    <mergeCell ref="W1268:W1277"/>
    <mergeCell ref="Y1256:Y1265"/>
    <mergeCell ref="AA1256:AA1265"/>
    <mergeCell ref="AC1256:AC1265"/>
    <mergeCell ref="AD1256:AD1265"/>
    <mergeCell ref="AQ1256:AQ1265"/>
    <mergeCell ref="B1266:B1267"/>
    <mergeCell ref="B1256:B1265"/>
    <mergeCell ref="C1256:C1265"/>
    <mergeCell ref="O1256:O1265"/>
    <mergeCell ref="P1256:P1265"/>
    <mergeCell ref="R1256:R1265"/>
    <mergeCell ref="W1256:W1265"/>
    <mergeCell ref="Y1292:Y1301"/>
    <mergeCell ref="AA1292:AA1301"/>
    <mergeCell ref="AC1292:AC1301"/>
    <mergeCell ref="AD1292:AD1301"/>
    <mergeCell ref="AQ1292:AQ1301"/>
    <mergeCell ref="B1302:B1303"/>
    <mergeCell ref="B1292:B1301"/>
    <mergeCell ref="C1292:C1301"/>
    <mergeCell ref="O1292:O1301"/>
    <mergeCell ref="P1292:P1301"/>
    <mergeCell ref="R1292:R1301"/>
    <mergeCell ref="W1292:W1301"/>
    <mergeCell ref="Y1280:Y1289"/>
    <mergeCell ref="AA1280:AA1289"/>
    <mergeCell ref="AC1280:AC1289"/>
    <mergeCell ref="AD1280:AD1289"/>
    <mergeCell ref="AQ1280:AQ1289"/>
    <mergeCell ref="B1290:B1291"/>
    <mergeCell ref="B1280:B1289"/>
    <mergeCell ref="C1280:C1289"/>
    <mergeCell ref="O1280:O1289"/>
    <mergeCell ref="P1280:P1289"/>
    <mergeCell ref="R1280:R1289"/>
    <mergeCell ref="W1280:W1289"/>
    <mergeCell ref="Y1316:Y1325"/>
    <mergeCell ref="AA1316:AA1325"/>
    <mergeCell ref="AC1316:AC1325"/>
    <mergeCell ref="AD1316:AD1325"/>
    <mergeCell ref="AQ1316:AQ1325"/>
    <mergeCell ref="B1326:B1327"/>
    <mergeCell ref="B1316:B1325"/>
    <mergeCell ref="C1316:C1325"/>
    <mergeCell ref="O1316:O1325"/>
    <mergeCell ref="P1316:P1325"/>
    <mergeCell ref="R1316:R1325"/>
    <mergeCell ref="W1316:W1325"/>
    <mergeCell ref="Y1304:Y1313"/>
    <mergeCell ref="AA1304:AA1313"/>
    <mergeCell ref="AC1304:AC1313"/>
    <mergeCell ref="AD1304:AD1313"/>
    <mergeCell ref="AQ1304:AQ1313"/>
    <mergeCell ref="B1314:B1315"/>
    <mergeCell ref="B1304:B1313"/>
    <mergeCell ref="C1304:C1313"/>
    <mergeCell ref="O1304:O1313"/>
    <mergeCell ref="P1304:P1313"/>
    <mergeCell ref="R1304:R1313"/>
    <mergeCell ref="W1304:W1313"/>
    <mergeCell ref="Y1340:Y1349"/>
    <mergeCell ref="AA1340:AA1349"/>
    <mergeCell ref="AC1340:AC1349"/>
    <mergeCell ref="AD1340:AD1349"/>
    <mergeCell ref="AQ1340:AQ1349"/>
    <mergeCell ref="B1350:B1351"/>
    <mergeCell ref="B1340:B1349"/>
    <mergeCell ref="C1340:C1349"/>
    <mergeCell ref="O1340:O1349"/>
    <mergeCell ref="P1340:P1349"/>
    <mergeCell ref="R1340:R1349"/>
    <mergeCell ref="W1340:W1349"/>
    <mergeCell ref="Y1328:Y1337"/>
    <mergeCell ref="AA1328:AA1337"/>
    <mergeCell ref="AC1328:AC1337"/>
    <mergeCell ref="AD1328:AD1337"/>
    <mergeCell ref="AQ1328:AQ1337"/>
    <mergeCell ref="B1338:B1339"/>
    <mergeCell ref="B1328:B1337"/>
    <mergeCell ref="C1328:C1337"/>
    <mergeCell ref="O1328:O1337"/>
    <mergeCell ref="P1328:P1337"/>
    <mergeCell ref="R1328:R1337"/>
    <mergeCell ref="W1328:W1337"/>
    <mergeCell ref="Y1364:Y1373"/>
    <mergeCell ref="AA1364:AA1373"/>
    <mergeCell ref="AC1364:AC1373"/>
    <mergeCell ref="AD1364:AD1373"/>
    <mergeCell ref="AQ1364:AQ1373"/>
    <mergeCell ref="E1375:F1375"/>
    <mergeCell ref="B1364:B1373"/>
    <mergeCell ref="C1364:C1373"/>
    <mergeCell ref="O1364:O1373"/>
    <mergeCell ref="P1364:P1373"/>
    <mergeCell ref="R1364:R1373"/>
    <mergeCell ref="W1364:W1373"/>
    <mergeCell ref="Y1352:Y1361"/>
    <mergeCell ref="AA1352:AA1361"/>
    <mergeCell ref="AC1352:AC1361"/>
    <mergeCell ref="AD1352:AD1361"/>
    <mergeCell ref="AQ1352:AQ1361"/>
    <mergeCell ref="B1362:B1363"/>
    <mergeCell ref="B1352:B1361"/>
    <mergeCell ref="C1352:C1361"/>
    <mergeCell ref="O1352:O1361"/>
    <mergeCell ref="P1352:P1361"/>
    <mergeCell ref="R1352:R1361"/>
    <mergeCell ref="W1352:W1361"/>
  </mergeCells>
  <conditionalFormatting sqref="AR20:AS20 AS21:AS29 U20:V20 U23:V23 U25:V25 U27:V27 U500:V500 U503:V503 U505:V505 U507:V507 U512:V512 U515:V515 U517:V517 U519:V519 U524:V524 U527:V527 U529:V529 U531:V531 U536:V536 U539:V539 U541:V541 U543:V543 U548:V548 U551:V551 U553:V553 U555:V555 U560:V560 U563:V563 U565:V565 U567:V567 U572:V572 U575:V575 U577:V577 U579:V579 U584:V584 U587:V587 U589:V589 U591:V591 U596:V596 U599:V599 U601:V601 U603:V603 U608:V608 U611:V611 U613:V613 U615:V615 U620:V620 U623:V623 U625:V625 U627:V627 U632:V632 U635:V635 U637:V637 U639:V639 U644:V644 U647:V647 U649:V649 U651:V651 U656:V656 U659:V659 U661:V661 U663:V663 U668:V668 U671:V671 U673:V673 U675:V675 U680:V680 U683:V683 U685:V685 U687:V687 U692:V692 U695:V695 U697:V697 U699:V699 U704:V704 U707:V707 U709:V709 U711:V711 U716:V716 U719:V719 U721:V721 U723:V723 U728:V728 U731:V731 U733:V733 U735:V735 U740:V740 U743:V743 U745:V745 U747:V747 U752:V752 U755:V755 U757:V757 U759:V759 U764:V764 U767:V767 U769:V769 U771:V771 U776:V776 U779:V779 U781:V781 U783:V783 U788:V788 U791:V791 U793:V793 U795:V795 U800:V800 U803:V803 U805:V805 U807:V807 U812:V812 U815:V815 U817:V817 U819:V819 U824:V824 U827:V827 U829:V829 U831:V831 U836:V836 U839:V839 U841:V841 U843:V843 U848:V848 U851:V851 U853:V853 U855:V855 U860:V860 U863:V863 U865:V865 U867:V867 U872:V872 U875:V875 U877:V877 U879:V879 U884:V884 U887:V887 U889:V889 U891:V891 U896:V896 U899:V899 U901:V901 U903:V903 U908:V908 U911:V911 U913:V913 U915:V915 U920:V920 U923:V923 U925:V925 U927:V927 U932:V932 U935:V935 U937:V937 U939:V939 U944:V944 U947:V947 U949:V949 U951:V951 U956:V956 U959:V959 U961:V961 U963:V963 U968:V968 U971:V971 U973:V973 U975:V975 U980:V980 U983:V983 U985:V985 U987:V987 U992:V992 U995:V995 U997:V997 U999:V999 U1004:V1004 U1007:V1007 U1009:V1009 U1011:V1011 U1016:V1016 U1019:V1019 U1021:V1021 U1023:V1023 U1028:V1028 U1031:V1031 U1033:V1033 U1035:V1035 U1040:V1040 U1043:V1043 U1045:V1045 U1047:V1047 U1052:V1052 U1055:V1055 U1057:V1057 U1059:V1059 U1064:V1064 U1067:V1067 U1069:V1069 U1071:V1071 U1076:V1076 U1079:V1079 U1081:V1081 U1083:V1083 U1088:V1088 U1091:V1091 U1093:V1093 U1095:V1095 U1100:V1100 U1103:V1103 U1105:V1105 U1107:V1107 U1112:V1112 U1115:V1115 U1117:V1117 U1119:V1119 U1124:V1124 U1127:V1127 U1129:V1129 U1131:V1131 U1136:V1136 U1139:V1139 U1141:V1141 U1143:V1143 U1148:V1148 U1151:V1151 U1153:V1153 U1155:V1155 U1160:V1160 U1163:V1163 U1165:V1165 U1167:V1167 U1172:V1172 U1175:V1175 U1177:V1177 U1179:V1179 U1184:V1184 U1187:V1187 U1189:V1189 U1191:V1191 U1196:V1196 U1199:V1199 U1201:V1201 U1203:V1203 U1208:V1208 U1211:V1211 U1213:V1213 U1215:V1215 U1220:V1220 U1223:V1223 U1225:V1225 U1227:V1227 U1232:V1232 U1235:V1235 U1237:V1237 U1239:V1239 U1244:V1244 U1247:V1247 U1249:V1249 U1251:V1251 U1256:V1256 U1259:V1259 U1261:V1261 U1263:V1263 U1268:V1268 U1271:V1271 U1273:V1273 U1275:V1275 U1280:V1280 U1283:V1283 U1285:V1285 U1287:V1287 U1292:V1292 U1295:V1295 U1297:V1297 U1299:V1299 U1304:V1304 U1307:V1307 U1309:V1309 U1311:V1311 U1316:V1316 U1319:V1319 U1321:V1321 U1323:V1323 U1328:V1328 U1331:V1331 U1333:V1333 U1335:V1335 U1340:V1340 U1343:V1343 U1345:V1345 U1347:V1347 U1352:V1352 U1355:V1355 U1357:V1357 U1359:V1359 U1364:V1364 U1367:V1367 U1369:V1369 U1371:V1371">
    <cfRule type="cellIs" dxfId="2294" priority="460" operator="equal">
      <formula>"Dificil"</formula>
    </cfRule>
    <cfRule type="cellIs" dxfId="2293" priority="461" operator="equal">
      <formula>"Moderado"</formula>
    </cfRule>
    <cfRule type="cellIs" dxfId="2292" priority="462" operator="equal">
      <formula>"Facil"</formula>
    </cfRule>
  </conditionalFormatting>
  <conditionalFormatting sqref="AS32:AS41">
    <cfRule type="cellIs" dxfId="2291" priority="457" operator="equal">
      <formula>"Dificil"</formula>
    </cfRule>
    <cfRule type="cellIs" dxfId="2290" priority="458" operator="equal">
      <formula>"Moderado"</formula>
    </cfRule>
    <cfRule type="cellIs" dxfId="2289" priority="459" operator="equal">
      <formula>"Facil"</formula>
    </cfRule>
  </conditionalFormatting>
  <conditionalFormatting sqref="AS44:AS53">
    <cfRule type="cellIs" dxfId="2288" priority="454" operator="equal">
      <formula>"Dificil"</formula>
    </cfRule>
    <cfRule type="cellIs" dxfId="2287" priority="455" operator="equal">
      <formula>"Moderado"</formula>
    </cfRule>
    <cfRule type="cellIs" dxfId="2286" priority="456" operator="equal">
      <formula>"Facil"</formula>
    </cfRule>
  </conditionalFormatting>
  <conditionalFormatting sqref="AR56:AS56 AS57:AS65">
    <cfRule type="cellIs" dxfId="2285" priority="451" operator="equal">
      <formula>"Dificil"</formula>
    </cfRule>
    <cfRule type="cellIs" dxfId="2284" priority="452" operator="equal">
      <formula>"Moderado"</formula>
    </cfRule>
    <cfRule type="cellIs" dxfId="2283" priority="453" operator="equal">
      <formula>"Facil"</formula>
    </cfRule>
  </conditionalFormatting>
  <conditionalFormatting sqref="AR68:AS68 AS69:AS77">
    <cfRule type="cellIs" dxfId="2282" priority="448" operator="equal">
      <formula>"Dificil"</formula>
    </cfRule>
    <cfRule type="cellIs" dxfId="2281" priority="449" operator="equal">
      <formula>"Moderado"</formula>
    </cfRule>
    <cfRule type="cellIs" dxfId="2280" priority="450" operator="equal">
      <formula>"Facil"</formula>
    </cfRule>
  </conditionalFormatting>
  <conditionalFormatting sqref="AR80:AS80 AS81:AS85 AS88:AS89">
    <cfRule type="cellIs" dxfId="2279" priority="445" operator="equal">
      <formula>"Dificil"</formula>
    </cfRule>
    <cfRule type="cellIs" dxfId="2278" priority="446" operator="equal">
      <formula>"Moderado"</formula>
    </cfRule>
    <cfRule type="cellIs" dxfId="2277" priority="447" operator="equal">
      <formula>"Facil"</formula>
    </cfRule>
  </conditionalFormatting>
  <conditionalFormatting sqref="AR92:AS92 AS93:AS101">
    <cfRule type="cellIs" dxfId="2276" priority="442" operator="equal">
      <formula>"Dificil"</formula>
    </cfRule>
    <cfRule type="cellIs" dxfId="2275" priority="443" operator="equal">
      <formula>"Moderado"</formula>
    </cfRule>
    <cfRule type="cellIs" dxfId="2274" priority="444" operator="equal">
      <formula>"Facil"</formula>
    </cfRule>
  </conditionalFormatting>
  <conditionalFormatting sqref="AR104:AS104 AS105:AS113">
    <cfRule type="cellIs" dxfId="2273" priority="439" operator="equal">
      <formula>"Dificil"</formula>
    </cfRule>
    <cfRule type="cellIs" dxfId="2272" priority="440" operator="equal">
      <formula>"Moderado"</formula>
    </cfRule>
    <cfRule type="cellIs" dxfId="2271" priority="441" operator="equal">
      <formula>"Facil"</formula>
    </cfRule>
  </conditionalFormatting>
  <conditionalFormatting sqref="AR116:AS116 AS117:AS125">
    <cfRule type="cellIs" dxfId="2270" priority="436" operator="equal">
      <formula>"Dificil"</formula>
    </cfRule>
    <cfRule type="cellIs" dxfId="2269" priority="437" operator="equal">
      <formula>"Moderado"</formula>
    </cfRule>
    <cfRule type="cellIs" dxfId="2268" priority="438" operator="equal">
      <formula>"Facil"</formula>
    </cfRule>
  </conditionalFormatting>
  <conditionalFormatting sqref="AR128:AS128 AS129:AS137">
    <cfRule type="cellIs" dxfId="2267" priority="433" operator="equal">
      <formula>"Dificil"</formula>
    </cfRule>
    <cfRule type="cellIs" dxfId="2266" priority="434" operator="equal">
      <formula>"Moderado"</formula>
    </cfRule>
    <cfRule type="cellIs" dxfId="2265" priority="435" operator="equal">
      <formula>"Facil"</formula>
    </cfRule>
  </conditionalFormatting>
  <conditionalFormatting sqref="AR140:AS140 AS141:AS149">
    <cfRule type="cellIs" dxfId="2264" priority="430" operator="equal">
      <formula>"Dificil"</formula>
    </cfRule>
    <cfRule type="cellIs" dxfId="2263" priority="431" operator="equal">
      <formula>"Moderado"</formula>
    </cfRule>
    <cfRule type="cellIs" dxfId="2262" priority="432" operator="equal">
      <formula>"Facil"</formula>
    </cfRule>
  </conditionalFormatting>
  <conditionalFormatting sqref="AR152:AS152 AS153:AS161">
    <cfRule type="cellIs" dxfId="2261" priority="427" operator="equal">
      <formula>"Dificil"</formula>
    </cfRule>
    <cfRule type="cellIs" dxfId="2260" priority="428" operator="equal">
      <formula>"Moderado"</formula>
    </cfRule>
    <cfRule type="cellIs" dxfId="2259" priority="429" operator="equal">
      <formula>"Facil"</formula>
    </cfRule>
  </conditionalFormatting>
  <conditionalFormatting sqref="AR164:AS164 AS165:AS173">
    <cfRule type="cellIs" dxfId="2258" priority="424" operator="equal">
      <formula>"Dificil"</formula>
    </cfRule>
    <cfRule type="cellIs" dxfId="2257" priority="425" operator="equal">
      <formula>"Moderado"</formula>
    </cfRule>
    <cfRule type="cellIs" dxfId="2256" priority="426" operator="equal">
      <formula>"Facil"</formula>
    </cfRule>
  </conditionalFormatting>
  <conditionalFormatting sqref="AR176:AS176 AS177:AS185">
    <cfRule type="cellIs" dxfId="2255" priority="421" operator="equal">
      <formula>"Dificil"</formula>
    </cfRule>
    <cfRule type="cellIs" dxfId="2254" priority="422" operator="equal">
      <formula>"Moderado"</formula>
    </cfRule>
    <cfRule type="cellIs" dxfId="2253" priority="423" operator="equal">
      <formula>"Facil"</formula>
    </cfRule>
  </conditionalFormatting>
  <conditionalFormatting sqref="AR188:AS188 AS189:AS197">
    <cfRule type="cellIs" dxfId="2252" priority="418" operator="equal">
      <formula>"Dificil"</formula>
    </cfRule>
    <cfRule type="cellIs" dxfId="2251" priority="419" operator="equal">
      <formula>"Moderado"</formula>
    </cfRule>
    <cfRule type="cellIs" dxfId="2250" priority="420" operator="equal">
      <formula>"Facil"</formula>
    </cfRule>
  </conditionalFormatting>
  <conditionalFormatting sqref="AR200:AS200 AS201:AS209">
    <cfRule type="cellIs" dxfId="2249" priority="415" operator="equal">
      <formula>"Dificil"</formula>
    </cfRule>
    <cfRule type="cellIs" dxfId="2248" priority="416" operator="equal">
      <formula>"Moderado"</formula>
    </cfRule>
    <cfRule type="cellIs" dxfId="2247" priority="417" operator="equal">
      <formula>"Facil"</formula>
    </cfRule>
  </conditionalFormatting>
  <conditionalFormatting sqref="AR212:AS212 AS213:AS221">
    <cfRule type="cellIs" dxfId="2246" priority="412" operator="equal">
      <formula>"Dificil"</formula>
    </cfRule>
    <cfRule type="cellIs" dxfId="2245" priority="413" operator="equal">
      <formula>"Moderado"</formula>
    </cfRule>
    <cfRule type="cellIs" dxfId="2244" priority="414" operator="equal">
      <formula>"Facil"</formula>
    </cfRule>
  </conditionalFormatting>
  <conditionalFormatting sqref="AR224:AS224 AS225:AS233">
    <cfRule type="cellIs" dxfId="2243" priority="409" operator="equal">
      <formula>"Dificil"</formula>
    </cfRule>
    <cfRule type="cellIs" dxfId="2242" priority="410" operator="equal">
      <formula>"Moderado"</formula>
    </cfRule>
    <cfRule type="cellIs" dxfId="2241" priority="411" operator="equal">
      <formula>"Facil"</formula>
    </cfRule>
  </conditionalFormatting>
  <conditionalFormatting sqref="AR236:AS236 AS237:AS245">
    <cfRule type="cellIs" dxfId="2240" priority="406" operator="equal">
      <formula>"Dificil"</formula>
    </cfRule>
    <cfRule type="cellIs" dxfId="2239" priority="407" operator="equal">
      <formula>"Moderado"</formula>
    </cfRule>
    <cfRule type="cellIs" dxfId="2238" priority="408" operator="equal">
      <formula>"Facil"</formula>
    </cfRule>
  </conditionalFormatting>
  <conditionalFormatting sqref="AR248:AS248 AS249:AS257">
    <cfRule type="cellIs" dxfId="2237" priority="403" operator="equal">
      <formula>"Dificil"</formula>
    </cfRule>
    <cfRule type="cellIs" dxfId="2236" priority="404" operator="equal">
      <formula>"Moderado"</formula>
    </cfRule>
    <cfRule type="cellIs" dxfId="2235" priority="405" operator="equal">
      <formula>"Facil"</formula>
    </cfRule>
  </conditionalFormatting>
  <conditionalFormatting sqref="AR260:AS260 AS261:AS269">
    <cfRule type="cellIs" dxfId="2234" priority="400" operator="equal">
      <formula>"Dificil"</formula>
    </cfRule>
    <cfRule type="cellIs" dxfId="2233" priority="401" operator="equal">
      <formula>"Moderado"</formula>
    </cfRule>
    <cfRule type="cellIs" dxfId="2232" priority="402" operator="equal">
      <formula>"Facil"</formula>
    </cfRule>
  </conditionalFormatting>
  <conditionalFormatting sqref="AR272:AS272 AS273:AS281">
    <cfRule type="cellIs" dxfId="2231" priority="397" operator="equal">
      <formula>"Dificil"</formula>
    </cfRule>
    <cfRule type="cellIs" dxfId="2230" priority="398" operator="equal">
      <formula>"Moderado"</formula>
    </cfRule>
    <cfRule type="cellIs" dxfId="2229" priority="399" operator="equal">
      <formula>"Facil"</formula>
    </cfRule>
  </conditionalFormatting>
  <conditionalFormatting sqref="AR284:AS284 AS285:AS293">
    <cfRule type="cellIs" dxfId="2228" priority="394" operator="equal">
      <formula>"Dificil"</formula>
    </cfRule>
    <cfRule type="cellIs" dxfId="2227" priority="395" operator="equal">
      <formula>"Moderado"</formula>
    </cfRule>
    <cfRule type="cellIs" dxfId="2226" priority="396" operator="equal">
      <formula>"Facil"</formula>
    </cfRule>
  </conditionalFormatting>
  <conditionalFormatting sqref="AR296:AS296 AS297:AS305">
    <cfRule type="cellIs" dxfId="2225" priority="391" operator="equal">
      <formula>"Dificil"</formula>
    </cfRule>
    <cfRule type="cellIs" dxfId="2224" priority="392" operator="equal">
      <formula>"Moderado"</formula>
    </cfRule>
    <cfRule type="cellIs" dxfId="2223" priority="393" operator="equal">
      <formula>"Facil"</formula>
    </cfRule>
  </conditionalFormatting>
  <conditionalFormatting sqref="AR308:AS308 AS309:AS317">
    <cfRule type="cellIs" dxfId="2222" priority="388" operator="equal">
      <formula>"Dificil"</formula>
    </cfRule>
    <cfRule type="cellIs" dxfId="2221" priority="389" operator="equal">
      <formula>"Moderado"</formula>
    </cfRule>
    <cfRule type="cellIs" dxfId="2220" priority="390" operator="equal">
      <formula>"Facil"</formula>
    </cfRule>
  </conditionalFormatting>
  <conditionalFormatting sqref="AR320:AS320 AS321:AS329">
    <cfRule type="cellIs" dxfId="2219" priority="385" operator="equal">
      <formula>"Dificil"</formula>
    </cfRule>
    <cfRule type="cellIs" dxfId="2218" priority="386" operator="equal">
      <formula>"Moderado"</formula>
    </cfRule>
    <cfRule type="cellIs" dxfId="2217" priority="387" operator="equal">
      <formula>"Facil"</formula>
    </cfRule>
  </conditionalFormatting>
  <conditionalFormatting sqref="AR332:AS332 AS333:AS341">
    <cfRule type="cellIs" dxfId="2216" priority="382" operator="equal">
      <formula>"Dificil"</formula>
    </cfRule>
    <cfRule type="cellIs" dxfId="2215" priority="383" operator="equal">
      <formula>"Moderado"</formula>
    </cfRule>
    <cfRule type="cellIs" dxfId="2214" priority="384" operator="equal">
      <formula>"Facil"</formula>
    </cfRule>
  </conditionalFormatting>
  <conditionalFormatting sqref="AR344:AS344 AS345:AS353">
    <cfRule type="cellIs" dxfId="2213" priority="379" operator="equal">
      <formula>"Dificil"</formula>
    </cfRule>
    <cfRule type="cellIs" dxfId="2212" priority="380" operator="equal">
      <formula>"Moderado"</formula>
    </cfRule>
    <cfRule type="cellIs" dxfId="2211" priority="381" operator="equal">
      <formula>"Facil"</formula>
    </cfRule>
  </conditionalFormatting>
  <conditionalFormatting sqref="AR356:AS356 AS357:AS365">
    <cfRule type="cellIs" dxfId="2210" priority="376" operator="equal">
      <formula>"Dificil"</formula>
    </cfRule>
    <cfRule type="cellIs" dxfId="2209" priority="377" operator="equal">
      <formula>"Moderado"</formula>
    </cfRule>
    <cfRule type="cellIs" dxfId="2208" priority="378" operator="equal">
      <formula>"Facil"</formula>
    </cfRule>
  </conditionalFormatting>
  <conditionalFormatting sqref="AR368:AS368 AS369:AS377">
    <cfRule type="cellIs" dxfId="2207" priority="373" operator="equal">
      <formula>"Dificil"</formula>
    </cfRule>
    <cfRule type="cellIs" dxfId="2206" priority="374" operator="equal">
      <formula>"Moderado"</formula>
    </cfRule>
    <cfRule type="cellIs" dxfId="2205" priority="375" operator="equal">
      <formula>"Facil"</formula>
    </cfRule>
  </conditionalFormatting>
  <conditionalFormatting sqref="AR380:AS380 AS381:AS389">
    <cfRule type="cellIs" dxfId="2204" priority="370" operator="equal">
      <formula>"Dificil"</formula>
    </cfRule>
    <cfRule type="cellIs" dxfId="2203" priority="371" operator="equal">
      <formula>"Moderado"</formula>
    </cfRule>
    <cfRule type="cellIs" dxfId="2202" priority="372" operator="equal">
      <formula>"Facil"</formula>
    </cfRule>
  </conditionalFormatting>
  <conditionalFormatting sqref="AR392:AS392 AS393:AS401">
    <cfRule type="cellIs" dxfId="2201" priority="367" operator="equal">
      <formula>"Dificil"</formula>
    </cfRule>
    <cfRule type="cellIs" dxfId="2200" priority="368" operator="equal">
      <formula>"Moderado"</formula>
    </cfRule>
    <cfRule type="cellIs" dxfId="2199" priority="369" operator="equal">
      <formula>"Facil"</formula>
    </cfRule>
  </conditionalFormatting>
  <conditionalFormatting sqref="AR404:AS404 AS405:AS413">
    <cfRule type="cellIs" dxfId="2198" priority="364" operator="equal">
      <formula>"Dificil"</formula>
    </cfRule>
    <cfRule type="cellIs" dxfId="2197" priority="365" operator="equal">
      <formula>"Moderado"</formula>
    </cfRule>
    <cfRule type="cellIs" dxfId="2196" priority="366" operator="equal">
      <formula>"Facil"</formula>
    </cfRule>
  </conditionalFormatting>
  <conditionalFormatting sqref="AR416:AS416 AS417:AS425">
    <cfRule type="cellIs" dxfId="2195" priority="361" operator="equal">
      <formula>"Dificil"</formula>
    </cfRule>
    <cfRule type="cellIs" dxfId="2194" priority="362" operator="equal">
      <formula>"Moderado"</formula>
    </cfRule>
    <cfRule type="cellIs" dxfId="2193" priority="363" operator="equal">
      <formula>"Facil"</formula>
    </cfRule>
  </conditionalFormatting>
  <conditionalFormatting sqref="AR428:AS428 AS429:AS437">
    <cfRule type="cellIs" dxfId="2192" priority="358" operator="equal">
      <formula>"Dificil"</formula>
    </cfRule>
    <cfRule type="cellIs" dxfId="2191" priority="359" operator="equal">
      <formula>"Moderado"</formula>
    </cfRule>
    <cfRule type="cellIs" dxfId="2190" priority="360" operator="equal">
      <formula>"Facil"</formula>
    </cfRule>
  </conditionalFormatting>
  <conditionalFormatting sqref="AR440:AS440 AS441:AS449">
    <cfRule type="cellIs" dxfId="2189" priority="355" operator="equal">
      <formula>"Dificil"</formula>
    </cfRule>
    <cfRule type="cellIs" dxfId="2188" priority="356" operator="equal">
      <formula>"Moderado"</formula>
    </cfRule>
    <cfRule type="cellIs" dxfId="2187" priority="357" operator="equal">
      <formula>"Facil"</formula>
    </cfRule>
  </conditionalFormatting>
  <conditionalFormatting sqref="AR452:AS452 AS453:AS461">
    <cfRule type="cellIs" dxfId="2186" priority="352" operator="equal">
      <formula>"Dificil"</formula>
    </cfRule>
    <cfRule type="cellIs" dxfId="2185" priority="353" operator="equal">
      <formula>"Moderado"</formula>
    </cfRule>
    <cfRule type="cellIs" dxfId="2184" priority="354" operator="equal">
      <formula>"Facil"</formula>
    </cfRule>
  </conditionalFormatting>
  <conditionalFormatting sqref="AR464:AS464 AS465:AS473">
    <cfRule type="cellIs" dxfId="2183" priority="349" operator="equal">
      <formula>"Dificil"</formula>
    </cfRule>
    <cfRule type="cellIs" dxfId="2182" priority="350" operator="equal">
      <formula>"Moderado"</formula>
    </cfRule>
    <cfRule type="cellIs" dxfId="2181" priority="351" operator="equal">
      <formula>"Facil"</formula>
    </cfRule>
  </conditionalFormatting>
  <conditionalFormatting sqref="AR476:AS476 AS477:AS485">
    <cfRule type="cellIs" dxfId="2180" priority="346" operator="equal">
      <formula>"Dificil"</formula>
    </cfRule>
    <cfRule type="cellIs" dxfId="2179" priority="347" operator="equal">
      <formula>"Moderado"</formula>
    </cfRule>
    <cfRule type="cellIs" dxfId="2178" priority="348" operator="equal">
      <formula>"Facil"</formula>
    </cfRule>
  </conditionalFormatting>
  <conditionalFormatting sqref="AR488:AS488 AS489:AS497">
    <cfRule type="cellIs" dxfId="2177" priority="343" operator="equal">
      <formula>"Dificil"</formula>
    </cfRule>
    <cfRule type="cellIs" dxfId="2176" priority="344" operator="equal">
      <formula>"Moderado"</formula>
    </cfRule>
    <cfRule type="cellIs" dxfId="2175" priority="345" operator="equal">
      <formula>"Facil"</formula>
    </cfRule>
  </conditionalFormatting>
  <conditionalFormatting sqref="AR500:AS500 AS501:AS509">
    <cfRule type="cellIs" dxfId="2174" priority="340" operator="equal">
      <formula>"Dificil"</formula>
    </cfRule>
    <cfRule type="cellIs" dxfId="2173" priority="341" operator="equal">
      <formula>"Moderado"</formula>
    </cfRule>
    <cfRule type="cellIs" dxfId="2172" priority="342" operator="equal">
      <formula>"Facil"</formula>
    </cfRule>
  </conditionalFormatting>
  <conditionalFormatting sqref="AR512:AS512 AS513:AS521">
    <cfRule type="cellIs" dxfId="2171" priority="337" operator="equal">
      <formula>"Dificil"</formula>
    </cfRule>
    <cfRule type="cellIs" dxfId="2170" priority="338" operator="equal">
      <formula>"Moderado"</formula>
    </cfRule>
    <cfRule type="cellIs" dxfId="2169" priority="339" operator="equal">
      <formula>"Facil"</formula>
    </cfRule>
  </conditionalFormatting>
  <conditionalFormatting sqref="AR524:AS524 AS525:AS533">
    <cfRule type="cellIs" dxfId="2168" priority="334" operator="equal">
      <formula>"Dificil"</formula>
    </cfRule>
    <cfRule type="cellIs" dxfId="2167" priority="335" operator="equal">
      <formula>"Moderado"</formula>
    </cfRule>
    <cfRule type="cellIs" dxfId="2166" priority="336" operator="equal">
      <formula>"Facil"</formula>
    </cfRule>
  </conditionalFormatting>
  <conditionalFormatting sqref="AR536:AS536 AS537:AS545">
    <cfRule type="cellIs" dxfId="2165" priority="331" operator="equal">
      <formula>"Dificil"</formula>
    </cfRule>
    <cfRule type="cellIs" dxfId="2164" priority="332" operator="equal">
      <formula>"Moderado"</formula>
    </cfRule>
    <cfRule type="cellIs" dxfId="2163" priority="333" operator="equal">
      <formula>"Facil"</formula>
    </cfRule>
  </conditionalFormatting>
  <conditionalFormatting sqref="AR548:AS548 AS549:AS557">
    <cfRule type="cellIs" dxfId="2162" priority="328" operator="equal">
      <formula>"Dificil"</formula>
    </cfRule>
    <cfRule type="cellIs" dxfId="2161" priority="329" operator="equal">
      <formula>"Moderado"</formula>
    </cfRule>
    <cfRule type="cellIs" dxfId="2160" priority="330" operator="equal">
      <formula>"Facil"</formula>
    </cfRule>
  </conditionalFormatting>
  <conditionalFormatting sqref="AR560:AS560 AS561:AS569">
    <cfRule type="cellIs" dxfId="2159" priority="325" operator="equal">
      <formula>"Dificil"</formula>
    </cfRule>
    <cfRule type="cellIs" dxfId="2158" priority="326" operator="equal">
      <formula>"Moderado"</formula>
    </cfRule>
    <cfRule type="cellIs" dxfId="2157" priority="327" operator="equal">
      <formula>"Facil"</formula>
    </cfRule>
  </conditionalFormatting>
  <conditionalFormatting sqref="AR572:AS572 AS573:AS581">
    <cfRule type="cellIs" dxfId="2156" priority="322" operator="equal">
      <formula>"Dificil"</formula>
    </cfRule>
    <cfRule type="cellIs" dxfId="2155" priority="323" operator="equal">
      <formula>"Moderado"</formula>
    </cfRule>
    <cfRule type="cellIs" dxfId="2154" priority="324" operator="equal">
      <formula>"Facil"</formula>
    </cfRule>
  </conditionalFormatting>
  <conditionalFormatting sqref="AR584:AS584 AS585:AS593">
    <cfRule type="cellIs" dxfId="2153" priority="319" operator="equal">
      <formula>"Dificil"</formula>
    </cfRule>
    <cfRule type="cellIs" dxfId="2152" priority="320" operator="equal">
      <formula>"Moderado"</formula>
    </cfRule>
    <cfRule type="cellIs" dxfId="2151" priority="321" operator="equal">
      <formula>"Facil"</formula>
    </cfRule>
  </conditionalFormatting>
  <conditionalFormatting sqref="AR596:AS596 AS597:AS605">
    <cfRule type="cellIs" dxfId="2150" priority="316" operator="equal">
      <formula>"Dificil"</formula>
    </cfRule>
    <cfRule type="cellIs" dxfId="2149" priority="317" operator="equal">
      <formula>"Moderado"</formula>
    </cfRule>
    <cfRule type="cellIs" dxfId="2148" priority="318" operator="equal">
      <formula>"Facil"</formula>
    </cfRule>
  </conditionalFormatting>
  <conditionalFormatting sqref="AR608:AS608 AS609:AS617">
    <cfRule type="cellIs" dxfId="2147" priority="313" operator="equal">
      <formula>"Dificil"</formula>
    </cfRule>
    <cfRule type="cellIs" dxfId="2146" priority="314" operator="equal">
      <formula>"Moderado"</formula>
    </cfRule>
    <cfRule type="cellIs" dxfId="2145" priority="315" operator="equal">
      <formula>"Facil"</formula>
    </cfRule>
  </conditionalFormatting>
  <conditionalFormatting sqref="AR620:AS620 AS621:AS629">
    <cfRule type="cellIs" dxfId="2144" priority="310" operator="equal">
      <formula>"Dificil"</formula>
    </cfRule>
    <cfRule type="cellIs" dxfId="2143" priority="311" operator="equal">
      <formula>"Moderado"</formula>
    </cfRule>
    <cfRule type="cellIs" dxfId="2142" priority="312" operator="equal">
      <formula>"Facil"</formula>
    </cfRule>
  </conditionalFormatting>
  <conditionalFormatting sqref="AR632:AS632 AS633:AS641">
    <cfRule type="cellIs" dxfId="2141" priority="307" operator="equal">
      <formula>"Dificil"</formula>
    </cfRule>
    <cfRule type="cellIs" dxfId="2140" priority="308" operator="equal">
      <formula>"Moderado"</formula>
    </cfRule>
    <cfRule type="cellIs" dxfId="2139" priority="309" operator="equal">
      <formula>"Facil"</formula>
    </cfRule>
  </conditionalFormatting>
  <conditionalFormatting sqref="AR644:AS644 AS645:AS653">
    <cfRule type="cellIs" dxfId="2138" priority="304" operator="equal">
      <formula>"Dificil"</formula>
    </cfRule>
    <cfRule type="cellIs" dxfId="2137" priority="305" operator="equal">
      <formula>"Moderado"</formula>
    </cfRule>
    <cfRule type="cellIs" dxfId="2136" priority="306" operator="equal">
      <formula>"Facil"</formula>
    </cfRule>
  </conditionalFormatting>
  <conditionalFormatting sqref="AR656:AS656 AS657:AS665">
    <cfRule type="cellIs" dxfId="2135" priority="301" operator="equal">
      <formula>"Dificil"</formula>
    </cfRule>
    <cfRule type="cellIs" dxfId="2134" priority="302" operator="equal">
      <formula>"Moderado"</formula>
    </cfRule>
    <cfRule type="cellIs" dxfId="2133" priority="303" operator="equal">
      <formula>"Facil"</formula>
    </cfRule>
  </conditionalFormatting>
  <conditionalFormatting sqref="AR668:AS668 AS669:AS677">
    <cfRule type="cellIs" dxfId="2132" priority="298" operator="equal">
      <formula>"Dificil"</formula>
    </cfRule>
    <cfRule type="cellIs" dxfId="2131" priority="299" operator="equal">
      <formula>"Moderado"</formula>
    </cfRule>
    <cfRule type="cellIs" dxfId="2130" priority="300" operator="equal">
      <formula>"Facil"</formula>
    </cfRule>
  </conditionalFormatting>
  <conditionalFormatting sqref="AR680:AS680 AS681:AS689">
    <cfRule type="cellIs" dxfId="2129" priority="295" operator="equal">
      <formula>"Dificil"</formula>
    </cfRule>
    <cfRule type="cellIs" dxfId="2128" priority="296" operator="equal">
      <formula>"Moderado"</formula>
    </cfRule>
    <cfRule type="cellIs" dxfId="2127" priority="297" operator="equal">
      <formula>"Facil"</formula>
    </cfRule>
  </conditionalFormatting>
  <conditionalFormatting sqref="AR692:AS692 AS693:AS701">
    <cfRule type="cellIs" dxfId="2126" priority="292" operator="equal">
      <formula>"Dificil"</formula>
    </cfRule>
    <cfRule type="cellIs" dxfId="2125" priority="293" operator="equal">
      <formula>"Moderado"</formula>
    </cfRule>
    <cfRule type="cellIs" dxfId="2124" priority="294" operator="equal">
      <formula>"Facil"</formula>
    </cfRule>
  </conditionalFormatting>
  <conditionalFormatting sqref="AR704:AS704 AS705:AS713">
    <cfRule type="cellIs" dxfId="2123" priority="289" operator="equal">
      <formula>"Dificil"</formula>
    </cfRule>
    <cfRule type="cellIs" dxfId="2122" priority="290" operator="equal">
      <formula>"Moderado"</formula>
    </cfRule>
    <cfRule type="cellIs" dxfId="2121" priority="291" operator="equal">
      <formula>"Facil"</formula>
    </cfRule>
  </conditionalFormatting>
  <conditionalFormatting sqref="AR716:AS716 AS717:AS725">
    <cfRule type="cellIs" dxfId="2120" priority="286" operator="equal">
      <formula>"Dificil"</formula>
    </cfRule>
    <cfRule type="cellIs" dxfId="2119" priority="287" operator="equal">
      <formula>"Moderado"</formula>
    </cfRule>
    <cfRule type="cellIs" dxfId="2118" priority="288" operator="equal">
      <formula>"Facil"</formula>
    </cfRule>
  </conditionalFormatting>
  <conditionalFormatting sqref="AR728:AS728 AS729:AS737">
    <cfRule type="cellIs" dxfId="2117" priority="283" operator="equal">
      <formula>"Dificil"</formula>
    </cfRule>
    <cfRule type="cellIs" dxfId="2116" priority="284" operator="equal">
      <formula>"Moderado"</formula>
    </cfRule>
    <cfRule type="cellIs" dxfId="2115" priority="285" operator="equal">
      <formula>"Facil"</formula>
    </cfRule>
  </conditionalFormatting>
  <conditionalFormatting sqref="AR740:AS740 AS741:AS749">
    <cfRule type="cellIs" dxfId="2114" priority="280" operator="equal">
      <formula>"Dificil"</formula>
    </cfRule>
    <cfRule type="cellIs" dxfId="2113" priority="281" operator="equal">
      <formula>"Moderado"</formula>
    </cfRule>
    <cfRule type="cellIs" dxfId="2112" priority="282" operator="equal">
      <formula>"Facil"</formula>
    </cfRule>
  </conditionalFormatting>
  <conditionalFormatting sqref="AR752:AS752 AS753:AS761">
    <cfRule type="cellIs" dxfId="2111" priority="277" operator="equal">
      <formula>"Dificil"</formula>
    </cfRule>
    <cfRule type="cellIs" dxfId="2110" priority="278" operator="equal">
      <formula>"Moderado"</formula>
    </cfRule>
    <cfRule type="cellIs" dxfId="2109" priority="279" operator="equal">
      <formula>"Facil"</formula>
    </cfRule>
  </conditionalFormatting>
  <conditionalFormatting sqref="AR764:AS764 AS765:AS773">
    <cfRule type="cellIs" dxfId="2108" priority="274" operator="equal">
      <formula>"Dificil"</formula>
    </cfRule>
    <cfRule type="cellIs" dxfId="2107" priority="275" operator="equal">
      <formula>"Moderado"</formula>
    </cfRule>
    <cfRule type="cellIs" dxfId="2106" priority="276" operator="equal">
      <formula>"Facil"</formula>
    </cfRule>
  </conditionalFormatting>
  <conditionalFormatting sqref="AR776:AS776 AS777:AS785">
    <cfRule type="cellIs" dxfId="2105" priority="271" operator="equal">
      <formula>"Dificil"</formula>
    </cfRule>
    <cfRule type="cellIs" dxfId="2104" priority="272" operator="equal">
      <formula>"Moderado"</formula>
    </cfRule>
    <cfRule type="cellIs" dxfId="2103" priority="273" operator="equal">
      <formula>"Facil"</formula>
    </cfRule>
  </conditionalFormatting>
  <conditionalFormatting sqref="AR788:AS788 AS789:AS797">
    <cfRule type="cellIs" dxfId="2102" priority="268" operator="equal">
      <formula>"Dificil"</formula>
    </cfRule>
    <cfRule type="cellIs" dxfId="2101" priority="269" operator="equal">
      <formula>"Moderado"</formula>
    </cfRule>
    <cfRule type="cellIs" dxfId="2100" priority="270" operator="equal">
      <formula>"Facil"</formula>
    </cfRule>
  </conditionalFormatting>
  <conditionalFormatting sqref="AR800:AS800 AS801:AS809">
    <cfRule type="cellIs" dxfId="2099" priority="265" operator="equal">
      <formula>"Dificil"</formula>
    </cfRule>
    <cfRule type="cellIs" dxfId="2098" priority="266" operator="equal">
      <formula>"Moderado"</formula>
    </cfRule>
    <cfRule type="cellIs" dxfId="2097" priority="267" operator="equal">
      <formula>"Facil"</formula>
    </cfRule>
  </conditionalFormatting>
  <conditionalFormatting sqref="AR812:AS812 AS813:AS821">
    <cfRule type="cellIs" dxfId="2096" priority="262" operator="equal">
      <formula>"Dificil"</formula>
    </cfRule>
    <cfRule type="cellIs" dxfId="2095" priority="263" operator="equal">
      <formula>"Moderado"</formula>
    </cfRule>
    <cfRule type="cellIs" dxfId="2094" priority="264" operator="equal">
      <formula>"Facil"</formula>
    </cfRule>
  </conditionalFormatting>
  <conditionalFormatting sqref="AR824:AS824 AS825:AS833">
    <cfRule type="cellIs" dxfId="2093" priority="259" operator="equal">
      <formula>"Dificil"</formula>
    </cfRule>
    <cfRule type="cellIs" dxfId="2092" priority="260" operator="equal">
      <formula>"Moderado"</formula>
    </cfRule>
    <cfRule type="cellIs" dxfId="2091" priority="261" operator="equal">
      <formula>"Facil"</formula>
    </cfRule>
  </conditionalFormatting>
  <conditionalFormatting sqref="AR836:AS836 AS837:AS845">
    <cfRule type="cellIs" dxfId="2090" priority="256" operator="equal">
      <formula>"Dificil"</formula>
    </cfRule>
    <cfRule type="cellIs" dxfId="2089" priority="257" operator="equal">
      <formula>"Moderado"</formula>
    </cfRule>
    <cfRule type="cellIs" dxfId="2088" priority="258" operator="equal">
      <formula>"Facil"</formula>
    </cfRule>
  </conditionalFormatting>
  <conditionalFormatting sqref="AR848:AS848 AS849:AS857">
    <cfRule type="cellIs" dxfId="2087" priority="253" operator="equal">
      <formula>"Dificil"</formula>
    </cfRule>
    <cfRule type="cellIs" dxfId="2086" priority="254" operator="equal">
      <formula>"Moderado"</formula>
    </cfRule>
    <cfRule type="cellIs" dxfId="2085" priority="255" operator="equal">
      <formula>"Facil"</formula>
    </cfRule>
  </conditionalFormatting>
  <conditionalFormatting sqref="AR860:AS860 AS861:AS869">
    <cfRule type="cellIs" dxfId="2084" priority="250" operator="equal">
      <formula>"Dificil"</formula>
    </cfRule>
    <cfRule type="cellIs" dxfId="2083" priority="251" operator="equal">
      <formula>"Moderado"</formula>
    </cfRule>
    <cfRule type="cellIs" dxfId="2082" priority="252" operator="equal">
      <formula>"Facil"</formula>
    </cfRule>
  </conditionalFormatting>
  <conditionalFormatting sqref="AR872:AS872 AS873:AS881">
    <cfRule type="cellIs" dxfId="2081" priority="247" operator="equal">
      <formula>"Dificil"</formula>
    </cfRule>
    <cfRule type="cellIs" dxfId="2080" priority="248" operator="equal">
      <formula>"Moderado"</formula>
    </cfRule>
    <cfRule type="cellIs" dxfId="2079" priority="249" operator="equal">
      <formula>"Facil"</formula>
    </cfRule>
  </conditionalFormatting>
  <conditionalFormatting sqref="AR884:AS884 AS885:AS893">
    <cfRule type="cellIs" dxfId="2078" priority="244" operator="equal">
      <formula>"Dificil"</formula>
    </cfRule>
    <cfRule type="cellIs" dxfId="2077" priority="245" operator="equal">
      <formula>"Moderado"</formula>
    </cfRule>
    <cfRule type="cellIs" dxfId="2076" priority="246" operator="equal">
      <formula>"Facil"</formula>
    </cfRule>
  </conditionalFormatting>
  <conditionalFormatting sqref="AR896:AS896 AS897:AS905">
    <cfRule type="cellIs" dxfId="2075" priority="241" operator="equal">
      <formula>"Dificil"</formula>
    </cfRule>
    <cfRule type="cellIs" dxfId="2074" priority="242" operator="equal">
      <formula>"Moderado"</formula>
    </cfRule>
    <cfRule type="cellIs" dxfId="2073" priority="243" operator="equal">
      <formula>"Facil"</formula>
    </cfRule>
  </conditionalFormatting>
  <conditionalFormatting sqref="AR908:AS908 AS909:AS917">
    <cfRule type="cellIs" dxfId="2072" priority="238" operator="equal">
      <formula>"Dificil"</formula>
    </cfRule>
    <cfRule type="cellIs" dxfId="2071" priority="239" operator="equal">
      <formula>"Moderado"</formula>
    </cfRule>
    <cfRule type="cellIs" dxfId="2070" priority="240" operator="equal">
      <formula>"Facil"</formula>
    </cfRule>
  </conditionalFormatting>
  <conditionalFormatting sqref="AR920:AS920 AS921:AS929">
    <cfRule type="cellIs" dxfId="2069" priority="235" operator="equal">
      <formula>"Dificil"</formula>
    </cfRule>
    <cfRule type="cellIs" dxfId="2068" priority="236" operator="equal">
      <formula>"Moderado"</formula>
    </cfRule>
    <cfRule type="cellIs" dxfId="2067" priority="237" operator="equal">
      <formula>"Facil"</formula>
    </cfRule>
  </conditionalFormatting>
  <conditionalFormatting sqref="AR932:AS932 AS933:AS941">
    <cfRule type="cellIs" dxfId="2066" priority="232" operator="equal">
      <formula>"Dificil"</formula>
    </cfRule>
    <cfRule type="cellIs" dxfId="2065" priority="233" operator="equal">
      <formula>"Moderado"</formula>
    </cfRule>
    <cfRule type="cellIs" dxfId="2064" priority="234" operator="equal">
      <formula>"Facil"</formula>
    </cfRule>
  </conditionalFormatting>
  <conditionalFormatting sqref="AR944:AS944 AS945:AS953">
    <cfRule type="cellIs" dxfId="2063" priority="229" operator="equal">
      <formula>"Dificil"</formula>
    </cfRule>
    <cfRule type="cellIs" dxfId="2062" priority="230" operator="equal">
      <formula>"Moderado"</formula>
    </cfRule>
    <cfRule type="cellIs" dxfId="2061" priority="231" operator="equal">
      <formula>"Facil"</formula>
    </cfRule>
  </conditionalFormatting>
  <conditionalFormatting sqref="AR956:AS956 AS957:AS965">
    <cfRule type="cellIs" dxfId="2060" priority="226" operator="equal">
      <formula>"Dificil"</formula>
    </cfRule>
    <cfRule type="cellIs" dxfId="2059" priority="227" operator="equal">
      <formula>"Moderado"</formula>
    </cfRule>
    <cfRule type="cellIs" dxfId="2058" priority="228" operator="equal">
      <formula>"Facil"</formula>
    </cfRule>
  </conditionalFormatting>
  <conditionalFormatting sqref="AR968:AS968 AS969:AS977">
    <cfRule type="cellIs" dxfId="2057" priority="223" operator="equal">
      <formula>"Dificil"</formula>
    </cfRule>
    <cfRule type="cellIs" dxfId="2056" priority="224" operator="equal">
      <formula>"Moderado"</formula>
    </cfRule>
    <cfRule type="cellIs" dxfId="2055" priority="225" operator="equal">
      <formula>"Facil"</formula>
    </cfRule>
  </conditionalFormatting>
  <conditionalFormatting sqref="AR980:AS980 AS981:AS989">
    <cfRule type="cellIs" dxfId="2054" priority="220" operator="equal">
      <formula>"Dificil"</formula>
    </cfRule>
    <cfRule type="cellIs" dxfId="2053" priority="221" operator="equal">
      <formula>"Moderado"</formula>
    </cfRule>
    <cfRule type="cellIs" dxfId="2052" priority="222" operator="equal">
      <formula>"Facil"</formula>
    </cfRule>
  </conditionalFormatting>
  <conditionalFormatting sqref="AR992:AS992 AS993:AS1001">
    <cfRule type="cellIs" dxfId="2051" priority="217" operator="equal">
      <formula>"Dificil"</formula>
    </cfRule>
    <cfRule type="cellIs" dxfId="2050" priority="218" operator="equal">
      <formula>"Moderado"</formula>
    </cfRule>
    <cfRule type="cellIs" dxfId="2049" priority="219" operator="equal">
      <formula>"Facil"</formula>
    </cfRule>
  </conditionalFormatting>
  <conditionalFormatting sqref="AR1004:AS1004 AS1005:AS1013">
    <cfRule type="cellIs" dxfId="2048" priority="214" operator="equal">
      <formula>"Dificil"</formula>
    </cfRule>
    <cfRule type="cellIs" dxfId="2047" priority="215" operator="equal">
      <formula>"Moderado"</formula>
    </cfRule>
    <cfRule type="cellIs" dxfId="2046" priority="216" operator="equal">
      <formula>"Facil"</formula>
    </cfRule>
  </conditionalFormatting>
  <conditionalFormatting sqref="AR1016:AS1016 AS1017:AS1025">
    <cfRule type="cellIs" dxfId="2045" priority="211" operator="equal">
      <formula>"Dificil"</formula>
    </cfRule>
    <cfRule type="cellIs" dxfId="2044" priority="212" operator="equal">
      <formula>"Moderado"</formula>
    </cfRule>
    <cfRule type="cellIs" dxfId="2043" priority="213" operator="equal">
      <formula>"Facil"</formula>
    </cfRule>
  </conditionalFormatting>
  <conditionalFormatting sqref="AR1028:AS1028 AS1029:AS1037">
    <cfRule type="cellIs" dxfId="2042" priority="208" operator="equal">
      <formula>"Dificil"</formula>
    </cfRule>
    <cfRule type="cellIs" dxfId="2041" priority="209" operator="equal">
      <formula>"Moderado"</formula>
    </cfRule>
    <cfRule type="cellIs" dxfId="2040" priority="210" operator="equal">
      <formula>"Facil"</formula>
    </cfRule>
  </conditionalFormatting>
  <conditionalFormatting sqref="AR1040:AS1040 AS1041:AS1049">
    <cfRule type="cellIs" dxfId="2039" priority="205" operator="equal">
      <formula>"Dificil"</formula>
    </cfRule>
    <cfRule type="cellIs" dxfId="2038" priority="206" operator="equal">
      <formula>"Moderado"</formula>
    </cfRule>
    <cfRule type="cellIs" dxfId="2037" priority="207" operator="equal">
      <formula>"Facil"</formula>
    </cfRule>
  </conditionalFormatting>
  <conditionalFormatting sqref="AR1052:AS1052 AS1053:AS1061">
    <cfRule type="cellIs" dxfId="2036" priority="202" operator="equal">
      <formula>"Dificil"</formula>
    </cfRule>
    <cfRule type="cellIs" dxfId="2035" priority="203" operator="equal">
      <formula>"Moderado"</formula>
    </cfRule>
    <cfRule type="cellIs" dxfId="2034" priority="204" operator="equal">
      <formula>"Facil"</formula>
    </cfRule>
  </conditionalFormatting>
  <conditionalFormatting sqref="AR1064:AS1064 AS1065:AS1073">
    <cfRule type="cellIs" dxfId="2033" priority="199" operator="equal">
      <formula>"Dificil"</formula>
    </cfRule>
    <cfRule type="cellIs" dxfId="2032" priority="200" operator="equal">
      <formula>"Moderado"</formula>
    </cfRule>
    <cfRule type="cellIs" dxfId="2031" priority="201" operator="equal">
      <formula>"Facil"</formula>
    </cfRule>
  </conditionalFormatting>
  <conditionalFormatting sqref="AR1076:AS1076 AS1077:AS1085">
    <cfRule type="cellIs" dxfId="2030" priority="196" operator="equal">
      <formula>"Dificil"</formula>
    </cfRule>
    <cfRule type="cellIs" dxfId="2029" priority="197" operator="equal">
      <formula>"Moderado"</formula>
    </cfRule>
    <cfRule type="cellIs" dxfId="2028" priority="198" operator="equal">
      <formula>"Facil"</formula>
    </cfRule>
  </conditionalFormatting>
  <conditionalFormatting sqref="AR1088:AS1088 AS1089:AS1097">
    <cfRule type="cellIs" dxfId="2027" priority="193" operator="equal">
      <formula>"Dificil"</formula>
    </cfRule>
    <cfRule type="cellIs" dxfId="2026" priority="194" operator="equal">
      <formula>"Moderado"</formula>
    </cfRule>
    <cfRule type="cellIs" dxfId="2025" priority="195" operator="equal">
      <formula>"Facil"</formula>
    </cfRule>
  </conditionalFormatting>
  <conditionalFormatting sqref="AR1100:AS1100 AS1101:AS1109">
    <cfRule type="cellIs" dxfId="2024" priority="190" operator="equal">
      <formula>"Dificil"</formula>
    </cfRule>
    <cfRule type="cellIs" dxfId="2023" priority="191" operator="equal">
      <formula>"Moderado"</formula>
    </cfRule>
    <cfRule type="cellIs" dxfId="2022" priority="192" operator="equal">
      <formula>"Facil"</formula>
    </cfRule>
  </conditionalFormatting>
  <conditionalFormatting sqref="AR1112:AS1112 AS1113:AS1121">
    <cfRule type="cellIs" dxfId="2021" priority="187" operator="equal">
      <formula>"Dificil"</formula>
    </cfRule>
    <cfRule type="cellIs" dxfId="2020" priority="188" operator="equal">
      <formula>"Moderado"</formula>
    </cfRule>
    <cfRule type="cellIs" dxfId="2019" priority="189" operator="equal">
      <formula>"Facil"</formula>
    </cfRule>
  </conditionalFormatting>
  <conditionalFormatting sqref="AR1124:AS1124 AS1125:AS1133">
    <cfRule type="cellIs" dxfId="2018" priority="184" operator="equal">
      <formula>"Dificil"</formula>
    </cfRule>
    <cfRule type="cellIs" dxfId="2017" priority="185" operator="equal">
      <formula>"Moderado"</formula>
    </cfRule>
    <cfRule type="cellIs" dxfId="2016" priority="186" operator="equal">
      <formula>"Facil"</formula>
    </cfRule>
  </conditionalFormatting>
  <conditionalFormatting sqref="AR1136:AS1136 AS1137:AS1145">
    <cfRule type="cellIs" dxfId="2015" priority="181" operator="equal">
      <formula>"Dificil"</formula>
    </cfRule>
    <cfRule type="cellIs" dxfId="2014" priority="182" operator="equal">
      <formula>"Moderado"</formula>
    </cfRule>
    <cfRule type="cellIs" dxfId="2013" priority="183" operator="equal">
      <formula>"Facil"</formula>
    </cfRule>
  </conditionalFormatting>
  <conditionalFormatting sqref="AR1148:AS1148 AS1149:AS1157">
    <cfRule type="cellIs" dxfId="2012" priority="178" operator="equal">
      <formula>"Dificil"</formula>
    </cfRule>
    <cfRule type="cellIs" dxfId="2011" priority="179" operator="equal">
      <formula>"Moderado"</formula>
    </cfRule>
    <cfRule type="cellIs" dxfId="2010" priority="180" operator="equal">
      <formula>"Facil"</formula>
    </cfRule>
  </conditionalFormatting>
  <conditionalFormatting sqref="AR1160:AS1160 AS1161:AS1169">
    <cfRule type="cellIs" dxfId="2009" priority="175" operator="equal">
      <formula>"Dificil"</formula>
    </cfRule>
    <cfRule type="cellIs" dxfId="2008" priority="176" operator="equal">
      <formula>"Moderado"</formula>
    </cfRule>
    <cfRule type="cellIs" dxfId="2007" priority="177" operator="equal">
      <formula>"Facil"</formula>
    </cfRule>
  </conditionalFormatting>
  <conditionalFormatting sqref="AR1172:AS1172 AS1173:AS1181">
    <cfRule type="cellIs" dxfId="2006" priority="172" operator="equal">
      <formula>"Dificil"</formula>
    </cfRule>
    <cfRule type="cellIs" dxfId="2005" priority="173" operator="equal">
      <formula>"Moderado"</formula>
    </cfRule>
    <cfRule type="cellIs" dxfId="2004" priority="174" operator="equal">
      <formula>"Facil"</formula>
    </cfRule>
  </conditionalFormatting>
  <conditionalFormatting sqref="AR1184:AS1184 AS1185:AS1193">
    <cfRule type="cellIs" dxfId="2003" priority="169" operator="equal">
      <formula>"Dificil"</formula>
    </cfRule>
    <cfRule type="cellIs" dxfId="2002" priority="170" operator="equal">
      <formula>"Moderado"</formula>
    </cfRule>
    <cfRule type="cellIs" dxfId="2001" priority="171" operator="equal">
      <formula>"Facil"</formula>
    </cfRule>
  </conditionalFormatting>
  <conditionalFormatting sqref="AR1196:AS1196 AS1197:AS1205">
    <cfRule type="cellIs" dxfId="2000" priority="166" operator="equal">
      <formula>"Dificil"</formula>
    </cfRule>
    <cfRule type="cellIs" dxfId="1999" priority="167" operator="equal">
      <formula>"Moderado"</formula>
    </cfRule>
    <cfRule type="cellIs" dxfId="1998" priority="168" operator="equal">
      <formula>"Facil"</formula>
    </cfRule>
  </conditionalFormatting>
  <conditionalFormatting sqref="AR1208:AS1208 AS1209:AS1217">
    <cfRule type="cellIs" dxfId="1997" priority="163" operator="equal">
      <formula>"Dificil"</formula>
    </cfRule>
    <cfRule type="cellIs" dxfId="1996" priority="164" operator="equal">
      <formula>"Moderado"</formula>
    </cfRule>
    <cfRule type="cellIs" dxfId="1995" priority="165" operator="equal">
      <formula>"Facil"</formula>
    </cfRule>
  </conditionalFormatting>
  <conditionalFormatting sqref="AR1220:AS1220 AS1221:AS1229">
    <cfRule type="cellIs" dxfId="1994" priority="160" operator="equal">
      <formula>"Dificil"</formula>
    </cfRule>
    <cfRule type="cellIs" dxfId="1993" priority="161" operator="equal">
      <formula>"Moderado"</formula>
    </cfRule>
    <cfRule type="cellIs" dxfId="1992" priority="162" operator="equal">
      <formula>"Facil"</formula>
    </cfRule>
  </conditionalFormatting>
  <conditionalFormatting sqref="AR1232:AS1232 AS1233:AS1241">
    <cfRule type="cellIs" dxfId="1991" priority="157" operator="equal">
      <formula>"Dificil"</formula>
    </cfRule>
    <cfRule type="cellIs" dxfId="1990" priority="158" operator="equal">
      <formula>"Moderado"</formula>
    </cfRule>
    <cfRule type="cellIs" dxfId="1989" priority="159" operator="equal">
      <formula>"Facil"</formula>
    </cfRule>
  </conditionalFormatting>
  <conditionalFormatting sqref="AR1244:AS1244 AS1245:AS1253">
    <cfRule type="cellIs" dxfId="1988" priority="154" operator="equal">
      <formula>"Dificil"</formula>
    </cfRule>
    <cfRule type="cellIs" dxfId="1987" priority="155" operator="equal">
      <formula>"Moderado"</formula>
    </cfRule>
    <cfRule type="cellIs" dxfId="1986" priority="156" operator="equal">
      <formula>"Facil"</formula>
    </cfRule>
  </conditionalFormatting>
  <conditionalFormatting sqref="AR1256:AS1256 AS1257:AS1265">
    <cfRule type="cellIs" dxfId="1985" priority="151" operator="equal">
      <formula>"Dificil"</formula>
    </cfRule>
    <cfRule type="cellIs" dxfId="1984" priority="152" operator="equal">
      <formula>"Moderado"</formula>
    </cfRule>
    <cfRule type="cellIs" dxfId="1983" priority="153" operator="equal">
      <formula>"Facil"</formula>
    </cfRule>
  </conditionalFormatting>
  <conditionalFormatting sqref="AR1268:AS1268 AS1269:AS1277">
    <cfRule type="cellIs" dxfId="1982" priority="148" operator="equal">
      <formula>"Dificil"</formula>
    </cfRule>
    <cfRule type="cellIs" dxfId="1981" priority="149" operator="equal">
      <formula>"Moderado"</formula>
    </cfRule>
    <cfRule type="cellIs" dxfId="1980" priority="150" operator="equal">
      <formula>"Facil"</formula>
    </cfRule>
  </conditionalFormatting>
  <conditionalFormatting sqref="AR1280:AS1280 AS1281:AS1289">
    <cfRule type="cellIs" dxfId="1979" priority="145" operator="equal">
      <formula>"Dificil"</formula>
    </cfRule>
    <cfRule type="cellIs" dxfId="1978" priority="146" operator="equal">
      <formula>"Moderado"</formula>
    </cfRule>
    <cfRule type="cellIs" dxfId="1977" priority="147" operator="equal">
      <formula>"Facil"</formula>
    </cfRule>
  </conditionalFormatting>
  <conditionalFormatting sqref="AR1292:AS1292 AS1293:AS1301">
    <cfRule type="cellIs" dxfId="1976" priority="142" operator="equal">
      <formula>"Dificil"</formula>
    </cfRule>
    <cfRule type="cellIs" dxfId="1975" priority="143" operator="equal">
      <formula>"Moderado"</formula>
    </cfRule>
    <cfRule type="cellIs" dxfId="1974" priority="144" operator="equal">
      <formula>"Facil"</formula>
    </cfRule>
  </conditionalFormatting>
  <conditionalFormatting sqref="AR1304:AS1304 AS1305:AS1313">
    <cfRule type="cellIs" dxfId="1973" priority="139" operator="equal">
      <formula>"Dificil"</formula>
    </cfRule>
    <cfRule type="cellIs" dxfId="1972" priority="140" operator="equal">
      <formula>"Moderado"</formula>
    </cfRule>
    <cfRule type="cellIs" dxfId="1971" priority="141" operator="equal">
      <formula>"Facil"</formula>
    </cfRule>
  </conditionalFormatting>
  <conditionalFormatting sqref="AR1316:AS1316 AS1317:AS1325">
    <cfRule type="cellIs" dxfId="1970" priority="136" operator="equal">
      <formula>"Dificil"</formula>
    </cfRule>
    <cfRule type="cellIs" dxfId="1969" priority="137" operator="equal">
      <formula>"Moderado"</formula>
    </cfRule>
    <cfRule type="cellIs" dxfId="1968" priority="138" operator="equal">
      <formula>"Facil"</formula>
    </cfRule>
  </conditionalFormatting>
  <conditionalFormatting sqref="AR1328:AS1328 AS1329:AS1337">
    <cfRule type="cellIs" dxfId="1967" priority="133" operator="equal">
      <formula>"Dificil"</formula>
    </cfRule>
    <cfRule type="cellIs" dxfId="1966" priority="134" operator="equal">
      <formula>"Moderado"</formula>
    </cfRule>
    <cfRule type="cellIs" dxfId="1965" priority="135" operator="equal">
      <formula>"Facil"</formula>
    </cfRule>
  </conditionalFormatting>
  <conditionalFormatting sqref="AR1340:AS1340 AS1341:AS1349">
    <cfRule type="cellIs" dxfId="1964" priority="130" operator="equal">
      <formula>"Dificil"</formula>
    </cfRule>
    <cfRule type="cellIs" dxfId="1963" priority="131" operator="equal">
      <formula>"Moderado"</formula>
    </cfRule>
    <cfRule type="cellIs" dxfId="1962" priority="132" operator="equal">
      <formula>"Facil"</formula>
    </cfRule>
  </conditionalFormatting>
  <conditionalFormatting sqref="AR1352:AS1352 AS1353:AS1361">
    <cfRule type="cellIs" dxfId="1961" priority="127" operator="equal">
      <formula>"Dificil"</formula>
    </cfRule>
    <cfRule type="cellIs" dxfId="1960" priority="128" operator="equal">
      <formula>"Moderado"</formula>
    </cfRule>
    <cfRule type="cellIs" dxfId="1959" priority="129" operator="equal">
      <formula>"Facil"</formula>
    </cfRule>
  </conditionalFormatting>
  <conditionalFormatting sqref="AR1364:AS1364 AS1365:AS1373">
    <cfRule type="cellIs" dxfId="1958" priority="124" operator="equal">
      <formula>"Dificil"</formula>
    </cfRule>
    <cfRule type="cellIs" dxfId="1957" priority="125" operator="equal">
      <formula>"Moderado"</formula>
    </cfRule>
    <cfRule type="cellIs" dxfId="1956" priority="126" operator="equal">
      <formula>"Facil"</formula>
    </cfRule>
  </conditionalFormatting>
  <conditionalFormatting sqref="U464:V464 U467:V467 U469:V469 U471:V471">
    <cfRule type="cellIs" dxfId="1955" priority="16" operator="equal">
      <formula>"Dificil"</formula>
    </cfRule>
    <cfRule type="cellIs" dxfId="1954" priority="17" operator="equal">
      <formula>"Moderado"</formula>
    </cfRule>
    <cfRule type="cellIs" dxfId="1953" priority="18" operator="equal">
      <formula>"Facil"</formula>
    </cfRule>
  </conditionalFormatting>
  <conditionalFormatting sqref="U56:V56 U59:V59 U61:V61 U63:V63">
    <cfRule type="cellIs" dxfId="1952" priority="121" operator="equal">
      <formula>"Dificil"</formula>
    </cfRule>
    <cfRule type="cellIs" dxfId="1951" priority="122" operator="equal">
      <formula>"Moderado"</formula>
    </cfRule>
    <cfRule type="cellIs" dxfId="1950" priority="123" operator="equal">
      <formula>"Facil"</formula>
    </cfRule>
  </conditionalFormatting>
  <conditionalFormatting sqref="U68:V68 U71:V71 U73:V73 U75:V75">
    <cfRule type="cellIs" dxfId="1949" priority="118" operator="equal">
      <formula>"Dificil"</formula>
    </cfRule>
    <cfRule type="cellIs" dxfId="1948" priority="119" operator="equal">
      <formula>"Moderado"</formula>
    </cfRule>
    <cfRule type="cellIs" dxfId="1947" priority="120" operator="equal">
      <formula>"Facil"</formula>
    </cfRule>
  </conditionalFormatting>
  <conditionalFormatting sqref="U80:V80 U83:V83 U85:V85 U87:V87">
    <cfRule type="cellIs" dxfId="1946" priority="115" operator="equal">
      <formula>"Dificil"</formula>
    </cfRule>
    <cfRule type="cellIs" dxfId="1945" priority="116" operator="equal">
      <formula>"Moderado"</formula>
    </cfRule>
    <cfRule type="cellIs" dxfId="1944" priority="117" operator="equal">
      <formula>"Facil"</formula>
    </cfRule>
  </conditionalFormatting>
  <conditionalFormatting sqref="U92:V92 U95:V95 U97:V97 U99:V99">
    <cfRule type="cellIs" dxfId="1943" priority="112" operator="equal">
      <formula>"Dificil"</formula>
    </cfRule>
    <cfRule type="cellIs" dxfId="1942" priority="113" operator="equal">
      <formula>"Moderado"</formula>
    </cfRule>
    <cfRule type="cellIs" dxfId="1941" priority="114" operator="equal">
      <formula>"Facil"</formula>
    </cfRule>
  </conditionalFormatting>
  <conditionalFormatting sqref="U104:V104 U107:V107 U109:V109 U111:V111">
    <cfRule type="cellIs" dxfId="1940" priority="109" operator="equal">
      <formula>"Dificil"</formula>
    </cfRule>
    <cfRule type="cellIs" dxfId="1939" priority="110" operator="equal">
      <formula>"Moderado"</formula>
    </cfRule>
    <cfRule type="cellIs" dxfId="1938" priority="111" operator="equal">
      <formula>"Facil"</formula>
    </cfRule>
  </conditionalFormatting>
  <conditionalFormatting sqref="U116:V116 U119:V119 U121:V121 U123:V123">
    <cfRule type="cellIs" dxfId="1937" priority="106" operator="equal">
      <formula>"Dificil"</formula>
    </cfRule>
    <cfRule type="cellIs" dxfId="1936" priority="107" operator="equal">
      <formula>"Moderado"</formula>
    </cfRule>
    <cfRule type="cellIs" dxfId="1935" priority="108" operator="equal">
      <formula>"Facil"</formula>
    </cfRule>
  </conditionalFormatting>
  <conditionalFormatting sqref="U128:V128 U131:V131 U133:V133 U135:V135">
    <cfRule type="cellIs" dxfId="1934" priority="103" operator="equal">
      <formula>"Dificil"</formula>
    </cfRule>
    <cfRule type="cellIs" dxfId="1933" priority="104" operator="equal">
      <formula>"Moderado"</formula>
    </cfRule>
    <cfRule type="cellIs" dxfId="1932" priority="105" operator="equal">
      <formula>"Facil"</formula>
    </cfRule>
  </conditionalFormatting>
  <conditionalFormatting sqref="U140:V140 U143:V143 U145:V145 U147:V147">
    <cfRule type="cellIs" dxfId="1931" priority="100" operator="equal">
      <formula>"Dificil"</formula>
    </cfRule>
    <cfRule type="cellIs" dxfId="1930" priority="101" operator="equal">
      <formula>"Moderado"</formula>
    </cfRule>
    <cfRule type="cellIs" dxfId="1929" priority="102" operator="equal">
      <formula>"Facil"</formula>
    </cfRule>
  </conditionalFormatting>
  <conditionalFormatting sqref="U152:V152 U155:V155 U157:V157 U159:V159">
    <cfRule type="cellIs" dxfId="1928" priority="97" operator="equal">
      <formula>"Dificil"</formula>
    </cfRule>
    <cfRule type="cellIs" dxfId="1927" priority="98" operator="equal">
      <formula>"Moderado"</formula>
    </cfRule>
    <cfRule type="cellIs" dxfId="1926" priority="99" operator="equal">
      <formula>"Facil"</formula>
    </cfRule>
  </conditionalFormatting>
  <conditionalFormatting sqref="U164:V164 U167:V167 U169:V169 U171:V171">
    <cfRule type="cellIs" dxfId="1925" priority="94" operator="equal">
      <formula>"Dificil"</formula>
    </cfRule>
    <cfRule type="cellIs" dxfId="1924" priority="95" operator="equal">
      <formula>"Moderado"</formula>
    </cfRule>
    <cfRule type="cellIs" dxfId="1923" priority="96" operator="equal">
      <formula>"Facil"</formula>
    </cfRule>
  </conditionalFormatting>
  <conditionalFormatting sqref="U176:V176 U179:V179 U181:V181 U183:V183">
    <cfRule type="cellIs" dxfId="1922" priority="91" operator="equal">
      <formula>"Dificil"</formula>
    </cfRule>
    <cfRule type="cellIs" dxfId="1921" priority="92" operator="equal">
      <formula>"Moderado"</formula>
    </cfRule>
    <cfRule type="cellIs" dxfId="1920" priority="93" operator="equal">
      <formula>"Facil"</formula>
    </cfRule>
  </conditionalFormatting>
  <conditionalFormatting sqref="U188:V188 U191:V191 U193:V193 U195:V195">
    <cfRule type="cellIs" dxfId="1919" priority="88" operator="equal">
      <formula>"Dificil"</formula>
    </cfRule>
    <cfRule type="cellIs" dxfId="1918" priority="89" operator="equal">
      <formula>"Moderado"</formula>
    </cfRule>
    <cfRule type="cellIs" dxfId="1917" priority="90" operator="equal">
      <formula>"Facil"</formula>
    </cfRule>
  </conditionalFormatting>
  <conditionalFormatting sqref="U200:V200 U203:V203 U205:V205 U207:V207">
    <cfRule type="cellIs" dxfId="1916" priority="85" operator="equal">
      <formula>"Dificil"</formula>
    </cfRule>
    <cfRule type="cellIs" dxfId="1915" priority="86" operator="equal">
      <formula>"Moderado"</formula>
    </cfRule>
    <cfRule type="cellIs" dxfId="1914" priority="87" operator="equal">
      <formula>"Facil"</formula>
    </cfRule>
  </conditionalFormatting>
  <conditionalFormatting sqref="U212:V212 U215:V215 U217:V217 U219:V219">
    <cfRule type="cellIs" dxfId="1913" priority="82" operator="equal">
      <formula>"Dificil"</formula>
    </cfRule>
    <cfRule type="cellIs" dxfId="1912" priority="83" operator="equal">
      <formula>"Moderado"</formula>
    </cfRule>
    <cfRule type="cellIs" dxfId="1911" priority="84" operator="equal">
      <formula>"Facil"</formula>
    </cfRule>
  </conditionalFormatting>
  <conditionalFormatting sqref="U224:V224 U227:V227 U229:V229 U231:V231">
    <cfRule type="cellIs" dxfId="1910" priority="79" operator="equal">
      <formula>"Dificil"</formula>
    </cfRule>
    <cfRule type="cellIs" dxfId="1909" priority="80" operator="equal">
      <formula>"Moderado"</formula>
    </cfRule>
    <cfRule type="cellIs" dxfId="1908" priority="81" operator="equal">
      <formula>"Facil"</formula>
    </cfRule>
  </conditionalFormatting>
  <conditionalFormatting sqref="U236:V236 U239:V239 U241:V241 U243:V243">
    <cfRule type="cellIs" dxfId="1907" priority="76" operator="equal">
      <formula>"Dificil"</formula>
    </cfRule>
    <cfRule type="cellIs" dxfId="1906" priority="77" operator="equal">
      <formula>"Moderado"</formula>
    </cfRule>
    <cfRule type="cellIs" dxfId="1905" priority="78" operator="equal">
      <formula>"Facil"</formula>
    </cfRule>
  </conditionalFormatting>
  <conditionalFormatting sqref="U248:V248 U251:V251 U253:V253 U255:V255">
    <cfRule type="cellIs" dxfId="1904" priority="73" operator="equal">
      <formula>"Dificil"</formula>
    </cfRule>
    <cfRule type="cellIs" dxfId="1903" priority="74" operator="equal">
      <formula>"Moderado"</formula>
    </cfRule>
    <cfRule type="cellIs" dxfId="1902" priority="75" operator="equal">
      <formula>"Facil"</formula>
    </cfRule>
  </conditionalFormatting>
  <conditionalFormatting sqref="U260:V260 U263:V263 U265:V265 U267:V267">
    <cfRule type="cellIs" dxfId="1901" priority="70" operator="equal">
      <formula>"Dificil"</formula>
    </cfRule>
    <cfRule type="cellIs" dxfId="1900" priority="71" operator="equal">
      <formula>"Moderado"</formula>
    </cfRule>
    <cfRule type="cellIs" dxfId="1899" priority="72" operator="equal">
      <formula>"Facil"</formula>
    </cfRule>
  </conditionalFormatting>
  <conditionalFormatting sqref="U272:V272 U275:V275 U277:V277 U279:V279">
    <cfRule type="cellIs" dxfId="1898" priority="67" operator="equal">
      <formula>"Dificil"</formula>
    </cfRule>
    <cfRule type="cellIs" dxfId="1897" priority="68" operator="equal">
      <formula>"Moderado"</formula>
    </cfRule>
    <cfRule type="cellIs" dxfId="1896" priority="69" operator="equal">
      <formula>"Facil"</formula>
    </cfRule>
  </conditionalFormatting>
  <conditionalFormatting sqref="U284:V284 U287:V287 U289:V289 U291:V291">
    <cfRule type="cellIs" dxfId="1895" priority="64" operator="equal">
      <formula>"Dificil"</formula>
    </cfRule>
    <cfRule type="cellIs" dxfId="1894" priority="65" operator="equal">
      <formula>"Moderado"</formula>
    </cfRule>
    <cfRule type="cellIs" dxfId="1893" priority="66" operator="equal">
      <formula>"Facil"</formula>
    </cfRule>
  </conditionalFormatting>
  <conditionalFormatting sqref="U296:V296 U299:V299 U301:V301 U303:V303">
    <cfRule type="cellIs" dxfId="1892" priority="61" operator="equal">
      <formula>"Dificil"</formula>
    </cfRule>
    <cfRule type="cellIs" dxfId="1891" priority="62" operator="equal">
      <formula>"Moderado"</formula>
    </cfRule>
    <cfRule type="cellIs" dxfId="1890" priority="63" operator="equal">
      <formula>"Facil"</formula>
    </cfRule>
  </conditionalFormatting>
  <conditionalFormatting sqref="U308:V308 U311:V311 U313:V313 U315:V315">
    <cfRule type="cellIs" dxfId="1889" priority="58" operator="equal">
      <formula>"Dificil"</formula>
    </cfRule>
    <cfRule type="cellIs" dxfId="1888" priority="59" operator="equal">
      <formula>"Moderado"</formula>
    </cfRule>
    <cfRule type="cellIs" dxfId="1887" priority="60" operator="equal">
      <formula>"Facil"</formula>
    </cfRule>
  </conditionalFormatting>
  <conditionalFormatting sqref="U320:V320 U323:V323 U325:V325 U327:V327">
    <cfRule type="cellIs" dxfId="1886" priority="55" operator="equal">
      <formula>"Dificil"</formula>
    </cfRule>
    <cfRule type="cellIs" dxfId="1885" priority="56" operator="equal">
      <formula>"Moderado"</formula>
    </cfRule>
    <cfRule type="cellIs" dxfId="1884" priority="57" operator="equal">
      <formula>"Facil"</formula>
    </cfRule>
  </conditionalFormatting>
  <conditionalFormatting sqref="U344:V344 U347:V347 U349:V349 U351:V351">
    <cfRule type="cellIs" dxfId="1883" priority="52" operator="equal">
      <formula>"Dificil"</formula>
    </cfRule>
    <cfRule type="cellIs" dxfId="1882" priority="53" operator="equal">
      <formula>"Moderado"</formula>
    </cfRule>
    <cfRule type="cellIs" dxfId="1881" priority="54" operator="equal">
      <formula>"Facil"</formula>
    </cfRule>
  </conditionalFormatting>
  <conditionalFormatting sqref="U332:V332 U335:V335 U337:V337 U339:V339">
    <cfRule type="cellIs" dxfId="1880" priority="49" operator="equal">
      <formula>"Dificil"</formula>
    </cfRule>
    <cfRule type="cellIs" dxfId="1879" priority="50" operator="equal">
      <formula>"Moderado"</formula>
    </cfRule>
    <cfRule type="cellIs" dxfId="1878" priority="51" operator="equal">
      <formula>"Facil"</formula>
    </cfRule>
  </conditionalFormatting>
  <conditionalFormatting sqref="U356:V356 U359:V359 U361:V361 U363:V363">
    <cfRule type="cellIs" dxfId="1877" priority="46" operator="equal">
      <formula>"Dificil"</formula>
    </cfRule>
    <cfRule type="cellIs" dxfId="1876" priority="47" operator="equal">
      <formula>"Moderado"</formula>
    </cfRule>
    <cfRule type="cellIs" dxfId="1875" priority="48" operator="equal">
      <formula>"Facil"</formula>
    </cfRule>
  </conditionalFormatting>
  <conditionalFormatting sqref="U368:V368 U371:V371 U373:V373 U375:V375">
    <cfRule type="cellIs" dxfId="1874" priority="43" operator="equal">
      <formula>"Dificil"</formula>
    </cfRule>
    <cfRule type="cellIs" dxfId="1873" priority="44" operator="equal">
      <formula>"Moderado"</formula>
    </cfRule>
    <cfRule type="cellIs" dxfId="1872" priority="45" operator="equal">
      <formula>"Facil"</formula>
    </cfRule>
  </conditionalFormatting>
  <conditionalFormatting sqref="U380:V380 U383:V383 U385:V385 U387:V387">
    <cfRule type="cellIs" dxfId="1871" priority="40" operator="equal">
      <formula>"Dificil"</formula>
    </cfRule>
    <cfRule type="cellIs" dxfId="1870" priority="41" operator="equal">
      <formula>"Moderado"</formula>
    </cfRule>
    <cfRule type="cellIs" dxfId="1869" priority="42" operator="equal">
      <formula>"Facil"</formula>
    </cfRule>
  </conditionalFormatting>
  <conditionalFormatting sqref="U392:V392 U395:V395 U397:V397 U399:V399">
    <cfRule type="cellIs" dxfId="1868" priority="37" operator="equal">
      <formula>"Dificil"</formula>
    </cfRule>
    <cfRule type="cellIs" dxfId="1867" priority="38" operator="equal">
      <formula>"Moderado"</formula>
    </cfRule>
    <cfRule type="cellIs" dxfId="1866" priority="39" operator="equal">
      <formula>"Facil"</formula>
    </cfRule>
  </conditionalFormatting>
  <conditionalFormatting sqref="U404:V404 U407:V407 U409:V409 U411:V411">
    <cfRule type="cellIs" dxfId="1865" priority="34" operator="equal">
      <formula>"Dificil"</formula>
    </cfRule>
    <cfRule type="cellIs" dxfId="1864" priority="35" operator="equal">
      <formula>"Moderado"</formula>
    </cfRule>
    <cfRule type="cellIs" dxfId="1863" priority="36" operator="equal">
      <formula>"Facil"</formula>
    </cfRule>
  </conditionalFormatting>
  <conditionalFormatting sqref="U416:V416 U419:V419 U421:V421 U423:V423">
    <cfRule type="cellIs" dxfId="1862" priority="31" operator="equal">
      <formula>"Dificil"</formula>
    </cfRule>
    <cfRule type="cellIs" dxfId="1861" priority="32" operator="equal">
      <formula>"Moderado"</formula>
    </cfRule>
    <cfRule type="cellIs" dxfId="1860" priority="33" operator="equal">
      <formula>"Facil"</formula>
    </cfRule>
  </conditionalFormatting>
  <conditionalFormatting sqref="U440:V440 U443:V443 U445:V445 U447:V447">
    <cfRule type="cellIs" dxfId="1859" priority="28" operator="equal">
      <formula>"Dificil"</formula>
    </cfRule>
    <cfRule type="cellIs" dxfId="1858" priority="29" operator="equal">
      <formula>"Moderado"</formula>
    </cfRule>
    <cfRule type="cellIs" dxfId="1857" priority="30" operator="equal">
      <formula>"Facil"</formula>
    </cfRule>
  </conditionalFormatting>
  <conditionalFormatting sqref="U428:V428 U431:V431 U433:V433 U435:V435">
    <cfRule type="cellIs" dxfId="1856" priority="25" operator="equal">
      <formula>"Dificil"</formula>
    </cfRule>
    <cfRule type="cellIs" dxfId="1855" priority="26" operator="equal">
      <formula>"Moderado"</formula>
    </cfRule>
    <cfRule type="cellIs" dxfId="1854" priority="27" operator="equal">
      <formula>"Facil"</formula>
    </cfRule>
  </conditionalFormatting>
  <conditionalFormatting sqref="U452:V452 U455:V455 U457:V457 U459:V459">
    <cfRule type="cellIs" dxfId="1853" priority="22" operator="equal">
      <formula>"Dificil"</formula>
    </cfRule>
    <cfRule type="cellIs" dxfId="1852" priority="23" operator="equal">
      <formula>"Moderado"</formula>
    </cfRule>
    <cfRule type="cellIs" dxfId="1851" priority="24" operator="equal">
      <formula>"Facil"</formula>
    </cfRule>
  </conditionalFormatting>
  <conditionalFormatting sqref="U476:V476 U479:V479 U481:V481 U483:V483">
    <cfRule type="cellIs" dxfId="1850" priority="19" operator="equal">
      <formula>"Dificil"</formula>
    </cfRule>
    <cfRule type="cellIs" dxfId="1849" priority="20" operator="equal">
      <formula>"Moderado"</formula>
    </cfRule>
    <cfRule type="cellIs" dxfId="1848" priority="21" operator="equal">
      <formula>"Facil"</formula>
    </cfRule>
  </conditionalFormatting>
  <conditionalFormatting sqref="U488:V488 U491:V491 U493:V493 U495:V495">
    <cfRule type="cellIs" dxfId="1847" priority="13" operator="equal">
      <formula>"Dificil"</formula>
    </cfRule>
    <cfRule type="cellIs" dxfId="1846" priority="14" operator="equal">
      <formula>"Moderado"</formula>
    </cfRule>
    <cfRule type="cellIs" dxfId="1845" priority="15" operator="equal">
      <formula>"Facil"</formula>
    </cfRule>
  </conditionalFormatting>
  <conditionalFormatting sqref="AR32">
    <cfRule type="cellIs" dxfId="1844" priority="10" operator="equal">
      <formula>"Dificil"</formula>
    </cfRule>
    <cfRule type="cellIs" dxfId="1843" priority="11" operator="equal">
      <formula>"Moderado"</formula>
    </cfRule>
    <cfRule type="cellIs" dxfId="1842" priority="12" operator="equal">
      <formula>"Facil"</formula>
    </cfRule>
  </conditionalFormatting>
  <conditionalFormatting sqref="AR44">
    <cfRule type="cellIs" dxfId="1841" priority="7" operator="equal">
      <formula>"Dificil"</formula>
    </cfRule>
    <cfRule type="cellIs" dxfId="1840" priority="8" operator="equal">
      <formula>"Moderado"</formula>
    </cfRule>
    <cfRule type="cellIs" dxfId="1839" priority="9" operator="equal">
      <formula>"Facil"</formula>
    </cfRule>
  </conditionalFormatting>
  <conditionalFormatting sqref="U32:V32 U35:V35 U37:V37 U39:V39">
    <cfRule type="cellIs" dxfId="1838" priority="4" operator="equal">
      <formula>"Dificil"</formula>
    </cfRule>
    <cfRule type="cellIs" dxfId="1837" priority="5" operator="equal">
      <formula>"Moderado"</formula>
    </cfRule>
    <cfRule type="cellIs" dxfId="1836" priority="6" operator="equal">
      <formula>"Facil"</formula>
    </cfRule>
  </conditionalFormatting>
  <conditionalFormatting sqref="U44:V44 U47:V47 U49:V49 U51:V51">
    <cfRule type="cellIs" dxfId="1835" priority="1" operator="equal">
      <formula>"Dificil"</formula>
    </cfRule>
    <cfRule type="cellIs" dxfId="1834" priority="2" operator="equal">
      <formula>"Moderado"</formula>
    </cfRule>
    <cfRule type="cellIs" dxfId="1833" priority="3" operator="equal">
      <formula>"Facil"</formula>
    </cfRule>
  </conditionalFormatting>
  <dataValidations count="2">
    <dataValidation type="list" allowBlank="1" showInputMessage="1" showErrorMessage="1" sqref="U488:V497 U20:V29 U464:V473 U476:V485 U452:V461 U428:V437 U440:V449 U416:V425 U404:V413 U392:V401 U380:V389 U368:V377 U356:V365 U332:V341 U344:V353 U320:V329 U308:V317 U296:V305 U284:V293 U272:V281 U260:V269 U248:V257 U236:V245 U224:V233 U212:V221 U200:V209 U188:V197 U176:V185 U164:V173 U152:V161 U140:V149 U128:V137 U116:V125 U104:V113 U92:V101 U80:V89 U68:V77 U56:V65 U32:V41 U44:V53" xr:uid="{00000000-0002-0000-0700-000000000000}">
      <formula1>$R$1554:$R$1555</formula1>
    </dataValidation>
    <dataValidation type="list" showInputMessage="1" showErrorMessage="1" prompt="Select the required option" sqref="U1364:V1373 U1112:V1121 U1352:V1361 U992:V1001 U1004:V1013 U1124:V1133 U1136:V1145 U1148:V1157 U1016:V1025 U1028:V1037 U1160:V1169 U1172:V1181 U1184:V1193 U1196:V1205 U1208:V1217 U1220:V1229 U1340:V1349 U500:V509 U512:V521 U524:V533 U536:V545 U548:V557 U560:V569 U572:V581 U584:V593 U596:V605 U608:V617 U620:V629 U632:V641 U644:V653 U656:V665 U668:V677 U680:V689 U692:V701 U704:V713 U716:V725 U728:V737 U740:V749 U752:V761 U764:V773 U776:V785 U788:V797 U800:V809 U812:V821 U824:V833 U836:V845 U848:V857 U860:V869 U872:V881 U884:V893 U896:V905 U908:V917 U920:V929 U932:V941 U944:V953 U956:V965 U968:V977 U980:V989 U1040:V1049 U1052:V1061 U1064:V1073 U1076:V1085 U1088:V1097 U1100:V1109 U1232:V1241 U1244:V1253 U1256:V1265 U1268:V1277 U1280:V1289 U1292:V1301 U1304:V1313 U1316:V1325 U1328:V1337" xr:uid="{00000000-0002-0000-0700-000001000000}">
      <formula1>transport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2000000}">
          <x14:formula1>
            <xm:f>'Checking districts'!$A$2:$A$119</xm:f>
          </x14:formula1>
          <xm:sqref>D8:E8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1555"/>
  <sheetViews>
    <sheetView showGridLines="0" topLeftCell="W16" zoomScale="90" zoomScaleNormal="90" zoomScalePageLayoutView="90" workbookViewId="0">
      <selection activeCell="AF19" sqref="AF19"/>
    </sheetView>
  </sheetViews>
  <sheetFormatPr defaultColWidth="9" defaultRowHeight="14.4"/>
  <cols>
    <col min="1" max="1" width="5.796875" style="32" customWidth="1"/>
    <col min="2" max="2" width="5.5" style="32" customWidth="1"/>
    <col min="3" max="3" width="23.69921875" style="32" customWidth="1"/>
    <col min="4" max="4" width="7.19921875" style="32" customWidth="1"/>
    <col min="5" max="5" width="8.796875" style="32" customWidth="1"/>
    <col min="6" max="6" width="13.796875" style="32" customWidth="1"/>
    <col min="7" max="7" width="13" style="32" customWidth="1"/>
    <col min="8" max="8" width="13.5" style="32" customWidth="1"/>
    <col min="9" max="9" width="11.69921875" style="32" customWidth="1"/>
    <col min="10" max="10" width="10.796875" style="32" customWidth="1"/>
    <col min="11" max="11" width="11.296875" style="32" customWidth="1"/>
    <col min="12" max="12" width="12.19921875" style="32" customWidth="1"/>
    <col min="13" max="13" width="10.796875" style="32" hidden="1" customWidth="1"/>
    <col min="14" max="14" width="8.796875" style="32" hidden="1" customWidth="1"/>
    <col min="15" max="15" width="14" style="32" customWidth="1"/>
    <col min="16" max="16" width="11.796875" style="32" customWidth="1"/>
    <col min="17" max="17" width="11.796875" style="32" hidden="1" customWidth="1"/>
    <col min="18" max="18" width="12.296875" style="33" customWidth="1"/>
    <col min="19" max="20" width="12" style="33" customWidth="1"/>
    <col min="21" max="21" width="16.69921875" style="33" customWidth="1"/>
    <col min="22" max="22" width="14" style="33" customWidth="1"/>
    <col min="23" max="23" width="12.19921875" style="33" customWidth="1"/>
    <col min="24" max="24" width="12.796875" style="33" customWidth="1"/>
    <col min="25" max="25" width="18.19921875" style="33" customWidth="1"/>
    <col min="26" max="26" width="14.5" style="33" customWidth="1"/>
    <col min="27" max="27" width="13.69921875" style="33" customWidth="1"/>
    <col min="28" max="28" width="10.296875" style="32" customWidth="1"/>
    <col min="29" max="30" width="10.69921875" style="32" customWidth="1"/>
    <col min="31" max="32" width="10" style="32" customWidth="1"/>
    <col min="33" max="33" width="10.5" style="32" customWidth="1"/>
    <col min="34" max="34" width="30.796875" style="32" customWidth="1"/>
    <col min="35" max="35" width="15.296875" style="34" customWidth="1"/>
    <col min="36" max="59" width="9" style="32" customWidth="1"/>
    <col min="60" max="16384" width="9" style="32"/>
  </cols>
  <sheetData>
    <row r="1" spans="1:35" ht="20.25" customHeight="1">
      <c r="O1" s="55" t="s">
        <v>276</v>
      </c>
      <c r="R1" s="32"/>
      <c r="S1" s="55"/>
      <c r="T1" s="55"/>
      <c r="U1" s="31"/>
      <c r="V1" s="31"/>
      <c r="AI1" s="32"/>
    </row>
    <row r="2" spans="1:35" ht="18.75" customHeight="1">
      <c r="O2" s="55" t="s">
        <v>277</v>
      </c>
      <c r="R2" s="32"/>
      <c r="S2" s="56"/>
      <c r="T2" s="56"/>
      <c r="U2" s="31"/>
      <c r="V2" s="31"/>
      <c r="AI2" s="32"/>
    </row>
    <row r="3" spans="1:35" ht="19.5" customHeight="1">
      <c r="O3" s="55" t="s">
        <v>278</v>
      </c>
      <c r="R3" s="32"/>
      <c r="S3" s="56"/>
      <c r="T3" s="56"/>
      <c r="U3" s="31"/>
      <c r="V3" s="31"/>
    </row>
    <row r="4" spans="1:35">
      <c r="R4" s="32"/>
      <c r="S4" s="32"/>
      <c r="T4" s="32"/>
      <c r="U4" s="32"/>
      <c r="V4" s="32"/>
    </row>
    <row r="5" spans="1:35" ht="23.4">
      <c r="F5" s="36"/>
      <c r="G5" s="36"/>
      <c r="O5" s="154" t="s">
        <v>279</v>
      </c>
      <c r="P5" s="36"/>
      <c r="Q5" s="36"/>
      <c r="R5" s="32"/>
      <c r="S5" s="35"/>
      <c r="T5" s="35"/>
      <c r="U5" s="32"/>
      <c r="V5" s="32"/>
    </row>
    <row r="6" spans="1:35" ht="24" thickBot="1">
      <c r="F6" s="36"/>
      <c r="G6" s="36"/>
      <c r="O6" s="88"/>
      <c r="P6" s="36"/>
      <c r="Q6" s="36"/>
      <c r="R6" s="32"/>
      <c r="S6" s="35"/>
      <c r="T6" s="35"/>
      <c r="U6" s="32"/>
      <c r="V6" s="32"/>
    </row>
    <row r="7" spans="1:35" ht="24" thickBot="1">
      <c r="B7" s="1021" t="s">
        <v>280</v>
      </c>
      <c r="C7" s="1022"/>
      <c r="D7" s="1022"/>
      <c r="E7" s="1023"/>
      <c r="F7" s="36"/>
      <c r="G7" s="36"/>
      <c r="O7" s="88"/>
      <c r="P7" s="36"/>
      <c r="Q7" s="36"/>
      <c r="R7" s="32"/>
      <c r="S7" s="35"/>
      <c r="T7" s="35"/>
      <c r="U7" s="32"/>
      <c r="V7" s="32"/>
    </row>
    <row r="8" spans="1:35" ht="24" thickBot="1">
      <c r="B8" s="824" t="s">
        <v>281</v>
      </c>
      <c r="C8" s="1057"/>
      <c r="D8" s="1068" t="s">
        <v>282</v>
      </c>
      <c r="E8" s="1069"/>
      <c r="F8" s="36"/>
      <c r="G8" s="36"/>
      <c r="H8" s="181"/>
      <c r="I8" s="181"/>
      <c r="J8" s="181"/>
      <c r="K8" s="181"/>
      <c r="L8" s="182"/>
      <c r="M8" s="182"/>
      <c r="N8" s="182"/>
      <c r="O8" s="17"/>
      <c r="P8" s="183"/>
      <c r="Q8" s="183"/>
      <c r="R8" s="182"/>
      <c r="S8" s="35"/>
      <c r="T8" s="35"/>
      <c r="U8" s="32"/>
      <c r="V8" s="32"/>
    </row>
    <row r="9" spans="1:35" ht="24" thickBot="1">
      <c r="B9" s="824" t="s">
        <v>283</v>
      </c>
      <c r="C9" s="825"/>
      <c r="D9" s="1068"/>
      <c r="E9" s="1069"/>
      <c r="F9" s="36"/>
      <c r="G9" s="36"/>
      <c r="H9" s="181"/>
      <c r="I9" s="181"/>
      <c r="J9" s="181"/>
      <c r="K9" s="181"/>
      <c r="L9" s="182"/>
      <c r="M9" s="182"/>
      <c r="N9" s="182"/>
      <c r="O9" s="17"/>
      <c r="P9" s="183"/>
      <c r="Q9" s="183"/>
      <c r="R9" s="182"/>
      <c r="S9" s="35"/>
      <c r="T9" s="35"/>
      <c r="U9" s="32"/>
      <c r="V9" s="32"/>
    </row>
    <row r="10" spans="1:35" ht="24" thickBot="1">
      <c r="B10" s="824" t="s">
        <v>284</v>
      </c>
      <c r="C10" s="825" t="s">
        <v>285</v>
      </c>
      <c r="D10" s="1070">
        <f>D1375</f>
        <v>27</v>
      </c>
      <c r="E10" s="1071"/>
      <c r="F10" s="36"/>
      <c r="G10" s="36"/>
      <c r="H10" s="181"/>
      <c r="I10" s="181"/>
      <c r="J10" s="181"/>
      <c r="K10" s="181"/>
      <c r="L10" s="182"/>
      <c r="M10" s="182"/>
      <c r="N10" s="182"/>
      <c r="O10" s="17"/>
      <c r="P10" s="183"/>
      <c r="Q10" s="183"/>
      <c r="R10" s="182"/>
      <c r="S10" s="35"/>
      <c r="T10" s="35"/>
      <c r="U10" s="32"/>
      <c r="V10" s="32"/>
    </row>
    <row r="11" spans="1:35" ht="24.75" customHeight="1" thickBot="1">
      <c r="B11" s="824" t="s">
        <v>286</v>
      </c>
      <c r="C11" s="1057"/>
      <c r="D11" s="1058">
        <f>G1375</f>
        <v>30000.600000000002</v>
      </c>
      <c r="E11" s="1059"/>
      <c r="F11" s="36"/>
      <c r="G11" s="1066" t="s">
        <v>878</v>
      </c>
      <c r="H11" s="1066"/>
      <c r="I11" s="1066"/>
      <c r="J11" s="1066"/>
      <c r="K11" s="1066"/>
      <c r="L11" s="1066"/>
      <c r="M11" s="1066"/>
      <c r="N11" s="1066"/>
      <c r="O11" s="1066"/>
      <c r="P11" s="1066"/>
      <c r="Q11" s="17"/>
      <c r="R11" s="184"/>
    </row>
    <row r="12" spans="1:35" ht="21.6" thickBot="1">
      <c r="B12" s="343" t="s">
        <v>287</v>
      </c>
      <c r="C12" s="355"/>
      <c r="D12" s="1058" t="e">
        <f>H1375</f>
        <v>#REF!</v>
      </c>
      <c r="E12" s="1059"/>
      <c r="F12" s="39"/>
      <c r="G12" s="1065"/>
      <c r="H12" s="1065"/>
      <c r="I12" s="1065"/>
      <c r="J12" s="1065"/>
      <c r="K12" s="1065"/>
      <c r="L12" s="1065"/>
      <c r="M12" s="1065"/>
      <c r="N12" s="1065"/>
      <c r="O12" s="1065"/>
      <c r="P12" s="1065"/>
      <c r="Q12" s="182"/>
      <c r="R12" s="184"/>
      <c r="S12" s="27"/>
      <c r="T12" s="27"/>
    </row>
    <row r="13" spans="1:35" ht="21.6" thickBot="1">
      <c r="B13" s="343" t="s">
        <v>288</v>
      </c>
      <c r="C13" s="355"/>
      <c r="D13" s="1058" t="e">
        <f>L1375</f>
        <v>#REF!</v>
      </c>
      <c r="E13" s="1059"/>
      <c r="F13" s="39"/>
      <c r="G13" s="1067" t="s">
        <v>879</v>
      </c>
      <c r="H13" s="1067"/>
      <c r="I13" s="1067"/>
      <c r="J13" s="1067"/>
      <c r="K13" s="1067"/>
      <c r="L13" s="1067"/>
      <c r="M13" s="1067"/>
      <c r="N13" s="1067"/>
      <c r="O13" s="1067"/>
      <c r="P13" s="1067"/>
      <c r="Q13" s="182"/>
      <c r="R13" s="184"/>
      <c r="S13" s="27"/>
      <c r="T13" s="27"/>
    </row>
    <row r="14" spans="1:35" ht="21.6" thickBot="1">
      <c r="B14" s="824" t="s">
        <v>289</v>
      </c>
      <c r="C14" s="1057"/>
      <c r="D14" s="1058">
        <f>O1375</f>
        <v>0</v>
      </c>
      <c r="E14" s="1059"/>
      <c r="F14" s="10"/>
      <c r="G14" s="1065"/>
      <c r="H14" s="1065"/>
      <c r="I14" s="1065"/>
      <c r="J14" s="1065"/>
      <c r="K14" s="1065"/>
      <c r="L14" s="1065"/>
      <c r="M14" s="1065"/>
      <c r="N14" s="1065"/>
      <c r="O14" s="1065"/>
      <c r="P14" s="1065"/>
      <c r="S14" s="27"/>
      <c r="T14" s="27"/>
    </row>
    <row r="15" spans="1:35" ht="21.6" thickBot="1">
      <c r="B15" s="826" t="s">
        <v>290</v>
      </c>
      <c r="C15" s="1072"/>
      <c r="D15" s="1058">
        <f>P1375</f>
        <v>0</v>
      </c>
      <c r="E15" s="1059"/>
      <c r="F15" s="10"/>
      <c r="G15" s="1067" t="s">
        <v>880</v>
      </c>
      <c r="H15" s="1067"/>
      <c r="I15" s="1067"/>
      <c r="J15" s="1067"/>
      <c r="K15" s="1067"/>
      <c r="L15" s="1067"/>
      <c r="M15" s="1067"/>
      <c r="N15" s="1067"/>
      <c r="O15" s="1067"/>
      <c r="P15" s="1067"/>
      <c r="Q15" s="1067"/>
      <c r="R15" s="1067"/>
      <c r="S15" s="1067"/>
      <c r="T15" s="1067"/>
    </row>
    <row r="16" spans="1:35" s="148" customFormat="1" ht="28.5" customHeight="1" thickBot="1">
      <c r="A16" s="34"/>
      <c r="B16" s="150"/>
      <c r="C16" s="150"/>
      <c r="D16" s="151"/>
      <c r="E16" s="265"/>
      <c r="F16" s="10"/>
      <c r="G16" s="41"/>
      <c r="H16" s="10"/>
      <c r="I16" s="10"/>
      <c r="J16" s="10"/>
      <c r="K16" s="10"/>
      <c r="L16" s="10"/>
      <c r="M16" s="10"/>
      <c r="N16" s="10"/>
      <c r="O16" s="11"/>
      <c r="P16" s="13"/>
      <c r="Q16" s="13"/>
      <c r="R16" s="27"/>
      <c r="S16" s="27"/>
      <c r="T16" s="27"/>
      <c r="U16" s="33"/>
      <c r="V16" s="33"/>
      <c r="W16" s="33"/>
      <c r="X16" s="33"/>
      <c r="Y16" s="33"/>
      <c r="Z16" s="33"/>
      <c r="AA16" s="33"/>
      <c r="AI16" s="34"/>
    </row>
    <row r="17" spans="1:35" s="93" customFormat="1" ht="28.95" customHeight="1">
      <c r="A17" s="109"/>
      <c r="B17" s="1041" t="s">
        <v>291</v>
      </c>
      <c r="C17" s="1042"/>
      <c r="D17" s="1042"/>
      <c r="E17" s="1042"/>
      <c r="F17" s="1042"/>
      <c r="G17" s="1042"/>
      <c r="H17" s="1042"/>
      <c r="I17" s="1042"/>
      <c r="J17" s="1042"/>
      <c r="K17" s="1042"/>
      <c r="L17" s="1042"/>
      <c r="M17" s="1042"/>
      <c r="N17" s="1042"/>
      <c r="O17" s="1042"/>
      <c r="P17" s="1009"/>
      <c r="Q17" s="352"/>
      <c r="R17" s="1000" t="s">
        <v>292</v>
      </c>
      <c r="S17" s="1001"/>
      <c r="T17" s="1001"/>
      <c r="U17" s="1001"/>
      <c r="V17" s="1001"/>
      <c r="W17" s="1001"/>
      <c r="X17" s="1001"/>
      <c r="Y17" s="1001"/>
      <c r="Z17" s="1001"/>
      <c r="AA17" s="1002"/>
      <c r="AB17" s="1073" t="s">
        <v>450</v>
      </c>
      <c r="AC17" s="1073"/>
      <c r="AD17" s="1073"/>
      <c r="AE17" s="1073"/>
      <c r="AF17" s="1073"/>
      <c r="AG17" s="1073"/>
      <c r="AH17" s="1055"/>
      <c r="AI17" s="111"/>
    </row>
    <row r="18" spans="1:35" s="93" customFormat="1" ht="26.55" customHeight="1" thickBot="1">
      <c r="A18" s="109"/>
      <c r="B18" s="1043"/>
      <c r="C18" s="1044"/>
      <c r="D18" s="1044"/>
      <c r="E18" s="1044"/>
      <c r="F18" s="1044"/>
      <c r="G18" s="1044"/>
      <c r="H18" s="1044"/>
      <c r="I18" s="1044"/>
      <c r="J18" s="1044"/>
      <c r="K18" s="1044"/>
      <c r="L18" s="1044"/>
      <c r="M18" s="1044"/>
      <c r="N18" s="1044"/>
      <c r="O18" s="1044"/>
      <c r="P18" s="1010"/>
      <c r="Q18" s="353"/>
      <c r="R18" s="1011" t="s">
        <v>294</v>
      </c>
      <c r="S18" s="1012"/>
      <c r="T18" s="1012"/>
      <c r="U18" s="1012"/>
      <c r="V18" s="1012"/>
      <c r="W18" s="1012"/>
      <c r="X18" s="1013" t="s">
        <v>295</v>
      </c>
      <c r="Y18" s="1013"/>
      <c r="Z18" s="1013"/>
      <c r="AA18" s="1013"/>
      <c r="AB18" s="1074"/>
      <c r="AC18" s="1074"/>
      <c r="AD18" s="1074"/>
      <c r="AE18" s="1074"/>
      <c r="AF18" s="1074"/>
      <c r="AG18" s="1074"/>
      <c r="AH18" s="1056"/>
      <c r="AI18" s="111"/>
    </row>
    <row r="19" spans="1:35" s="93" customFormat="1" ht="84.75" customHeight="1" thickBot="1">
      <c r="B19" s="159" t="s">
        <v>296</v>
      </c>
      <c r="C19" s="160" t="s">
        <v>881</v>
      </c>
      <c r="D19" s="162" t="s">
        <v>298</v>
      </c>
      <c r="E19" s="1033" t="s">
        <v>299</v>
      </c>
      <c r="F19" s="1034"/>
      <c r="G19" s="161" t="s">
        <v>300</v>
      </c>
      <c r="H19" s="162" t="s">
        <v>301</v>
      </c>
      <c r="I19" s="361" t="s">
        <v>882</v>
      </c>
      <c r="J19" s="361" t="s">
        <v>883</v>
      </c>
      <c r="K19" s="361" t="s">
        <v>884</v>
      </c>
      <c r="L19" s="236" t="s">
        <v>302</v>
      </c>
      <c r="M19" s="322">
        <f>200/7</f>
        <v>28.571428571428573</v>
      </c>
      <c r="N19" s="323" t="s">
        <v>306</v>
      </c>
      <c r="O19" s="296" t="s">
        <v>307</v>
      </c>
      <c r="P19" s="297" t="s">
        <v>308</v>
      </c>
      <c r="Q19" s="342" t="s">
        <v>309</v>
      </c>
      <c r="R19" s="333" t="s">
        <v>312</v>
      </c>
      <c r="S19" s="164" t="s">
        <v>313</v>
      </c>
      <c r="T19" s="163" t="s">
        <v>314</v>
      </c>
      <c r="U19" s="163" t="s">
        <v>315</v>
      </c>
      <c r="V19" s="291" t="s">
        <v>316</v>
      </c>
      <c r="W19" s="292" t="s">
        <v>320</v>
      </c>
      <c r="X19" s="293" t="s">
        <v>318</v>
      </c>
      <c r="Y19" s="294" t="s">
        <v>319</v>
      </c>
      <c r="Z19" s="295" t="s">
        <v>316</v>
      </c>
      <c r="AA19" s="292" t="s">
        <v>320</v>
      </c>
      <c r="AB19" s="165" t="s">
        <v>456</v>
      </c>
      <c r="AC19" s="166" t="s">
        <v>457</v>
      </c>
      <c r="AD19" s="321" t="s">
        <v>885</v>
      </c>
      <c r="AE19" s="321" t="s">
        <v>886</v>
      </c>
      <c r="AF19" s="290" t="s">
        <v>332</v>
      </c>
      <c r="AG19" s="366" t="s">
        <v>332</v>
      </c>
      <c r="AH19" s="367" t="s">
        <v>333</v>
      </c>
      <c r="AI19" s="124"/>
    </row>
    <row r="20" spans="1:35">
      <c r="B20" s="1052">
        <v>1</v>
      </c>
      <c r="C20" s="982" t="s">
        <v>887</v>
      </c>
      <c r="D20" s="170">
        <v>1</v>
      </c>
      <c r="E20" s="984" t="s">
        <v>335</v>
      </c>
      <c r="F20" s="984"/>
      <c r="G20" s="191">
        <v>1300</v>
      </c>
      <c r="H20" s="347" t="e">
        <f>G20/#REF!</f>
        <v>#REF!</v>
      </c>
      <c r="I20" s="362">
        <v>1100</v>
      </c>
      <c r="J20" s="363">
        <f t="shared" ref="J20:J28" si="0">I20/G20</f>
        <v>0.84615384615384615</v>
      </c>
      <c r="K20" s="364" t="str">
        <f>IF(J20&lt;85%, "Yes","No")</f>
        <v>Yes</v>
      </c>
      <c r="L20" s="238" t="e">
        <f>IF(K20="Yes",(H20/#REF!/#REF!)*#REF!,"")</f>
        <v>#REF!</v>
      </c>
      <c r="M20" s="324">
        <f>$M$19*10</f>
        <v>285.71428571428572</v>
      </c>
      <c r="N20" s="324" t="e">
        <f>H20/M20</f>
        <v>#REF!</v>
      </c>
      <c r="O20" s="239" t="str">
        <f>IF(K20="Yes",IFERROR(ROUND(IF(G20/#REF!=0,"",G20/#REF!),0),""),"")</f>
        <v/>
      </c>
      <c r="P20" s="304" t="str">
        <f>IFERROR(O20/#REF!,"")</f>
        <v/>
      </c>
      <c r="Q20" s="340" t="e">
        <f>O20/(L20/2)/7</f>
        <v>#VALUE!</v>
      </c>
      <c r="R20" s="334">
        <v>10</v>
      </c>
      <c r="S20" s="283" t="s">
        <v>346</v>
      </c>
      <c r="T20" s="284" t="s">
        <v>296</v>
      </c>
      <c r="U20" s="286" t="s">
        <v>342</v>
      </c>
      <c r="V20" s="286">
        <v>2</v>
      </c>
      <c r="W20" s="288" t="str">
        <f t="shared" ref="W20" si="1">IFERROR(P20/V20, "")</f>
        <v/>
      </c>
      <c r="X20" s="985" t="s">
        <v>337</v>
      </c>
      <c r="Y20" s="971" t="s">
        <v>888</v>
      </c>
      <c r="Z20" s="974">
        <v>100</v>
      </c>
      <c r="AA20" s="1062" t="e">
        <f>P30/Z20</f>
        <v>#VALUE!</v>
      </c>
      <c r="AB20" s="1048" t="e">
        <f>L30</f>
        <v>#REF!</v>
      </c>
      <c r="AC20" s="1050" t="e">
        <f>AB20/#REF!</f>
        <v>#REF!</v>
      </c>
      <c r="AD20" s="1048" t="e">
        <f>L30</f>
        <v>#REF!</v>
      </c>
      <c r="AE20" s="1048" t="e">
        <f>AB20*3*#REF!</f>
        <v>#REF!</v>
      </c>
      <c r="AF20" s="350"/>
      <c r="AG20" s="1060"/>
      <c r="AH20" s="368"/>
      <c r="AI20" s="19"/>
    </row>
    <row r="21" spans="1:35">
      <c r="B21" s="1052"/>
      <c r="C21" s="982"/>
      <c r="D21" s="170">
        <v>2</v>
      </c>
      <c r="E21" s="955" t="s">
        <v>339</v>
      </c>
      <c r="F21" s="955"/>
      <c r="G21" s="191">
        <v>795</v>
      </c>
      <c r="H21" s="347" t="e">
        <f>G21/#REF!</f>
        <v>#REF!</v>
      </c>
      <c r="I21" s="362">
        <v>754</v>
      </c>
      <c r="J21" s="363">
        <f t="shared" si="0"/>
        <v>0.94842767295597485</v>
      </c>
      <c r="K21" s="364" t="str">
        <f>IF(J21&lt;85%, "Yes","No")</f>
        <v>No</v>
      </c>
      <c r="L21" s="237" t="str">
        <f>IF(K21="Yes",(H21/#REF!/#REF!)*#REF!,"")</f>
        <v/>
      </c>
      <c r="M21" s="325">
        <f t="shared" ref="M21:M28" si="2">$M$19*10</f>
        <v>285.71428571428572</v>
      </c>
      <c r="N21" s="325" t="e">
        <f t="shared" ref="N21:N28" si="3">H21/M21</f>
        <v>#REF!</v>
      </c>
      <c r="O21" s="240" t="str">
        <f>IF(K21="Yes",IFERROR(ROUND(IF(G21/#REF!=0,"",G21/#REF!),0),""),"")</f>
        <v/>
      </c>
      <c r="P21" s="305" t="str">
        <f>IFERROR(O21/#REF!,"")</f>
        <v/>
      </c>
      <c r="Q21" s="341" t="e">
        <f t="shared" ref="Q21:Q28" si="4">O21/(L21/2)/7</f>
        <v>#VALUE!</v>
      </c>
      <c r="R21" s="286"/>
      <c r="S21" s="285"/>
      <c r="T21" s="285"/>
      <c r="U21" s="286"/>
      <c r="V21" s="286"/>
      <c r="W21" s="287" t="str">
        <f>IFERROR(P21/V21, "")</f>
        <v/>
      </c>
      <c r="X21" s="986"/>
      <c r="Y21" s="972"/>
      <c r="Z21" s="975"/>
      <c r="AA21" s="1063"/>
      <c r="AB21" s="1048"/>
      <c r="AC21" s="1050"/>
      <c r="AD21" s="1048"/>
      <c r="AE21" s="1048"/>
      <c r="AF21" s="350"/>
      <c r="AG21" s="1060"/>
      <c r="AH21" s="369"/>
      <c r="AI21" s="19"/>
    </row>
    <row r="22" spans="1:35">
      <c r="B22" s="1052"/>
      <c r="C22" s="982"/>
      <c r="D22" s="170">
        <v>3</v>
      </c>
      <c r="E22" s="955" t="s">
        <v>341</v>
      </c>
      <c r="F22" s="955"/>
      <c r="G22" s="191">
        <f>3864-450</f>
        <v>3414</v>
      </c>
      <c r="H22" s="347" t="e">
        <f>G22/#REF!</f>
        <v>#REF!</v>
      </c>
      <c r="I22" s="362">
        <v>3241</v>
      </c>
      <c r="J22" s="363">
        <f t="shared" si="0"/>
        <v>0.94932630345635616</v>
      </c>
      <c r="K22" s="364" t="str">
        <f t="shared" ref="K22:K28" si="5">IF(J22&lt;85%, "Yes","No")</f>
        <v>No</v>
      </c>
      <c r="L22" s="237" t="str">
        <f>IF(K22="Yes",(H22/#REF!/#REF!)*#REF!,"")</f>
        <v/>
      </c>
      <c r="M22" s="326">
        <f t="shared" si="2"/>
        <v>285.71428571428572</v>
      </c>
      <c r="N22" s="326" t="e">
        <f t="shared" si="3"/>
        <v>#REF!</v>
      </c>
      <c r="O22" s="240" t="str">
        <f>IF(K22="Yes",IFERROR(ROUND(IF(G22/#REF!=0,"",G22/#REF!),0),""),"")</f>
        <v/>
      </c>
      <c r="P22" s="305" t="str">
        <f>IFERROR(O22/#REF!,"")</f>
        <v/>
      </c>
      <c r="Q22" s="341" t="e">
        <f t="shared" si="4"/>
        <v>#VALUE!</v>
      </c>
      <c r="R22" s="286"/>
      <c r="S22" s="285"/>
      <c r="T22" s="285"/>
      <c r="U22" s="286"/>
      <c r="V22" s="286"/>
      <c r="W22" s="287" t="str">
        <f t="shared" ref="W22:W29" si="6">IFERROR(P22/V22, "")</f>
        <v/>
      </c>
      <c r="X22" s="986"/>
      <c r="Y22" s="972"/>
      <c r="Z22" s="975"/>
      <c r="AA22" s="1063"/>
      <c r="AB22" s="1048"/>
      <c r="AC22" s="1050"/>
      <c r="AD22" s="1048"/>
      <c r="AE22" s="1048"/>
      <c r="AF22" s="350"/>
      <c r="AG22" s="1060"/>
      <c r="AH22" s="369"/>
      <c r="AI22" s="19"/>
    </row>
    <row r="23" spans="1:35">
      <c r="B23" s="1052"/>
      <c r="C23" s="982"/>
      <c r="D23" s="170">
        <v>4</v>
      </c>
      <c r="E23" s="955" t="s">
        <v>343</v>
      </c>
      <c r="F23" s="955"/>
      <c r="G23" s="191">
        <f>(4041+450)/5</f>
        <v>898.2</v>
      </c>
      <c r="H23" s="347" t="e">
        <f>G23/#REF!</f>
        <v>#REF!</v>
      </c>
      <c r="I23" s="362">
        <v>655</v>
      </c>
      <c r="J23" s="363">
        <f t="shared" si="0"/>
        <v>0.72923625027833439</v>
      </c>
      <c r="K23" s="364" t="str">
        <f t="shared" si="5"/>
        <v>Yes</v>
      </c>
      <c r="L23" s="237" t="e">
        <f>IF(K23="Yes",(H23/#REF!/#REF!)*#REF!,"")</f>
        <v>#REF!</v>
      </c>
      <c r="M23" s="325">
        <f t="shared" si="2"/>
        <v>285.71428571428572</v>
      </c>
      <c r="N23" s="325" t="e">
        <f t="shared" si="3"/>
        <v>#REF!</v>
      </c>
      <c r="O23" s="240" t="str">
        <f>IF(K23="Yes",IFERROR(ROUND(IF(G23/#REF!=0,"",G23/#REF!),0),""),"")</f>
        <v/>
      </c>
      <c r="P23" s="305" t="str">
        <f>IFERROR(O23/#REF!,"")</f>
        <v/>
      </c>
      <c r="Q23" s="341" t="e">
        <f t="shared" si="4"/>
        <v>#VALUE!</v>
      </c>
      <c r="R23" s="286">
        <v>9</v>
      </c>
      <c r="S23" s="285" t="s">
        <v>296</v>
      </c>
      <c r="T23" s="285" t="s">
        <v>296</v>
      </c>
      <c r="U23" s="286" t="s">
        <v>344</v>
      </c>
      <c r="V23" s="286">
        <v>100</v>
      </c>
      <c r="W23" s="287" t="str">
        <f t="shared" si="6"/>
        <v/>
      </c>
      <c r="X23" s="986"/>
      <c r="Y23" s="972"/>
      <c r="Z23" s="975"/>
      <c r="AA23" s="1063"/>
      <c r="AB23" s="1048"/>
      <c r="AC23" s="1050"/>
      <c r="AD23" s="1048"/>
      <c r="AE23" s="1048"/>
      <c r="AF23" s="350"/>
      <c r="AG23" s="1060"/>
      <c r="AH23" s="369"/>
      <c r="AI23" s="19"/>
    </row>
    <row r="24" spans="1:35">
      <c r="B24" s="1052"/>
      <c r="C24" s="982"/>
      <c r="D24" s="170">
        <v>5</v>
      </c>
      <c r="E24" s="955" t="s">
        <v>345</v>
      </c>
      <c r="F24" s="955"/>
      <c r="G24" s="192">
        <f>898+130</f>
        <v>1028</v>
      </c>
      <c r="H24" s="347" t="e">
        <f>G24/#REF!</f>
        <v>#REF!</v>
      </c>
      <c r="I24" s="362">
        <v>821</v>
      </c>
      <c r="J24" s="363">
        <f t="shared" si="0"/>
        <v>0.79863813229571989</v>
      </c>
      <c r="K24" s="364" t="str">
        <f t="shared" si="5"/>
        <v>Yes</v>
      </c>
      <c r="L24" s="237" t="e">
        <f>IF(K24="Yes",(H24/#REF!/#REF!)*#REF!,"")</f>
        <v>#REF!</v>
      </c>
      <c r="M24" s="325">
        <f t="shared" si="2"/>
        <v>285.71428571428572</v>
      </c>
      <c r="N24" s="325" t="e">
        <f t="shared" si="3"/>
        <v>#REF!</v>
      </c>
      <c r="O24" s="240" t="str">
        <f>IF(K24="Yes",IFERROR(ROUND(IF(G24/#REF!=0,"",G24/#REF!),0),""),"")</f>
        <v/>
      </c>
      <c r="P24" s="305" t="str">
        <f>IFERROR(O24/#REF!,"")</f>
        <v/>
      </c>
      <c r="Q24" s="341" t="e">
        <f t="shared" si="4"/>
        <v>#VALUE!</v>
      </c>
      <c r="R24" s="286">
        <v>6</v>
      </c>
      <c r="S24" s="285" t="s">
        <v>296</v>
      </c>
      <c r="T24" s="285" t="s">
        <v>296</v>
      </c>
      <c r="U24" s="286" t="s">
        <v>340</v>
      </c>
      <c r="V24" s="286">
        <v>15</v>
      </c>
      <c r="W24" s="287" t="str">
        <f t="shared" si="6"/>
        <v/>
      </c>
      <c r="X24" s="986"/>
      <c r="Y24" s="972"/>
      <c r="Z24" s="975"/>
      <c r="AA24" s="1063"/>
      <c r="AB24" s="1048"/>
      <c r="AC24" s="1050"/>
      <c r="AD24" s="1048"/>
      <c r="AE24" s="1048"/>
      <c r="AF24" s="350"/>
      <c r="AG24" s="1060"/>
      <c r="AH24" s="369"/>
      <c r="AI24" s="19"/>
    </row>
    <row r="25" spans="1:35">
      <c r="B25" s="1052"/>
      <c r="C25" s="982"/>
      <c r="D25" s="170">
        <v>6</v>
      </c>
      <c r="E25" s="955" t="s">
        <v>350</v>
      </c>
      <c r="F25" s="955"/>
      <c r="G25" s="192">
        <f>898-110</f>
        <v>788</v>
      </c>
      <c r="H25" s="347" t="e">
        <f>G25/#REF!</f>
        <v>#REF!</v>
      </c>
      <c r="I25" s="362">
        <v>459</v>
      </c>
      <c r="J25" s="363">
        <f t="shared" si="0"/>
        <v>0.5824873096446701</v>
      </c>
      <c r="K25" s="364" t="str">
        <f t="shared" si="5"/>
        <v>Yes</v>
      </c>
      <c r="L25" s="237" t="e">
        <f>IF(K25="Yes",(H25/#REF!/#REF!)*#REF!,"")</f>
        <v>#REF!</v>
      </c>
      <c r="M25" s="325">
        <f t="shared" si="2"/>
        <v>285.71428571428572</v>
      </c>
      <c r="N25" s="325" t="e">
        <f t="shared" si="3"/>
        <v>#REF!</v>
      </c>
      <c r="O25" s="240" t="str">
        <f>IF(K25="Yes",IFERROR(ROUND(IF(G25/#REF!=0,"",G25/#REF!),0),""),"")</f>
        <v/>
      </c>
      <c r="P25" s="305" t="str">
        <f>IFERROR(O25/#REF!,"")</f>
        <v/>
      </c>
      <c r="Q25" s="341" t="e">
        <f t="shared" si="4"/>
        <v>#VALUE!</v>
      </c>
      <c r="R25" s="286">
        <v>9</v>
      </c>
      <c r="S25" s="285" t="s">
        <v>346</v>
      </c>
      <c r="T25" s="285" t="s">
        <v>296</v>
      </c>
      <c r="U25" s="286" t="s">
        <v>342</v>
      </c>
      <c r="V25" s="286">
        <v>2</v>
      </c>
      <c r="W25" s="287" t="str">
        <f t="shared" si="6"/>
        <v/>
      </c>
      <c r="X25" s="986"/>
      <c r="Y25" s="972"/>
      <c r="Z25" s="975"/>
      <c r="AA25" s="1063"/>
      <c r="AB25" s="1048"/>
      <c r="AC25" s="1050"/>
      <c r="AD25" s="1048"/>
      <c r="AE25" s="1048"/>
      <c r="AF25" s="350"/>
      <c r="AG25" s="1060"/>
      <c r="AH25" s="369"/>
      <c r="AI25" s="19"/>
    </row>
    <row r="26" spans="1:35">
      <c r="B26" s="1052"/>
      <c r="C26" s="982"/>
      <c r="D26" s="170">
        <v>7</v>
      </c>
      <c r="E26" s="955" t="s">
        <v>352</v>
      </c>
      <c r="F26" s="955"/>
      <c r="G26" s="192">
        <f>898-20</f>
        <v>878</v>
      </c>
      <c r="H26" s="347" t="e">
        <f>G26/#REF!</f>
        <v>#REF!</v>
      </c>
      <c r="I26" s="362">
        <v>878</v>
      </c>
      <c r="J26" s="363">
        <f t="shared" si="0"/>
        <v>1</v>
      </c>
      <c r="K26" s="364" t="str">
        <f t="shared" si="5"/>
        <v>No</v>
      </c>
      <c r="L26" s="237" t="str">
        <f>IF(K26="Yes",(H26/#REF!/#REF!)*#REF!,"")</f>
        <v/>
      </c>
      <c r="M26" s="325">
        <f t="shared" si="2"/>
        <v>285.71428571428572</v>
      </c>
      <c r="N26" s="325" t="e">
        <f t="shared" si="3"/>
        <v>#REF!</v>
      </c>
      <c r="O26" s="240" t="str">
        <f>IF(K26="Yes",IFERROR(ROUND(IF(G26/#REF!=0,"",G26/#REF!),0),""),"")</f>
        <v/>
      </c>
      <c r="P26" s="305" t="str">
        <f>IFERROR(O26/#REF!,"")</f>
        <v/>
      </c>
      <c r="Q26" s="341" t="e">
        <f t="shared" si="4"/>
        <v>#VALUE!</v>
      </c>
      <c r="R26" s="286"/>
      <c r="S26" s="285"/>
      <c r="T26" s="285"/>
      <c r="U26" s="286"/>
      <c r="V26" s="286"/>
      <c r="W26" s="287" t="str">
        <f t="shared" si="6"/>
        <v/>
      </c>
      <c r="X26" s="986"/>
      <c r="Y26" s="972"/>
      <c r="Z26" s="975"/>
      <c r="AA26" s="1063"/>
      <c r="AB26" s="1048"/>
      <c r="AC26" s="1050"/>
      <c r="AD26" s="1048"/>
      <c r="AE26" s="1048"/>
      <c r="AF26" s="350"/>
      <c r="AG26" s="1060"/>
      <c r="AH26" s="369"/>
      <c r="AI26" s="19"/>
    </row>
    <row r="27" spans="1:35">
      <c r="B27" s="1052"/>
      <c r="C27" s="982"/>
      <c r="D27" s="170">
        <v>8</v>
      </c>
      <c r="E27" s="955" t="s">
        <v>353</v>
      </c>
      <c r="F27" s="955"/>
      <c r="G27" s="192">
        <f>(898/2)-150</f>
        <v>299</v>
      </c>
      <c r="H27" s="347" t="e">
        <f>G27/#REF!</f>
        <v>#REF!</v>
      </c>
      <c r="I27" s="362">
        <v>150</v>
      </c>
      <c r="J27" s="363">
        <f t="shared" si="0"/>
        <v>0.50167224080267558</v>
      </c>
      <c r="K27" s="364" t="str">
        <f t="shared" si="5"/>
        <v>Yes</v>
      </c>
      <c r="L27" s="237" t="e">
        <f>IF(K27="Yes",(H27/#REF!/#REF!)*#REF!,"")</f>
        <v>#REF!</v>
      </c>
      <c r="M27" s="325">
        <f t="shared" si="2"/>
        <v>285.71428571428572</v>
      </c>
      <c r="N27" s="325" t="e">
        <f t="shared" si="3"/>
        <v>#REF!</v>
      </c>
      <c r="O27" s="240" t="str">
        <f>IF(K27="Yes",IFERROR(ROUND(IF(G27/#REF!=0,"",G27/#REF!),0),""),"")</f>
        <v/>
      </c>
      <c r="P27" s="305" t="str">
        <f>IFERROR(O27/#REF!,"")</f>
        <v/>
      </c>
      <c r="Q27" s="341" t="e">
        <f t="shared" si="4"/>
        <v>#VALUE!</v>
      </c>
      <c r="R27" s="286">
        <v>4</v>
      </c>
      <c r="S27" s="285" t="s">
        <v>346</v>
      </c>
      <c r="T27" s="285" t="s">
        <v>296</v>
      </c>
      <c r="U27" s="286" t="s">
        <v>342</v>
      </c>
      <c r="V27" s="286">
        <v>2</v>
      </c>
      <c r="W27" s="287" t="str">
        <f t="shared" si="6"/>
        <v/>
      </c>
      <c r="X27" s="986"/>
      <c r="Y27" s="972"/>
      <c r="Z27" s="975"/>
      <c r="AA27" s="1063"/>
      <c r="AB27" s="1048"/>
      <c r="AC27" s="1050"/>
      <c r="AD27" s="1048"/>
      <c r="AE27" s="1048"/>
      <c r="AF27" s="350"/>
      <c r="AG27" s="1060"/>
      <c r="AH27" s="369"/>
      <c r="AI27" s="19"/>
    </row>
    <row r="28" spans="1:35">
      <c r="B28" s="1052"/>
      <c r="C28" s="982"/>
      <c r="D28" s="170">
        <v>9</v>
      </c>
      <c r="E28" s="955" t="s">
        <v>354</v>
      </c>
      <c r="F28" s="955"/>
      <c r="G28" s="192">
        <v>600</v>
      </c>
      <c r="H28" s="347" t="e">
        <f>G28/#REF!</f>
        <v>#REF!</v>
      </c>
      <c r="I28" s="362">
        <v>575</v>
      </c>
      <c r="J28" s="363">
        <f t="shared" si="0"/>
        <v>0.95833333333333337</v>
      </c>
      <c r="K28" s="364" t="str">
        <f t="shared" si="5"/>
        <v>No</v>
      </c>
      <c r="L28" s="237" t="str">
        <f>IF(K28="Yes",(H28/#REF!/#REF!)*#REF!,"")</f>
        <v/>
      </c>
      <c r="M28" s="325">
        <f t="shared" si="2"/>
        <v>285.71428571428572</v>
      </c>
      <c r="N28" s="325" t="e">
        <f t="shared" si="3"/>
        <v>#REF!</v>
      </c>
      <c r="O28" s="240" t="str">
        <f>IF(K28="Yes",IFERROR(ROUND(IF(G28/#REF!=0,"",G28/#REF!),0),""),"")</f>
        <v/>
      </c>
      <c r="P28" s="305" t="str">
        <f>IFERROR(O28/#REF!,"")</f>
        <v/>
      </c>
      <c r="Q28" s="341" t="e">
        <f t="shared" si="4"/>
        <v>#VALUE!</v>
      </c>
      <c r="R28" s="286"/>
      <c r="S28" s="285"/>
      <c r="T28" s="285"/>
      <c r="U28" s="286"/>
      <c r="V28" s="286"/>
      <c r="W28" s="287" t="str">
        <f t="shared" si="6"/>
        <v/>
      </c>
      <c r="X28" s="986"/>
      <c r="Y28" s="972"/>
      <c r="Z28" s="975"/>
      <c r="AA28" s="1063"/>
      <c r="AB28" s="1048"/>
      <c r="AC28" s="1050"/>
      <c r="AD28" s="1048"/>
      <c r="AE28" s="1048"/>
      <c r="AF28" s="350"/>
      <c r="AG28" s="1060"/>
      <c r="AH28" s="369"/>
      <c r="AI28" s="19"/>
    </row>
    <row r="29" spans="1:35">
      <c r="B29" s="1053"/>
      <c r="C29" s="983"/>
      <c r="D29" s="170"/>
      <c r="E29" s="955"/>
      <c r="F29" s="955"/>
      <c r="G29" s="192"/>
      <c r="H29" s="347"/>
      <c r="I29" s="365"/>
      <c r="J29" s="365"/>
      <c r="K29" s="365"/>
      <c r="L29" s="237" t="str">
        <f>IF(K29="Yes",(H29/#REF!/#REF!)*#REF!,"")</f>
        <v/>
      </c>
      <c r="M29" s="325"/>
      <c r="N29" s="325"/>
      <c r="O29" s="240" t="str">
        <f>IFERROR(ROUND(IF(G29/#REF!=0,"",G29/#REF!),0),"")</f>
        <v/>
      </c>
      <c r="P29" s="305" t="str">
        <f>IFERROR(O29/#REF!,"")</f>
        <v/>
      </c>
      <c r="Q29" s="339"/>
      <c r="R29" s="286"/>
      <c r="S29" s="285"/>
      <c r="T29" s="285"/>
      <c r="U29" s="286"/>
      <c r="V29" s="286"/>
      <c r="W29" s="287" t="str">
        <f t="shared" si="6"/>
        <v/>
      </c>
      <c r="X29" s="987"/>
      <c r="Y29" s="973"/>
      <c r="Z29" s="976"/>
      <c r="AA29" s="1064"/>
      <c r="AB29" s="1049"/>
      <c r="AC29" s="1051"/>
      <c r="AD29" s="1049"/>
      <c r="AE29" s="1049"/>
      <c r="AF29" s="351"/>
      <c r="AG29" s="1061"/>
      <c r="AH29" s="369"/>
      <c r="AI29" s="19"/>
    </row>
    <row r="30" spans="1:35" s="90" customFormat="1" ht="16.5" customHeight="1">
      <c r="B30" s="241"/>
      <c r="C30" s="78" t="s">
        <v>348</v>
      </c>
      <c r="D30" s="78">
        <f>COUNTA(D20:D29)</f>
        <v>9</v>
      </c>
      <c r="E30" s="953"/>
      <c r="F30" s="954"/>
      <c r="G30" s="69">
        <f>SUM(G20:G29)</f>
        <v>10000.200000000001</v>
      </c>
      <c r="H30" s="69" t="e">
        <f>SUM(H20:H29)</f>
        <v>#REF!</v>
      </c>
      <c r="I30" s="69"/>
      <c r="J30" s="69"/>
      <c r="K30" s="69"/>
      <c r="L30" s="188" t="e">
        <f>SUM(L20:L29)</f>
        <v>#REF!</v>
      </c>
      <c r="M30" s="188"/>
      <c r="N30" s="188" t="e">
        <f>SUM(N20:N29)</f>
        <v>#REF!</v>
      </c>
      <c r="O30" s="70">
        <f>SUM(O20:O29)</f>
        <v>0</v>
      </c>
      <c r="P30" s="249" t="str">
        <f>IFERROR(O30/#REF!,"")</f>
        <v/>
      </c>
      <c r="Q30" s="247" t="e">
        <f>SUM(Q20:Q28)*7</f>
        <v>#VALUE!</v>
      </c>
      <c r="R30" s="71"/>
      <c r="S30" s="71"/>
      <c r="T30" s="71"/>
      <c r="U30" s="74"/>
      <c r="V30" s="74"/>
      <c r="W30" s="260"/>
      <c r="X30" s="262"/>
      <c r="Y30" s="74"/>
      <c r="Z30" s="260"/>
      <c r="AA30" s="249"/>
      <c r="AB30" s="247" t="e">
        <f>SUM(AB20:AB29)</f>
        <v>#REF!</v>
      </c>
      <c r="AC30" s="71" t="e">
        <f t="shared" ref="AC30:AE30" si="7">SUM(AC20:AC29)</f>
        <v>#REF!</v>
      </c>
      <c r="AD30" s="71" t="e">
        <f t="shared" si="7"/>
        <v>#REF!</v>
      </c>
      <c r="AE30" s="71" t="e">
        <f t="shared" si="7"/>
        <v>#REF!</v>
      </c>
      <c r="AF30" s="71"/>
      <c r="AG30" s="71"/>
      <c r="AH30" s="81"/>
      <c r="AI30" s="91"/>
    </row>
    <row r="31" spans="1:35" s="93" customFormat="1" ht="15" thickBot="1">
      <c r="B31" s="298"/>
      <c r="C31" s="299"/>
      <c r="D31" s="300"/>
      <c r="E31" s="958"/>
      <c r="F31" s="959"/>
      <c r="G31" s="301"/>
      <c r="H31" s="302" t="str">
        <f>IFERROR(IF(G31/#REF!=0," ",G31/#REF!),"")</f>
        <v/>
      </c>
      <c r="I31" s="302"/>
      <c r="J31" s="302"/>
      <c r="K31" s="302"/>
      <c r="L31" s="303"/>
      <c r="M31" s="303"/>
      <c r="N31" s="303"/>
      <c r="O31" s="72"/>
      <c r="P31" s="250"/>
      <c r="Q31" s="251"/>
      <c r="R31" s="252"/>
      <c r="S31" s="252"/>
      <c r="T31" s="264"/>
      <c r="U31" s="264"/>
      <c r="V31" s="264"/>
      <c r="W31" s="250"/>
      <c r="X31" s="263"/>
      <c r="Y31" s="264"/>
      <c r="Z31" s="268"/>
      <c r="AA31" s="250"/>
      <c r="AB31" s="263"/>
      <c r="AC31" s="318"/>
      <c r="AD31" s="318"/>
      <c r="AE31" s="318"/>
      <c r="AF31" s="318"/>
      <c r="AG31" s="264"/>
      <c r="AH31" s="289"/>
      <c r="AI31" s="92"/>
    </row>
    <row r="32" spans="1:35" ht="14.55" customHeight="1">
      <c r="B32" s="1052">
        <f>B20+1</f>
        <v>2</v>
      </c>
      <c r="C32" s="841" t="s">
        <v>358</v>
      </c>
      <c r="D32" s="170">
        <v>10</v>
      </c>
      <c r="E32" s="984" t="s">
        <v>335</v>
      </c>
      <c r="F32" s="984"/>
      <c r="G32" s="191">
        <v>1300</v>
      </c>
      <c r="H32" s="347" t="e">
        <f>G32/#REF!</f>
        <v>#REF!</v>
      </c>
      <c r="I32" s="347"/>
      <c r="J32" s="347"/>
      <c r="K32" s="347"/>
      <c r="L32" s="238" t="e">
        <f>(H32/#REF!/#REF!)*#REF!</f>
        <v>#REF!</v>
      </c>
      <c r="M32" s="238"/>
      <c r="N32" s="238"/>
      <c r="O32" s="239" t="str">
        <f>IFERROR(ROUND(IF(G32/#REF!=0,"",G32/#REF!),0),"")</f>
        <v/>
      </c>
      <c r="P32" s="257" t="str">
        <f>IFERROR(O32/#REF!,"")</f>
        <v/>
      </c>
      <c r="Q32" s="335"/>
      <c r="R32" s="334">
        <v>10</v>
      </c>
      <c r="S32" s="283" t="s">
        <v>346</v>
      </c>
      <c r="T32" s="284" t="s">
        <v>296</v>
      </c>
      <c r="U32" s="286" t="s">
        <v>342</v>
      </c>
      <c r="V32" s="286">
        <v>2</v>
      </c>
      <c r="W32" s="288" t="str">
        <f t="shared" ref="W32" si="8">IFERROR(P32/V32, "")</f>
        <v/>
      </c>
      <c r="X32" s="985" t="s">
        <v>337</v>
      </c>
      <c r="Y32" s="971" t="s">
        <v>888</v>
      </c>
      <c r="Z32" s="974">
        <v>100</v>
      </c>
      <c r="AA32" s="1045" t="e">
        <f>P42/Z32</f>
        <v>#VALUE!</v>
      </c>
      <c r="AB32" s="1048" t="e">
        <f>L42</f>
        <v>#REF!</v>
      </c>
      <c r="AC32" s="1050" t="e">
        <f>AB32/#REF!</f>
        <v>#REF!</v>
      </c>
      <c r="AD32" s="350"/>
      <c r="AE32" s="350"/>
      <c r="AF32" s="350"/>
      <c r="AG32" s="1050"/>
      <c r="AH32" s="176"/>
      <c r="AI32" s="19"/>
    </row>
    <row r="33" spans="2:35">
      <c r="B33" s="1052"/>
      <c r="C33" s="841"/>
      <c r="D33" s="170">
        <v>11</v>
      </c>
      <c r="E33" s="955" t="s">
        <v>339</v>
      </c>
      <c r="F33" s="955"/>
      <c r="G33" s="191">
        <v>795</v>
      </c>
      <c r="H33" s="347" t="e">
        <f>G33/#REF!</f>
        <v>#REF!</v>
      </c>
      <c r="I33" s="347"/>
      <c r="J33" s="347"/>
      <c r="K33" s="347"/>
      <c r="L33" s="237" t="e">
        <f>(H33/#REF!/#REF!)*#REF!</f>
        <v>#REF!</v>
      </c>
      <c r="M33" s="237"/>
      <c r="N33" s="237"/>
      <c r="O33" s="240" t="str">
        <f>IFERROR(ROUND(IF(G33/#REF!=0,"",G33/#REF!),0),"")</f>
        <v/>
      </c>
      <c r="P33" s="258" t="str">
        <f>IFERROR(O33/#REF!,"")</f>
        <v/>
      </c>
      <c r="Q33" s="336"/>
      <c r="R33" s="286">
        <v>12</v>
      </c>
      <c r="S33" s="285" t="s">
        <v>296</v>
      </c>
      <c r="T33" s="285" t="s">
        <v>296</v>
      </c>
      <c r="U33" s="286" t="s">
        <v>340</v>
      </c>
      <c r="V33" s="286">
        <v>15</v>
      </c>
      <c r="W33" s="287" t="str">
        <f>IFERROR(P33/V33, "")</f>
        <v/>
      </c>
      <c r="X33" s="986"/>
      <c r="Y33" s="972"/>
      <c r="Z33" s="975"/>
      <c r="AA33" s="1046"/>
      <c r="AB33" s="1048"/>
      <c r="AC33" s="1050"/>
      <c r="AD33" s="350"/>
      <c r="AE33" s="350"/>
      <c r="AF33" s="350"/>
      <c r="AG33" s="1050"/>
      <c r="AH33" s="177"/>
      <c r="AI33" s="19"/>
    </row>
    <row r="34" spans="2:35">
      <c r="B34" s="1052"/>
      <c r="C34" s="841"/>
      <c r="D34" s="170">
        <v>12</v>
      </c>
      <c r="E34" s="955" t="s">
        <v>341</v>
      </c>
      <c r="F34" s="955"/>
      <c r="G34" s="191">
        <f>3864-450</f>
        <v>3414</v>
      </c>
      <c r="H34" s="347" t="e">
        <f>G34/#REF!</f>
        <v>#REF!</v>
      </c>
      <c r="I34" s="347"/>
      <c r="J34" s="347"/>
      <c r="K34" s="347"/>
      <c r="L34" s="237" t="e">
        <f>(H34/#REF!/#REF!)*#REF!</f>
        <v>#REF!</v>
      </c>
      <c r="M34" s="237"/>
      <c r="N34" s="237"/>
      <c r="O34" s="240" t="str">
        <f>IFERROR(ROUND(IF(G34/#REF!=0,"",G34/#REF!),0),"")</f>
        <v/>
      </c>
      <c r="P34" s="258" t="str">
        <f>IFERROR(O34/#REF!,"")</f>
        <v/>
      </c>
      <c r="Q34" s="336"/>
      <c r="R34" s="286">
        <v>11</v>
      </c>
      <c r="S34" s="285" t="s">
        <v>296</v>
      </c>
      <c r="T34" s="285" t="s">
        <v>296</v>
      </c>
      <c r="U34" s="286" t="s">
        <v>344</v>
      </c>
      <c r="V34" s="286">
        <v>100</v>
      </c>
      <c r="W34" s="287" t="str">
        <f t="shared" ref="W34:W41" si="9">IFERROR(P34/V34, "")</f>
        <v/>
      </c>
      <c r="X34" s="986"/>
      <c r="Y34" s="972"/>
      <c r="Z34" s="975"/>
      <c r="AA34" s="1046"/>
      <c r="AB34" s="1048"/>
      <c r="AC34" s="1050"/>
      <c r="AD34" s="350"/>
      <c r="AE34" s="350"/>
      <c r="AF34" s="350"/>
      <c r="AG34" s="1050"/>
      <c r="AH34" s="177"/>
      <c r="AI34" s="19"/>
    </row>
    <row r="35" spans="2:35">
      <c r="B35" s="1052"/>
      <c r="C35" s="841"/>
      <c r="D35" s="170">
        <v>13</v>
      </c>
      <c r="E35" s="955" t="s">
        <v>343</v>
      </c>
      <c r="F35" s="955"/>
      <c r="G35" s="191">
        <f>(4041+450)/5</f>
        <v>898.2</v>
      </c>
      <c r="H35" s="347" t="e">
        <f>G35/#REF!</f>
        <v>#REF!</v>
      </c>
      <c r="I35" s="347"/>
      <c r="J35" s="347"/>
      <c r="K35" s="347"/>
      <c r="L35" s="237" t="e">
        <f>(H35/#REF!/#REF!)*#REF!</f>
        <v>#REF!</v>
      </c>
      <c r="M35" s="237"/>
      <c r="N35" s="237"/>
      <c r="O35" s="240" t="str">
        <f>IFERROR(ROUND(IF(G35/#REF!=0,"",G35/#REF!),0),"")</f>
        <v/>
      </c>
      <c r="P35" s="258" t="str">
        <f>IFERROR(O35/#REF!,"")</f>
        <v/>
      </c>
      <c r="Q35" s="336"/>
      <c r="R35" s="286">
        <v>9</v>
      </c>
      <c r="S35" s="285" t="s">
        <v>296</v>
      </c>
      <c r="T35" s="285" t="s">
        <v>296</v>
      </c>
      <c r="U35" s="286" t="s">
        <v>344</v>
      </c>
      <c r="V35" s="286">
        <v>100</v>
      </c>
      <c r="W35" s="287" t="str">
        <f t="shared" si="9"/>
        <v/>
      </c>
      <c r="X35" s="986"/>
      <c r="Y35" s="972"/>
      <c r="Z35" s="975"/>
      <c r="AA35" s="1046"/>
      <c r="AB35" s="1048"/>
      <c r="AC35" s="1050"/>
      <c r="AD35" s="350"/>
      <c r="AE35" s="350"/>
      <c r="AF35" s="350"/>
      <c r="AG35" s="1050"/>
      <c r="AH35" s="177"/>
      <c r="AI35" s="19"/>
    </row>
    <row r="36" spans="2:35">
      <c r="B36" s="1052"/>
      <c r="C36" s="841"/>
      <c r="D36" s="170">
        <v>14</v>
      </c>
      <c r="E36" s="955" t="s">
        <v>345</v>
      </c>
      <c r="F36" s="955"/>
      <c r="G36" s="192">
        <f>898+130</f>
        <v>1028</v>
      </c>
      <c r="H36" s="347" t="e">
        <f>G36/#REF!</f>
        <v>#REF!</v>
      </c>
      <c r="I36" s="347"/>
      <c r="J36" s="347"/>
      <c r="K36" s="347"/>
      <c r="L36" s="237" t="e">
        <f>(H36/#REF!/#REF!)*#REF!</f>
        <v>#REF!</v>
      </c>
      <c r="M36" s="237"/>
      <c r="N36" s="237"/>
      <c r="O36" s="240" t="str">
        <f>IFERROR(ROUND(IF(G36/#REF!=0,"",G36/#REF!),0),"")</f>
        <v/>
      </c>
      <c r="P36" s="258" t="str">
        <f>IFERROR(O36/#REF!,"")</f>
        <v/>
      </c>
      <c r="Q36" s="336"/>
      <c r="R36" s="286">
        <v>6</v>
      </c>
      <c r="S36" s="285" t="s">
        <v>296</v>
      </c>
      <c r="T36" s="285" t="s">
        <v>296</v>
      </c>
      <c r="U36" s="286" t="s">
        <v>340</v>
      </c>
      <c r="V36" s="286">
        <v>15</v>
      </c>
      <c r="W36" s="287" t="str">
        <f t="shared" si="9"/>
        <v/>
      </c>
      <c r="X36" s="986"/>
      <c r="Y36" s="972"/>
      <c r="Z36" s="975"/>
      <c r="AA36" s="1046"/>
      <c r="AB36" s="1048"/>
      <c r="AC36" s="1050"/>
      <c r="AD36" s="350"/>
      <c r="AE36" s="350"/>
      <c r="AF36" s="350"/>
      <c r="AG36" s="1050"/>
      <c r="AH36" s="177"/>
      <c r="AI36" s="19"/>
    </row>
    <row r="37" spans="2:35">
      <c r="B37" s="1052"/>
      <c r="C37" s="841"/>
      <c r="D37" s="170">
        <v>15</v>
      </c>
      <c r="E37" s="955" t="s">
        <v>350</v>
      </c>
      <c r="F37" s="955"/>
      <c r="G37" s="192">
        <f>898-110</f>
        <v>788</v>
      </c>
      <c r="H37" s="347" t="e">
        <f>G37/#REF!</f>
        <v>#REF!</v>
      </c>
      <c r="I37" s="347"/>
      <c r="J37" s="347"/>
      <c r="K37" s="347"/>
      <c r="L37" s="237" t="e">
        <f>(H37/#REF!/#REF!)*#REF!</f>
        <v>#REF!</v>
      </c>
      <c r="M37" s="237"/>
      <c r="N37" s="237"/>
      <c r="O37" s="240" t="str">
        <f>IFERROR(ROUND(IF(G37/#REF!=0,"",G37/#REF!),0),"")</f>
        <v/>
      </c>
      <c r="P37" s="258" t="str">
        <f>IFERROR(O37/#REF!,"")</f>
        <v/>
      </c>
      <c r="Q37" s="336"/>
      <c r="R37" s="286">
        <v>9</v>
      </c>
      <c r="S37" s="285" t="s">
        <v>346</v>
      </c>
      <c r="T37" s="285" t="s">
        <v>296</v>
      </c>
      <c r="U37" s="286" t="s">
        <v>342</v>
      </c>
      <c r="V37" s="286">
        <v>2</v>
      </c>
      <c r="W37" s="287" t="str">
        <f t="shared" si="9"/>
        <v/>
      </c>
      <c r="X37" s="986"/>
      <c r="Y37" s="972"/>
      <c r="Z37" s="975"/>
      <c r="AA37" s="1046"/>
      <c r="AB37" s="1048"/>
      <c r="AC37" s="1050"/>
      <c r="AD37" s="350"/>
      <c r="AE37" s="350"/>
      <c r="AF37" s="350"/>
      <c r="AG37" s="1050"/>
      <c r="AH37" s="177"/>
      <c r="AI37" s="19"/>
    </row>
    <row r="38" spans="2:35">
      <c r="B38" s="1052"/>
      <c r="C38" s="841"/>
      <c r="D38" s="170">
        <v>16</v>
      </c>
      <c r="E38" s="955" t="s">
        <v>352</v>
      </c>
      <c r="F38" s="955"/>
      <c r="G38" s="192">
        <f>898-20</f>
        <v>878</v>
      </c>
      <c r="H38" s="347" t="e">
        <f>G38/#REF!</f>
        <v>#REF!</v>
      </c>
      <c r="I38" s="347"/>
      <c r="J38" s="347"/>
      <c r="K38" s="347"/>
      <c r="L38" s="237" t="e">
        <f>(H38/#REF!/#REF!)*#REF!</f>
        <v>#REF!</v>
      </c>
      <c r="M38" s="237"/>
      <c r="N38" s="237"/>
      <c r="O38" s="240" t="str">
        <f>IFERROR(ROUND(IF(G38/#REF!=0,"",G38/#REF!),0),"")</f>
        <v/>
      </c>
      <c r="P38" s="258" t="str">
        <f>IFERROR(O38/#REF!,"")</f>
        <v/>
      </c>
      <c r="Q38" s="336"/>
      <c r="R38" s="286">
        <v>7</v>
      </c>
      <c r="S38" s="285" t="s">
        <v>346</v>
      </c>
      <c r="T38" s="285" t="s">
        <v>296</v>
      </c>
      <c r="U38" s="286" t="s">
        <v>342</v>
      </c>
      <c r="V38" s="286">
        <v>2</v>
      </c>
      <c r="W38" s="287" t="str">
        <f t="shared" si="9"/>
        <v/>
      </c>
      <c r="X38" s="986"/>
      <c r="Y38" s="972"/>
      <c r="Z38" s="975"/>
      <c r="AA38" s="1046"/>
      <c r="AB38" s="1048"/>
      <c r="AC38" s="1050"/>
      <c r="AD38" s="350"/>
      <c r="AE38" s="350"/>
      <c r="AF38" s="350"/>
      <c r="AG38" s="1050"/>
      <c r="AH38" s="177"/>
      <c r="AI38" s="19"/>
    </row>
    <row r="39" spans="2:35">
      <c r="B39" s="1052"/>
      <c r="C39" s="841"/>
      <c r="D39" s="170">
        <v>17</v>
      </c>
      <c r="E39" s="955" t="s">
        <v>353</v>
      </c>
      <c r="F39" s="955"/>
      <c r="G39" s="192">
        <f>(898/2)-150</f>
        <v>299</v>
      </c>
      <c r="H39" s="347" t="e">
        <f>G39/#REF!</f>
        <v>#REF!</v>
      </c>
      <c r="I39" s="347"/>
      <c r="J39" s="347"/>
      <c r="K39" s="347"/>
      <c r="L39" s="237" t="e">
        <f>(H39/#REF!/#REF!)*#REF!</f>
        <v>#REF!</v>
      </c>
      <c r="M39" s="237"/>
      <c r="N39" s="237"/>
      <c r="O39" s="240" t="str">
        <f>IFERROR(ROUND(IF(G39/#REF!=0,"",G39/#REF!),0),"")</f>
        <v/>
      </c>
      <c r="P39" s="258" t="str">
        <f>IFERROR(O39/#REF!,"")</f>
        <v/>
      </c>
      <c r="Q39" s="336"/>
      <c r="R39" s="286">
        <v>4</v>
      </c>
      <c r="S39" s="285" t="s">
        <v>346</v>
      </c>
      <c r="T39" s="285" t="s">
        <v>296</v>
      </c>
      <c r="U39" s="286" t="s">
        <v>342</v>
      </c>
      <c r="V39" s="286">
        <v>2</v>
      </c>
      <c r="W39" s="287" t="str">
        <f t="shared" si="9"/>
        <v/>
      </c>
      <c r="X39" s="986"/>
      <c r="Y39" s="972"/>
      <c r="Z39" s="975"/>
      <c r="AA39" s="1046"/>
      <c r="AB39" s="1048"/>
      <c r="AC39" s="1050"/>
      <c r="AD39" s="350"/>
      <c r="AE39" s="350"/>
      <c r="AF39" s="350"/>
      <c r="AG39" s="1050"/>
      <c r="AH39" s="177"/>
      <c r="AI39" s="19"/>
    </row>
    <row r="40" spans="2:35">
      <c r="B40" s="1052"/>
      <c r="C40" s="841"/>
      <c r="D40" s="170">
        <v>18</v>
      </c>
      <c r="E40" s="955" t="s">
        <v>354</v>
      </c>
      <c r="F40" s="955"/>
      <c r="G40" s="192">
        <v>600</v>
      </c>
      <c r="H40" s="347" t="e">
        <f>G40/#REF!</f>
        <v>#REF!</v>
      </c>
      <c r="I40" s="347"/>
      <c r="J40" s="347"/>
      <c r="K40" s="347"/>
      <c r="L40" s="237" t="e">
        <f>(H40/#REF!/#REF!)*#REF!</f>
        <v>#REF!</v>
      </c>
      <c r="M40" s="237"/>
      <c r="N40" s="237"/>
      <c r="O40" s="240" t="str">
        <f>IFERROR(ROUND(IF(G40/#REF!=0,"",G40/#REF!),0),"")</f>
        <v/>
      </c>
      <c r="P40" s="258" t="str">
        <f>IFERROR(O40/#REF!,"")</f>
        <v/>
      </c>
      <c r="Q40" s="336"/>
      <c r="R40" s="286">
        <v>8</v>
      </c>
      <c r="S40" s="285" t="s">
        <v>346</v>
      </c>
      <c r="T40" s="285" t="s">
        <v>296</v>
      </c>
      <c r="U40" s="286" t="s">
        <v>342</v>
      </c>
      <c r="V40" s="286">
        <v>2</v>
      </c>
      <c r="W40" s="287" t="str">
        <f t="shared" si="9"/>
        <v/>
      </c>
      <c r="X40" s="986"/>
      <c r="Y40" s="972"/>
      <c r="Z40" s="975"/>
      <c r="AA40" s="1046"/>
      <c r="AB40" s="1048"/>
      <c r="AC40" s="1050"/>
      <c r="AD40" s="350"/>
      <c r="AE40" s="350"/>
      <c r="AF40" s="350"/>
      <c r="AG40" s="1050"/>
      <c r="AH40" s="177"/>
      <c r="AI40" s="19"/>
    </row>
    <row r="41" spans="2:35">
      <c r="B41" s="1053"/>
      <c r="C41" s="842"/>
      <c r="D41" s="170"/>
      <c r="E41" s="955"/>
      <c r="F41" s="955"/>
      <c r="G41" s="192"/>
      <c r="H41" s="347"/>
      <c r="I41" s="347"/>
      <c r="J41" s="347"/>
      <c r="K41" s="347"/>
      <c r="L41" s="237"/>
      <c r="M41" s="237"/>
      <c r="N41" s="237"/>
      <c r="O41" s="240" t="str">
        <f>IFERROR(ROUND(IF(G41/#REF!=0,"",G41/#REF!),0),"")</f>
        <v/>
      </c>
      <c r="P41" s="248" t="str">
        <f>IFERROR(O41/#REF!,"")</f>
        <v/>
      </c>
      <c r="Q41" s="337"/>
      <c r="R41" s="286"/>
      <c r="S41" s="285"/>
      <c r="T41" s="285"/>
      <c r="U41" s="286"/>
      <c r="V41" s="286"/>
      <c r="W41" s="287" t="str">
        <f t="shared" si="9"/>
        <v/>
      </c>
      <c r="X41" s="987"/>
      <c r="Y41" s="973"/>
      <c r="Z41" s="976"/>
      <c r="AA41" s="1047"/>
      <c r="AB41" s="1049"/>
      <c r="AC41" s="1051"/>
      <c r="AD41" s="351"/>
      <c r="AE41" s="351"/>
      <c r="AF41" s="351"/>
      <c r="AG41" s="1051"/>
      <c r="AH41" s="177"/>
      <c r="AI41" s="19"/>
    </row>
    <row r="42" spans="2:35" s="90" customFormat="1" ht="16.5" customHeight="1">
      <c r="B42" s="241"/>
      <c r="C42" s="78" t="s">
        <v>348</v>
      </c>
      <c r="D42" s="78">
        <f>COUNTA(D32:D41)</f>
        <v>9</v>
      </c>
      <c r="E42" s="953"/>
      <c r="F42" s="954"/>
      <c r="G42" s="69">
        <f>SUM(G32:G41)</f>
        <v>10000.200000000001</v>
      </c>
      <c r="H42" s="69" t="e">
        <f>SUM(H32:H41)</f>
        <v>#REF!</v>
      </c>
      <c r="I42" s="69"/>
      <c r="J42" s="69"/>
      <c r="K42" s="69"/>
      <c r="L42" s="69" t="e">
        <f>(H42/#REF!/#REF!)*#REF!</f>
        <v>#REF!</v>
      </c>
      <c r="M42" s="69"/>
      <c r="N42" s="69"/>
      <c r="O42" s="70">
        <f>SUM(O32:O41)</f>
        <v>0</v>
      </c>
      <c r="P42" s="259" t="str">
        <f>IFERROR(O42/#REF!,"")</f>
        <v/>
      </c>
      <c r="Q42" s="338"/>
      <c r="R42" s="71"/>
      <c r="S42" s="71"/>
      <c r="T42" s="71"/>
      <c r="U42" s="74"/>
      <c r="V42" s="74"/>
      <c r="W42" s="260"/>
      <c r="X42" s="262"/>
      <c r="Y42" s="74">
        <f>SUM(Y32:Y41)</f>
        <v>0</v>
      </c>
      <c r="Z42" s="260"/>
      <c r="AA42" s="249"/>
      <c r="AB42" s="247" t="e">
        <f>SUM(AB32:AB41)</f>
        <v>#REF!</v>
      </c>
      <c r="AC42" s="71" t="e">
        <f t="shared" ref="AC42" si="10">SUM(AC32:AC41)</f>
        <v>#REF!</v>
      </c>
      <c r="AD42" s="247"/>
      <c r="AE42" s="247"/>
      <c r="AF42" s="247"/>
      <c r="AG42" s="71"/>
      <c r="AH42" s="81"/>
      <c r="AI42" s="91"/>
    </row>
    <row r="43" spans="2:35" s="93" customFormat="1" ht="14.55" customHeight="1" thickBot="1">
      <c r="B43" s="298"/>
      <c r="C43" s="299"/>
      <c r="D43" s="300"/>
      <c r="E43" s="958"/>
      <c r="F43" s="959"/>
      <c r="G43" s="301"/>
      <c r="H43" s="302" t="str">
        <f>IFERROR(IF(G43/#REF!=0," ",G43/#REF!),"")</f>
        <v/>
      </c>
      <c r="I43" s="302"/>
      <c r="J43" s="302"/>
      <c r="K43" s="302"/>
      <c r="L43" s="303"/>
      <c r="M43" s="303"/>
      <c r="N43" s="303"/>
      <c r="O43" s="72"/>
      <c r="P43" s="250"/>
      <c r="Q43" s="251"/>
      <c r="R43" s="252"/>
      <c r="S43" s="252"/>
      <c r="T43" s="264"/>
      <c r="U43" s="264"/>
      <c r="V43" s="264"/>
      <c r="W43" s="250"/>
      <c r="X43" s="263"/>
      <c r="Y43" s="264"/>
      <c r="Z43" s="268"/>
      <c r="AA43" s="250"/>
      <c r="AB43" s="263"/>
      <c r="AC43" s="318"/>
      <c r="AD43" s="318"/>
      <c r="AE43" s="318"/>
      <c r="AF43" s="318"/>
      <c r="AG43" s="264"/>
      <c r="AH43" s="289"/>
      <c r="AI43" s="92"/>
    </row>
    <row r="44" spans="2:35" ht="14.55" customHeight="1">
      <c r="B44" s="1052">
        <f>B32+1</f>
        <v>3</v>
      </c>
      <c r="C44" s="841" t="s">
        <v>359</v>
      </c>
      <c r="D44" s="170">
        <v>19</v>
      </c>
      <c r="E44" s="1054"/>
      <c r="F44" s="1054"/>
      <c r="G44" s="191">
        <v>1300</v>
      </c>
      <c r="H44" s="347" t="e">
        <f>G44/#REF!</f>
        <v>#REF!</v>
      </c>
      <c r="I44" s="347"/>
      <c r="J44" s="347"/>
      <c r="K44" s="347"/>
      <c r="L44" s="238" t="e">
        <f>(H44/#REF!/#REF!)*#REF!</f>
        <v>#REF!</v>
      </c>
      <c r="M44" s="238"/>
      <c r="N44" s="238"/>
      <c r="O44" s="239" t="str">
        <f>IFERROR(ROUND(IF(G44/#REF!=0,"",G44/#REF!),0),"")</f>
        <v/>
      </c>
      <c r="P44" s="257" t="str">
        <f>IFERROR(O44/#REF!,"")</f>
        <v/>
      </c>
      <c r="Q44" s="335"/>
      <c r="R44" s="334">
        <v>12</v>
      </c>
      <c r="S44" s="283" t="s">
        <v>346</v>
      </c>
      <c r="T44" s="284" t="s">
        <v>296</v>
      </c>
      <c r="U44" s="286" t="s">
        <v>342</v>
      </c>
      <c r="V44" s="286">
        <v>2</v>
      </c>
      <c r="W44" s="288" t="str">
        <f t="shared" ref="W44" si="11">IFERROR(P44/V44, "")</f>
        <v/>
      </c>
      <c r="X44" s="985" t="s">
        <v>337</v>
      </c>
      <c r="Y44" s="971" t="s">
        <v>888</v>
      </c>
      <c r="Z44" s="974">
        <v>100</v>
      </c>
      <c r="AA44" s="1045" t="e">
        <f>P54/Z44</f>
        <v>#VALUE!</v>
      </c>
      <c r="AB44" s="1048" t="e">
        <f>L54</f>
        <v>#REF!</v>
      </c>
      <c r="AC44" s="1050" t="e">
        <f>AB44/#REF!</f>
        <v>#REF!</v>
      </c>
      <c r="AD44" s="350"/>
      <c r="AE44" s="350"/>
      <c r="AF44" s="350"/>
      <c r="AG44" s="1050"/>
      <c r="AH44" s="176"/>
      <c r="AI44" s="19"/>
    </row>
    <row r="45" spans="2:35">
      <c r="B45" s="1052"/>
      <c r="C45" s="841"/>
      <c r="D45" s="170">
        <v>20</v>
      </c>
      <c r="E45" s="955"/>
      <c r="F45" s="955"/>
      <c r="G45" s="191">
        <v>795</v>
      </c>
      <c r="H45" s="347" t="e">
        <f>G45/#REF!</f>
        <v>#REF!</v>
      </c>
      <c r="I45" s="347"/>
      <c r="J45" s="347"/>
      <c r="K45" s="347"/>
      <c r="L45" s="237" t="e">
        <f>(H45/#REF!/#REF!)*#REF!</f>
        <v>#REF!</v>
      </c>
      <c r="M45" s="237"/>
      <c r="N45" s="237"/>
      <c r="O45" s="240" t="str">
        <f>IFERROR(ROUND(IF(G45/#REF!=0,"",G45/#REF!),0),"")</f>
        <v/>
      </c>
      <c r="P45" s="258" t="str">
        <f>IFERROR(O45/#REF!,"")</f>
        <v/>
      </c>
      <c r="Q45" s="336"/>
      <c r="R45" s="286"/>
      <c r="S45" s="285"/>
      <c r="T45" s="285"/>
      <c r="U45" s="286"/>
      <c r="V45" s="286"/>
      <c r="W45" s="287" t="str">
        <f>IFERROR(P45/V45, "")</f>
        <v/>
      </c>
      <c r="X45" s="986"/>
      <c r="Y45" s="972"/>
      <c r="Z45" s="975"/>
      <c r="AA45" s="1046"/>
      <c r="AB45" s="1048"/>
      <c r="AC45" s="1050"/>
      <c r="AD45" s="350"/>
      <c r="AE45" s="350"/>
      <c r="AF45" s="350"/>
      <c r="AG45" s="1050"/>
      <c r="AH45" s="177"/>
      <c r="AI45" s="19"/>
    </row>
    <row r="46" spans="2:35">
      <c r="B46" s="1052"/>
      <c r="C46" s="841"/>
      <c r="D46" s="170">
        <v>21</v>
      </c>
      <c r="E46" s="955"/>
      <c r="F46" s="955"/>
      <c r="G46" s="191">
        <f>3864-450</f>
        <v>3414</v>
      </c>
      <c r="H46" s="347" t="e">
        <f>G46/#REF!</f>
        <v>#REF!</v>
      </c>
      <c r="I46" s="347"/>
      <c r="J46" s="347"/>
      <c r="K46" s="347"/>
      <c r="L46" s="237" t="e">
        <f>(H46/#REF!/#REF!)*#REF!</f>
        <v>#REF!</v>
      </c>
      <c r="M46" s="237"/>
      <c r="N46" s="237"/>
      <c r="O46" s="240" t="str">
        <f>IFERROR(ROUND(IF(G46/#REF!=0,"",G46/#REF!),0),"")</f>
        <v/>
      </c>
      <c r="P46" s="258" t="str">
        <f>IFERROR(O46/#REF!,"")</f>
        <v/>
      </c>
      <c r="Q46" s="336"/>
      <c r="R46" s="286">
        <v>7</v>
      </c>
      <c r="S46" s="285" t="s">
        <v>296</v>
      </c>
      <c r="T46" s="285" t="s">
        <v>296</v>
      </c>
      <c r="U46" s="286" t="s">
        <v>344</v>
      </c>
      <c r="V46" s="286">
        <v>100</v>
      </c>
      <c r="W46" s="287" t="str">
        <f t="shared" ref="W46:W53" si="12">IFERROR(P46/V46, "")</f>
        <v/>
      </c>
      <c r="X46" s="986"/>
      <c r="Y46" s="972"/>
      <c r="Z46" s="975"/>
      <c r="AA46" s="1046"/>
      <c r="AB46" s="1048"/>
      <c r="AC46" s="1050"/>
      <c r="AD46" s="350"/>
      <c r="AE46" s="350"/>
      <c r="AF46" s="350"/>
      <c r="AG46" s="1050"/>
      <c r="AH46" s="177"/>
      <c r="AI46" s="19"/>
    </row>
    <row r="47" spans="2:35">
      <c r="B47" s="1052"/>
      <c r="C47" s="841"/>
      <c r="D47" s="170">
        <v>22</v>
      </c>
      <c r="E47" s="955"/>
      <c r="F47" s="955"/>
      <c r="G47" s="191">
        <f>(4041+450)/5</f>
        <v>898.2</v>
      </c>
      <c r="H47" s="347" t="e">
        <f>G47/#REF!</f>
        <v>#REF!</v>
      </c>
      <c r="I47" s="347"/>
      <c r="J47" s="347"/>
      <c r="K47" s="347"/>
      <c r="L47" s="237" t="e">
        <f>(H47/#REF!/#REF!)*#REF!</f>
        <v>#REF!</v>
      </c>
      <c r="M47" s="237"/>
      <c r="N47" s="237"/>
      <c r="O47" s="240" t="str">
        <f>IFERROR(ROUND(IF(G47/#REF!=0,"",G47/#REF!),0),"")</f>
        <v/>
      </c>
      <c r="P47" s="258" t="str">
        <f>IFERROR(O47/#REF!,"")</f>
        <v/>
      </c>
      <c r="Q47" s="336"/>
      <c r="R47" s="286"/>
      <c r="S47" s="285"/>
      <c r="T47" s="285"/>
      <c r="U47" s="286"/>
      <c r="V47" s="286"/>
      <c r="W47" s="287" t="str">
        <f t="shared" si="12"/>
        <v/>
      </c>
      <c r="X47" s="986"/>
      <c r="Y47" s="972"/>
      <c r="Z47" s="975"/>
      <c r="AA47" s="1046"/>
      <c r="AB47" s="1048"/>
      <c r="AC47" s="1050"/>
      <c r="AD47" s="350"/>
      <c r="AE47" s="350"/>
      <c r="AF47" s="350"/>
      <c r="AG47" s="1050"/>
      <c r="AH47" s="177"/>
      <c r="AI47" s="19"/>
    </row>
    <row r="48" spans="2:35">
      <c r="B48" s="1052"/>
      <c r="C48" s="841"/>
      <c r="D48" s="170">
        <v>23</v>
      </c>
      <c r="E48" s="955"/>
      <c r="F48" s="955"/>
      <c r="G48" s="192">
        <f>898+130</f>
        <v>1028</v>
      </c>
      <c r="H48" s="347" t="e">
        <f>G48/#REF!</f>
        <v>#REF!</v>
      </c>
      <c r="I48" s="347"/>
      <c r="J48" s="347"/>
      <c r="K48" s="347"/>
      <c r="L48" s="237" t="e">
        <f>(H48/#REF!/#REF!)*#REF!</f>
        <v>#REF!</v>
      </c>
      <c r="M48" s="237"/>
      <c r="N48" s="237"/>
      <c r="O48" s="240" t="str">
        <f>IFERROR(ROUND(IF(G48/#REF!=0,"",G48/#REF!),0),"")</f>
        <v/>
      </c>
      <c r="P48" s="258" t="str">
        <f>IFERROR(O48/#REF!,"")</f>
        <v/>
      </c>
      <c r="Q48" s="336"/>
      <c r="R48" s="286">
        <v>6</v>
      </c>
      <c r="S48" s="285" t="s">
        <v>296</v>
      </c>
      <c r="T48" s="285" t="s">
        <v>296</v>
      </c>
      <c r="U48" s="286" t="s">
        <v>340</v>
      </c>
      <c r="V48" s="286">
        <v>15</v>
      </c>
      <c r="W48" s="287" t="str">
        <f t="shared" si="12"/>
        <v/>
      </c>
      <c r="X48" s="986"/>
      <c r="Y48" s="972"/>
      <c r="Z48" s="975"/>
      <c r="AA48" s="1046"/>
      <c r="AB48" s="1048"/>
      <c r="AC48" s="1050"/>
      <c r="AD48" s="350"/>
      <c r="AE48" s="350"/>
      <c r="AF48" s="350"/>
      <c r="AG48" s="1050"/>
      <c r="AH48" s="177"/>
      <c r="AI48" s="19"/>
    </row>
    <row r="49" spans="2:35">
      <c r="B49" s="1052"/>
      <c r="C49" s="841"/>
      <c r="D49" s="170">
        <v>24</v>
      </c>
      <c r="E49" s="955"/>
      <c r="F49" s="955"/>
      <c r="G49" s="192">
        <f>898-110</f>
        <v>788</v>
      </c>
      <c r="H49" s="347" t="e">
        <f>G49/#REF!</f>
        <v>#REF!</v>
      </c>
      <c r="I49" s="347"/>
      <c r="J49" s="347"/>
      <c r="K49" s="347"/>
      <c r="L49" s="237" t="e">
        <f>(H49/#REF!/#REF!)*#REF!</f>
        <v>#REF!</v>
      </c>
      <c r="M49" s="237"/>
      <c r="N49" s="237"/>
      <c r="O49" s="240" t="str">
        <f>IFERROR(ROUND(IF(G49/#REF!=0,"",G49/#REF!),0),"")</f>
        <v/>
      </c>
      <c r="P49" s="258" t="str">
        <f>IFERROR(O49/#REF!,"")</f>
        <v/>
      </c>
      <c r="Q49" s="336"/>
      <c r="R49" s="286"/>
      <c r="S49" s="285"/>
      <c r="T49" s="285"/>
      <c r="U49" s="286"/>
      <c r="V49" s="286"/>
      <c r="W49" s="287" t="str">
        <f t="shared" si="12"/>
        <v/>
      </c>
      <c r="X49" s="986"/>
      <c r="Y49" s="972"/>
      <c r="Z49" s="975"/>
      <c r="AA49" s="1046"/>
      <c r="AB49" s="1048"/>
      <c r="AC49" s="1050"/>
      <c r="AD49" s="350"/>
      <c r="AE49" s="350"/>
      <c r="AF49" s="350"/>
      <c r="AG49" s="1050"/>
      <c r="AH49" s="177"/>
      <c r="AI49" s="19"/>
    </row>
    <row r="50" spans="2:35">
      <c r="B50" s="1052"/>
      <c r="C50" s="841"/>
      <c r="D50" s="170">
        <v>25</v>
      </c>
      <c r="E50" s="955"/>
      <c r="F50" s="955"/>
      <c r="G50" s="192">
        <f>898-20</f>
        <v>878</v>
      </c>
      <c r="H50" s="347" t="e">
        <f>G50/#REF!</f>
        <v>#REF!</v>
      </c>
      <c r="I50" s="347"/>
      <c r="J50" s="347"/>
      <c r="K50" s="347"/>
      <c r="L50" s="237" t="e">
        <f>(H50/#REF!/#REF!)*#REF!</f>
        <v>#REF!</v>
      </c>
      <c r="M50" s="237"/>
      <c r="N50" s="237"/>
      <c r="O50" s="240" t="str">
        <f>IFERROR(ROUND(IF(G50/#REF!=0,"",G50/#REF!),0),"")</f>
        <v/>
      </c>
      <c r="P50" s="258" t="str">
        <f>IFERROR(O50/#REF!,"")</f>
        <v/>
      </c>
      <c r="Q50" s="336"/>
      <c r="R50" s="286"/>
      <c r="S50" s="285"/>
      <c r="T50" s="285"/>
      <c r="U50" s="286"/>
      <c r="V50" s="286"/>
      <c r="W50" s="287" t="str">
        <f t="shared" si="12"/>
        <v/>
      </c>
      <c r="X50" s="986"/>
      <c r="Y50" s="972"/>
      <c r="Z50" s="975"/>
      <c r="AA50" s="1046"/>
      <c r="AB50" s="1048"/>
      <c r="AC50" s="1050"/>
      <c r="AD50" s="350"/>
      <c r="AE50" s="350"/>
      <c r="AF50" s="350"/>
      <c r="AG50" s="1050"/>
      <c r="AH50" s="177"/>
      <c r="AI50" s="19"/>
    </row>
    <row r="51" spans="2:35">
      <c r="B51" s="1052"/>
      <c r="C51" s="841"/>
      <c r="D51" s="170">
        <v>26</v>
      </c>
      <c r="E51" s="955"/>
      <c r="F51" s="955"/>
      <c r="G51" s="192">
        <f>(898/2)-150</f>
        <v>299</v>
      </c>
      <c r="H51" s="347" t="e">
        <f>G51/#REF!</f>
        <v>#REF!</v>
      </c>
      <c r="I51" s="347"/>
      <c r="J51" s="347"/>
      <c r="K51" s="347"/>
      <c r="L51" s="237" t="e">
        <f>(H51/#REF!/#REF!)*#REF!</f>
        <v>#REF!</v>
      </c>
      <c r="M51" s="237"/>
      <c r="N51" s="237"/>
      <c r="O51" s="240" t="str">
        <f>IFERROR(ROUND(IF(G51/#REF!=0,"",G51/#REF!),0),"")</f>
        <v/>
      </c>
      <c r="P51" s="258" t="str">
        <f>IFERROR(O51/#REF!,"")</f>
        <v/>
      </c>
      <c r="Q51" s="336"/>
      <c r="R51" s="286"/>
      <c r="S51" s="285"/>
      <c r="T51" s="285"/>
      <c r="U51" s="286"/>
      <c r="V51" s="286"/>
      <c r="W51" s="287" t="str">
        <f t="shared" si="12"/>
        <v/>
      </c>
      <c r="X51" s="986"/>
      <c r="Y51" s="972"/>
      <c r="Z51" s="975"/>
      <c r="AA51" s="1046"/>
      <c r="AB51" s="1048"/>
      <c r="AC51" s="1050"/>
      <c r="AD51" s="350"/>
      <c r="AE51" s="350"/>
      <c r="AF51" s="350"/>
      <c r="AG51" s="1050"/>
      <c r="AH51" s="177"/>
      <c r="AI51" s="19"/>
    </row>
    <row r="52" spans="2:35">
      <c r="B52" s="1052"/>
      <c r="C52" s="841"/>
      <c r="D52" s="170">
        <v>27</v>
      </c>
      <c r="E52" s="955"/>
      <c r="F52" s="955"/>
      <c r="G52" s="192">
        <v>600</v>
      </c>
      <c r="H52" s="347" t="e">
        <f>G52/#REF!</f>
        <v>#REF!</v>
      </c>
      <c r="I52" s="347"/>
      <c r="J52" s="347"/>
      <c r="K52" s="347"/>
      <c r="L52" s="237" t="e">
        <f>(H52/#REF!/#REF!)*#REF!</f>
        <v>#REF!</v>
      </c>
      <c r="M52" s="237"/>
      <c r="N52" s="237"/>
      <c r="O52" s="240" t="str">
        <f>IFERROR(ROUND(IF(G52/#REF!=0,"",G52/#REF!),0),"")</f>
        <v/>
      </c>
      <c r="P52" s="258" t="str">
        <f>IFERROR(O52/#REF!,"")</f>
        <v/>
      </c>
      <c r="Q52" s="336"/>
      <c r="R52" s="286"/>
      <c r="S52" s="285"/>
      <c r="T52" s="285"/>
      <c r="U52" s="286"/>
      <c r="V52" s="286"/>
      <c r="W52" s="287" t="str">
        <f t="shared" si="12"/>
        <v/>
      </c>
      <c r="X52" s="986"/>
      <c r="Y52" s="972"/>
      <c r="Z52" s="975"/>
      <c r="AA52" s="1046"/>
      <c r="AB52" s="1048"/>
      <c r="AC52" s="1050"/>
      <c r="AD52" s="350"/>
      <c r="AE52" s="350"/>
      <c r="AF52" s="350"/>
      <c r="AG52" s="1050"/>
      <c r="AH52" s="177"/>
      <c r="AI52" s="19"/>
    </row>
    <row r="53" spans="2:35">
      <c r="B53" s="1053"/>
      <c r="C53" s="842"/>
      <c r="D53" s="170"/>
      <c r="E53" s="955"/>
      <c r="F53" s="955"/>
      <c r="G53" s="192"/>
      <c r="H53" s="347" t="e">
        <f>G53/#REF!</f>
        <v>#REF!</v>
      </c>
      <c r="I53" s="347"/>
      <c r="J53" s="347"/>
      <c r="K53" s="347"/>
      <c r="L53" s="237" t="e">
        <f>(H53/#REF!/#REF!)*#REF!</f>
        <v>#REF!</v>
      </c>
      <c r="M53" s="237"/>
      <c r="N53" s="237"/>
      <c r="O53" s="240" t="str">
        <f>IFERROR(ROUND(IF(G53/#REF!=0,"",G53/#REF!),0),"")</f>
        <v/>
      </c>
      <c r="P53" s="248" t="str">
        <f>IFERROR(O53/#REF!,"")</f>
        <v/>
      </c>
      <c r="Q53" s="337"/>
      <c r="R53" s="286"/>
      <c r="S53" s="285"/>
      <c r="T53" s="285"/>
      <c r="U53" s="286"/>
      <c r="V53" s="286"/>
      <c r="W53" s="287" t="str">
        <f t="shared" si="12"/>
        <v/>
      </c>
      <c r="X53" s="987"/>
      <c r="Y53" s="973"/>
      <c r="Z53" s="976"/>
      <c r="AA53" s="1047"/>
      <c r="AB53" s="1049"/>
      <c r="AC53" s="1051"/>
      <c r="AD53" s="351"/>
      <c r="AE53" s="351"/>
      <c r="AF53" s="351"/>
      <c r="AG53" s="1051"/>
      <c r="AH53" s="177"/>
      <c r="AI53" s="19"/>
    </row>
    <row r="54" spans="2:35" s="90" customFormat="1" ht="16.5" customHeight="1">
      <c r="B54" s="241"/>
      <c r="C54" s="78" t="s">
        <v>348</v>
      </c>
      <c r="D54" s="78">
        <f>COUNTA(D44:D53)</f>
        <v>9</v>
      </c>
      <c r="E54" s="953"/>
      <c r="F54" s="954"/>
      <c r="G54" s="69">
        <f>SUM(G44:G53)</f>
        <v>10000.200000000001</v>
      </c>
      <c r="H54" s="69" t="e">
        <f>SUM(H44:H53)</f>
        <v>#REF!</v>
      </c>
      <c r="I54" s="69"/>
      <c r="J54" s="69"/>
      <c r="K54" s="69"/>
      <c r="L54" s="69" t="e">
        <f>(H54/#REF!/#REF!)*#REF!</f>
        <v>#REF!</v>
      </c>
      <c r="M54" s="69"/>
      <c r="N54" s="69"/>
      <c r="O54" s="70">
        <f>SUM(O44:O53)</f>
        <v>0</v>
      </c>
      <c r="P54" s="259" t="str">
        <f>IFERROR(O54/#REF!,"")</f>
        <v/>
      </c>
      <c r="Q54" s="338"/>
      <c r="R54" s="71"/>
      <c r="S54" s="71"/>
      <c r="T54" s="71"/>
      <c r="U54" s="74"/>
      <c r="V54" s="74"/>
      <c r="W54" s="260"/>
      <c r="X54" s="262"/>
      <c r="Y54" s="74">
        <f>SUM(Y44:Y53)</f>
        <v>0</v>
      </c>
      <c r="Z54" s="260"/>
      <c r="AA54" s="249"/>
      <c r="AB54" s="247" t="e">
        <f>SUM(AB44:AB53)</f>
        <v>#REF!</v>
      </c>
      <c r="AC54" s="71" t="e">
        <f t="shared" ref="AC54" si="13">SUM(AC44:AC53)</f>
        <v>#REF!</v>
      </c>
      <c r="AD54" s="247"/>
      <c r="AE54" s="247"/>
      <c r="AF54" s="247"/>
      <c r="AG54" s="71"/>
      <c r="AH54" s="81"/>
      <c r="AI54" s="91"/>
    </row>
    <row r="55" spans="2:35" s="93" customFormat="1" ht="15" thickBot="1">
      <c r="B55" s="298"/>
      <c r="C55" s="299"/>
      <c r="D55" s="300"/>
      <c r="E55" s="958"/>
      <c r="F55" s="959"/>
      <c r="G55" s="301"/>
      <c r="H55" s="302" t="str">
        <f>IFERROR(IF(G55/#REF!=0," ",G55/#REF!),"")</f>
        <v/>
      </c>
      <c r="I55" s="302"/>
      <c r="J55" s="302"/>
      <c r="K55" s="302"/>
      <c r="L55" s="302"/>
      <c r="M55" s="317"/>
      <c r="N55" s="317"/>
      <c r="O55" s="72"/>
      <c r="P55" s="250"/>
      <c r="Q55" s="251"/>
      <c r="R55" s="252"/>
      <c r="S55" s="252"/>
      <c r="T55" s="252"/>
      <c r="U55" s="252"/>
      <c r="V55" s="252"/>
      <c r="W55" s="261"/>
      <c r="X55" s="263"/>
      <c r="Y55" s="264"/>
      <c r="Z55" s="268"/>
      <c r="AA55" s="250"/>
      <c r="AB55" s="263"/>
      <c r="AC55" s="318"/>
      <c r="AD55" s="318"/>
      <c r="AE55" s="318"/>
      <c r="AF55" s="318"/>
      <c r="AG55" s="264"/>
      <c r="AH55" s="289"/>
      <c r="AI55" s="92"/>
    </row>
    <row r="56" spans="2:35">
      <c r="B56" s="823">
        <f>B44+1</f>
        <v>4</v>
      </c>
      <c r="C56" s="841"/>
      <c r="D56" s="170"/>
      <c r="E56" s="955"/>
      <c r="F56" s="955"/>
      <c r="G56" s="357"/>
      <c r="H56" s="349" t="e">
        <f>G56/#REF!</f>
        <v>#REF!</v>
      </c>
      <c r="I56" s="348"/>
      <c r="J56" s="348"/>
      <c r="K56" s="348"/>
      <c r="L56" s="147"/>
      <c r="M56" s="147"/>
      <c r="N56" s="147"/>
      <c r="O56" s="862" t="str">
        <f>IFERROR(ROUND(IF(G66/#REF!=0,"",G66/#REF!),0),"")</f>
        <v/>
      </c>
      <c r="P56" s="859" t="str">
        <f>IFERROR(O66/#REF!,"")</f>
        <v/>
      </c>
      <c r="Q56" s="348"/>
      <c r="R56" s="155" t="str">
        <f>IFERROR(P66*#REF!/2,"")</f>
        <v/>
      </c>
      <c r="S56" s="356"/>
      <c r="T56" s="356"/>
      <c r="U56" s="155" t="str">
        <f>IFERROR(S66*#REF!/2,"")</f>
        <v/>
      </c>
      <c r="V56" s="155"/>
      <c r="W56" s="834" t="str">
        <f>IFERROR(ROUND(IF(OR(#REF!="Shazoor",#REF!="Shazoor",#REF!="Shazoor",#REF!="Shazoor"),$P66/#REF!,""),1),"NA")</f>
        <v>NA</v>
      </c>
      <c r="X56" s="344"/>
      <c r="Y56" s="834" t="str">
        <f>IFERROR(ROUND(IF(OR(#REF!="Suzuki",#REF!="Suzuki",#REF!="Suzuki",#REF!="Suzuki"),$P66/#REF!,""),1),"NA")</f>
        <v>NA</v>
      </c>
      <c r="Z56" s="269"/>
      <c r="AA56" s="830"/>
      <c r="AB56" s="855" t="e">
        <f>L66</f>
        <v>#REF!</v>
      </c>
      <c r="AC56" s="319"/>
      <c r="AD56" s="319"/>
      <c r="AE56" s="319"/>
      <c r="AF56" s="319"/>
      <c r="AG56" s="857" t="e">
        <f>AB56/20</f>
        <v>#REF!</v>
      </c>
      <c r="AH56" s="44"/>
      <c r="AI56" s="19"/>
    </row>
    <row r="57" spans="2:35">
      <c r="B57" s="823"/>
      <c r="C57" s="841"/>
      <c r="D57" s="170"/>
      <c r="E57" s="955"/>
      <c r="F57" s="955"/>
      <c r="G57" s="357"/>
      <c r="H57" s="349" t="e">
        <f>G57/#REF!</f>
        <v>#REF!</v>
      </c>
      <c r="I57" s="348"/>
      <c r="J57" s="348"/>
      <c r="K57" s="348"/>
      <c r="L57" s="147"/>
      <c r="M57" s="147"/>
      <c r="N57" s="147"/>
      <c r="O57" s="863"/>
      <c r="P57" s="860"/>
      <c r="Q57" s="348"/>
      <c r="R57" s="155"/>
      <c r="S57" s="356"/>
      <c r="T57" s="356"/>
      <c r="U57" s="155"/>
      <c r="V57" s="155"/>
      <c r="W57" s="835"/>
      <c r="X57" s="345"/>
      <c r="Y57" s="835"/>
      <c r="Z57" s="270"/>
      <c r="AA57" s="831"/>
      <c r="AB57" s="855"/>
      <c r="AC57" s="319"/>
      <c r="AD57" s="319"/>
      <c r="AE57" s="319"/>
      <c r="AF57" s="319"/>
      <c r="AG57" s="857"/>
      <c r="AH57" s="46"/>
      <c r="AI57" s="19"/>
    </row>
    <row r="58" spans="2:35">
      <c r="B58" s="823"/>
      <c r="C58" s="841"/>
      <c r="D58" s="170"/>
      <c r="E58" s="955"/>
      <c r="F58" s="955"/>
      <c r="G58" s="357"/>
      <c r="H58" s="349" t="e">
        <f>G58/#REF!</f>
        <v>#REF!</v>
      </c>
      <c r="I58" s="348"/>
      <c r="J58" s="348"/>
      <c r="K58" s="348"/>
      <c r="L58" s="147"/>
      <c r="M58" s="147"/>
      <c r="N58" s="147"/>
      <c r="O58" s="863"/>
      <c r="P58" s="860"/>
      <c r="Q58" s="348"/>
      <c r="R58" s="155"/>
      <c r="S58" s="356"/>
      <c r="T58" s="356"/>
      <c r="U58" s="155"/>
      <c r="V58" s="155"/>
      <c r="W58" s="835"/>
      <c r="X58" s="345"/>
      <c r="Y58" s="835"/>
      <c r="Z58" s="270"/>
      <c r="AA58" s="831"/>
      <c r="AB58" s="855"/>
      <c r="AC58" s="319"/>
      <c r="AD58" s="319"/>
      <c r="AE58" s="319"/>
      <c r="AF58" s="319"/>
      <c r="AG58" s="857"/>
      <c r="AH58" s="46"/>
      <c r="AI58" s="19"/>
    </row>
    <row r="59" spans="2:35">
      <c r="B59" s="823"/>
      <c r="C59" s="841"/>
      <c r="D59" s="170"/>
      <c r="E59" s="955"/>
      <c r="F59" s="955"/>
      <c r="G59" s="357"/>
      <c r="H59" s="349" t="e">
        <f>G59/#REF!</f>
        <v>#REF!</v>
      </c>
      <c r="I59" s="348"/>
      <c r="J59" s="348"/>
      <c r="K59" s="348"/>
      <c r="L59" s="147"/>
      <c r="M59" s="147"/>
      <c r="N59" s="147"/>
      <c r="O59" s="863"/>
      <c r="P59" s="860"/>
      <c r="Q59" s="348"/>
      <c r="R59" s="155"/>
      <c r="S59" s="356"/>
      <c r="T59" s="356"/>
      <c r="U59" s="155"/>
      <c r="V59" s="155"/>
      <c r="W59" s="835"/>
      <c r="X59" s="345"/>
      <c r="Y59" s="835"/>
      <c r="Z59" s="270"/>
      <c r="AA59" s="831"/>
      <c r="AB59" s="855"/>
      <c r="AC59" s="319"/>
      <c r="AD59" s="319"/>
      <c r="AE59" s="319"/>
      <c r="AF59" s="319"/>
      <c r="AG59" s="857"/>
      <c r="AH59" s="46"/>
      <c r="AI59" s="19"/>
    </row>
    <row r="60" spans="2:35">
      <c r="B60" s="823"/>
      <c r="C60" s="841"/>
      <c r="D60" s="170"/>
      <c r="E60" s="955"/>
      <c r="F60" s="955"/>
      <c r="G60" s="357"/>
      <c r="H60" s="349" t="e">
        <f>G60/#REF!</f>
        <v>#REF!</v>
      </c>
      <c r="I60" s="348"/>
      <c r="J60" s="348"/>
      <c r="K60" s="348"/>
      <c r="L60" s="147"/>
      <c r="M60" s="147"/>
      <c r="N60" s="147"/>
      <c r="O60" s="863"/>
      <c r="P60" s="860"/>
      <c r="Q60" s="348"/>
      <c r="R60" s="155"/>
      <c r="S60" s="356"/>
      <c r="T60" s="356"/>
      <c r="U60" s="155"/>
      <c r="V60" s="155"/>
      <c r="W60" s="835"/>
      <c r="X60" s="345"/>
      <c r="Y60" s="835"/>
      <c r="Z60" s="270"/>
      <c r="AA60" s="831"/>
      <c r="AB60" s="855"/>
      <c r="AC60" s="319"/>
      <c r="AD60" s="319"/>
      <c r="AE60" s="319"/>
      <c r="AF60" s="319"/>
      <c r="AG60" s="857"/>
      <c r="AH60" s="46"/>
      <c r="AI60" s="19"/>
    </row>
    <row r="61" spans="2:35">
      <c r="B61" s="823"/>
      <c r="C61" s="841"/>
      <c r="D61" s="170"/>
      <c r="E61" s="955"/>
      <c r="F61" s="955"/>
      <c r="G61" s="357"/>
      <c r="H61" s="349" t="e">
        <f>G61/#REF!</f>
        <v>#REF!</v>
      </c>
      <c r="I61" s="348"/>
      <c r="J61" s="348"/>
      <c r="K61" s="348"/>
      <c r="L61" s="147"/>
      <c r="M61" s="147"/>
      <c r="N61" s="147"/>
      <c r="O61" s="863"/>
      <c r="P61" s="860"/>
      <c r="Q61" s="348"/>
      <c r="R61" s="155"/>
      <c r="S61" s="356"/>
      <c r="T61" s="356"/>
      <c r="U61" s="155"/>
      <c r="V61" s="155"/>
      <c r="W61" s="835"/>
      <c r="X61" s="345"/>
      <c r="Y61" s="835"/>
      <c r="Z61" s="270"/>
      <c r="AA61" s="831"/>
      <c r="AB61" s="855"/>
      <c r="AC61" s="319"/>
      <c r="AD61" s="319"/>
      <c r="AE61" s="319"/>
      <c r="AF61" s="319"/>
      <c r="AG61" s="857"/>
      <c r="AH61" s="46"/>
      <c r="AI61" s="19"/>
    </row>
    <row r="62" spans="2:35">
      <c r="B62" s="823"/>
      <c r="C62" s="841"/>
      <c r="D62" s="170"/>
      <c r="E62" s="955"/>
      <c r="F62" s="955"/>
      <c r="G62" s="357"/>
      <c r="H62" s="349" t="e">
        <f>G62/#REF!</f>
        <v>#REF!</v>
      </c>
      <c r="I62" s="348"/>
      <c r="J62" s="348"/>
      <c r="K62" s="348"/>
      <c r="L62" s="147"/>
      <c r="M62" s="147"/>
      <c r="N62" s="147"/>
      <c r="O62" s="863"/>
      <c r="P62" s="860"/>
      <c r="Q62" s="348"/>
      <c r="R62" s="155"/>
      <c r="S62" s="356"/>
      <c r="T62" s="356"/>
      <c r="U62" s="155"/>
      <c r="V62" s="155"/>
      <c r="W62" s="835"/>
      <c r="X62" s="345"/>
      <c r="Y62" s="835"/>
      <c r="Z62" s="270"/>
      <c r="AA62" s="831"/>
      <c r="AB62" s="855"/>
      <c r="AC62" s="319"/>
      <c r="AD62" s="319"/>
      <c r="AE62" s="319"/>
      <c r="AF62" s="319"/>
      <c r="AG62" s="857"/>
      <c r="AH62" s="46"/>
      <c r="AI62" s="19"/>
    </row>
    <row r="63" spans="2:35">
      <c r="B63" s="823"/>
      <c r="C63" s="841"/>
      <c r="D63" s="170"/>
      <c r="E63" s="955"/>
      <c r="F63" s="955"/>
      <c r="G63" s="357"/>
      <c r="H63" s="349" t="e">
        <f>G63/#REF!</f>
        <v>#REF!</v>
      </c>
      <c r="I63" s="348"/>
      <c r="J63" s="348"/>
      <c r="K63" s="348"/>
      <c r="L63" s="147"/>
      <c r="M63" s="147"/>
      <c r="N63" s="147"/>
      <c r="O63" s="863"/>
      <c r="P63" s="860"/>
      <c r="Q63" s="348"/>
      <c r="R63" s="155"/>
      <c r="S63" s="356"/>
      <c r="T63" s="356"/>
      <c r="U63" s="155"/>
      <c r="V63" s="155"/>
      <c r="W63" s="835"/>
      <c r="X63" s="345"/>
      <c r="Y63" s="835"/>
      <c r="Z63" s="270"/>
      <c r="AA63" s="831"/>
      <c r="AB63" s="855"/>
      <c r="AC63" s="319"/>
      <c r="AD63" s="319"/>
      <c r="AE63" s="319"/>
      <c r="AF63" s="319"/>
      <c r="AG63" s="857"/>
      <c r="AH63" s="46"/>
      <c r="AI63" s="19"/>
    </row>
    <row r="64" spans="2:35">
      <c r="B64" s="823"/>
      <c r="C64" s="841"/>
      <c r="D64" s="170"/>
      <c r="E64" s="955"/>
      <c r="F64" s="955"/>
      <c r="G64" s="357"/>
      <c r="H64" s="349" t="e">
        <f>G64/#REF!</f>
        <v>#REF!</v>
      </c>
      <c r="I64" s="348"/>
      <c r="J64" s="348"/>
      <c r="K64" s="348"/>
      <c r="L64" s="147"/>
      <c r="M64" s="147"/>
      <c r="N64" s="147"/>
      <c r="O64" s="863"/>
      <c r="P64" s="860"/>
      <c r="Q64" s="348"/>
      <c r="R64" s="155"/>
      <c r="S64" s="356"/>
      <c r="T64" s="356"/>
      <c r="U64" s="155"/>
      <c r="V64" s="155"/>
      <c r="W64" s="835"/>
      <c r="X64" s="345"/>
      <c r="Y64" s="835"/>
      <c r="Z64" s="270"/>
      <c r="AA64" s="831"/>
      <c r="AB64" s="855"/>
      <c r="AC64" s="319"/>
      <c r="AD64" s="319"/>
      <c r="AE64" s="319"/>
      <c r="AF64" s="319"/>
      <c r="AG64" s="857"/>
      <c r="AH64" s="46"/>
      <c r="AI64" s="19"/>
    </row>
    <row r="65" spans="2:35">
      <c r="B65" s="822"/>
      <c r="C65" s="842"/>
      <c r="D65" s="170"/>
      <c r="E65" s="955"/>
      <c r="F65" s="955"/>
      <c r="G65" s="357"/>
      <c r="H65" s="349" t="e">
        <f>G65/#REF!</f>
        <v>#REF!</v>
      </c>
      <c r="I65" s="349"/>
      <c r="J65" s="349"/>
      <c r="K65" s="349"/>
      <c r="L65" s="7"/>
      <c r="M65" s="7"/>
      <c r="N65" s="7"/>
      <c r="O65" s="864"/>
      <c r="P65" s="861"/>
      <c r="Q65" s="349"/>
      <c r="R65" s="155"/>
      <c r="S65" s="356"/>
      <c r="T65" s="356"/>
      <c r="U65" s="155"/>
      <c r="V65" s="155"/>
      <c r="W65" s="836"/>
      <c r="X65" s="346"/>
      <c r="Y65" s="836"/>
      <c r="Z65" s="271"/>
      <c r="AA65" s="832"/>
      <c r="AB65" s="856"/>
      <c r="AC65" s="320"/>
      <c r="AD65" s="320"/>
      <c r="AE65" s="320"/>
      <c r="AF65" s="320"/>
      <c r="AG65" s="858"/>
      <c r="AH65" s="46"/>
      <c r="AI65" s="19"/>
    </row>
    <row r="66" spans="2:35" s="90" customFormat="1" ht="16.5" customHeight="1">
      <c r="B66" s="821"/>
      <c r="C66" s="78" t="s">
        <v>348</v>
      </c>
      <c r="D66" s="78">
        <f>COUNTA(D56:D65)</f>
        <v>0</v>
      </c>
      <c r="E66" s="953"/>
      <c r="F66" s="954"/>
      <c r="G66" s="69">
        <f>SUM(G56:G65)</f>
        <v>0</v>
      </c>
      <c r="H66" s="69" t="e">
        <f>SUM(H56:H65)</f>
        <v>#REF!</v>
      </c>
      <c r="I66" s="69"/>
      <c r="J66" s="69"/>
      <c r="K66" s="69"/>
      <c r="L66" s="69" t="e">
        <f>H66/200</f>
        <v>#REF!</v>
      </c>
      <c r="M66" s="69"/>
      <c r="N66" s="69"/>
      <c r="O66" s="70">
        <f>SUM(O56:O65)</f>
        <v>0</v>
      </c>
      <c r="P66" s="71">
        <f>SUM(P56:P65)</f>
        <v>0</v>
      </c>
      <c r="Q66" s="71"/>
      <c r="R66" s="71"/>
      <c r="S66" s="71"/>
      <c r="T66" s="71"/>
      <c r="U66" s="74"/>
      <c r="V66" s="74"/>
      <c r="W66" s="74">
        <f t="shared" ref="W66" si="14">SUM(W56:W65)</f>
        <v>0</v>
      </c>
      <c r="X66" s="74"/>
      <c r="Y66" s="74">
        <f>SUM(Y56:Y65)</f>
        <v>0</v>
      </c>
      <c r="Z66" s="74"/>
      <c r="AA66" s="71"/>
      <c r="AB66" s="71" t="e">
        <f>SUM(AB56:AB65)</f>
        <v>#REF!</v>
      </c>
      <c r="AC66" s="71"/>
      <c r="AD66" s="71"/>
      <c r="AE66" s="71"/>
      <c r="AF66" s="71"/>
      <c r="AG66" s="71" t="e">
        <f t="shared" ref="AG66" si="15">SUM(AG56:AG65)</f>
        <v>#REF!</v>
      </c>
      <c r="AH66" s="81"/>
      <c r="AI66" s="91"/>
    </row>
    <row r="67" spans="2:35" s="93" customFormat="1" ht="15" thickBot="1">
      <c r="B67" s="822"/>
      <c r="C67" s="82"/>
      <c r="D67" s="83"/>
      <c r="E67" s="951"/>
      <c r="F67" s="952"/>
      <c r="G67" s="84"/>
      <c r="H67" s="28" t="str">
        <f>IFERROR(IF(G67/#REF!=0," ",G67/#REF!),"")</f>
        <v/>
      </c>
      <c r="I67" s="28"/>
      <c r="J67" s="28"/>
      <c r="K67" s="28"/>
      <c r="L67" s="28"/>
      <c r="M67" s="28"/>
      <c r="N67" s="28"/>
      <c r="O67" s="72"/>
      <c r="P67" s="73"/>
      <c r="Q67" s="73"/>
      <c r="R67" s="73"/>
      <c r="S67" s="73"/>
      <c r="T67" s="73"/>
      <c r="U67" s="73"/>
      <c r="V67" s="73"/>
      <c r="W67" s="73"/>
      <c r="X67" s="73"/>
      <c r="Y67" s="73"/>
      <c r="Z67" s="73"/>
      <c r="AA67" s="73"/>
      <c r="AB67" s="73"/>
      <c r="AC67" s="73"/>
      <c r="AD67" s="73"/>
      <c r="AE67" s="73"/>
      <c r="AF67" s="73"/>
      <c r="AG67" s="73"/>
      <c r="AH67" s="87"/>
      <c r="AI67" s="92"/>
    </row>
    <row r="68" spans="2:35">
      <c r="B68" s="823">
        <f>B56+1</f>
        <v>5</v>
      </c>
      <c r="C68" s="841"/>
      <c r="D68" s="170"/>
      <c r="E68" s="955"/>
      <c r="F68" s="955"/>
      <c r="G68" s="357"/>
      <c r="H68" s="349" t="e">
        <f>G68/#REF!</f>
        <v>#REF!</v>
      </c>
      <c r="I68" s="348"/>
      <c r="J68" s="348"/>
      <c r="K68" s="348"/>
      <c r="L68" s="147"/>
      <c r="M68" s="147"/>
      <c r="N68" s="147"/>
      <c r="O68" s="862" t="str">
        <f>IFERROR(ROUND(IF(G78/#REF!=0,"",G78/#REF!),0),"")</f>
        <v/>
      </c>
      <c r="P68" s="859" t="str">
        <f>IFERROR(O78/#REF!,"")</f>
        <v/>
      </c>
      <c r="Q68" s="348"/>
      <c r="R68" s="155" t="str">
        <f>IFERROR(P78*#REF!/2,"")</f>
        <v/>
      </c>
      <c r="S68" s="356"/>
      <c r="T68" s="356"/>
      <c r="U68" s="155" t="str">
        <f>IFERROR(S78*#REF!/2,"")</f>
        <v/>
      </c>
      <c r="V68" s="155"/>
      <c r="W68" s="834" t="str">
        <f>IFERROR(ROUND(IF(OR(#REF!="Shazoor",#REF!="Shazoor",#REF!="Shazoor",#REF!="Shazoor"),$P78/#REF!,""),1),"NA")</f>
        <v>NA</v>
      </c>
      <c r="X68" s="344"/>
      <c r="Y68" s="834" t="str">
        <f>IFERROR(ROUND(IF(OR(#REF!="Suzuki",#REF!="Suzuki",#REF!="Suzuki",#REF!="Suzuki"),$P78/#REF!,""),1),"NA")</f>
        <v>NA</v>
      </c>
      <c r="Z68" s="269"/>
      <c r="AA68" s="830"/>
      <c r="AB68" s="855" t="e">
        <f>L78</f>
        <v>#REF!</v>
      </c>
      <c r="AC68" s="319"/>
      <c r="AD68" s="319"/>
      <c r="AE68" s="319"/>
      <c r="AF68" s="319"/>
      <c r="AG68" s="857" t="e">
        <f>AB68/20</f>
        <v>#REF!</v>
      </c>
      <c r="AH68" s="44"/>
      <c r="AI68" s="19"/>
    </row>
    <row r="69" spans="2:35">
      <c r="B69" s="823"/>
      <c r="C69" s="841"/>
      <c r="D69" s="170"/>
      <c r="E69" s="955"/>
      <c r="F69" s="955"/>
      <c r="G69" s="357"/>
      <c r="H69" s="349" t="e">
        <f>G69/#REF!</f>
        <v>#REF!</v>
      </c>
      <c r="I69" s="348"/>
      <c r="J69" s="348"/>
      <c r="K69" s="348"/>
      <c r="L69" s="147"/>
      <c r="M69" s="147"/>
      <c r="N69" s="147"/>
      <c r="O69" s="863"/>
      <c r="P69" s="860"/>
      <c r="Q69" s="348"/>
      <c r="R69" s="155"/>
      <c r="S69" s="356"/>
      <c r="T69" s="356"/>
      <c r="U69" s="155"/>
      <c r="V69" s="155"/>
      <c r="W69" s="835"/>
      <c r="X69" s="345"/>
      <c r="Y69" s="835"/>
      <c r="Z69" s="270"/>
      <c r="AA69" s="831"/>
      <c r="AB69" s="855"/>
      <c r="AC69" s="319"/>
      <c r="AD69" s="319"/>
      <c r="AE69" s="319"/>
      <c r="AF69" s="319"/>
      <c r="AG69" s="857"/>
      <c r="AH69" s="46"/>
      <c r="AI69" s="19"/>
    </row>
    <row r="70" spans="2:35">
      <c r="B70" s="823"/>
      <c r="C70" s="841"/>
      <c r="D70" s="170"/>
      <c r="E70" s="955"/>
      <c r="F70" s="955"/>
      <c r="G70" s="357"/>
      <c r="H70" s="349" t="e">
        <f>G70/#REF!</f>
        <v>#REF!</v>
      </c>
      <c r="I70" s="348"/>
      <c r="J70" s="348"/>
      <c r="K70" s="348"/>
      <c r="L70" s="147"/>
      <c r="M70" s="147"/>
      <c r="N70" s="147"/>
      <c r="O70" s="863"/>
      <c r="P70" s="860"/>
      <c r="Q70" s="348"/>
      <c r="R70" s="155"/>
      <c r="S70" s="356"/>
      <c r="T70" s="356"/>
      <c r="U70" s="155"/>
      <c r="V70" s="155"/>
      <c r="W70" s="835"/>
      <c r="X70" s="345"/>
      <c r="Y70" s="835"/>
      <c r="Z70" s="270"/>
      <c r="AA70" s="831"/>
      <c r="AB70" s="855"/>
      <c r="AC70" s="319"/>
      <c r="AD70" s="319"/>
      <c r="AE70" s="319"/>
      <c r="AF70" s="319"/>
      <c r="AG70" s="857"/>
      <c r="AH70" s="46"/>
      <c r="AI70" s="19"/>
    </row>
    <row r="71" spans="2:35">
      <c r="B71" s="823"/>
      <c r="C71" s="841"/>
      <c r="D71" s="170"/>
      <c r="E71" s="955"/>
      <c r="F71" s="955"/>
      <c r="G71" s="357"/>
      <c r="H71" s="349" t="e">
        <f>G71/#REF!</f>
        <v>#REF!</v>
      </c>
      <c r="I71" s="348"/>
      <c r="J71" s="348"/>
      <c r="K71" s="348"/>
      <c r="L71" s="147"/>
      <c r="M71" s="147"/>
      <c r="N71" s="147"/>
      <c r="O71" s="863"/>
      <c r="P71" s="860"/>
      <c r="Q71" s="348"/>
      <c r="R71" s="155"/>
      <c r="S71" s="356"/>
      <c r="T71" s="356"/>
      <c r="U71" s="155"/>
      <c r="V71" s="155"/>
      <c r="W71" s="835"/>
      <c r="X71" s="345"/>
      <c r="Y71" s="835"/>
      <c r="Z71" s="270"/>
      <c r="AA71" s="831"/>
      <c r="AB71" s="855"/>
      <c r="AC71" s="319"/>
      <c r="AD71" s="319"/>
      <c r="AE71" s="319"/>
      <c r="AF71" s="319"/>
      <c r="AG71" s="857"/>
      <c r="AH71" s="46"/>
      <c r="AI71" s="19"/>
    </row>
    <row r="72" spans="2:35">
      <c r="B72" s="823"/>
      <c r="C72" s="841"/>
      <c r="D72" s="170"/>
      <c r="E72" s="955"/>
      <c r="F72" s="955"/>
      <c r="G72" s="22"/>
      <c r="H72" s="349" t="e">
        <f>G72/#REF!</f>
        <v>#REF!</v>
      </c>
      <c r="I72" s="348"/>
      <c r="J72" s="348"/>
      <c r="K72" s="348"/>
      <c r="L72" s="147"/>
      <c r="M72" s="147"/>
      <c r="N72" s="147"/>
      <c r="O72" s="863"/>
      <c r="P72" s="860"/>
      <c r="Q72" s="348"/>
      <c r="R72" s="155"/>
      <c r="S72" s="356"/>
      <c r="T72" s="356"/>
      <c r="U72" s="155"/>
      <c r="V72" s="155"/>
      <c r="W72" s="835"/>
      <c r="X72" s="345"/>
      <c r="Y72" s="835"/>
      <c r="Z72" s="270"/>
      <c r="AA72" s="831"/>
      <c r="AB72" s="855"/>
      <c r="AC72" s="319"/>
      <c r="AD72" s="319"/>
      <c r="AE72" s="319"/>
      <c r="AF72" s="319"/>
      <c r="AG72" s="857"/>
      <c r="AH72" s="46"/>
      <c r="AI72" s="19"/>
    </row>
    <row r="73" spans="2:35">
      <c r="B73" s="823"/>
      <c r="C73" s="841"/>
      <c r="D73" s="170"/>
      <c r="E73" s="955"/>
      <c r="F73" s="955"/>
      <c r="G73" s="22"/>
      <c r="H73" s="349" t="e">
        <f>G73/#REF!</f>
        <v>#REF!</v>
      </c>
      <c r="I73" s="348"/>
      <c r="J73" s="348"/>
      <c r="K73" s="348"/>
      <c r="L73" s="147"/>
      <c r="M73" s="147"/>
      <c r="N73" s="147"/>
      <c r="O73" s="863"/>
      <c r="P73" s="860"/>
      <c r="Q73" s="348"/>
      <c r="R73" s="155"/>
      <c r="S73" s="356"/>
      <c r="T73" s="356"/>
      <c r="U73" s="155"/>
      <c r="V73" s="155"/>
      <c r="W73" s="835"/>
      <c r="X73" s="345"/>
      <c r="Y73" s="835"/>
      <c r="Z73" s="270"/>
      <c r="AA73" s="831"/>
      <c r="AB73" s="855"/>
      <c r="AC73" s="319"/>
      <c r="AD73" s="319"/>
      <c r="AE73" s="319"/>
      <c r="AF73" s="319"/>
      <c r="AG73" s="857"/>
      <c r="AH73" s="46"/>
      <c r="AI73" s="19"/>
    </row>
    <row r="74" spans="2:35">
      <c r="B74" s="823"/>
      <c r="C74" s="841"/>
      <c r="D74" s="170"/>
      <c r="E74" s="955"/>
      <c r="F74" s="955"/>
      <c r="G74" s="22"/>
      <c r="H74" s="349" t="e">
        <f>G74/#REF!</f>
        <v>#REF!</v>
      </c>
      <c r="I74" s="348"/>
      <c r="J74" s="348"/>
      <c r="K74" s="348"/>
      <c r="L74" s="147"/>
      <c r="M74" s="147"/>
      <c r="N74" s="147"/>
      <c r="O74" s="863"/>
      <c r="P74" s="860"/>
      <c r="Q74" s="348"/>
      <c r="R74" s="155"/>
      <c r="S74" s="356"/>
      <c r="T74" s="356"/>
      <c r="U74" s="155"/>
      <c r="V74" s="155"/>
      <c r="W74" s="835"/>
      <c r="X74" s="345"/>
      <c r="Y74" s="835"/>
      <c r="Z74" s="270"/>
      <c r="AA74" s="831"/>
      <c r="AB74" s="855"/>
      <c r="AC74" s="319"/>
      <c r="AD74" s="319"/>
      <c r="AE74" s="319"/>
      <c r="AF74" s="319"/>
      <c r="AG74" s="857"/>
      <c r="AH74" s="46"/>
      <c r="AI74" s="19"/>
    </row>
    <row r="75" spans="2:35">
      <c r="B75" s="823"/>
      <c r="C75" s="841"/>
      <c r="D75" s="170"/>
      <c r="E75" s="955"/>
      <c r="F75" s="955"/>
      <c r="G75" s="22"/>
      <c r="H75" s="349" t="e">
        <f>G75/#REF!</f>
        <v>#REF!</v>
      </c>
      <c r="I75" s="348"/>
      <c r="J75" s="348"/>
      <c r="K75" s="348"/>
      <c r="L75" s="147"/>
      <c r="M75" s="147"/>
      <c r="N75" s="147"/>
      <c r="O75" s="863"/>
      <c r="P75" s="860"/>
      <c r="Q75" s="330"/>
      <c r="R75" s="155"/>
      <c r="S75" s="356"/>
      <c r="T75" s="356"/>
      <c r="U75" s="155"/>
      <c r="V75" s="155"/>
      <c r="W75" s="835"/>
      <c r="X75" s="345"/>
      <c r="Y75" s="835"/>
      <c r="Z75" s="270"/>
      <c r="AA75" s="831"/>
      <c r="AB75" s="855"/>
      <c r="AC75" s="319"/>
      <c r="AD75" s="319"/>
      <c r="AE75" s="319"/>
      <c r="AF75" s="319"/>
      <c r="AG75" s="857"/>
      <c r="AH75" s="46"/>
      <c r="AI75" s="19"/>
    </row>
    <row r="76" spans="2:35">
      <c r="B76" s="823"/>
      <c r="C76" s="841"/>
      <c r="D76" s="170"/>
      <c r="E76" s="955"/>
      <c r="F76" s="955"/>
      <c r="G76" s="22"/>
      <c r="H76" s="349" t="e">
        <f>G76/#REF!</f>
        <v>#REF!</v>
      </c>
      <c r="I76" s="348"/>
      <c r="J76" s="348"/>
      <c r="K76" s="348"/>
      <c r="L76" s="147"/>
      <c r="M76" s="147"/>
      <c r="N76" s="147"/>
      <c r="O76" s="863"/>
      <c r="P76" s="860"/>
      <c r="Q76" s="330"/>
      <c r="R76" s="155"/>
      <c r="S76" s="356"/>
      <c r="T76" s="356"/>
      <c r="U76" s="155"/>
      <c r="V76" s="155"/>
      <c r="W76" s="835"/>
      <c r="X76" s="345"/>
      <c r="Y76" s="835"/>
      <c r="Z76" s="270"/>
      <c r="AA76" s="831"/>
      <c r="AB76" s="855"/>
      <c r="AC76" s="319"/>
      <c r="AD76" s="319"/>
      <c r="AE76" s="319"/>
      <c r="AF76" s="319"/>
      <c r="AG76" s="857"/>
      <c r="AH76" s="46"/>
      <c r="AI76" s="19"/>
    </row>
    <row r="77" spans="2:35">
      <c r="B77" s="822"/>
      <c r="C77" s="842"/>
      <c r="D77" s="170"/>
      <c r="E77" s="955"/>
      <c r="F77" s="955"/>
      <c r="G77" s="22"/>
      <c r="H77" s="349" t="e">
        <f>G77/#REF!</f>
        <v>#REF!</v>
      </c>
      <c r="I77" s="349"/>
      <c r="J77" s="349"/>
      <c r="K77" s="349"/>
      <c r="L77" s="7"/>
      <c r="M77" s="7"/>
      <c r="N77" s="7"/>
      <c r="O77" s="864"/>
      <c r="P77" s="861"/>
      <c r="Q77" s="331"/>
      <c r="R77" s="155"/>
      <c r="S77" s="356"/>
      <c r="T77" s="356"/>
      <c r="U77" s="155"/>
      <c r="V77" s="155"/>
      <c r="W77" s="836"/>
      <c r="X77" s="346"/>
      <c r="Y77" s="836"/>
      <c r="Z77" s="271"/>
      <c r="AA77" s="832"/>
      <c r="AB77" s="856"/>
      <c r="AC77" s="320"/>
      <c r="AD77" s="320"/>
      <c r="AE77" s="320"/>
      <c r="AF77" s="320"/>
      <c r="AG77" s="858"/>
      <c r="AH77" s="46"/>
      <c r="AI77" s="19"/>
    </row>
    <row r="78" spans="2:35" s="90" customFormat="1" ht="16.5" customHeight="1">
      <c r="B78" s="821"/>
      <c r="C78" s="78" t="s">
        <v>348</v>
      </c>
      <c r="D78" s="78">
        <f>COUNTA(D68:D77)</f>
        <v>0</v>
      </c>
      <c r="E78" s="953"/>
      <c r="F78" s="954"/>
      <c r="G78" s="69">
        <f>SUM(G68:G77)</f>
        <v>0</v>
      </c>
      <c r="H78" s="69" t="e">
        <f>SUM(H68:H77)</f>
        <v>#REF!</v>
      </c>
      <c r="I78" s="69"/>
      <c r="J78" s="69"/>
      <c r="K78" s="69"/>
      <c r="L78" s="69" t="e">
        <f>H78/200</f>
        <v>#REF!</v>
      </c>
      <c r="M78" s="69"/>
      <c r="N78" s="69"/>
      <c r="O78" s="70">
        <f>SUM(O68:O77)</f>
        <v>0</v>
      </c>
      <c r="P78" s="71">
        <f>SUM(P68:P77)</f>
        <v>0</v>
      </c>
      <c r="Q78" s="71"/>
      <c r="R78" s="71"/>
      <c r="S78" s="71"/>
      <c r="T78" s="71"/>
      <c r="U78" s="74"/>
      <c r="V78" s="74"/>
      <c r="W78" s="74">
        <f t="shared" ref="W78" si="16">SUM(W68:W77)</f>
        <v>0</v>
      </c>
      <c r="X78" s="74"/>
      <c r="Y78" s="74">
        <f>SUM(Y68:Y77)</f>
        <v>0</v>
      </c>
      <c r="Z78" s="74"/>
      <c r="AA78" s="71"/>
      <c r="AB78" s="71" t="e">
        <f>SUM(AB68:AB77)</f>
        <v>#REF!</v>
      </c>
      <c r="AC78" s="71"/>
      <c r="AD78" s="71"/>
      <c r="AE78" s="71"/>
      <c r="AF78" s="71"/>
      <c r="AG78" s="71" t="e">
        <f t="shared" ref="AG78" si="17">SUM(AG68:AG77)</f>
        <v>#REF!</v>
      </c>
      <c r="AH78" s="81"/>
      <c r="AI78" s="91"/>
    </row>
    <row r="79" spans="2:35" s="93" customFormat="1" ht="15" thickBot="1">
      <c r="B79" s="822"/>
      <c r="C79" s="82"/>
      <c r="D79" s="83"/>
      <c r="E79" s="951"/>
      <c r="F79" s="952"/>
      <c r="G79" s="84"/>
      <c r="H79" s="28" t="str">
        <f>IFERROR(IF(G79/#REF!=0," ",G79/#REF!),"")</f>
        <v/>
      </c>
      <c r="I79" s="28"/>
      <c r="J79" s="28"/>
      <c r="K79" s="28"/>
      <c r="L79" s="28"/>
      <c r="M79" s="28"/>
      <c r="N79" s="28"/>
      <c r="O79" s="72"/>
      <c r="P79" s="73"/>
      <c r="Q79" s="73"/>
      <c r="R79" s="73"/>
      <c r="S79" s="73"/>
      <c r="T79" s="73"/>
      <c r="U79" s="73"/>
      <c r="V79" s="73"/>
      <c r="W79" s="73"/>
      <c r="X79" s="73"/>
      <c r="Y79" s="73"/>
      <c r="Z79" s="73"/>
      <c r="AA79" s="73"/>
      <c r="AB79" s="73"/>
      <c r="AC79" s="73"/>
      <c r="AD79" s="73"/>
      <c r="AE79" s="73"/>
      <c r="AF79" s="73"/>
      <c r="AG79" s="73"/>
      <c r="AH79" s="87"/>
      <c r="AI79" s="92"/>
    </row>
    <row r="80" spans="2:35">
      <c r="B80" s="823">
        <f>B68+1</f>
        <v>6</v>
      </c>
      <c r="C80" s="841"/>
      <c r="D80" s="170"/>
      <c r="E80" s="955"/>
      <c r="F80" s="955"/>
      <c r="G80" s="357"/>
      <c r="H80" s="349" t="e">
        <f>G80/#REF!</f>
        <v>#REF!</v>
      </c>
      <c r="I80" s="348"/>
      <c r="J80" s="348"/>
      <c r="K80" s="348"/>
      <c r="L80" s="147"/>
      <c r="M80" s="147"/>
      <c r="N80" s="147"/>
      <c r="O80" s="862" t="str">
        <f>IFERROR(ROUND(IF(G90/#REF!=0,"",G90/#REF!),0),"")</f>
        <v/>
      </c>
      <c r="P80" s="859" t="str">
        <f>IFERROR(O90/#REF!,"")</f>
        <v/>
      </c>
      <c r="Q80" s="330"/>
      <c r="R80" s="155" t="str">
        <f>IFERROR(P90*#REF!/2,"")</f>
        <v/>
      </c>
      <c r="S80" s="356"/>
      <c r="T80" s="356"/>
      <c r="U80" s="155" t="str">
        <f>IFERROR(S90*#REF!/2,"")</f>
        <v/>
      </c>
      <c r="V80" s="155"/>
      <c r="W80" s="834" t="str">
        <f>IFERROR(ROUND(IF(OR(#REF!="Shazoor",#REF!="Shazoor",#REF!="Shazoor",#REF!="Shazoor"),$P90/#REF!,""),1),"NA")</f>
        <v>NA</v>
      </c>
      <c r="X80" s="344"/>
      <c r="Y80" s="834" t="str">
        <f>IFERROR(ROUND(IF(OR(#REF!="Suzuki",#REF!="Suzuki",#REF!="Suzuki",#REF!="Suzuki"),$P90/#REF!,""),1),"NA")</f>
        <v>NA</v>
      </c>
      <c r="Z80" s="269"/>
      <c r="AA80" s="830"/>
      <c r="AB80" s="855" t="e">
        <f>L90</f>
        <v>#REF!</v>
      </c>
      <c r="AC80" s="319"/>
      <c r="AD80" s="319"/>
      <c r="AE80" s="319"/>
      <c r="AF80" s="319"/>
      <c r="AG80" s="857" t="e">
        <f>AB80/20</f>
        <v>#REF!</v>
      </c>
      <c r="AH80" s="44"/>
      <c r="AI80" s="19"/>
    </row>
    <row r="81" spans="2:35">
      <c r="B81" s="823"/>
      <c r="C81" s="841"/>
      <c r="D81" s="170"/>
      <c r="E81" s="955"/>
      <c r="F81" s="955"/>
      <c r="G81" s="357"/>
      <c r="H81" s="349" t="e">
        <f>G81/#REF!</f>
        <v>#REF!</v>
      </c>
      <c r="I81" s="348"/>
      <c r="J81" s="348"/>
      <c r="K81" s="348"/>
      <c r="L81" s="147"/>
      <c r="M81" s="147"/>
      <c r="N81" s="147"/>
      <c r="O81" s="863"/>
      <c r="P81" s="860"/>
      <c r="Q81" s="330"/>
      <c r="R81" s="155"/>
      <c r="S81" s="356"/>
      <c r="T81" s="356"/>
      <c r="U81" s="155"/>
      <c r="V81" s="155"/>
      <c r="W81" s="835"/>
      <c r="X81" s="345"/>
      <c r="Y81" s="835"/>
      <c r="Z81" s="270"/>
      <c r="AA81" s="831"/>
      <c r="AB81" s="855"/>
      <c r="AC81" s="319"/>
      <c r="AD81" s="319"/>
      <c r="AE81" s="319"/>
      <c r="AF81" s="319"/>
      <c r="AG81" s="857"/>
      <c r="AH81" s="46"/>
      <c r="AI81" s="19"/>
    </row>
    <row r="82" spans="2:35">
      <c r="B82" s="823"/>
      <c r="C82" s="841"/>
      <c r="D82" s="170"/>
      <c r="E82" s="955"/>
      <c r="F82" s="955"/>
      <c r="G82" s="357"/>
      <c r="H82" s="349" t="e">
        <f>G82/#REF!</f>
        <v>#REF!</v>
      </c>
      <c r="I82" s="348"/>
      <c r="J82" s="348"/>
      <c r="K82" s="348"/>
      <c r="L82" s="147"/>
      <c r="M82" s="147"/>
      <c r="N82" s="147"/>
      <c r="O82" s="863"/>
      <c r="P82" s="860"/>
      <c r="Q82" s="330"/>
      <c r="R82" s="155"/>
      <c r="S82" s="356"/>
      <c r="T82" s="356"/>
      <c r="U82" s="155"/>
      <c r="V82" s="155"/>
      <c r="W82" s="835"/>
      <c r="X82" s="345"/>
      <c r="Y82" s="835"/>
      <c r="Z82" s="270"/>
      <c r="AA82" s="831"/>
      <c r="AB82" s="855"/>
      <c r="AC82" s="319"/>
      <c r="AD82" s="319"/>
      <c r="AE82" s="319"/>
      <c r="AF82" s="319"/>
      <c r="AG82" s="857"/>
      <c r="AH82" s="46"/>
      <c r="AI82" s="19"/>
    </row>
    <row r="83" spans="2:35">
      <c r="B83" s="823"/>
      <c r="C83" s="841"/>
      <c r="D83" s="170"/>
      <c r="E83" s="955"/>
      <c r="F83" s="955"/>
      <c r="G83" s="357"/>
      <c r="H83" s="349" t="e">
        <f>G83/#REF!</f>
        <v>#REF!</v>
      </c>
      <c r="I83" s="348"/>
      <c r="J83" s="348"/>
      <c r="K83" s="348"/>
      <c r="L83" s="147"/>
      <c r="M83" s="147"/>
      <c r="N83" s="147"/>
      <c r="O83" s="863"/>
      <c r="P83" s="860"/>
      <c r="Q83" s="330"/>
      <c r="R83" s="155"/>
      <c r="S83" s="356"/>
      <c r="T83" s="356"/>
      <c r="U83" s="155"/>
      <c r="V83" s="155"/>
      <c r="W83" s="835"/>
      <c r="X83" s="345"/>
      <c r="Y83" s="835"/>
      <c r="Z83" s="270"/>
      <c r="AA83" s="831"/>
      <c r="AB83" s="855"/>
      <c r="AC83" s="319"/>
      <c r="AD83" s="319"/>
      <c r="AE83" s="319"/>
      <c r="AF83" s="319"/>
      <c r="AG83" s="857"/>
      <c r="AH83" s="46"/>
      <c r="AI83" s="19"/>
    </row>
    <row r="84" spans="2:35">
      <c r="B84" s="823"/>
      <c r="C84" s="841"/>
      <c r="D84" s="170"/>
      <c r="E84" s="955"/>
      <c r="F84" s="955"/>
      <c r="G84" s="22"/>
      <c r="H84" s="349" t="e">
        <f>G84/#REF!</f>
        <v>#REF!</v>
      </c>
      <c r="I84" s="348"/>
      <c r="J84" s="348"/>
      <c r="K84" s="348"/>
      <c r="L84" s="147"/>
      <c r="M84" s="147"/>
      <c r="N84" s="147"/>
      <c r="O84" s="863"/>
      <c r="P84" s="860"/>
      <c r="Q84" s="330"/>
      <c r="R84" s="155"/>
      <c r="S84" s="356"/>
      <c r="T84" s="356"/>
      <c r="U84" s="155"/>
      <c r="V84" s="155"/>
      <c r="W84" s="835"/>
      <c r="X84" s="345"/>
      <c r="Y84" s="835"/>
      <c r="Z84" s="270"/>
      <c r="AA84" s="831"/>
      <c r="AB84" s="855"/>
      <c r="AC84" s="319"/>
      <c r="AD84" s="319"/>
      <c r="AE84" s="319"/>
      <c r="AF84" s="319"/>
      <c r="AG84" s="857"/>
      <c r="AH84" s="46"/>
      <c r="AI84" s="19"/>
    </row>
    <row r="85" spans="2:35">
      <c r="B85" s="823"/>
      <c r="C85" s="841"/>
      <c r="D85" s="170"/>
      <c r="E85" s="955"/>
      <c r="F85" s="955"/>
      <c r="G85" s="22"/>
      <c r="H85" s="349" t="e">
        <f>G85/#REF!</f>
        <v>#REF!</v>
      </c>
      <c r="I85" s="348"/>
      <c r="J85" s="348"/>
      <c r="K85" s="348"/>
      <c r="L85" s="147"/>
      <c r="M85" s="147"/>
      <c r="N85" s="147"/>
      <c r="O85" s="863"/>
      <c r="P85" s="860"/>
      <c r="Q85" s="330"/>
      <c r="R85" s="155"/>
      <c r="S85" s="356"/>
      <c r="T85" s="356"/>
      <c r="U85" s="155"/>
      <c r="V85" s="155"/>
      <c r="W85" s="835"/>
      <c r="X85" s="345"/>
      <c r="Y85" s="835"/>
      <c r="Z85" s="270"/>
      <c r="AA85" s="831"/>
      <c r="AB85" s="855"/>
      <c r="AC85" s="319"/>
      <c r="AD85" s="319"/>
      <c r="AE85" s="319"/>
      <c r="AF85" s="319"/>
      <c r="AG85" s="857"/>
      <c r="AH85" s="46"/>
      <c r="AI85" s="19"/>
    </row>
    <row r="86" spans="2:35">
      <c r="B86" s="823"/>
      <c r="C86" s="841"/>
      <c r="D86" s="170"/>
      <c r="E86" s="955"/>
      <c r="F86" s="955"/>
      <c r="G86" s="22"/>
      <c r="H86" s="349" t="e">
        <f>G86/#REF!</f>
        <v>#REF!</v>
      </c>
      <c r="I86" s="348"/>
      <c r="J86" s="348"/>
      <c r="K86" s="348"/>
      <c r="L86" s="147"/>
      <c r="M86" s="147"/>
      <c r="N86" s="147"/>
      <c r="O86" s="863"/>
      <c r="P86" s="860"/>
      <c r="Q86" s="330"/>
      <c r="R86" s="155"/>
      <c r="S86" s="356"/>
      <c r="T86" s="356"/>
      <c r="U86" s="155"/>
      <c r="V86" s="155"/>
      <c r="W86" s="835"/>
      <c r="X86" s="345"/>
      <c r="Y86" s="835"/>
      <c r="Z86" s="270"/>
      <c r="AA86" s="831"/>
      <c r="AB86" s="855"/>
      <c r="AC86" s="319"/>
      <c r="AD86" s="319"/>
      <c r="AE86" s="319"/>
      <c r="AF86" s="319"/>
      <c r="AG86" s="857"/>
      <c r="AH86" s="46"/>
      <c r="AI86" s="125"/>
    </row>
    <row r="87" spans="2:35">
      <c r="B87" s="823"/>
      <c r="C87" s="841"/>
      <c r="D87" s="170"/>
      <c r="E87" s="955"/>
      <c r="F87" s="955"/>
      <c r="G87" s="22"/>
      <c r="H87" s="349" t="e">
        <f>G87/#REF!</f>
        <v>#REF!</v>
      </c>
      <c r="I87" s="348"/>
      <c r="J87" s="348"/>
      <c r="K87" s="348"/>
      <c r="L87" s="147"/>
      <c r="M87" s="147"/>
      <c r="N87" s="147"/>
      <c r="O87" s="863"/>
      <c r="P87" s="860"/>
      <c r="Q87" s="330"/>
      <c r="R87" s="155"/>
      <c r="S87" s="356"/>
      <c r="T87" s="356"/>
      <c r="U87" s="155"/>
      <c r="V87" s="155"/>
      <c r="W87" s="835"/>
      <c r="X87" s="345"/>
      <c r="Y87" s="835"/>
      <c r="Z87" s="270"/>
      <c r="AA87" s="831"/>
      <c r="AB87" s="855"/>
      <c r="AC87" s="319"/>
      <c r="AD87" s="319"/>
      <c r="AE87" s="319"/>
      <c r="AF87" s="319"/>
      <c r="AG87" s="857"/>
      <c r="AH87" s="46"/>
      <c r="AI87" s="126"/>
    </row>
    <row r="88" spans="2:35">
      <c r="B88" s="823"/>
      <c r="C88" s="841"/>
      <c r="D88" s="170"/>
      <c r="E88" s="955"/>
      <c r="F88" s="955"/>
      <c r="G88" s="22"/>
      <c r="H88" s="349" t="e">
        <f>G88/#REF!</f>
        <v>#REF!</v>
      </c>
      <c r="I88" s="348"/>
      <c r="J88" s="348"/>
      <c r="K88" s="348"/>
      <c r="L88" s="147"/>
      <c r="M88" s="147"/>
      <c r="N88" s="147"/>
      <c r="O88" s="863"/>
      <c r="P88" s="860"/>
      <c r="Q88" s="330"/>
      <c r="R88" s="155"/>
      <c r="S88" s="356"/>
      <c r="T88" s="356"/>
      <c r="U88" s="155"/>
      <c r="V88" s="155"/>
      <c r="W88" s="835"/>
      <c r="X88" s="345"/>
      <c r="Y88" s="835"/>
      <c r="Z88" s="270"/>
      <c r="AA88" s="831"/>
      <c r="AB88" s="855"/>
      <c r="AC88" s="319"/>
      <c r="AD88" s="319"/>
      <c r="AE88" s="319"/>
      <c r="AF88" s="319"/>
      <c r="AG88" s="857"/>
      <c r="AH88" s="46"/>
      <c r="AI88" s="19"/>
    </row>
    <row r="89" spans="2:35">
      <c r="B89" s="822"/>
      <c r="C89" s="842"/>
      <c r="D89" s="170"/>
      <c r="E89" s="955"/>
      <c r="F89" s="955"/>
      <c r="G89" s="22"/>
      <c r="H89" s="349" t="e">
        <f>G89/#REF!</f>
        <v>#REF!</v>
      </c>
      <c r="I89" s="349"/>
      <c r="J89" s="349"/>
      <c r="K89" s="349"/>
      <c r="L89" s="7"/>
      <c r="M89" s="7"/>
      <c r="N89" s="7"/>
      <c r="O89" s="864"/>
      <c r="P89" s="861"/>
      <c r="Q89" s="331"/>
      <c r="R89" s="155"/>
      <c r="S89" s="356"/>
      <c r="T89" s="356"/>
      <c r="U89" s="155"/>
      <c r="V89" s="155"/>
      <c r="W89" s="836"/>
      <c r="X89" s="346"/>
      <c r="Y89" s="836"/>
      <c r="Z89" s="271"/>
      <c r="AA89" s="832"/>
      <c r="AB89" s="856"/>
      <c r="AC89" s="320"/>
      <c r="AD89" s="320"/>
      <c r="AE89" s="320"/>
      <c r="AF89" s="320"/>
      <c r="AG89" s="858"/>
      <c r="AH89" s="46"/>
      <c r="AI89" s="19"/>
    </row>
    <row r="90" spans="2:35" s="90" customFormat="1" ht="16.5" customHeight="1">
      <c r="B90" s="821"/>
      <c r="C90" s="78" t="s">
        <v>348</v>
      </c>
      <c r="D90" s="78">
        <f>COUNTA(D80:D89)</f>
        <v>0</v>
      </c>
      <c r="E90" s="953"/>
      <c r="F90" s="954"/>
      <c r="G90" s="69">
        <f>SUM(G80:G89)</f>
        <v>0</v>
      </c>
      <c r="H90" s="69" t="e">
        <f>SUM(H80:H89)</f>
        <v>#REF!</v>
      </c>
      <c r="I90" s="69"/>
      <c r="J90" s="69"/>
      <c r="K90" s="69"/>
      <c r="L90" s="69" t="e">
        <f>H90/200</f>
        <v>#REF!</v>
      </c>
      <c r="M90" s="69"/>
      <c r="N90" s="69"/>
      <c r="O90" s="70">
        <f>SUM(O80:O89)</f>
        <v>0</v>
      </c>
      <c r="P90" s="71">
        <f>SUM(P80:P89)</f>
        <v>0</v>
      </c>
      <c r="Q90" s="71"/>
      <c r="R90" s="71"/>
      <c r="S90" s="71"/>
      <c r="T90" s="71"/>
      <c r="U90" s="74"/>
      <c r="V90" s="74"/>
      <c r="W90" s="74">
        <f t="shared" ref="W90" si="18">SUM(W80:W89)</f>
        <v>0</v>
      </c>
      <c r="X90" s="74"/>
      <c r="Y90" s="74">
        <f>SUM(Y80:Y89)</f>
        <v>0</v>
      </c>
      <c r="Z90" s="74"/>
      <c r="AA90" s="71"/>
      <c r="AB90" s="71" t="e">
        <f>SUM(AB80:AB89)</f>
        <v>#REF!</v>
      </c>
      <c r="AC90" s="71"/>
      <c r="AD90" s="71"/>
      <c r="AE90" s="71"/>
      <c r="AF90" s="71"/>
      <c r="AG90" s="71" t="e">
        <f t="shared" ref="AG90" si="19">SUM(AG80:AG89)</f>
        <v>#REF!</v>
      </c>
      <c r="AH90" s="81"/>
      <c r="AI90" s="91"/>
    </row>
    <row r="91" spans="2:35" s="93" customFormat="1" ht="15" thickBot="1">
      <c r="B91" s="822"/>
      <c r="C91" s="82"/>
      <c r="D91" s="83"/>
      <c r="E91" s="951"/>
      <c r="F91" s="952"/>
      <c r="G91" s="84"/>
      <c r="H91" s="28" t="str">
        <f>IFERROR(IF(G91/#REF!=0," ",G91/#REF!),"")</f>
        <v/>
      </c>
      <c r="I91" s="28"/>
      <c r="J91" s="28"/>
      <c r="K91" s="28"/>
      <c r="L91" s="28"/>
      <c r="M91" s="28"/>
      <c r="N91" s="28"/>
      <c r="O91" s="72"/>
      <c r="P91" s="73"/>
      <c r="Q91" s="73"/>
      <c r="R91" s="73"/>
      <c r="S91" s="73"/>
      <c r="T91" s="73"/>
      <c r="U91" s="73"/>
      <c r="V91" s="73"/>
      <c r="W91" s="73"/>
      <c r="X91" s="73"/>
      <c r="Y91" s="73"/>
      <c r="Z91" s="73"/>
      <c r="AA91" s="73"/>
      <c r="AB91" s="73"/>
      <c r="AC91" s="73"/>
      <c r="AD91" s="73"/>
      <c r="AE91" s="73"/>
      <c r="AF91" s="73"/>
      <c r="AG91" s="73"/>
      <c r="AH91" s="87"/>
      <c r="AI91" s="92"/>
    </row>
    <row r="92" spans="2:35">
      <c r="B92" s="823">
        <f>B80+1</f>
        <v>7</v>
      </c>
      <c r="C92" s="841"/>
      <c r="D92" s="170"/>
      <c r="E92" s="955"/>
      <c r="F92" s="955"/>
      <c r="G92" s="357"/>
      <c r="H92" s="349" t="e">
        <f>G92/#REF!</f>
        <v>#REF!</v>
      </c>
      <c r="I92" s="348"/>
      <c r="J92" s="348"/>
      <c r="K92" s="348"/>
      <c r="L92" s="147"/>
      <c r="M92" s="147"/>
      <c r="N92" s="147"/>
      <c r="O92" s="862" t="str">
        <f>IFERROR(ROUND(IF(G102/#REF!=0,"",G102/#REF!),0),"")</f>
        <v/>
      </c>
      <c r="P92" s="859" t="str">
        <f>IFERROR(O102/#REF!,"")</f>
        <v/>
      </c>
      <c r="Q92" s="330"/>
      <c r="R92" s="155" t="str">
        <f>IFERROR(P102*#REF!/2,"")</f>
        <v/>
      </c>
      <c r="S92" s="356"/>
      <c r="T92" s="356"/>
      <c r="U92" s="155" t="str">
        <f>IFERROR(S102*#REF!/2,"")</f>
        <v/>
      </c>
      <c r="V92" s="155"/>
      <c r="W92" s="834" t="str">
        <f>IFERROR(ROUND(IF(OR(#REF!="Shazoor",#REF!="Shazoor",#REF!="Shazoor",#REF!="Shazoor"),$P102/#REF!,""),1),"NA")</f>
        <v>NA</v>
      </c>
      <c r="X92" s="344"/>
      <c r="Y92" s="834" t="str">
        <f>IFERROR(ROUND(IF(OR(#REF!="Suzuki",#REF!="Suzuki",#REF!="Suzuki",#REF!="Suzuki"),$P102/#REF!,""),1),"NA")</f>
        <v>NA</v>
      </c>
      <c r="Z92" s="269"/>
      <c r="AA92" s="830"/>
      <c r="AB92" s="855" t="e">
        <f>L102</f>
        <v>#REF!</v>
      </c>
      <c r="AC92" s="319"/>
      <c r="AD92" s="319"/>
      <c r="AE92" s="319"/>
      <c r="AF92" s="319"/>
      <c r="AG92" s="857" t="e">
        <f>AB92/20</f>
        <v>#REF!</v>
      </c>
      <c r="AH92" s="44"/>
      <c r="AI92" s="19"/>
    </row>
    <row r="93" spans="2:35">
      <c r="B93" s="823"/>
      <c r="C93" s="841"/>
      <c r="D93" s="170"/>
      <c r="E93" s="955"/>
      <c r="F93" s="955"/>
      <c r="G93" s="357"/>
      <c r="H93" s="349" t="e">
        <f>G93/#REF!</f>
        <v>#REF!</v>
      </c>
      <c r="I93" s="348"/>
      <c r="J93" s="348"/>
      <c r="K93" s="348"/>
      <c r="L93" s="147"/>
      <c r="M93" s="147"/>
      <c r="N93" s="147"/>
      <c r="O93" s="863"/>
      <c r="P93" s="860"/>
      <c r="Q93" s="330"/>
      <c r="R93" s="155"/>
      <c r="S93" s="356"/>
      <c r="T93" s="356"/>
      <c r="U93" s="155"/>
      <c r="V93" s="155"/>
      <c r="W93" s="835"/>
      <c r="X93" s="345"/>
      <c r="Y93" s="835"/>
      <c r="Z93" s="270"/>
      <c r="AA93" s="831"/>
      <c r="AB93" s="855"/>
      <c r="AC93" s="319"/>
      <c r="AD93" s="319"/>
      <c r="AE93" s="319"/>
      <c r="AF93" s="319"/>
      <c r="AG93" s="857"/>
      <c r="AH93" s="46"/>
      <c r="AI93" s="19"/>
    </row>
    <row r="94" spans="2:35">
      <c r="B94" s="823"/>
      <c r="C94" s="841"/>
      <c r="D94" s="170"/>
      <c r="E94" s="955"/>
      <c r="F94" s="955"/>
      <c r="G94" s="357"/>
      <c r="H94" s="349" t="e">
        <f>G94/#REF!</f>
        <v>#REF!</v>
      </c>
      <c r="I94" s="348"/>
      <c r="J94" s="348"/>
      <c r="K94" s="348"/>
      <c r="L94" s="147"/>
      <c r="M94" s="147"/>
      <c r="N94" s="147"/>
      <c r="O94" s="863"/>
      <c r="P94" s="860"/>
      <c r="Q94" s="330"/>
      <c r="R94" s="155"/>
      <c r="S94" s="356"/>
      <c r="T94" s="356"/>
      <c r="U94" s="155"/>
      <c r="V94" s="155"/>
      <c r="W94" s="835"/>
      <c r="X94" s="345"/>
      <c r="Y94" s="835"/>
      <c r="Z94" s="270"/>
      <c r="AA94" s="831"/>
      <c r="AB94" s="855"/>
      <c r="AC94" s="319"/>
      <c r="AD94" s="319"/>
      <c r="AE94" s="319"/>
      <c r="AF94" s="319"/>
      <c r="AG94" s="857"/>
      <c r="AH94" s="46"/>
      <c r="AI94" s="19"/>
    </row>
    <row r="95" spans="2:35">
      <c r="B95" s="823"/>
      <c r="C95" s="841"/>
      <c r="D95" s="170"/>
      <c r="E95" s="955"/>
      <c r="F95" s="955"/>
      <c r="G95" s="357"/>
      <c r="H95" s="349" t="e">
        <f>G95/#REF!</f>
        <v>#REF!</v>
      </c>
      <c r="I95" s="348"/>
      <c r="J95" s="348"/>
      <c r="K95" s="348"/>
      <c r="L95" s="147"/>
      <c r="M95" s="147"/>
      <c r="N95" s="147"/>
      <c r="O95" s="863"/>
      <c r="P95" s="860"/>
      <c r="Q95" s="330"/>
      <c r="R95" s="155"/>
      <c r="S95" s="356"/>
      <c r="T95" s="356"/>
      <c r="U95" s="155"/>
      <c r="V95" s="155"/>
      <c r="W95" s="835"/>
      <c r="X95" s="345"/>
      <c r="Y95" s="835"/>
      <c r="Z95" s="270"/>
      <c r="AA95" s="831"/>
      <c r="AB95" s="855"/>
      <c r="AC95" s="319"/>
      <c r="AD95" s="319"/>
      <c r="AE95" s="319"/>
      <c r="AF95" s="319"/>
      <c r="AG95" s="857"/>
      <c r="AH95" s="46"/>
      <c r="AI95" s="19"/>
    </row>
    <row r="96" spans="2:35">
      <c r="B96" s="823"/>
      <c r="C96" s="841"/>
      <c r="D96" s="170"/>
      <c r="E96" s="955"/>
      <c r="F96" s="955"/>
      <c r="G96" s="22"/>
      <c r="H96" s="349" t="e">
        <f>G96/#REF!</f>
        <v>#REF!</v>
      </c>
      <c r="I96" s="348"/>
      <c r="J96" s="348"/>
      <c r="K96" s="348"/>
      <c r="L96" s="147"/>
      <c r="M96" s="147"/>
      <c r="N96" s="147"/>
      <c r="O96" s="863"/>
      <c r="P96" s="860"/>
      <c r="Q96" s="330"/>
      <c r="R96" s="155"/>
      <c r="S96" s="356"/>
      <c r="T96" s="356"/>
      <c r="U96" s="155"/>
      <c r="V96" s="155"/>
      <c r="W96" s="835"/>
      <c r="X96" s="345"/>
      <c r="Y96" s="835"/>
      <c r="Z96" s="270"/>
      <c r="AA96" s="831"/>
      <c r="AB96" s="855"/>
      <c r="AC96" s="319"/>
      <c r="AD96" s="319"/>
      <c r="AE96" s="319"/>
      <c r="AF96" s="319"/>
      <c r="AG96" s="857"/>
      <c r="AH96" s="46"/>
      <c r="AI96" s="19"/>
    </row>
    <row r="97" spans="2:35">
      <c r="B97" s="823"/>
      <c r="C97" s="841"/>
      <c r="D97" s="170"/>
      <c r="E97" s="955"/>
      <c r="F97" s="955"/>
      <c r="G97" s="22"/>
      <c r="H97" s="349" t="e">
        <f>G97/#REF!</f>
        <v>#REF!</v>
      </c>
      <c r="I97" s="348"/>
      <c r="J97" s="348"/>
      <c r="K97" s="348"/>
      <c r="L97" s="147"/>
      <c r="M97" s="147"/>
      <c r="N97" s="147"/>
      <c r="O97" s="863"/>
      <c r="P97" s="860"/>
      <c r="Q97" s="330"/>
      <c r="R97" s="155"/>
      <c r="S97" s="356"/>
      <c r="T97" s="356"/>
      <c r="U97" s="155"/>
      <c r="V97" s="155"/>
      <c r="W97" s="835"/>
      <c r="X97" s="345"/>
      <c r="Y97" s="835"/>
      <c r="Z97" s="270"/>
      <c r="AA97" s="831"/>
      <c r="AB97" s="855"/>
      <c r="AC97" s="319"/>
      <c r="AD97" s="319"/>
      <c r="AE97" s="319"/>
      <c r="AF97" s="319"/>
      <c r="AG97" s="857"/>
      <c r="AH97" s="46"/>
      <c r="AI97" s="19"/>
    </row>
    <row r="98" spans="2:35">
      <c r="B98" s="823"/>
      <c r="C98" s="841"/>
      <c r="D98" s="170"/>
      <c r="E98" s="955"/>
      <c r="F98" s="955"/>
      <c r="G98" s="22"/>
      <c r="H98" s="349" t="e">
        <f>G98/#REF!</f>
        <v>#REF!</v>
      </c>
      <c r="I98" s="348"/>
      <c r="J98" s="348"/>
      <c r="K98" s="348"/>
      <c r="L98" s="147"/>
      <c r="M98" s="147"/>
      <c r="N98" s="147"/>
      <c r="O98" s="863"/>
      <c r="P98" s="860"/>
      <c r="Q98" s="330"/>
      <c r="R98" s="155"/>
      <c r="S98" s="356"/>
      <c r="T98" s="356"/>
      <c r="U98" s="155"/>
      <c r="V98" s="155"/>
      <c r="W98" s="835"/>
      <c r="X98" s="345"/>
      <c r="Y98" s="835"/>
      <c r="Z98" s="270"/>
      <c r="AA98" s="831"/>
      <c r="AB98" s="855"/>
      <c r="AC98" s="319"/>
      <c r="AD98" s="319"/>
      <c r="AE98" s="319"/>
      <c r="AF98" s="319"/>
      <c r="AG98" s="857"/>
      <c r="AH98" s="46"/>
      <c r="AI98" s="19"/>
    </row>
    <row r="99" spans="2:35">
      <c r="B99" s="823"/>
      <c r="C99" s="841"/>
      <c r="D99" s="170"/>
      <c r="E99" s="955"/>
      <c r="F99" s="955"/>
      <c r="G99" s="22"/>
      <c r="H99" s="349" t="e">
        <f>G99/#REF!</f>
        <v>#REF!</v>
      </c>
      <c r="I99" s="348"/>
      <c r="J99" s="348"/>
      <c r="K99" s="348"/>
      <c r="L99" s="147"/>
      <c r="M99" s="147"/>
      <c r="N99" s="147"/>
      <c r="O99" s="863"/>
      <c r="P99" s="860"/>
      <c r="Q99" s="330"/>
      <c r="R99" s="155"/>
      <c r="S99" s="356"/>
      <c r="T99" s="356"/>
      <c r="U99" s="155"/>
      <c r="V99" s="155"/>
      <c r="W99" s="835"/>
      <c r="X99" s="345"/>
      <c r="Y99" s="835"/>
      <c r="Z99" s="270"/>
      <c r="AA99" s="831"/>
      <c r="AB99" s="855"/>
      <c r="AC99" s="319"/>
      <c r="AD99" s="319"/>
      <c r="AE99" s="319"/>
      <c r="AF99" s="319"/>
      <c r="AG99" s="857"/>
      <c r="AH99" s="46"/>
      <c r="AI99" s="19"/>
    </row>
    <row r="100" spans="2:35">
      <c r="B100" s="823"/>
      <c r="C100" s="841"/>
      <c r="D100" s="170"/>
      <c r="E100" s="955"/>
      <c r="F100" s="955"/>
      <c r="G100" s="22"/>
      <c r="H100" s="349" t="e">
        <f>G100/#REF!</f>
        <v>#REF!</v>
      </c>
      <c r="I100" s="348"/>
      <c r="J100" s="348"/>
      <c r="K100" s="348"/>
      <c r="L100" s="147"/>
      <c r="M100" s="147"/>
      <c r="N100" s="147"/>
      <c r="O100" s="863"/>
      <c r="P100" s="860"/>
      <c r="Q100" s="330"/>
      <c r="R100" s="155"/>
      <c r="S100" s="356"/>
      <c r="T100" s="356"/>
      <c r="U100" s="155"/>
      <c r="V100" s="155"/>
      <c r="W100" s="835"/>
      <c r="X100" s="345"/>
      <c r="Y100" s="835"/>
      <c r="Z100" s="270"/>
      <c r="AA100" s="831"/>
      <c r="AB100" s="855"/>
      <c r="AC100" s="319"/>
      <c r="AD100" s="319"/>
      <c r="AE100" s="319"/>
      <c r="AF100" s="319"/>
      <c r="AG100" s="857"/>
      <c r="AH100" s="46"/>
      <c r="AI100" s="19"/>
    </row>
    <row r="101" spans="2:35">
      <c r="B101" s="822"/>
      <c r="C101" s="842"/>
      <c r="D101" s="170"/>
      <c r="E101" s="955"/>
      <c r="F101" s="955"/>
      <c r="G101" s="22"/>
      <c r="H101" s="349" t="e">
        <f>G101/#REF!</f>
        <v>#REF!</v>
      </c>
      <c r="I101" s="349"/>
      <c r="J101" s="349"/>
      <c r="K101" s="349"/>
      <c r="L101" s="7"/>
      <c r="M101" s="7"/>
      <c r="N101" s="7"/>
      <c r="O101" s="864"/>
      <c r="P101" s="861"/>
      <c r="Q101" s="331"/>
      <c r="R101" s="155"/>
      <c r="S101" s="356"/>
      <c r="T101" s="356"/>
      <c r="U101" s="155"/>
      <c r="V101" s="155"/>
      <c r="W101" s="836"/>
      <c r="X101" s="346"/>
      <c r="Y101" s="836"/>
      <c r="Z101" s="271"/>
      <c r="AA101" s="832"/>
      <c r="AB101" s="856"/>
      <c r="AC101" s="320"/>
      <c r="AD101" s="320"/>
      <c r="AE101" s="320"/>
      <c r="AF101" s="320"/>
      <c r="AG101" s="858"/>
      <c r="AH101" s="46"/>
      <c r="AI101" s="19"/>
    </row>
    <row r="102" spans="2:35" s="90" customFormat="1" ht="16.5" customHeight="1">
      <c r="B102" s="821"/>
      <c r="C102" s="78" t="s">
        <v>348</v>
      </c>
      <c r="D102" s="78">
        <f>COUNTA(D92:D101)</f>
        <v>0</v>
      </c>
      <c r="E102" s="953"/>
      <c r="F102" s="954"/>
      <c r="G102" s="69">
        <f>SUM(G92:G101)</f>
        <v>0</v>
      </c>
      <c r="H102" s="69" t="e">
        <f>SUM(H92:H101)</f>
        <v>#REF!</v>
      </c>
      <c r="I102" s="69"/>
      <c r="J102" s="69"/>
      <c r="K102" s="69"/>
      <c r="L102" s="69" t="e">
        <f>H102/200</f>
        <v>#REF!</v>
      </c>
      <c r="M102" s="69"/>
      <c r="N102" s="69"/>
      <c r="O102" s="70">
        <f>SUM(O92:O101)</f>
        <v>0</v>
      </c>
      <c r="P102" s="71">
        <f>SUM(P92:P101)</f>
        <v>0</v>
      </c>
      <c r="Q102" s="71"/>
      <c r="R102" s="71">
        <f>SUM(R92:R101)</f>
        <v>0</v>
      </c>
      <c r="S102" s="71"/>
      <c r="T102" s="71"/>
      <c r="U102" s="74"/>
      <c r="V102" s="74"/>
      <c r="W102" s="74">
        <f t="shared" ref="W102" si="20">SUM(W92:W101)</f>
        <v>0</v>
      </c>
      <c r="X102" s="74"/>
      <c r="Y102" s="74">
        <f>SUM(Y92:Y101)</f>
        <v>0</v>
      </c>
      <c r="Z102" s="74"/>
      <c r="AA102" s="71"/>
      <c r="AB102" s="71" t="e">
        <f>SUM(AB92:AB101)</f>
        <v>#REF!</v>
      </c>
      <c r="AC102" s="71"/>
      <c r="AD102" s="71"/>
      <c r="AE102" s="71"/>
      <c r="AF102" s="71"/>
      <c r="AG102" s="71" t="e">
        <f t="shared" ref="AG102" si="21">SUM(AG92:AG101)</f>
        <v>#REF!</v>
      </c>
      <c r="AH102" s="81"/>
      <c r="AI102" s="91"/>
    </row>
    <row r="103" spans="2:35" s="93" customFormat="1" ht="15" thickBot="1">
      <c r="B103" s="822"/>
      <c r="C103" s="82"/>
      <c r="D103" s="83"/>
      <c r="E103" s="951"/>
      <c r="F103" s="952"/>
      <c r="G103" s="84"/>
      <c r="H103" s="28" t="str">
        <f>IFERROR(IF(G103/#REF!=0," ",G103/#REF!),"")</f>
        <v/>
      </c>
      <c r="I103" s="28"/>
      <c r="J103" s="28"/>
      <c r="K103" s="28"/>
      <c r="L103" s="28"/>
      <c r="M103" s="28"/>
      <c r="N103" s="28"/>
      <c r="O103" s="72"/>
      <c r="P103" s="73"/>
      <c r="Q103" s="73"/>
      <c r="R103" s="73"/>
      <c r="S103" s="73"/>
      <c r="T103" s="73"/>
      <c r="U103" s="73"/>
      <c r="V103" s="73"/>
      <c r="W103" s="73"/>
      <c r="X103" s="73"/>
      <c r="Y103" s="73"/>
      <c r="Z103" s="73"/>
      <c r="AA103" s="73"/>
      <c r="AB103" s="73"/>
      <c r="AC103" s="73"/>
      <c r="AD103" s="73"/>
      <c r="AE103" s="73"/>
      <c r="AF103" s="73"/>
      <c r="AG103" s="73"/>
      <c r="AH103" s="87"/>
      <c r="AI103" s="92"/>
    </row>
    <row r="104" spans="2:35">
      <c r="B104" s="823">
        <f>B92+1</f>
        <v>8</v>
      </c>
      <c r="C104" s="841"/>
      <c r="D104" s="170"/>
      <c r="E104" s="955"/>
      <c r="F104" s="955"/>
      <c r="G104" s="357"/>
      <c r="H104" s="349" t="e">
        <f>G104/#REF!</f>
        <v>#REF!</v>
      </c>
      <c r="I104" s="348"/>
      <c r="J104" s="348"/>
      <c r="K104" s="348"/>
      <c r="L104" s="147"/>
      <c r="M104" s="147"/>
      <c r="N104" s="147"/>
      <c r="O104" s="862" t="str">
        <f>IFERROR(ROUND(IF(G114/#REF!=0,"",G114/#REF!),0),"")</f>
        <v/>
      </c>
      <c r="P104" s="859" t="str">
        <f>IFERROR(O114/#REF!,"")</f>
        <v/>
      </c>
      <c r="Q104" s="330"/>
      <c r="R104" s="155" t="str">
        <f>IFERROR(P114*#REF!/2,"")</f>
        <v/>
      </c>
      <c r="S104" s="356"/>
      <c r="T104" s="356"/>
      <c r="U104" s="155" t="str">
        <f>IFERROR(S114*#REF!/2,"")</f>
        <v/>
      </c>
      <c r="V104" s="155"/>
      <c r="W104" s="834" t="str">
        <f>IFERROR(ROUND(IF(OR(#REF!="Shazoor",#REF!="Shazoor",#REF!="Shazoor",#REF!="Shazoor"),$P114/#REF!,""),1),"NA")</f>
        <v>NA</v>
      </c>
      <c r="X104" s="344"/>
      <c r="Y104" s="834" t="str">
        <f>IFERROR(ROUND(IF(OR(#REF!="Suzuki",#REF!="Suzuki",#REF!="Suzuki",#REF!="Suzuki"),$P114/#REF!,""),1),"NA")</f>
        <v>NA</v>
      </c>
      <c r="Z104" s="269"/>
      <c r="AA104" s="830"/>
      <c r="AB104" s="855" t="e">
        <f>L114</f>
        <v>#REF!</v>
      </c>
      <c r="AC104" s="319"/>
      <c r="AD104" s="319"/>
      <c r="AE104" s="319"/>
      <c r="AF104" s="319"/>
      <c r="AG104" s="857" t="e">
        <f>AB104/20</f>
        <v>#REF!</v>
      </c>
      <c r="AH104" s="44"/>
      <c r="AI104" s="19"/>
    </row>
    <row r="105" spans="2:35">
      <c r="B105" s="823"/>
      <c r="C105" s="841"/>
      <c r="D105" s="170"/>
      <c r="E105" s="955"/>
      <c r="F105" s="955"/>
      <c r="G105" s="357"/>
      <c r="H105" s="349" t="e">
        <f>G105/#REF!</f>
        <v>#REF!</v>
      </c>
      <c r="I105" s="348"/>
      <c r="J105" s="348"/>
      <c r="K105" s="348"/>
      <c r="L105" s="147"/>
      <c r="M105" s="147"/>
      <c r="N105" s="147"/>
      <c r="O105" s="863"/>
      <c r="P105" s="860"/>
      <c r="Q105" s="330"/>
      <c r="R105" s="155"/>
      <c r="S105" s="356"/>
      <c r="T105" s="356"/>
      <c r="U105" s="155"/>
      <c r="V105" s="155"/>
      <c r="W105" s="835"/>
      <c r="X105" s="345"/>
      <c r="Y105" s="835"/>
      <c r="Z105" s="270"/>
      <c r="AA105" s="831"/>
      <c r="AB105" s="855"/>
      <c r="AC105" s="319"/>
      <c r="AD105" s="319"/>
      <c r="AE105" s="319"/>
      <c r="AF105" s="319"/>
      <c r="AG105" s="857"/>
      <c r="AH105" s="46"/>
      <c r="AI105" s="19"/>
    </row>
    <row r="106" spans="2:35">
      <c r="B106" s="823"/>
      <c r="C106" s="841"/>
      <c r="D106" s="170"/>
      <c r="E106" s="955"/>
      <c r="F106" s="955"/>
      <c r="G106" s="357"/>
      <c r="H106" s="349" t="e">
        <f>G106/#REF!</f>
        <v>#REF!</v>
      </c>
      <c r="I106" s="348"/>
      <c r="J106" s="348"/>
      <c r="K106" s="348"/>
      <c r="L106" s="147"/>
      <c r="M106" s="147"/>
      <c r="N106" s="147"/>
      <c r="O106" s="863"/>
      <c r="P106" s="860"/>
      <c r="Q106" s="330"/>
      <c r="R106" s="155"/>
      <c r="S106" s="356"/>
      <c r="T106" s="356"/>
      <c r="U106" s="155"/>
      <c r="V106" s="155"/>
      <c r="W106" s="835"/>
      <c r="X106" s="345"/>
      <c r="Y106" s="835"/>
      <c r="Z106" s="270"/>
      <c r="AA106" s="831"/>
      <c r="AB106" s="855"/>
      <c r="AC106" s="319"/>
      <c r="AD106" s="319"/>
      <c r="AE106" s="319"/>
      <c r="AF106" s="319"/>
      <c r="AG106" s="857"/>
      <c r="AH106" s="46"/>
      <c r="AI106" s="19"/>
    </row>
    <row r="107" spans="2:35">
      <c r="B107" s="823"/>
      <c r="C107" s="841"/>
      <c r="D107" s="170"/>
      <c r="E107" s="955"/>
      <c r="F107" s="955"/>
      <c r="G107" s="357"/>
      <c r="H107" s="349" t="e">
        <f>G107/#REF!</f>
        <v>#REF!</v>
      </c>
      <c r="I107" s="348"/>
      <c r="J107" s="348"/>
      <c r="K107" s="348"/>
      <c r="L107" s="147"/>
      <c r="M107" s="147"/>
      <c r="N107" s="147"/>
      <c r="O107" s="863"/>
      <c r="P107" s="860"/>
      <c r="Q107" s="330"/>
      <c r="R107" s="155"/>
      <c r="S107" s="356"/>
      <c r="T107" s="356"/>
      <c r="U107" s="155"/>
      <c r="V107" s="155"/>
      <c r="W107" s="835"/>
      <c r="X107" s="345"/>
      <c r="Y107" s="835"/>
      <c r="Z107" s="270"/>
      <c r="AA107" s="831"/>
      <c r="AB107" s="855"/>
      <c r="AC107" s="319"/>
      <c r="AD107" s="319"/>
      <c r="AE107" s="319"/>
      <c r="AF107" s="319"/>
      <c r="AG107" s="857"/>
      <c r="AH107" s="46"/>
      <c r="AI107" s="19"/>
    </row>
    <row r="108" spans="2:35">
      <c r="B108" s="823"/>
      <c r="C108" s="841"/>
      <c r="D108" s="170"/>
      <c r="E108" s="955"/>
      <c r="F108" s="955"/>
      <c r="G108" s="22"/>
      <c r="H108" s="349" t="e">
        <f>G108/#REF!</f>
        <v>#REF!</v>
      </c>
      <c r="I108" s="348"/>
      <c r="J108" s="348"/>
      <c r="K108" s="348"/>
      <c r="L108" s="147"/>
      <c r="M108" s="147"/>
      <c r="N108" s="147"/>
      <c r="O108" s="863"/>
      <c r="P108" s="860"/>
      <c r="Q108" s="330"/>
      <c r="R108" s="155"/>
      <c r="S108" s="356"/>
      <c r="T108" s="356"/>
      <c r="U108" s="155"/>
      <c r="V108" s="155"/>
      <c r="W108" s="835"/>
      <c r="X108" s="345"/>
      <c r="Y108" s="835"/>
      <c r="Z108" s="270"/>
      <c r="AA108" s="831"/>
      <c r="AB108" s="855"/>
      <c r="AC108" s="319"/>
      <c r="AD108" s="319"/>
      <c r="AE108" s="319"/>
      <c r="AF108" s="319"/>
      <c r="AG108" s="857"/>
      <c r="AH108" s="46"/>
      <c r="AI108" s="19"/>
    </row>
    <row r="109" spans="2:35">
      <c r="B109" s="823"/>
      <c r="C109" s="841"/>
      <c r="D109" s="170"/>
      <c r="E109" s="955"/>
      <c r="F109" s="955"/>
      <c r="G109" s="22"/>
      <c r="H109" s="349" t="e">
        <f>G109/#REF!</f>
        <v>#REF!</v>
      </c>
      <c r="I109" s="348"/>
      <c r="J109" s="348"/>
      <c r="K109" s="348"/>
      <c r="L109" s="147"/>
      <c r="M109" s="147"/>
      <c r="N109" s="147"/>
      <c r="O109" s="863"/>
      <c r="P109" s="860"/>
      <c r="Q109" s="330"/>
      <c r="R109" s="155"/>
      <c r="S109" s="356"/>
      <c r="T109" s="356"/>
      <c r="U109" s="155"/>
      <c r="V109" s="155"/>
      <c r="W109" s="835"/>
      <c r="X109" s="345"/>
      <c r="Y109" s="835"/>
      <c r="Z109" s="270"/>
      <c r="AA109" s="831"/>
      <c r="AB109" s="855"/>
      <c r="AC109" s="319"/>
      <c r="AD109" s="319"/>
      <c r="AE109" s="319"/>
      <c r="AF109" s="319"/>
      <c r="AG109" s="857"/>
      <c r="AH109" s="46"/>
      <c r="AI109" s="19"/>
    </row>
    <row r="110" spans="2:35">
      <c r="B110" s="823"/>
      <c r="C110" s="841"/>
      <c r="D110" s="170"/>
      <c r="E110" s="955"/>
      <c r="F110" s="955"/>
      <c r="G110" s="22"/>
      <c r="H110" s="349" t="e">
        <f>G110/#REF!</f>
        <v>#REF!</v>
      </c>
      <c r="I110" s="348"/>
      <c r="J110" s="348"/>
      <c r="K110" s="348"/>
      <c r="L110" s="147"/>
      <c r="M110" s="147"/>
      <c r="N110" s="147"/>
      <c r="O110" s="863"/>
      <c r="P110" s="860"/>
      <c r="Q110" s="330"/>
      <c r="R110" s="155"/>
      <c r="S110" s="356"/>
      <c r="T110" s="356"/>
      <c r="U110" s="155"/>
      <c r="V110" s="155"/>
      <c r="W110" s="835"/>
      <c r="X110" s="345"/>
      <c r="Y110" s="835"/>
      <c r="Z110" s="270"/>
      <c r="AA110" s="831"/>
      <c r="AB110" s="855"/>
      <c r="AC110" s="319"/>
      <c r="AD110" s="319"/>
      <c r="AE110" s="319"/>
      <c r="AF110" s="319"/>
      <c r="AG110" s="857"/>
      <c r="AH110" s="46"/>
      <c r="AI110" s="19"/>
    </row>
    <row r="111" spans="2:35">
      <c r="B111" s="823"/>
      <c r="C111" s="841"/>
      <c r="D111" s="170"/>
      <c r="E111" s="955"/>
      <c r="F111" s="955"/>
      <c r="G111" s="22"/>
      <c r="H111" s="349" t="e">
        <f>G111/#REF!</f>
        <v>#REF!</v>
      </c>
      <c r="I111" s="348"/>
      <c r="J111" s="348"/>
      <c r="K111" s="348"/>
      <c r="L111" s="147"/>
      <c r="M111" s="147"/>
      <c r="N111" s="147"/>
      <c r="O111" s="863"/>
      <c r="P111" s="860"/>
      <c r="Q111" s="330"/>
      <c r="R111" s="155"/>
      <c r="S111" s="356"/>
      <c r="T111" s="356"/>
      <c r="U111" s="155"/>
      <c r="V111" s="155"/>
      <c r="W111" s="835"/>
      <c r="X111" s="345"/>
      <c r="Y111" s="835"/>
      <c r="Z111" s="270"/>
      <c r="AA111" s="831"/>
      <c r="AB111" s="855"/>
      <c r="AC111" s="319"/>
      <c r="AD111" s="319"/>
      <c r="AE111" s="319"/>
      <c r="AF111" s="319"/>
      <c r="AG111" s="857"/>
      <c r="AH111" s="46"/>
      <c r="AI111" s="19"/>
    </row>
    <row r="112" spans="2:35">
      <c r="B112" s="823"/>
      <c r="C112" s="841"/>
      <c r="D112" s="170"/>
      <c r="E112" s="955"/>
      <c r="F112" s="955"/>
      <c r="G112" s="22"/>
      <c r="H112" s="349" t="e">
        <f>G112/#REF!</f>
        <v>#REF!</v>
      </c>
      <c r="I112" s="348"/>
      <c r="J112" s="348"/>
      <c r="K112" s="348"/>
      <c r="L112" s="147"/>
      <c r="M112" s="147"/>
      <c r="N112" s="147"/>
      <c r="O112" s="863"/>
      <c r="P112" s="860"/>
      <c r="Q112" s="330"/>
      <c r="R112" s="155"/>
      <c r="S112" s="356"/>
      <c r="T112" s="356"/>
      <c r="U112" s="155"/>
      <c r="V112" s="155"/>
      <c r="W112" s="835"/>
      <c r="X112" s="345"/>
      <c r="Y112" s="835"/>
      <c r="Z112" s="270"/>
      <c r="AA112" s="831"/>
      <c r="AB112" s="855"/>
      <c r="AC112" s="319"/>
      <c r="AD112" s="319"/>
      <c r="AE112" s="319"/>
      <c r="AF112" s="319"/>
      <c r="AG112" s="857"/>
      <c r="AH112" s="46"/>
      <c r="AI112" s="19"/>
    </row>
    <row r="113" spans="2:35">
      <c r="B113" s="822"/>
      <c r="C113" s="842"/>
      <c r="D113" s="170"/>
      <c r="E113" s="955"/>
      <c r="F113" s="955"/>
      <c r="G113" s="22"/>
      <c r="H113" s="349" t="e">
        <f>G113/#REF!</f>
        <v>#REF!</v>
      </c>
      <c r="I113" s="349"/>
      <c r="J113" s="349"/>
      <c r="K113" s="349"/>
      <c r="L113" s="7"/>
      <c r="M113" s="7"/>
      <c r="N113" s="7"/>
      <c r="O113" s="864"/>
      <c r="P113" s="861"/>
      <c r="Q113" s="331"/>
      <c r="R113" s="155"/>
      <c r="S113" s="356"/>
      <c r="T113" s="356"/>
      <c r="U113" s="155"/>
      <c r="V113" s="155"/>
      <c r="W113" s="836"/>
      <c r="X113" s="346"/>
      <c r="Y113" s="836"/>
      <c r="Z113" s="271"/>
      <c r="AA113" s="832"/>
      <c r="AB113" s="856"/>
      <c r="AC113" s="320"/>
      <c r="AD113" s="320"/>
      <c r="AE113" s="320"/>
      <c r="AF113" s="320"/>
      <c r="AG113" s="858"/>
      <c r="AH113" s="46"/>
      <c r="AI113" s="19"/>
    </row>
    <row r="114" spans="2:35" s="90" customFormat="1" ht="16.5" customHeight="1">
      <c r="B114" s="241"/>
      <c r="C114" s="78" t="s">
        <v>348</v>
      </c>
      <c r="D114" s="78">
        <f>COUNTA(D104:D113)</f>
        <v>0</v>
      </c>
      <c r="E114" s="953"/>
      <c r="F114" s="954"/>
      <c r="G114" s="69">
        <f>SUM(G104:G113)</f>
        <v>0</v>
      </c>
      <c r="H114" s="69" t="e">
        <f>SUM(H104:H113)</f>
        <v>#REF!</v>
      </c>
      <c r="I114" s="69"/>
      <c r="J114" s="69"/>
      <c r="K114" s="69"/>
      <c r="L114" s="69" t="e">
        <f>H114/200</f>
        <v>#REF!</v>
      </c>
      <c r="M114" s="69"/>
      <c r="N114" s="69"/>
      <c r="O114" s="70">
        <f>SUM(O104:O113)</f>
        <v>0</v>
      </c>
      <c r="P114" s="71">
        <f>SUM(P104:P113)</f>
        <v>0</v>
      </c>
      <c r="Q114" s="71"/>
      <c r="R114" s="71"/>
      <c r="S114" s="71"/>
      <c r="T114" s="71"/>
      <c r="U114" s="74"/>
      <c r="V114" s="74"/>
      <c r="W114" s="74">
        <f t="shared" ref="W114" si="22">SUM(W104:W113)</f>
        <v>0</v>
      </c>
      <c r="X114" s="74"/>
      <c r="Y114" s="74">
        <f>SUM(Y104:Y113)</f>
        <v>0</v>
      </c>
      <c r="Z114" s="74"/>
      <c r="AA114" s="71"/>
      <c r="AB114" s="71" t="e">
        <f>SUM(AB104:AB113)</f>
        <v>#REF!</v>
      </c>
      <c r="AC114" s="71"/>
      <c r="AD114" s="71"/>
      <c r="AE114" s="71"/>
      <c r="AF114" s="71"/>
      <c r="AG114" s="71" t="e">
        <f t="shared" ref="AG114" si="23">SUM(AG104:AG113)</f>
        <v>#REF!</v>
      </c>
      <c r="AH114" s="81"/>
      <c r="AI114" s="91"/>
    </row>
    <row r="115" spans="2:35" s="93" customFormat="1" ht="15" thickBot="1">
      <c r="B115" s="242"/>
      <c r="C115" s="82"/>
      <c r="D115" s="83"/>
      <c r="E115" s="951"/>
      <c r="F115" s="952"/>
      <c r="G115" s="84"/>
      <c r="H115" s="28" t="str">
        <f>IFERROR(IF(G115/#REF!=0," ",G115/#REF!),"")</f>
        <v/>
      </c>
      <c r="I115" s="28"/>
      <c r="J115" s="28"/>
      <c r="K115" s="28"/>
      <c r="L115" s="28"/>
      <c r="M115" s="28"/>
      <c r="N115" s="28"/>
      <c r="O115" s="72"/>
      <c r="P115" s="73"/>
      <c r="Q115" s="73"/>
      <c r="R115" s="73"/>
      <c r="S115" s="73"/>
      <c r="T115" s="73"/>
      <c r="U115" s="73"/>
      <c r="V115" s="73"/>
      <c r="W115" s="73"/>
      <c r="X115" s="73"/>
      <c r="Y115" s="73"/>
      <c r="Z115" s="73"/>
      <c r="AA115" s="73"/>
      <c r="AB115" s="73"/>
      <c r="AC115" s="73"/>
      <c r="AD115" s="73"/>
      <c r="AE115" s="73"/>
      <c r="AF115" s="73"/>
      <c r="AG115" s="73"/>
      <c r="AH115" s="87"/>
      <c r="AI115" s="92"/>
    </row>
    <row r="116" spans="2:35">
      <c r="B116" s="823">
        <f>B104+1</f>
        <v>9</v>
      </c>
      <c r="C116" s="841"/>
      <c r="D116" s="170"/>
      <c r="E116" s="955"/>
      <c r="F116" s="955"/>
      <c r="G116" s="357"/>
      <c r="H116" s="349" t="e">
        <f>G116/#REF!</f>
        <v>#REF!</v>
      </c>
      <c r="I116" s="348"/>
      <c r="J116" s="348"/>
      <c r="K116" s="348"/>
      <c r="L116" s="147"/>
      <c r="M116" s="147"/>
      <c r="N116" s="147"/>
      <c r="O116" s="862" t="str">
        <f>IFERROR(ROUND(IF(G126/#REF!=0,"",G126/#REF!),0),"")</f>
        <v/>
      </c>
      <c r="P116" s="859" t="str">
        <f>IFERROR(O126/#REF!,"")</f>
        <v/>
      </c>
      <c r="Q116" s="330"/>
      <c r="R116" s="155" t="str">
        <f>IFERROR(P126*#REF!/2,"")</f>
        <v/>
      </c>
      <c r="S116" s="356"/>
      <c r="T116" s="356"/>
      <c r="U116" s="155" t="str">
        <f>IFERROR(S126*#REF!/2,"")</f>
        <v/>
      </c>
      <c r="V116" s="155"/>
      <c r="W116" s="834" t="str">
        <f>IFERROR(ROUND(IF(OR(#REF!="Shazoor",#REF!="Shazoor",#REF!="Shazoor",#REF!="Shazoor"),$P126/#REF!,""),1),"NA")</f>
        <v>NA</v>
      </c>
      <c r="X116" s="344"/>
      <c r="Y116" s="834" t="str">
        <f>IFERROR(ROUND(IF(OR(#REF!="Suzuki",#REF!="Suzuki",#REF!="Suzuki",#REF!="Suzuki"),$P126/#REF!,""),1),"NA")</f>
        <v>NA</v>
      </c>
      <c r="Z116" s="269"/>
      <c r="AA116" s="830"/>
      <c r="AB116" s="855" t="e">
        <f>L126</f>
        <v>#REF!</v>
      </c>
      <c r="AC116" s="319"/>
      <c r="AD116" s="319"/>
      <c r="AE116" s="319"/>
      <c r="AF116" s="319"/>
      <c r="AG116" s="857" t="e">
        <f>AB116/20</f>
        <v>#REF!</v>
      </c>
      <c r="AH116" s="44"/>
      <c r="AI116" s="19"/>
    </row>
    <row r="117" spans="2:35">
      <c r="B117" s="823"/>
      <c r="C117" s="841"/>
      <c r="D117" s="170"/>
      <c r="E117" s="955"/>
      <c r="F117" s="955"/>
      <c r="G117" s="357"/>
      <c r="H117" s="349" t="e">
        <f>G117/#REF!</f>
        <v>#REF!</v>
      </c>
      <c r="I117" s="348"/>
      <c r="J117" s="348"/>
      <c r="K117" s="348"/>
      <c r="L117" s="147"/>
      <c r="M117" s="147"/>
      <c r="N117" s="147"/>
      <c r="O117" s="863"/>
      <c r="P117" s="860"/>
      <c r="Q117" s="330"/>
      <c r="R117" s="155"/>
      <c r="S117" s="356"/>
      <c r="T117" s="356"/>
      <c r="U117" s="155"/>
      <c r="V117" s="155"/>
      <c r="W117" s="835"/>
      <c r="X117" s="345"/>
      <c r="Y117" s="835"/>
      <c r="Z117" s="270"/>
      <c r="AA117" s="831"/>
      <c r="AB117" s="855"/>
      <c r="AC117" s="319"/>
      <c r="AD117" s="319"/>
      <c r="AE117" s="319"/>
      <c r="AF117" s="319"/>
      <c r="AG117" s="857"/>
      <c r="AH117" s="46"/>
      <c r="AI117" s="19"/>
    </row>
    <row r="118" spans="2:35">
      <c r="B118" s="823"/>
      <c r="C118" s="841"/>
      <c r="D118" s="170"/>
      <c r="E118" s="955"/>
      <c r="F118" s="955"/>
      <c r="G118" s="357"/>
      <c r="H118" s="349" t="e">
        <f>G118/#REF!</f>
        <v>#REF!</v>
      </c>
      <c r="I118" s="348"/>
      <c r="J118" s="348"/>
      <c r="K118" s="348"/>
      <c r="L118" s="147"/>
      <c r="M118" s="147"/>
      <c r="N118" s="147"/>
      <c r="O118" s="863"/>
      <c r="P118" s="860"/>
      <c r="Q118" s="330"/>
      <c r="R118" s="155"/>
      <c r="S118" s="356"/>
      <c r="T118" s="356"/>
      <c r="U118" s="155"/>
      <c r="V118" s="155"/>
      <c r="W118" s="835"/>
      <c r="X118" s="345"/>
      <c r="Y118" s="835"/>
      <c r="Z118" s="270"/>
      <c r="AA118" s="831"/>
      <c r="AB118" s="855"/>
      <c r="AC118" s="319"/>
      <c r="AD118" s="319"/>
      <c r="AE118" s="319"/>
      <c r="AF118" s="319"/>
      <c r="AG118" s="857"/>
      <c r="AH118" s="46"/>
      <c r="AI118" s="19"/>
    </row>
    <row r="119" spans="2:35">
      <c r="B119" s="823"/>
      <c r="C119" s="841"/>
      <c r="D119" s="170"/>
      <c r="E119" s="955"/>
      <c r="F119" s="955"/>
      <c r="G119" s="357"/>
      <c r="H119" s="349" t="e">
        <f>G119/#REF!</f>
        <v>#REF!</v>
      </c>
      <c r="I119" s="348"/>
      <c r="J119" s="348"/>
      <c r="K119" s="348"/>
      <c r="L119" s="147"/>
      <c r="M119" s="147"/>
      <c r="N119" s="147"/>
      <c r="O119" s="863"/>
      <c r="P119" s="860"/>
      <c r="Q119" s="330"/>
      <c r="R119" s="155"/>
      <c r="S119" s="356"/>
      <c r="T119" s="356"/>
      <c r="U119" s="155"/>
      <c r="V119" s="155"/>
      <c r="W119" s="835"/>
      <c r="X119" s="345"/>
      <c r="Y119" s="835"/>
      <c r="Z119" s="270"/>
      <c r="AA119" s="831"/>
      <c r="AB119" s="855"/>
      <c r="AC119" s="319"/>
      <c r="AD119" s="319"/>
      <c r="AE119" s="319"/>
      <c r="AF119" s="319"/>
      <c r="AG119" s="857"/>
      <c r="AH119" s="46"/>
      <c r="AI119" s="19"/>
    </row>
    <row r="120" spans="2:35">
      <c r="B120" s="823"/>
      <c r="C120" s="841"/>
      <c r="D120" s="170"/>
      <c r="E120" s="955"/>
      <c r="F120" s="955"/>
      <c r="G120" s="22"/>
      <c r="H120" s="349" t="e">
        <f>G120/#REF!</f>
        <v>#REF!</v>
      </c>
      <c r="I120" s="348"/>
      <c r="J120" s="348"/>
      <c r="K120" s="348"/>
      <c r="L120" s="147"/>
      <c r="M120" s="147"/>
      <c r="N120" s="147"/>
      <c r="O120" s="863"/>
      <c r="P120" s="860"/>
      <c r="Q120" s="330"/>
      <c r="R120" s="155"/>
      <c r="S120" s="356"/>
      <c r="T120" s="356"/>
      <c r="U120" s="155"/>
      <c r="V120" s="155"/>
      <c r="W120" s="835"/>
      <c r="X120" s="345"/>
      <c r="Y120" s="835"/>
      <c r="Z120" s="270"/>
      <c r="AA120" s="831"/>
      <c r="AB120" s="855"/>
      <c r="AC120" s="319"/>
      <c r="AD120" s="319"/>
      <c r="AE120" s="319"/>
      <c r="AF120" s="319"/>
      <c r="AG120" s="857"/>
      <c r="AH120" s="46"/>
      <c r="AI120" s="19"/>
    </row>
    <row r="121" spans="2:35">
      <c r="B121" s="823"/>
      <c r="C121" s="841"/>
      <c r="D121" s="170"/>
      <c r="E121" s="955"/>
      <c r="F121" s="955"/>
      <c r="G121" s="22"/>
      <c r="H121" s="349" t="e">
        <f>G121/#REF!</f>
        <v>#REF!</v>
      </c>
      <c r="I121" s="348"/>
      <c r="J121" s="348"/>
      <c r="K121" s="348"/>
      <c r="L121" s="147"/>
      <c r="M121" s="147"/>
      <c r="N121" s="147"/>
      <c r="O121" s="863"/>
      <c r="P121" s="860"/>
      <c r="Q121" s="330"/>
      <c r="R121" s="155"/>
      <c r="S121" s="356"/>
      <c r="T121" s="356"/>
      <c r="U121" s="155"/>
      <c r="V121" s="155"/>
      <c r="W121" s="835"/>
      <c r="X121" s="345"/>
      <c r="Y121" s="835"/>
      <c r="Z121" s="270"/>
      <c r="AA121" s="831"/>
      <c r="AB121" s="855"/>
      <c r="AC121" s="319"/>
      <c r="AD121" s="319"/>
      <c r="AE121" s="319"/>
      <c r="AF121" s="319"/>
      <c r="AG121" s="857"/>
      <c r="AH121" s="46"/>
      <c r="AI121" s="19"/>
    </row>
    <row r="122" spans="2:35">
      <c r="B122" s="823"/>
      <c r="C122" s="841"/>
      <c r="D122" s="170"/>
      <c r="E122" s="955"/>
      <c r="F122" s="955"/>
      <c r="G122" s="22"/>
      <c r="H122" s="349" t="e">
        <f>G122/#REF!</f>
        <v>#REF!</v>
      </c>
      <c r="I122" s="348"/>
      <c r="J122" s="348"/>
      <c r="K122" s="348"/>
      <c r="L122" s="147"/>
      <c r="M122" s="147"/>
      <c r="N122" s="147"/>
      <c r="O122" s="863"/>
      <c r="P122" s="860"/>
      <c r="Q122" s="330"/>
      <c r="R122" s="155"/>
      <c r="S122" s="356"/>
      <c r="T122" s="356"/>
      <c r="U122" s="155"/>
      <c r="V122" s="155"/>
      <c r="W122" s="835"/>
      <c r="X122" s="345"/>
      <c r="Y122" s="835"/>
      <c r="Z122" s="270"/>
      <c r="AA122" s="831"/>
      <c r="AB122" s="855"/>
      <c r="AC122" s="319"/>
      <c r="AD122" s="319"/>
      <c r="AE122" s="319"/>
      <c r="AF122" s="319"/>
      <c r="AG122" s="857"/>
      <c r="AH122" s="46"/>
      <c r="AI122" s="19"/>
    </row>
    <row r="123" spans="2:35">
      <c r="B123" s="823"/>
      <c r="C123" s="841"/>
      <c r="D123" s="170"/>
      <c r="E123" s="955"/>
      <c r="F123" s="955"/>
      <c r="G123" s="22"/>
      <c r="H123" s="349" t="e">
        <f>G123/#REF!</f>
        <v>#REF!</v>
      </c>
      <c r="I123" s="348"/>
      <c r="J123" s="348"/>
      <c r="K123" s="348"/>
      <c r="L123" s="147"/>
      <c r="M123" s="147"/>
      <c r="N123" s="147"/>
      <c r="O123" s="863"/>
      <c r="P123" s="860"/>
      <c r="Q123" s="330"/>
      <c r="R123" s="155"/>
      <c r="S123" s="356"/>
      <c r="T123" s="356"/>
      <c r="U123" s="155"/>
      <c r="V123" s="155"/>
      <c r="W123" s="835"/>
      <c r="X123" s="345"/>
      <c r="Y123" s="835"/>
      <c r="Z123" s="270"/>
      <c r="AA123" s="831"/>
      <c r="AB123" s="855"/>
      <c r="AC123" s="319"/>
      <c r="AD123" s="319"/>
      <c r="AE123" s="319"/>
      <c r="AF123" s="319"/>
      <c r="AG123" s="857"/>
      <c r="AH123" s="46"/>
      <c r="AI123" s="19"/>
    </row>
    <row r="124" spans="2:35">
      <c r="B124" s="823"/>
      <c r="C124" s="841"/>
      <c r="D124" s="170"/>
      <c r="E124" s="955"/>
      <c r="F124" s="955"/>
      <c r="G124" s="22"/>
      <c r="H124" s="349" t="e">
        <f>G124/#REF!</f>
        <v>#REF!</v>
      </c>
      <c r="I124" s="348"/>
      <c r="J124" s="348"/>
      <c r="K124" s="348"/>
      <c r="L124" s="147"/>
      <c r="M124" s="147"/>
      <c r="N124" s="147"/>
      <c r="O124" s="863"/>
      <c r="P124" s="860"/>
      <c r="Q124" s="330"/>
      <c r="R124" s="155"/>
      <c r="S124" s="356"/>
      <c r="T124" s="356"/>
      <c r="U124" s="155"/>
      <c r="V124" s="155"/>
      <c r="W124" s="835"/>
      <c r="X124" s="345"/>
      <c r="Y124" s="835"/>
      <c r="Z124" s="270"/>
      <c r="AA124" s="831"/>
      <c r="AB124" s="855"/>
      <c r="AC124" s="319"/>
      <c r="AD124" s="319"/>
      <c r="AE124" s="319"/>
      <c r="AF124" s="319"/>
      <c r="AG124" s="857"/>
      <c r="AH124" s="46"/>
      <c r="AI124" s="19"/>
    </row>
    <row r="125" spans="2:35">
      <c r="B125" s="822"/>
      <c r="C125" s="842"/>
      <c r="D125" s="170"/>
      <c r="E125" s="955"/>
      <c r="F125" s="955"/>
      <c r="G125" s="22"/>
      <c r="H125" s="349" t="e">
        <f>G125/#REF!</f>
        <v>#REF!</v>
      </c>
      <c r="I125" s="349"/>
      <c r="J125" s="349"/>
      <c r="K125" s="349"/>
      <c r="L125" s="7"/>
      <c r="M125" s="7"/>
      <c r="N125" s="7"/>
      <c r="O125" s="864"/>
      <c r="P125" s="861"/>
      <c r="Q125" s="331"/>
      <c r="R125" s="155"/>
      <c r="S125" s="356"/>
      <c r="T125" s="356"/>
      <c r="U125" s="155"/>
      <c r="V125" s="155"/>
      <c r="W125" s="836"/>
      <c r="X125" s="346"/>
      <c r="Y125" s="836"/>
      <c r="Z125" s="271"/>
      <c r="AA125" s="832"/>
      <c r="AB125" s="856"/>
      <c r="AC125" s="320"/>
      <c r="AD125" s="320"/>
      <c r="AE125" s="320"/>
      <c r="AF125" s="320"/>
      <c r="AG125" s="858"/>
      <c r="AH125" s="46"/>
      <c r="AI125" s="19"/>
    </row>
    <row r="126" spans="2:35" s="90" customFormat="1" ht="16.5" customHeight="1">
      <c r="B126" s="241"/>
      <c r="C126" s="78" t="s">
        <v>348</v>
      </c>
      <c r="D126" s="78">
        <f>COUNTA(D116:D125)</f>
        <v>0</v>
      </c>
      <c r="E126" s="953"/>
      <c r="F126" s="954"/>
      <c r="G126" s="69">
        <f>SUM(G116:G125)</f>
        <v>0</v>
      </c>
      <c r="H126" s="69" t="e">
        <f>SUM(H116:H125)</f>
        <v>#REF!</v>
      </c>
      <c r="I126" s="69"/>
      <c r="J126" s="69"/>
      <c r="K126" s="69"/>
      <c r="L126" s="69" t="e">
        <f>H126/200</f>
        <v>#REF!</v>
      </c>
      <c r="M126" s="69"/>
      <c r="N126" s="69"/>
      <c r="O126" s="70">
        <f>SUM(O116:O125)</f>
        <v>0</v>
      </c>
      <c r="P126" s="71">
        <f>SUM(P116:P125)</f>
        <v>0</v>
      </c>
      <c r="Q126" s="71"/>
      <c r="R126" s="71"/>
      <c r="S126" s="71"/>
      <c r="T126" s="71"/>
      <c r="U126" s="74"/>
      <c r="V126" s="74"/>
      <c r="W126" s="74">
        <f t="shared" ref="W126" si="24">SUM(W116:W125)</f>
        <v>0</v>
      </c>
      <c r="X126" s="74"/>
      <c r="Y126" s="74">
        <f>SUM(Y116:Y125)</f>
        <v>0</v>
      </c>
      <c r="Z126" s="74"/>
      <c r="AA126" s="71"/>
      <c r="AB126" s="71" t="e">
        <f>SUM(AB116:AB125)</f>
        <v>#REF!</v>
      </c>
      <c r="AC126" s="71"/>
      <c r="AD126" s="71"/>
      <c r="AE126" s="71"/>
      <c r="AF126" s="71"/>
      <c r="AG126" s="71" t="e">
        <f t="shared" ref="AG126" si="25">SUM(AG116:AG125)</f>
        <v>#REF!</v>
      </c>
      <c r="AH126" s="81"/>
      <c r="AI126" s="91"/>
    </row>
    <row r="127" spans="2:35" s="93" customFormat="1" ht="15" thickBot="1">
      <c r="B127" s="242"/>
      <c r="C127" s="82"/>
      <c r="D127" s="83"/>
      <c r="E127" s="951"/>
      <c r="F127" s="952"/>
      <c r="G127" s="84"/>
      <c r="H127" s="28" t="str">
        <f>IFERROR(IF(G127/#REF!=0," ",G127/#REF!),"")</f>
        <v/>
      </c>
      <c r="I127" s="28"/>
      <c r="J127" s="28"/>
      <c r="K127" s="28"/>
      <c r="L127" s="28"/>
      <c r="M127" s="28"/>
      <c r="N127" s="28"/>
      <c r="O127" s="72"/>
      <c r="P127" s="73"/>
      <c r="Q127" s="73"/>
      <c r="R127" s="73"/>
      <c r="S127" s="73"/>
      <c r="T127" s="73"/>
      <c r="U127" s="73"/>
      <c r="V127" s="73"/>
      <c r="W127" s="73"/>
      <c r="X127" s="73"/>
      <c r="Y127" s="73"/>
      <c r="Z127" s="73"/>
      <c r="AA127" s="73"/>
      <c r="AB127" s="73"/>
      <c r="AC127" s="73"/>
      <c r="AD127" s="73"/>
      <c r="AE127" s="73"/>
      <c r="AF127" s="73"/>
      <c r="AG127" s="73"/>
      <c r="AH127" s="87"/>
      <c r="AI127" s="92"/>
    </row>
    <row r="128" spans="2:35">
      <c r="B128" s="823">
        <f>B116+1</f>
        <v>10</v>
      </c>
      <c r="C128" s="841"/>
      <c r="D128" s="170"/>
      <c r="E128" s="955"/>
      <c r="F128" s="955"/>
      <c r="G128" s="357"/>
      <c r="H128" s="349" t="e">
        <f>G128/#REF!</f>
        <v>#REF!</v>
      </c>
      <c r="I128" s="348"/>
      <c r="J128" s="348"/>
      <c r="K128" s="348"/>
      <c r="L128" s="147"/>
      <c r="M128" s="147"/>
      <c r="N128" s="147"/>
      <c r="O128" s="862" t="str">
        <f>IFERROR(ROUND(IF(G138/#REF!=0,"",G138/#REF!),0),"")</f>
        <v/>
      </c>
      <c r="P128" s="859" t="str">
        <f>IFERROR(O138/#REF!,"")</f>
        <v/>
      </c>
      <c r="Q128" s="330"/>
      <c r="R128" s="155" t="str">
        <f>IFERROR(P138*#REF!/2,"")</f>
        <v/>
      </c>
      <c r="S128" s="356"/>
      <c r="T128" s="356"/>
      <c r="U128" s="155" t="str">
        <f>IFERROR(S138*#REF!/2,"")</f>
        <v/>
      </c>
      <c r="V128" s="155"/>
      <c r="W128" s="834" t="str">
        <f>IFERROR(ROUND(IF(OR(#REF!="Shazoor",#REF!="Shazoor",#REF!="Shazoor",#REF!="Shazoor"),$P138/#REF!,""),1),"NA")</f>
        <v>NA</v>
      </c>
      <c r="X128" s="344"/>
      <c r="Y128" s="834" t="str">
        <f>IFERROR(ROUND(IF(OR(#REF!="Suzuki",#REF!="Suzuki",#REF!="Suzuki",#REF!="Suzuki"),$P138/#REF!,""),1),"NA")</f>
        <v>NA</v>
      </c>
      <c r="Z128" s="269"/>
      <c r="AA128" s="830"/>
      <c r="AB128" s="855" t="e">
        <f>L138</f>
        <v>#REF!</v>
      </c>
      <c r="AC128" s="319"/>
      <c r="AD128" s="319"/>
      <c r="AE128" s="319"/>
      <c r="AF128" s="319"/>
      <c r="AG128" s="857" t="e">
        <f>AB128/20</f>
        <v>#REF!</v>
      </c>
      <c r="AH128" s="44"/>
      <c r="AI128" s="19"/>
    </row>
    <row r="129" spans="2:35">
      <c r="B129" s="823"/>
      <c r="C129" s="841"/>
      <c r="D129" s="170"/>
      <c r="E129" s="955"/>
      <c r="F129" s="955"/>
      <c r="G129" s="357"/>
      <c r="H129" s="349" t="e">
        <f>G129/#REF!</f>
        <v>#REF!</v>
      </c>
      <c r="I129" s="348"/>
      <c r="J129" s="348"/>
      <c r="K129" s="348"/>
      <c r="L129" s="147"/>
      <c r="M129" s="147"/>
      <c r="N129" s="147"/>
      <c r="O129" s="863"/>
      <c r="P129" s="860"/>
      <c r="Q129" s="330"/>
      <c r="R129" s="155"/>
      <c r="S129" s="356"/>
      <c r="T129" s="356"/>
      <c r="U129" s="155"/>
      <c r="V129" s="155"/>
      <c r="W129" s="835"/>
      <c r="X129" s="345"/>
      <c r="Y129" s="835"/>
      <c r="Z129" s="270"/>
      <c r="AA129" s="831"/>
      <c r="AB129" s="855"/>
      <c r="AC129" s="319"/>
      <c r="AD129" s="319"/>
      <c r="AE129" s="319"/>
      <c r="AF129" s="319"/>
      <c r="AG129" s="857"/>
      <c r="AH129" s="46"/>
      <c r="AI129" s="19"/>
    </row>
    <row r="130" spans="2:35">
      <c r="B130" s="823"/>
      <c r="C130" s="841"/>
      <c r="D130" s="170"/>
      <c r="E130" s="955"/>
      <c r="F130" s="955"/>
      <c r="G130" s="357"/>
      <c r="H130" s="349" t="e">
        <f>G130/#REF!</f>
        <v>#REF!</v>
      </c>
      <c r="I130" s="348"/>
      <c r="J130" s="348"/>
      <c r="K130" s="348"/>
      <c r="L130" s="147"/>
      <c r="M130" s="147"/>
      <c r="N130" s="147"/>
      <c r="O130" s="863"/>
      <c r="P130" s="860"/>
      <c r="Q130" s="330"/>
      <c r="R130" s="155"/>
      <c r="S130" s="356"/>
      <c r="T130" s="356"/>
      <c r="U130" s="155"/>
      <c r="V130" s="155"/>
      <c r="W130" s="835"/>
      <c r="X130" s="345"/>
      <c r="Y130" s="835"/>
      <c r="Z130" s="270"/>
      <c r="AA130" s="831"/>
      <c r="AB130" s="855"/>
      <c r="AC130" s="319"/>
      <c r="AD130" s="319"/>
      <c r="AE130" s="319"/>
      <c r="AF130" s="319"/>
      <c r="AG130" s="857"/>
      <c r="AH130" s="46"/>
      <c r="AI130" s="19"/>
    </row>
    <row r="131" spans="2:35">
      <c r="B131" s="823"/>
      <c r="C131" s="841"/>
      <c r="D131" s="170"/>
      <c r="E131" s="955"/>
      <c r="F131" s="955"/>
      <c r="G131" s="357"/>
      <c r="H131" s="349" t="e">
        <f>G131/#REF!</f>
        <v>#REF!</v>
      </c>
      <c r="I131" s="348"/>
      <c r="J131" s="348"/>
      <c r="K131" s="348"/>
      <c r="L131" s="147"/>
      <c r="M131" s="147"/>
      <c r="N131" s="147"/>
      <c r="O131" s="863"/>
      <c r="P131" s="860"/>
      <c r="Q131" s="330"/>
      <c r="R131" s="155"/>
      <c r="S131" s="356"/>
      <c r="T131" s="356"/>
      <c r="U131" s="155"/>
      <c r="V131" s="155"/>
      <c r="W131" s="835"/>
      <c r="X131" s="345"/>
      <c r="Y131" s="835"/>
      <c r="Z131" s="270"/>
      <c r="AA131" s="831"/>
      <c r="AB131" s="855"/>
      <c r="AC131" s="319"/>
      <c r="AD131" s="319"/>
      <c r="AE131" s="319"/>
      <c r="AF131" s="319"/>
      <c r="AG131" s="857"/>
      <c r="AH131" s="46"/>
      <c r="AI131" s="19"/>
    </row>
    <row r="132" spans="2:35">
      <c r="B132" s="823"/>
      <c r="C132" s="841"/>
      <c r="D132" s="170"/>
      <c r="E132" s="955"/>
      <c r="F132" s="955"/>
      <c r="G132" s="22"/>
      <c r="H132" s="349" t="e">
        <f>G132/#REF!</f>
        <v>#REF!</v>
      </c>
      <c r="I132" s="348"/>
      <c r="J132" s="348"/>
      <c r="K132" s="348"/>
      <c r="L132" s="147"/>
      <c r="M132" s="147"/>
      <c r="N132" s="147"/>
      <c r="O132" s="863"/>
      <c r="P132" s="860"/>
      <c r="Q132" s="330"/>
      <c r="R132" s="155"/>
      <c r="S132" s="356"/>
      <c r="T132" s="356"/>
      <c r="U132" s="155"/>
      <c r="V132" s="155"/>
      <c r="W132" s="835"/>
      <c r="X132" s="345"/>
      <c r="Y132" s="835"/>
      <c r="Z132" s="270"/>
      <c r="AA132" s="831"/>
      <c r="AB132" s="855"/>
      <c r="AC132" s="319"/>
      <c r="AD132" s="319"/>
      <c r="AE132" s="319"/>
      <c r="AF132" s="319"/>
      <c r="AG132" s="857"/>
      <c r="AH132" s="46"/>
      <c r="AI132" s="19"/>
    </row>
    <row r="133" spans="2:35">
      <c r="B133" s="823"/>
      <c r="C133" s="841"/>
      <c r="D133" s="170"/>
      <c r="E133" s="955"/>
      <c r="F133" s="955"/>
      <c r="G133" s="22"/>
      <c r="H133" s="349" t="e">
        <f>G133/#REF!</f>
        <v>#REF!</v>
      </c>
      <c r="I133" s="348"/>
      <c r="J133" s="348"/>
      <c r="K133" s="348"/>
      <c r="L133" s="147"/>
      <c r="M133" s="147"/>
      <c r="N133" s="147"/>
      <c r="O133" s="863"/>
      <c r="P133" s="860"/>
      <c r="Q133" s="330"/>
      <c r="R133" s="155"/>
      <c r="S133" s="356"/>
      <c r="T133" s="356"/>
      <c r="U133" s="155"/>
      <c r="V133" s="155"/>
      <c r="W133" s="835"/>
      <c r="X133" s="345"/>
      <c r="Y133" s="835"/>
      <c r="Z133" s="270"/>
      <c r="AA133" s="831"/>
      <c r="AB133" s="855"/>
      <c r="AC133" s="319"/>
      <c r="AD133" s="319"/>
      <c r="AE133" s="319"/>
      <c r="AF133" s="319"/>
      <c r="AG133" s="857"/>
      <c r="AH133" s="46"/>
      <c r="AI133" s="19"/>
    </row>
    <row r="134" spans="2:35">
      <c r="B134" s="823"/>
      <c r="C134" s="841"/>
      <c r="D134" s="170"/>
      <c r="E134" s="955"/>
      <c r="F134" s="955"/>
      <c r="G134" s="22"/>
      <c r="H134" s="349" t="e">
        <f>G134/#REF!</f>
        <v>#REF!</v>
      </c>
      <c r="I134" s="348"/>
      <c r="J134" s="348"/>
      <c r="K134" s="348"/>
      <c r="L134" s="147"/>
      <c r="M134" s="147"/>
      <c r="N134" s="147"/>
      <c r="O134" s="863"/>
      <c r="P134" s="860"/>
      <c r="Q134" s="330"/>
      <c r="R134" s="155"/>
      <c r="S134" s="356"/>
      <c r="T134" s="356"/>
      <c r="U134" s="155"/>
      <c r="V134" s="155"/>
      <c r="W134" s="835"/>
      <c r="X134" s="345"/>
      <c r="Y134" s="835"/>
      <c r="Z134" s="270"/>
      <c r="AA134" s="831"/>
      <c r="AB134" s="855"/>
      <c r="AC134" s="319"/>
      <c r="AD134" s="319"/>
      <c r="AE134" s="319"/>
      <c r="AF134" s="319"/>
      <c r="AG134" s="857"/>
      <c r="AH134" s="46"/>
      <c r="AI134" s="19"/>
    </row>
    <row r="135" spans="2:35">
      <c r="B135" s="823"/>
      <c r="C135" s="841"/>
      <c r="D135" s="170"/>
      <c r="E135" s="955"/>
      <c r="F135" s="955"/>
      <c r="G135" s="22"/>
      <c r="H135" s="349" t="e">
        <f>G135/#REF!</f>
        <v>#REF!</v>
      </c>
      <c r="I135" s="348"/>
      <c r="J135" s="348"/>
      <c r="K135" s="348"/>
      <c r="L135" s="147"/>
      <c r="M135" s="147"/>
      <c r="N135" s="147"/>
      <c r="O135" s="863"/>
      <c r="P135" s="860"/>
      <c r="Q135" s="330"/>
      <c r="R135" s="155"/>
      <c r="S135" s="356"/>
      <c r="T135" s="356"/>
      <c r="U135" s="155"/>
      <c r="V135" s="155"/>
      <c r="W135" s="835"/>
      <c r="X135" s="345"/>
      <c r="Y135" s="835"/>
      <c r="Z135" s="270"/>
      <c r="AA135" s="831"/>
      <c r="AB135" s="855"/>
      <c r="AC135" s="319"/>
      <c r="AD135" s="319"/>
      <c r="AE135" s="319"/>
      <c r="AF135" s="319"/>
      <c r="AG135" s="857"/>
      <c r="AH135" s="46"/>
      <c r="AI135" s="19"/>
    </row>
    <row r="136" spans="2:35">
      <c r="B136" s="823"/>
      <c r="C136" s="841"/>
      <c r="D136" s="170"/>
      <c r="E136" s="955"/>
      <c r="F136" s="955"/>
      <c r="G136" s="22"/>
      <c r="H136" s="349" t="e">
        <f>G136/#REF!</f>
        <v>#REF!</v>
      </c>
      <c r="I136" s="348"/>
      <c r="J136" s="348"/>
      <c r="K136" s="348"/>
      <c r="L136" s="147"/>
      <c r="M136" s="147"/>
      <c r="N136" s="147"/>
      <c r="O136" s="863"/>
      <c r="P136" s="860"/>
      <c r="Q136" s="330"/>
      <c r="R136" s="155"/>
      <c r="S136" s="356"/>
      <c r="T136" s="356"/>
      <c r="U136" s="155"/>
      <c r="V136" s="155"/>
      <c r="W136" s="835"/>
      <c r="X136" s="345"/>
      <c r="Y136" s="835"/>
      <c r="Z136" s="270"/>
      <c r="AA136" s="831"/>
      <c r="AB136" s="855"/>
      <c r="AC136" s="319"/>
      <c r="AD136" s="319"/>
      <c r="AE136" s="319"/>
      <c r="AF136" s="319"/>
      <c r="AG136" s="857"/>
      <c r="AH136" s="46"/>
      <c r="AI136" s="19"/>
    </row>
    <row r="137" spans="2:35">
      <c r="B137" s="822"/>
      <c r="C137" s="842"/>
      <c r="D137" s="170"/>
      <c r="E137" s="955"/>
      <c r="F137" s="955"/>
      <c r="G137" s="22"/>
      <c r="H137" s="349" t="e">
        <f>G137/#REF!</f>
        <v>#REF!</v>
      </c>
      <c r="I137" s="349"/>
      <c r="J137" s="349"/>
      <c r="K137" s="349"/>
      <c r="L137" s="7"/>
      <c r="M137" s="7"/>
      <c r="N137" s="7"/>
      <c r="O137" s="864"/>
      <c r="P137" s="861"/>
      <c r="Q137" s="331"/>
      <c r="R137" s="155"/>
      <c r="S137" s="356"/>
      <c r="T137" s="356"/>
      <c r="U137" s="155"/>
      <c r="V137" s="155"/>
      <c r="W137" s="836"/>
      <c r="X137" s="346"/>
      <c r="Y137" s="836"/>
      <c r="Z137" s="271"/>
      <c r="AA137" s="832"/>
      <c r="AB137" s="856"/>
      <c r="AC137" s="320"/>
      <c r="AD137" s="320"/>
      <c r="AE137" s="320"/>
      <c r="AF137" s="320"/>
      <c r="AG137" s="858"/>
      <c r="AH137" s="46"/>
      <c r="AI137" s="19"/>
    </row>
    <row r="138" spans="2:35" s="90" customFormat="1" ht="16.5" customHeight="1">
      <c r="B138" s="241"/>
      <c r="C138" s="78" t="s">
        <v>348</v>
      </c>
      <c r="D138" s="78">
        <f>COUNTA(D128:D137)</f>
        <v>0</v>
      </c>
      <c r="E138" s="953"/>
      <c r="F138" s="954"/>
      <c r="G138" s="69">
        <f>SUM(G128:G137)</f>
        <v>0</v>
      </c>
      <c r="H138" s="69" t="e">
        <f>SUM(H128:H137)</f>
        <v>#REF!</v>
      </c>
      <c r="I138" s="69"/>
      <c r="J138" s="69"/>
      <c r="K138" s="69"/>
      <c r="L138" s="69" t="e">
        <f>H138/200</f>
        <v>#REF!</v>
      </c>
      <c r="M138" s="69"/>
      <c r="N138" s="69"/>
      <c r="O138" s="70">
        <f>SUM(O128:O137)</f>
        <v>0</v>
      </c>
      <c r="P138" s="71">
        <f>SUM(P128:P137)</f>
        <v>0</v>
      </c>
      <c r="Q138" s="71"/>
      <c r="R138" s="71"/>
      <c r="S138" s="71"/>
      <c r="T138" s="71"/>
      <c r="U138" s="74"/>
      <c r="V138" s="74"/>
      <c r="W138" s="74">
        <f t="shared" ref="W138" si="26">SUM(W128:W137)</f>
        <v>0</v>
      </c>
      <c r="X138" s="74"/>
      <c r="Y138" s="74">
        <f>SUM(Y128:Y137)</f>
        <v>0</v>
      </c>
      <c r="Z138" s="74"/>
      <c r="AA138" s="71"/>
      <c r="AB138" s="71" t="e">
        <f>SUM(AB128:AB137)</f>
        <v>#REF!</v>
      </c>
      <c r="AC138" s="71"/>
      <c r="AD138" s="71"/>
      <c r="AE138" s="71"/>
      <c r="AF138" s="71"/>
      <c r="AG138" s="71" t="e">
        <f t="shared" ref="AG138" si="27">SUM(AG128:AG137)</f>
        <v>#REF!</v>
      </c>
      <c r="AH138" s="81"/>
      <c r="AI138" s="91"/>
    </row>
    <row r="139" spans="2:35" s="93" customFormat="1" ht="15" thickBot="1">
      <c r="B139" s="242"/>
      <c r="C139" s="82"/>
      <c r="D139" s="83"/>
      <c r="E139" s="951"/>
      <c r="F139" s="952"/>
      <c r="G139" s="84"/>
      <c r="H139" s="28" t="str">
        <f>IFERROR(IF(G139/#REF!=0," ",G139/#REF!),"")</f>
        <v/>
      </c>
      <c r="I139" s="28"/>
      <c r="J139" s="28"/>
      <c r="K139" s="28"/>
      <c r="L139" s="28"/>
      <c r="M139" s="28"/>
      <c r="N139" s="28"/>
      <c r="O139" s="72"/>
      <c r="P139" s="73"/>
      <c r="Q139" s="73"/>
      <c r="R139" s="73"/>
      <c r="S139" s="73"/>
      <c r="T139" s="73"/>
      <c r="U139" s="73"/>
      <c r="V139" s="73"/>
      <c r="W139" s="73"/>
      <c r="X139" s="73"/>
      <c r="Y139" s="73"/>
      <c r="Z139" s="73"/>
      <c r="AA139" s="73"/>
      <c r="AB139" s="73"/>
      <c r="AC139" s="73"/>
      <c r="AD139" s="73"/>
      <c r="AE139" s="73"/>
      <c r="AF139" s="73"/>
      <c r="AG139" s="73"/>
      <c r="AH139" s="87"/>
      <c r="AI139" s="92"/>
    </row>
    <row r="140" spans="2:35">
      <c r="B140" s="823">
        <f>B128+1</f>
        <v>11</v>
      </c>
      <c r="C140" s="841"/>
      <c r="D140" s="170"/>
      <c r="E140" s="955"/>
      <c r="F140" s="955"/>
      <c r="G140" s="357"/>
      <c r="H140" s="349" t="e">
        <f>G140/#REF!</f>
        <v>#REF!</v>
      </c>
      <c r="I140" s="348"/>
      <c r="J140" s="348"/>
      <c r="K140" s="348"/>
      <c r="L140" s="147"/>
      <c r="M140" s="147"/>
      <c r="N140" s="147"/>
      <c r="O140" s="862" t="str">
        <f>IFERROR(ROUND(IF(G150/#REF!=0,"",G150/#REF!),0),"")</f>
        <v/>
      </c>
      <c r="P140" s="859" t="str">
        <f>IFERROR(O150/#REF!,"")</f>
        <v/>
      </c>
      <c r="Q140" s="330"/>
      <c r="R140" s="155" t="str">
        <f>IFERROR(P150*#REF!/2,"")</f>
        <v/>
      </c>
      <c r="S140" s="356"/>
      <c r="T140" s="356"/>
      <c r="U140" s="155" t="str">
        <f>IFERROR(S150*#REF!/2,"")</f>
        <v/>
      </c>
      <c r="V140" s="155"/>
      <c r="W140" s="834" t="str">
        <f>IFERROR(ROUND(IF(OR(#REF!="Shazoor",#REF!="Shazoor",#REF!="Shazoor",#REF!="Shazoor"),$P150/#REF!,""),1),"NA")</f>
        <v>NA</v>
      </c>
      <c r="X140" s="344"/>
      <c r="Y140" s="834" t="str">
        <f>IFERROR(ROUND(IF(OR(#REF!="Suzuki",#REF!="Suzuki",#REF!="Suzuki",#REF!="Suzuki"),$P150/#REF!,""),1),"NA")</f>
        <v>NA</v>
      </c>
      <c r="Z140" s="269"/>
      <c r="AA140" s="830"/>
      <c r="AB140" s="855" t="e">
        <f>L150</f>
        <v>#REF!</v>
      </c>
      <c r="AC140" s="319"/>
      <c r="AD140" s="319"/>
      <c r="AE140" s="319"/>
      <c r="AF140" s="319"/>
      <c r="AG140" s="857" t="e">
        <f>AB140/20</f>
        <v>#REF!</v>
      </c>
      <c r="AH140" s="44"/>
      <c r="AI140" s="19"/>
    </row>
    <row r="141" spans="2:35">
      <c r="B141" s="823"/>
      <c r="C141" s="841"/>
      <c r="D141" s="170"/>
      <c r="E141" s="955"/>
      <c r="F141" s="955"/>
      <c r="G141" s="357"/>
      <c r="H141" s="349" t="e">
        <f>G141/#REF!</f>
        <v>#REF!</v>
      </c>
      <c r="I141" s="348"/>
      <c r="J141" s="348"/>
      <c r="K141" s="348"/>
      <c r="L141" s="147"/>
      <c r="M141" s="147"/>
      <c r="N141" s="147"/>
      <c r="O141" s="863"/>
      <c r="P141" s="860"/>
      <c r="Q141" s="330"/>
      <c r="R141" s="155"/>
      <c r="S141" s="356"/>
      <c r="T141" s="356"/>
      <c r="U141" s="155"/>
      <c r="V141" s="155"/>
      <c r="W141" s="835"/>
      <c r="X141" s="345"/>
      <c r="Y141" s="835"/>
      <c r="Z141" s="270"/>
      <c r="AA141" s="831"/>
      <c r="AB141" s="855"/>
      <c r="AC141" s="319"/>
      <c r="AD141" s="319"/>
      <c r="AE141" s="319"/>
      <c r="AF141" s="319"/>
      <c r="AG141" s="857"/>
      <c r="AH141" s="46"/>
      <c r="AI141" s="19"/>
    </row>
    <row r="142" spans="2:35">
      <c r="B142" s="823"/>
      <c r="C142" s="841"/>
      <c r="D142" s="170"/>
      <c r="E142" s="955"/>
      <c r="F142" s="955"/>
      <c r="G142" s="357"/>
      <c r="H142" s="349" t="e">
        <f>G142/#REF!</f>
        <v>#REF!</v>
      </c>
      <c r="I142" s="348"/>
      <c r="J142" s="348"/>
      <c r="K142" s="348"/>
      <c r="L142" s="147"/>
      <c r="M142" s="147"/>
      <c r="N142" s="147"/>
      <c r="O142" s="863"/>
      <c r="P142" s="860"/>
      <c r="Q142" s="330"/>
      <c r="R142" s="155"/>
      <c r="S142" s="356"/>
      <c r="T142" s="356"/>
      <c r="U142" s="155"/>
      <c r="V142" s="155"/>
      <c r="W142" s="835"/>
      <c r="X142" s="345"/>
      <c r="Y142" s="835"/>
      <c r="Z142" s="270"/>
      <c r="AA142" s="831"/>
      <c r="AB142" s="855"/>
      <c r="AC142" s="319"/>
      <c r="AD142" s="319"/>
      <c r="AE142" s="319"/>
      <c r="AF142" s="319"/>
      <c r="AG142" s="857"/>
      <c r="AH142" s="46"/>
      <c r="AI142" s="19"/>
    </row>
    <row r="143" spans="2:35">
      <c r="B143" s="823"/>
      <c r="C143" s="841"/>
      <c r="D143" s="170"/>
      <c r="E143" s="955"/>
      <c r="F143" s="955"/>
      <c r="G143" s="357"/>
      <c r="H143" s="349" t="e">
        <f>G143/#REF!</f>
        <v>#REF!</v>
      </c>
      <c r="I143" s="348"/>
      <c r="J143" s="348"/>
      <c r="K143" s="348"/>
      <c r="L143" s="147"/>
      <c r="M143" s="147"/>
      <c r="N143" s="147"/>
      <c r="O143" s="863"/>
      <c r="P143" s="860"/>
      <c r="Q143" s="330"/>
      <c r="R143" s="155"/>
      <c r="S143" s="356"/>
      <c r="T143" s="356"/>
      <c r="U143" s="155"/>
      <c r="V143" s="155"/>
      <c r="W143" s="835"/>
      <c r="X143" s="345"/>
      <c r="Y143" s="835"/>
      <c r="Z143" s="270"/>
      <c r="AA143" s="831"/>
      <c r="AB143" s="855"/>
      <c r="AC143" s="319"/>
      <c r="AD143" s="319"/>
      <c r="AE143" s="319"/>
      <c r="AF143" s="319"/>
      <c r="AG143" s="857"/>
      <c r="AH143" s="46"/>
      <c r="AI143" s="19"/>
    </row>
    <row r="144" spans="2:35">
      <c r="B144" s="823"/>
      <c r="C144" s="841"/>
      <c r="D144" s="170"/>
      <c r="E144" s="955"/>
      <c r="F144" s="955"/>
      <c r="G144" s="22"/>
      <c r="H144" s="349" t="e">
        <f>G144/#REF!</f>
        <v>#REF!</v>
      </c>
      <c r="I144" s="348"/>
      <c r="J144" s="348"/>
      <c r="K144" s="348"/>
      <c r="L144" s="147"/>
      <c r="M144" s="147"/>
      <c r="N144" s="147"/>
      <c r="O144" s="863"/>
      <c r="P144" s="860"/>
      <c r="Q144" s="330"/>
      <c r="R144" s="155"/>
      <c r="S144" s="356"/>
      <c r="T144" s="356"/>
      <c r="U144" s="155"/>
      <c r="V144" s="155"/>
      <c r="W144" s="835"/>
      <c r="X144" s="345"/>
      <c r="Y144" s="835"/>
      <c r="Z144" s="270"/>
      <c r="AA144" s="831"/>
      <c r="AB144" s="855"/>
      <c r="AC144" s="319"/>
      <c r="AD144" s="319"/>
      <c r="AE144" s="319"/>
      <c r="AF144" s="319"/>
      <c r="AG144" s="857"/>
      <c r="AH144" s="46"/>
      <c r="AI144" s="19"/>
    </row>
    <row r="145" spans="2:35">
      <c r="B145" s="823"/>
      <c r="C145" s="841"/>
      <c r="D145" s="170"/>
      <c r="E145" s="955"/>
      <c r="F145" s="955"/>
      <c r="G145" s="22"/>
      <c r="H145" s="349" t="e">
        <f>G145/#REF!</f>
        <v>#REF!</v>
      </c>
      <c r="I145" s="348"/>
      <c r="J145" s="348"/>
      <c r="K145" s="348"/>
      <c r="L145" s="147"/>
      <c r="M145" s="147"/>
      <c r="N145" s="147"/>
      <c r="O145" s="863"/>
      <c r="P145" s="860"/>
      <c r="Q145" s="330"/>
      <c r="R145" s="155"/>
      <c r="S145" s="356"/>
      <c r="T145" s="356"/>
      <c r="U145" s="155"/>
      <c r="V145" s="155"/>
      <c r="W145" s="835"/>
      <c r="X145" s="345"/>
      <c r="Y145" s="835"/>
      <c r="Z145" s="270"/>
      <c r="AA145" s="831"/>
      <c r="AB145" s="855"/>
      <c r="AC145" s="319"/>
      <c r="AD145" s="319"/>
      <c r="AE145" s="319"/>
      <c r="AF145" s="319"/>
      <c r="AG145" s="857"/>
      <c r="AH145" s="46"/>
      <c r="AI145" s="19"/>
    </row>
    <row r="146" spans="2:35">
      <c r="B146" s="823"/>
      <c r="C146" s="841"/>
      <c r="D146" s="170"/>
      <c r="E146" s="955"/>
      <c r="F146" s="955"/>
      <c r="G146" s="22"/>
      <c r="H146" s="349" t="e">
        <f>G146/#REF!</f>
        <v>#REF!</v>
      </c>
      <c r="I146" s="348"/>
      <c r="J146" s="348"/>
      <c r="K146" s="348"/>
      <c r="L146" s="147"/>
      <c r="M146" s="147"/>
      <c r="N146" s="147"/>
      <c r="O146" s="863"/>
      <c r="P146" s="860"/>
      <c r="Q146" s="330"/>
      <c r="R146" s="155"/>
      <c r="S146" s="356"/>
      <c r="T146" s="356"/>
      <c r="U146" s="155"/>
      <c r="V146" s="155"/>
      <c r="W146" s="835"/>
      <c r="X146" s="345"/>
      <c r="Y146" s="835"/>
      <c r="Z146" s="270"/>
      <c r="AA146" s="831"/>
      <c r="AB146" s="855"/>
      <c r="AC146" s="319"/>
      <c r="AD146" s="319"/>
      <c r="AE146" s="319"/>
      <c r="AF146" s="319"/>
      <c r="AG146" s="857"/>
      <c r="AH146" s="46"/>
      <c r="AI146" s="19"/>
    </row>
    <row r="147" spans="2:35">
      <c r="B147" s="823"/>
      <c r="C147" s="841"/>
      <c r="D147" s="170"/>
      <c r="E147" s="955"/>
      <c r="F147" s="955"/>
      <c r="G147" s="22"/>
      <c r="H147" s="349" t="e">
        <f>G147/#REF!</f>
        <v>#REF!</v>
      </c>
      <c r="I147" s="348"/>
      <c r="J147" s="348"/>
      <c r="K147" s="348"/>
      <c r="L147" s="147"/>
      <c r="M147" s="147"/>
      <c r="N147" s="147"/>
      <c r="O147" s="863"/>
      <c r="P147" s="860"/>
      <c r="Q147" s="330"/>
      <c r="R147" s="155"/>
      <c r="S147" s="356"/>
      <c r="T147" s="356"/>
      <c r="U147" s="155"/>
      <c r="V147" s="155"/>
      <c r="W147" s="835"/>
      <c r="X147" s="345"/>
      <c r="Y147" s="835"/>
      <c r="Z147" s="270"/>
      <c r="AA147" s="831"/>
      <c r="AB147" s="855"/>
      <c r="AC147" s="319"/>
      <c r="AD147" s="319"/>
      <c r="AE147" s="319"/>
      <c r="AF147" s="319"/>
      <c r="AG147" s="857"/>
      <c r="AH147" s="46"/>
      <c r="AI147" s="19"/>
    </row>
    <row r="148" spans="2:35">
      <c r="B148" s="823"/>
      <c r="C148" s="841"/>
      <c r="D148" s="170"/>
      <c r="E148" s="955"/>
      <c r="F148" s="955"/>
      <c r="G148" s="22"/>
      <c r="H148" s="349" t="e">
        <f>G148/#REF!</f>
        <v>#REF!</v>
      </c>
      <c r="I148" s="348"/>
      <c r="J148" s="348"/>
      <c r="K148" s="348"/>
      <c r="L148" s="147"/>
      <c r="M148" s="147"/>
      <c r="N148" s="147"/>
      <c r="O148" s="863"/>
      <c r="P148" s="860"/>
      <c r="Q148" s="330"/>
      <c r="R148" s="155"/>
      <c r="S148" s="356"/>
      <c r="T148" s="356"/>
      <c r="U148" s="155"/>
      <c r="V148" s="155"/>
      <c r="W148" s="835"/>
      <c r="X148" s="345"/>
      <c r="Y148" s="835"/>
      <c r="Z148" s="270"/>
      <c r="AA148" s="831"/>
      <c r="AB148" s="855"/>
      <c r="AC148" s="319"/>
      <c r="AD148" s="319"/>
      <c r="AE148" s="319"/>
      <c r="AF148" s="319"/>
      <c r="AG148" s="857"/>
      <c r="AH148" s="46"/>
      <c r="AI148" s="19"/>
    </row>
    <row r="149" spans="2:35">
      <c r="B149" s="822"/>
      <c r="C149" s="842"/>
      <c r="D149" s="170"/>
      <c r="E149" s="955"/>
      <c r="F149" s="955"/>
      <c r="G149" s="22"/>
      <c r="H149" s="349" t="e">
        <f>G149/#REF!</f>
        <v>#REF!</v>
      </c>
      <c r="I149" s="349"/>
      <c r="J149" s="349"/>
      <c r="K149" s="349"/>
      <c r="L149" s="7"/>
      <c r="M149" s="7"/>
      <c r="N149" s="7"/>
      <c r="O149" s="864"/>
      <c r="P149" s="861"/>
      <c r="Q149" s="331"/>
      <c r="R149" s="155"/>
      <c r="S149" s="356"/>
      <c r="T149" s="356"/>
      <c r="U149" s="155"/>
      <c r="V149" s="155"/>
      <c r="W149" s="836"/>
      <c r="X149" s="346"/>
      <c r="Y149" s="836"/>
      <c r="Z149" s="271"/>
      <c r="AA149" s="832"/>
      <c r="AB149" s="856"/>
      <c r="AC149" s="320"/>
      <c r="AD149" s="320"/>
      <c r="AE149" s="320"/>
      <c r="AF149" s="320"/>
      <c r="AG149" s="858"/>
      <c r="AH149" s="46"/>
      <c r="AI149" s="19"/>
    </row>
    <row r="150" spans="2:35" s="90" customFormat="1" ht="16.5" customHeight="1">
      <c r="B150" s="241"/>
      <c r="C150" s="78" t="s">
        <v>348</v>
      </c>
      <c r="D150" s="78">
        <f>COUNTA(D140:D149)</f>
        <v>0</v>
      </c>
      <c r="E150" s="953"/>
      <c r="F150" s="954"/>
      <c r="G150" s="69">
        <f>SUM(G140:G149)</f>
        <v>0</v>
      </c>
      <c r="H150" s="69" t="e">
        <f>SUM(H140:H149)</f>
        <v>#REF!</v>
      </c>
      <c r="I150" s="69"/>
      <c r="J150" s="69"/>
      <c r="K150" s="69"/>
      <c r="L150" s="69" t="e">
        <f>H150/200</f>
        <v>#REF!</v>
      </c>
      <c r="M150" s="69"/>
      <c r="N150" s="69"/>
      <c r="O150" s="70">
        <f>SUM(O140:O149)</f>
        <v>0</v>
      </c>
      <c r="P150" s="71">
        <f>SUM(P140:P149)</f>
        <v>0</v>
      </c>
      <c r="Q150" s="71"/>
      <c r="R150" s="71"/>
      <c r="S150" s="71"/>
      <c r="T150" s="71"/>
      <c r="U150" s="74"/>
      <c r="V150" s="74"/>
      <c r="W150" s="74">
        <f t="shared" ref="W150" si="28">SUM(W140:W149)</f>
        <v>0</v>
      </c>
      <c r="X150" s="74"/>
      <c r="Y150" s="74">
        <f>SUM(Y140:Y149)</f>
        <v>0</v>
      </c>
      <c r="Z150" s="74"/>
      <c r="AA150" s="71"/>
      <c r="AB150" s="71" t="e">
        <f>SUM(AB140:AB149)</f>
        <v>#REF!</v>
      </c>
      <c r="AC150" s="71"/>
      <c r="AD150" s="71"/>
      <c r="AE150" s="71"/>
      <c r="AF150" s="71"/>
      <c r="AG150" s="71" t="e">
        <f t="shared" ref="AG150" si="29">SUM(AG140:AG149)</f>
        <v>#REF!</v>
      </c>
      <c r="AH150" s="81"/>
      <c r="AI150" s="91"/>
    </row>
    <row r="151" spans="2:35" s="93" customFormat="1" ht="15" thickBot="1">
      <c r="B151" s="242"/>
      <c r="C151" s="82"/>
      <c r="D151" s="83"/>
      <c r="E151" s="951"/>
      <c r="F151" s="952"/>
      <c r="G151" s="84"/>
      <c r="H151" s="28" t="str">
        <f>IFERROR(IF(G151/#REF!=0," ",G151/#REF!),"")</f>
        <v/>
      </c>
      <c r="I151" s="28"/>
      <c r="J151" s="28"/>
      <c r="K151" s="28"/>
      <c r="L151" s="28"/>
      <c r="M151" s="28"/>
      <c r="N151" s="28"/>
      <c r="O151" s="72"/>
      <c r="P151" s="73"/>
      <c r="Q151" s="73"/>
      <c r="R151" s="73"/>
      <c r="S151" s="73"/>
      <c r="T151" s="73"/>
      <c r="U151" s="73"/>
      <c r="V151" s="73"/>
      <c r="W151" s="73"/>
      <c r="X151" s="73"/>
      <c r="Y151" s="73"/>
      <c r="Z151" s="73"/>
      <c r="AA151" s="73"/>
      <c r="AB151" s="73"/>
      <c r="AC151" s="73"/>
      <c r="AD151" s="73"/>
      <c r="AE151" s="73"/>
      <c r="AF151" s="73"/>
      <c r="AG151" s="73"/>
      <c r="AH151" s="87"/>
      <c r="AI151" s="92"/>
    </row>
    <row r="152" spans="2:35">
      <c r="B152" s="823">
        <f>B140+1</f>
        <v>12</v>
      </c>
      <c r="C152" s="841"/>
      <c r="D152" s="170"/>
      <c r="E152" s="955"/>
      <c r="F152" s="955"/>
      <c r="G152" s="357"/>
      <c r="H152" s="349" t="e">
        <f>G152/#REF!</f>
        <v>#REF!</v>
      </c>
      <c r="I152" s="348"/>
      <c r="J152" s="348"/>
      <c r="K152" s="348"/>
      <c r="L152" s="147"/>
      <c r="M152" s="147"/>
      <c r="N152" s="147"/>
      <c r="O152" s="862" t="str">
        <f>IFERROR(ROUND(IF(G162/#REF!=0,"",G162/#REF!),0),"")</f>
        <v/>
      </c>
      <c r="P152" s="859" t="str">
        <f>IFERROR(O162/#REF!,"")</f>
        <v/>
      </c>
      <c r="Q152" s="330"/>
      <c r="R152" s="155" t="str">
        <f>IFERROR(P162*#REF!/2,"")</f>
        <v/>
      </c>
      <c r="S152" s="356"/>
      <c r="T152" s="356"/>
      <c r="U152" s="155" t="str">
        <f>IFERROR(S162*#REF!/2,"")</f>
        <v/>
      </c>
      <c r="V152" s="155"/>
      <c r="W152" s="834" t="str">
        <f>IFERROR(ROUND(IF(OR(#REF!="Shazoor",#REF!="Shazoor",#REF!="Shazoor",#REF!="Shazoor"),$P162/#REF!,""),1),"NA")</f>
        <v>NA</v>
      </c>
      <c r="X152" s="344"/>
      <c r="Y152" s="834" t="str">
        <f>IFERROR(ROUND(IF(OR(#REF!="Suzuki",#REF!="Suzuki",#REF!="Suzuki",#REF!="Suzuki"),$P162/#REF!,""),1),"NA")</f>
        <v>NA</v>
      </c>
      <c r="Z152" s="269"/>
      <c r="AA152" s="830"/>
      <c r="AB152" s="855" t="e">
        <f>L162</f>
        <v>#REF!</v>
      </c>
      <c r="AC152" s="319"/>
      <c r="AD152" s="319"/>
      <c r="AE152" s="319"/>
      <c r="AF152" s="319"/>
      <c r="AG152" s="857" t="e">
        <f>AB152/20</f>
        <v>#REF!</v>
      </c>
      <c r="AH152" s="44"/>
      <c r="AI152" s="19"/>
    </row>
    <row r="153" spans="2:35">
      <c r="B153" s="823"/>
      <c r="C153" s="841"/>
      <c r="D153" s="170"/>
      <c r="E153" s="955"/>
      <c r="F153" s="955"/>
      <c r="G153" s="357"/>
      <c r="H153" s="349" t="e">
        <f>G153/#REF!</f>
        <v>#REF!</v>
      </c>
      <c r="I153" s="348"/>
      <c r="J153" s="348"/>
      <c r="K153" s="348"/>
      <c r="L153" s="147"/>
      <c r="M153" s="147"/>
      <c r="N153" s="147"/>
      <c r="O153" s="863"/>
      <c r="P153" s="860"/>
      <c r="Q153" s="330"/>
      <c r="R153" s="155"/>
      <c r="S153" s="356"/>
      <c r="T153" s="356"/>
      <c r="U153" s="155"/>
      <c r="V153" s="155"/>
      <c r="W153" s="835"/>
      <c r="X153" s="345"/>
      <c r="Y153" s="835"/>
      <c r="Z153" s="270"/>
      <c r="AA153" s="831"/>
      <c r="AB153" s="855"/>
      <c r="AC153" s="319"/>
      <c r="AD153" s="319"/>
      <c r="AE153" s="319"/>
      <c r="AF153" s="319"/>
      <c r="AG153" s="857"/>
      <c r="AH153" s="46"/>
      <c r="AI153" s="19"/>
    </row>
    <row r="154" spans="2:35">
      <c r="B154" s="823"/>
      <c r="C154" s="841"/>
      <c r="D154" s="170"/>
      <c r="E154" s="955"/>
      <c r="F154" s="955"/>
      <c r="G154" s="357"/>
      <c r="H154" s="349" t="e">
        <f>G154/#REF!</f>
        <v>#REF!</v>
      </c>
      <c r="I154" s="348"/>
      <c r="J154" s="348"/>
      <c r="K154" s="348"/>
      <c r="L154" s="147"/>
      <c r="M154" s="147"/>
      <c r="N154" s="147"/>
      <c r="O154" s="863"/>
      <c r="P154" s="860"/>
      <c r="Q154" s="330"/>
      <c r="R154" s="155"/>
      <c r="S154" s="356"/>
      <c r="T154" s="356"/>
      <c r="U154" s="155"/>
      <c r="V154" s="155"/>
      <c r="W154" s="835"/>
      <c r="X154" s="345"/>
      <c r="Y154" s="835"/>
      <c r="Z154" s="270"/>
      <c r="AA154" s="831"/>
      <c r="AB154" s="855"/>
      <c r="AC154" s="319"/>
      <c r="AD154" s="319"/>
      <c r="AE154" s="319"/>
      <c r="AF154" s="319"/>
      <c r="AG154" s="857"/>
      <c r="AH154" s="46"/>
      <c r="AI154" s="19"/>
    </row>
    <row r="155" spans="2:35">
      <c r="B155" s="823"/>
      <c r="C155" s="841"/>
      <c r="D155" s="170"/>
      <c r="E155" s="955"/>
      <c r="F155" s="955"/>
      <c r="G155" s="357"/>
      <c r="H155" s="349" t="e">
        <f>G155/#REF!</f>
        <v>#REF!</v>
      </c>
      <c r="I155" s="348"/>
      <c r="J155" s="348"/>
      <c r="K155" s="348"/>
      <c r="L155" s="147"/>
      <c r="M155" s="147"/>
      <c r="N155" s="147"/>
      <c r="O155" s="863"/>
      <c r="P155" s="860"/>
      <c r="Q155" s="330"/>
      <c r="R155" s="155"/>
      <c r="S155" s="356"/>
      <c r="T155" s="356"/>
      <c r="U155" s="155"/>
      <c r="V155" s="155"/>
      <c r="W155" s="835"/>
      <c r="X155" s="345"/>
      <c r="Y155" s="835"/>
      <c r="Z155" s="270"/>
      <c r="AA155" s="831"/>
      <c r="AB155" s="855"/>
      <c r="AC155" s="319"/>
      <c r="AD155" s="319"/>
      <c r="AE155" s="319"/>
      <c r="AF155" s="319"/>
      <c r="AG155" s="857"/>
      <c r="AH155" s="46"/>
      <c r="AI155" s="19"/>
    </row>
    <row r="156" spans="2:35">
      <c r="B156" s="823"/>
      <c r="C156" s="841"/>
      <c r="D156" s="170"/>
      <c r="E156" s="955"/>
      <c r="F156" s="955"/>
      <c r="G156" s="22"/>
      <c r="H156" s="349" t="e">
        <f>G156/#REF!</f>
        <v>#REF!</v>
      </c>
      <c r="I156" s="348"/>
      <c r="J156" s="348"/>
      <c r="K156" s="348"/>
      <c r="L156" s="147"/>
      <c r="M156" s="147"/>
      <c r="N156" s="147"/>
      <c r="O156" s="863"/>
      <c r="P156" s="860"/>
      <c r="Q156" s="330"/>
      <c r="R156" s="155"/>
      <c r="S156" s="356"/>
      <c r="T156" s="356"/>
      <c r="U156" s="155"/>
      <c r="V156" s="155"/>
      <c r="W156" s="835"/>
      <c r="X156" s="345"/>
      <c r="Y156" s="835"/>
      <c r="Z156" s="270"/>
      <c r="AA156" s="831"/>
      <c r="AB156" s="855"/>
      <c r="AC156" s="319"/>
      <c r="AD156" s="319"/>
      <c r="AE156" s="319"/>
      <c r="AF156" s="319"/>
      <c r="AG156" s="857"/>
      <c r="AH156" s="46"/>
      <c r="AI156" s="19"/>
    </row>
    <row r="157" spans="2:35">
      <c r="B157" s="823"/>
      <c r="C157" s="841"/>
      <c r="D157" s="170"/>
      <c r="E157" s="955"/>
      <c r="F157" s="955"/>
      <c r="G157" s="22"/>
      <c r="H157" s="349" t="e">
        <f>G157/#REF!</f>
        <v>#REF!</v>
      </c>
      <c r="I157" s="348"/>
      <c r="J157" s="348"/>
      <c r="K157" s="348"/>
      <c r="L157" s="147"/>
      <c r="M157" s="147"/>
      <c r="N157" s="147"/>
      <c r="O157" s="863"/>
      <c r="P157" s="860"/>
      <c r="Q157" s="330"/>
      <c r="R157" s="155"/>
      <c r="S157" s="356"/>
      <c r="T157" s="356"/>
      <c r="U157" s="155"/>
      <c r="V157" s="155"/>
      <c r="W157" s="835"/>
      <c r="X157" s="345"/>
      <c r="Y157" s="835"/>
      <c r="Z157" s="270"/>
      <c r="AA157" s="831"/>
      <c r="AB157" s="855"/>
      <c r="AC157" s="319"/>
      <c r="AD157" s="319"/>
      <c r="AE157" s="319"/>
      <c r="AF157" s="319"/>
      <c r="AG157" s="857"/>
      <c r="AH157" s="46"/>
      <c r="AI157" s="19"/>
    </row>
    <row r="158" spans="2:35">
      <c r="B158" s="823"/>
      <c r="C158" s="841"/>
      <c r="D158" s="170"/>
      <c r="E158" s="955"/>
      <c r="F158" s="955"/>
      <c r="G158" s="22"/>
      <c r="H158" s="349" t="e">
        <f>G158/#REF!</f>
        <v>#REF!</v>
      </c>
      <c r="I158" s="348"/>
      <c r="J158" s="348"/>
      <c r="K158" s="348"/>
      <c r="L158" s="147"/>
      <c r="M158" s="147"/>
      <c r="N158" s="147"/>
      <c r="O158" s="863"/>
      <c r="P158" s="860"/>
      <c r="Q158" s="330"/>
      <c r="R158" s="155"/>
      <c r="S158" s="356"/>
      <c r="T158" s="356"/>
      <c r="U158" s="155"/>
      <c r="V158" s="155"/>
      <c r="W158" s="835"/>
      <c r="X158" s="345"/>
      <c r="Y158" s="835"/>
      <c r="Z158" s="270"/>
      <c r="AA158" s="831"/>
      <c r="AB158" s="855"/>
      <c r="AC158" s="319"/>
      <c r="AD158" s="319"/>
      <c r="AE158" s="319"/>
      <c r="AF158" s="319"/>
      <c r="AG158" s="857"/>
      <c r="AH158" s="46"/>
      <c r="AI158" s="19"/>
    </row>
    <row r="159" spans="2:35">
      <c r="B159" s="823"/>
      <c r="C159" s="841"/>
      <c r="D159" s="170"/>
      <c r="E159" s="955"/>
      <c r="F159" s="955"/>
      <c r="G159" s="22"/>
      <c r="H159" s="349" t="e">
        <f>G159/#REF!</f>
        <v>#REF!</v>
      </c>
      <c r="I159" s="348"/>
      <c r="J159" s="348"/>
      <c r="K159" s="348"/>
      <c r="L159" s="147"/>
      <c r="M159" s="147"/>
      <c r="N159" s="147"/>
      <c r="O159" s="863"/>
      <c r="P159" s="860"/>
      <c r="Q159" s="330"/>
      <c r="R159" s="155"/>
      <c r="S159" s="356"/>
      <c r="T159" s="356"/>
      <c r="U159" s="155"/>
      <c r="V159" s="155"/>
      <c r="W159" s="835"/>
      <c r="X159" s="345"/>
      <c r="Y159" s="835"/>
      <c r="Z159" s="270"/>
      <c r="AA159" s="831"/>
      <c r="AB159" s="855"/>
      <c r="AC159" s="319"/>
      <c r="AD159" s="319"/>
      <c r="AE159" s="319"/>
      <c r="AF159" s="319"/>
      <c r="AG159" s="857"/>
      <c r="AH159" s="46"/>
      <c r="AI159" s="19"/>
    </row>
    <row r="160" spans="2:35">
      <c r="B160" s="823"/>
      <c r="C160" s="841"/>
      <c r="D160" s="170"/>
      <c r="E160" s="955"/>
      <c r="F160" s="955"/>
      <c r="G160" s="22"/>
      <c r="H160" s="349" t="e">
        <f>G160/#REF!</f>
        <v>#REF!</v>
      </c>
      <c r="I160" s="348"/>
      <c r="J160" s="348"/>
      <c r="K160" s="348"/>
      <c r="L160" s="147"/>
      <c r="M160" s="147"/>
      <c r="N160" s="147"/>
      <c r="O160" s="863"/>
      <c r="P160" s="860"/>
      <c r="Q160" s="330"/>
      <c r="R160" s="155"/>
      <c r="S160" s="356"/>
      <c r="T160" s="356"/>
      <c r="U160" s="155"/>
      <c r="V160" s="155"/>
      <c r="W160" s="835"/>
      <c r="X160" s="345"/>
      <c r="Y160" s="835"/>
      <c r="Z160" s="270"/>
      <c r="AA160" s="831"/>
      <c r="AB160" s="855"/>
      <c r="AC160" s="319"/>
      <c r="AD160" s="319"/>
      <c r="AE160" s="319"/>
      <c r="AF160" s="319"/>
      <c r="AG160" s="857"/>
      <c r="AH160" s="46"/>
      <c r="AI160" s="19"/>
    </row>
    <row r="161" spans="2:35">
      <c r="B161" s="822"/>
      <c r="C161" s="842"/>
      <c r="D161" s="170"/>
      <c r="E161" s="955"/>
      <c r="F161" s="955"/>
      <c r="G161" s="22"/>
      <c r="H161" s="349" t="e">
        <f>G161/#REF!</f>
        <v>#REF!</v>
      </c>
      <c r="I161" s="349"/>
      <c r="J161" s="349"/>
      <c r="K161" s="349"/>
      <c r="L161" s="7"/>
      <c r="M161" s="7"/>
      <c r="N161" s="7"/>
      <c r="O161" s="864"/>
      <c r="P161" s="861"/>
      <c r="Q161" s="331"/>
      <c r="R161" s="155"/>
      <c r="S161" s="356"/>
      <c r="T161" s="356"/>
      <c r="U161" s="155"/>
      <c r="V161" s="155"/>
      <c r="W161" s="836"/>
      <c r="X161" s="346"/>
      <c r="Y161" s="836"/>
      <c r="Z161" s="271"/>
      <c r="AA161" s="832"/>
      <c r="AB161" s="856"/>
      <c r="AC161" s="320"/>
      <c r="AD161" s="320"/>
      <c r="AE161" s="320"/>
      <c r="AF161" s="320"/>
      <c r="AG161" s="858"/>
      <c r="AH161" s="46"/>
      <c r="AI161" s="19"/>
    </row>
    <row r="162" spans="2:35" s="90" customFormat="1" ht="16.5" customHeight="1">
      <c r="B162" s="241"/>
      <c r="C162" s="78" t="s">
        <v>348</v>
      </c>
      <c r="D162" s="78">
        <f>COUNTA(D152:D161)</f>
        <v>0</v>
      </c>
      <c r="E162" s="953"/>
      <c r="F162" s="954"/>
      <c r="G162" s="69">
        <f>SUM(G152:G161)</f>
        <v>0</v>
      </c>
      <c r="H162" s="69" t="e">
        <f>SUM(H152:H161)</f>
        <v>#REF!</v>
      </c>
      <c r="I162" s="69"/>
      <c r="J162" s="69"/>
      <c r="K162" s="69"/>
      <c r="L162" s="69" t="e">
        <f>H162/200</f>
        <v>#REF!</v>
      </c>
      <c r="M162" s="69"/>
      <c r="N162" s="69"/>
      <c r="O162" s="70">
        <f>SUM(O152:O161)</f>
        <v>0</v>
      </c>
      <c r="P162" s="71">
        <f>SUM(P152:P161)</f>
        <v>0</v>
      </c>
      <c r="Q162" s="71"/>
      <c r="R162" s="71"/>
      <c r="S162" s="71"/>
      <c r="T162" s="71"/>
      <c r="U162" s="74"/>
      <c r="V162" s="74"/>
      <c r="W162" s="74">
        <f t="shared" ref="W162" si="30">SUM(W152:W161)</f>
        <v>0</v>
      </c>
      <c r="X162" s="74"/>
      <c r="Y162" s="74">
        <f>SUM(Y152:Y161)</f>
        <v>0</v>
      </c>
      <c r="Z162" s="74"/>
      <c r="AA162" s="71"/>
      <c r="AB162" s="71" t="e">
        <f>SUM(AB152:AB161)</f>
        <v>#REF!</v>
      </c>
      <c r="AC162" s="71"/>
      <c r="AD162" s="71"/>
      <c r="AE162" s="71"/>
      <c r="AF162" s="71"/>
      <c r="AG162" s="71" t="e">
        <f t="shared" ref="AG162" si="31">SUM(AG152:AG161)</f>
        <v>#REF!</v>
      </c>
      <c r="AH162" s="81"/>
      <c r="AI162" s="91"/>
    </row>
    <row r="163" spans="2:35" s="93" customFormat="1" ht="15" thickBot="1">
      <c r="B163" s="242"/>
      <c r="C163" s="82"/>
      <c r="D163" s="83"/>
      <c r="E163" s="951"/>
      <c r="F163" s="952"/>
      <c r="G163" s="84"/>
      <c r="H163" s="28" t="str">
        <f>IFERROR(IF(G163/#REF!=0," ",G163/#REF!),"")</f>
        <v/>
      </c>
      <c r="I163" s="28"/>
      <c r="J163" s="28"/>
      <c r="K163" s="28"/>
      <c r="L163" s="28"/>
      <c r="M163" s="28"/>
      <c r="N163" s="28"/>
      <c r="O163" s="72"/>
      <c r="P163" s="73"/>
      <c r="Q163" s="73"/>
      <c r="R163" s="73"/>
      <c r="S163" s="73"/>
      <c r="T163" s="73"/>
      <c r="U163" s="73"/>
      <c r="V163" s="73"/>
      <c r="W163" s="73"/>
      <c r="X163" s="73"/>
      <c r="Y163" s="73"/>
      <c r="Z163" s="73"/>
      <c r="AA163" s="73"/>
      <c r="AB163" s="73"/>
      <c r="AC163" s="73"/>
      <c r="AD163" s="73"/>
      <c r="AE163" s="73"/>
      <c r="AF163" s="73"/>
      <c r="AG163" s="73"/>
      <c r="AH163" s="87"/>
      <c r="AI163" s="92"/>
    </row>
    <row r="164" spans="2:35">
      <c r="B164" s="823">
        <f>B152+1</f>
        <v>13</v>
      </c>
      <c r="C164" s="841"/>
      <c r="D164" s="170"/>
      <c r="E164" s="955"/>
      <c r="F164" s="955"/>
      <c r="G164" s="357"/>
      <c r="H164" s="349" t="e">
        <f>G164/#REF!</f>
        <v>#REF!</v>
      </c>
      <c r="I164" s="348"/>
      <c r="J164" s="348"/>
      <c r="K164" s="348"/>
      <c r="L164" s="147"/>
      <c r="M164" s="147"/>
      <c r="N164" s="147"/>
      <c r="O164" s="862" t="str">
        <f>IFERROR(ROUND(IF(G174/#REF!=0,"",G174/#REF!),0),"")</f>
        <v/>
      </c>
      <c r="P164" s="859" t="str">
        <f>IFERROR(O174/#REF!,"")</f>
        <v/>
      </c>
      <c r="Q164" s="330"/>
      <c r="R164" s="155" t="str">
        <f>IFERROR(P174*#REF!/2,"")</f>
        <v/>
      </c>
      <c r="S164" s="356"/>
      <c r="T164" s="356"/>
      <c r="U164" s="155" t="str">
        <f>IFERROR(S174*#REF!/2,"")</f>
        <v/>
      </c>
      <c r="V164" s="155"/>
      <c r="W164" s="834" t="str">
        <f>IFERROR(ROUND(IF(OR(#REF!="Shazoor",#REF!="Shazoor",#REF!="Shazoor",#REF!="Shazoor"),$P174/#REF!,""),1),"NA")</f>
        <v>NA</v>
      </c>
      <c r="X164" s="344"/>
      <c r="Y164" s="834" t="str">
        <f>IFERROR(ROUND(IF(OR(#REF!="Suzuki",#REF!="Suzuki",#REF!="Suzuki",#REF!="Suzuki"),$P174/#REF!,""),1),"NA")</f>
        <v>NA</v>
      </c>
      <c r="Z164" s="269"/>
      <c r="AA164" s="830"/>
      <c r="AB164" s="855" t="e">
        <f>L174</f>
        <v>#REF!</v>
      </c>
      <c r="AC164" s="319"/>
      <c r="AD164" s="319"/>
      <c r="AE164" s="319"/>
      <c r="AF164" s="319"/>
      <c r="AG164" s="857" t="e">
        <f>AB164/20</f>
        <v>#REF!</v>
      </c>
      <c r="AH164" s="44"/>
      <c r="AI164" s="19"/>
    </row>
    <row r="165" spans="2:35">
      <c r="B165" s="823"/>
      <c r="C165" s="841"/>
      <c r="D165" s="170"/>
      <c r="E165" s="955"/>
      <c r="F165" s="955"/>
      <c r="G165" s="357"/>
      <c r="H165" s="349" t="e">
        <f>G165/#REF!</f>
        <v>#REF!</v>
      </c>
      <c r="I165" s="348"/>
      <c r="J165" s="348"/>
      <c r="K165" s="348"/>
      <c r="L165" s="147"/>
      <c r="M165" s="147"/>
      <c r="N165" s="147"/>
      <c r="O165" s="863"/>
      <c r="P165" s="860"/>
      <c r="Q165" s="330"/>
      <c r="R165" s="155"/>
      <c r="S165" s="356"/>
      <c r="T165" s="356"/>
      <c r="U165" s="155"/>
      <c r="V165" s="155"/>
      <c r="W165" s="835"/>
      <c r="X165" s="345"/>
      <c r="Y165" s="835"/>
      <c r="Z165" s="270"/>
      <c r="AA165" s="831"/>
      <c r="AB165" s="855"/>
      <c r="AC165" s="319"/>
      <c r="AD165" s="319"/>
      <c r="AE165" s="319"/>
      <c r="AF165" s="319"/>
      <c r="AG165" s="857"/>
      <c r="AH165" s="46"/>
      <c r="AI165" s="19"/>
    </row>
    <row r="166" spans="2:35">
      <c r="B166" s="823"/>
      <c r="C166" s="841"/>
      <c r="D166" s="170"/>
      <c r="E166" s="955"/>
      <c r="F166" s="955"/>
      <c r="G166" s="357"/>
      <c r="H166" s="349" t="e">
        <f>G166/#REF!</f>
        <v>#REF!</v>
      </c>
      <c r="I166" s="348"/>
      <c r="J166" s="348"/>
      <c r="K166" s="348"/>
      <c r="L166" s="147"/>
      <c r="M166" s="147"/>
      <c r="N166" s="147"/>
      <c r="O166" s="863"/>
      <c r="P166" s="860"/>
      <c r="Q166" s="330"/>
      <c r="R166" s="155"/>
      <c r="S166" s="356"/>
      <c r="T166" s="356"/>
      <c r="U166" s="155"/>
      <c r="V166" s="155"/>
      <c r="W166" s="835"/>
      <c r="X166" s="345"/>
      <c r="Y166" s="835"/>
      <c r="Z166" s="270"/>
      <c r="AA166" s="831"/>
      <c r="AB166" s="855"/>
      <c r="AC166" s="319"/>
      <c r="AD166" s="319"/>
      <c r="AE166" s="319"/>
      <c r="AF166" s="319"/>
      <c r="AG166" s="857"/>
      <c r="AH166" s="46"/>
      <c r="AI166" s="19"/>
    </row>
    <row r="167" spans="2:35">
      <c r="B167" s="823"/>
      <c r="C167" s="841"/>
      <c r="D167" s="170"/>
      <c r="E167" s="955"/>
      <c r="F167" s="955"/>
      <c r="G167" s="357"/>
      <c r="H167" s="349" t="e">
        <f>G167/#REF!</f>
        <v>#REF!</v>
      </c>
      <c r="I167" s="348"/>
      <c r="J167" s="348"/>
      <c r="K167" s="348"/>
      <c r="L167" s="147"/>
      <c r="M167" s="147"/>
      <c r="N167" s="147"/>
      <c r="O167" s="863"/>
      <c r="P167" s="860"/>
      <c r="Q167" s="330"/>
      <c r="R167" s="155"/>
      <c r="S167" s="356"/>
      <c r="T167" s="356"/>
      <c r="U167" s="155"/>
      <c r="V167" s="155"/>
      <c r="W167" s="835"/>
      <c r="X167" s="345"/>
      <c r="Y167" s="835"/>
      <c r="Z167" s="270"/>
      <c r="AA167" s="831"/>
      <c r="AB167" s="855"/>
      <c r="AC167" s="319"/>
      <c r="AD167" s="319"/>
      <c r="AE167" s="319"/>
      <c r="AF167" s="319"/>
      <c r="AG167" s="857"/>
      <c r="AH167" s="46"/>
      <c r="AI167" s="19"/>
    </row>
    <row r="168" spans="2:35">
      <c r="B168" s="823"/>
      <c r="C168" s="841"/>
      <c r="D168" s="170"/>
      <c r="E168" s="955"/>
      <c r="F168" s="955"/>
      <c r="G168" s="22"/>
      <c r="H168" s="349" t="e">
        <f>G168/#REF!</f>
        <v>#REF!</v>
      </c>
      <c r="I168" s="348"/>
      <c r="J168" s="348"/>
      <c r="K168" s="348"/>
      <c r="L168" s="147"/>
      <c r="M168" s="147"/>
      <c r="N168" s="147"/>
      <c r="O168" s="863"/>
      <c r="P168" s="860"/>
      <c r="Q168" s="330"/>
      <c r="R168" s="155"/>
      <c r="S168" s="356"/>
      <c r="T168" s="356"/>
      <c r="U168" s="155"/>
      <c r="V168" s="155"/>
      <c r="W168" s="835"/>
      <c r="X168" s="345"/>
      <c r="Y168" s="835"/>
      <c r="Z168" s="270"/>
      <c r="AA168" s="831"/>
      <c r="AB168" s="855"/>
      <c r="AC168" s="319"/>
      <c r="AD168" s="319"/>
      <c r="AE168" s="319"/>
      <c r="AF168" s="319"/>
      <c r="AG168" s="857"/>
      <c r="AH168" s="46"/>
      <c r="AI168" s="19"/>
    </row>
    <row r="169" spans="2:35">
      <c r="B169" s="823"/>
      <c r="C169" s="841"/>
      <c r="D169" s="170"/>
      <c r="E169" s="955"/>
      <c r="F169" s="955"/>
      <c r="G169" s="22"/>
      <c r="H169" s="349" t="e">
        <f>G169/#REF!</f>
        <v>#REF!</v>
      </c>
      <c r="I169" s="348"/>
      <c r="J169" s="348"/>
      <c r="K169" s="348"/>
      <c r="L169" s="147"/>
      <c r="M169" s="147"/>
      <c r="N169" s="147"/>
      <c r="O169" s="863"/>
      <c r="P169" s="860"/>
      <c r="Q169" s="330"/>
      <c r="R169" s="155"/>
      <c r="S169" s="356"/>
      <c r="T169" s="356"/>
      <c r="U169" s="155"/>
      <c r="V169" s="155"/>
      <c r="W169" s="835"/>
      <c r="X169" s="345"/>
      <c r="Y169" s="835"/>
      <c r="Z169" s="270"/>
      <c r="AA169" s="831"/>
      <c r="AB169" s="855"/>
      <c r="AC169" s="319"/>
      <c r="AD169" s="319"/>
      <c r="AE169" s="319"/>
      <c r="AF169" s="319"/>
      <c r="AG169" s="857"/>
      <c r="AH169" s="46"/>
      <c r="AI169" s="19"/>
    </row>
    <row r="170" spans="2:35">
      <c r="B170" s="823"/>
      <c r="C170" s="841"/>
      <c r="D170" s="170"/>
      <c r="E170" s="955"/>
      <c r="F170" s="955"/>
      <c r="G170" s="22"/>
      <c r="H170" s="349" t="e">
        <f>G170/#REF!</f>
        <v>#REF!</v>
      </c>
      <c r="I170" s="348"/>
      <c r="J170" s="348"/>
      <c r="K170" s="348"/>
      <c r="L170" s="147"/>
      <c r="M170" s="147"/>
      <c r="N170" s="147"/>
      <c r="O170" s="863"/>
      <c r="P170" s="860"/>
      <c r="Q170" s="330"/>
      <c r="R170" s="155"/>
      <c r="S170" s="356"/>
      <c r="T170" s="356"/>
      <c r="U170" s="155"/>
      <c r="V170" s="155"/>
      <c r="W170" s="835"/>
      <c r="X170" s="345"/>
      <c r="Y170" s="835"/>
      <c r="Z170" s="270"/>
      <c r="AA170" s="831"/>
      <c r="AB170" s="855"/>
      <c r="AC170" s="319"/>
      <c r="AD170" s="319"/>
      <c r="AE170" s="319"/>
      <c r="AF170" s="319"/>
      <c r="AG170" s="857"/>
      <c r="AH170" s="46"/>
      <c r="AI170" s="19"/>
    </row>
    <row r="171" spans="2:35">
      <c r="B171" s="823"/>
      <c r="C171" s="841"/>
      <c r="D171" s="170"/>
      <c r="E171" s="955"/>
      <c r="F171" s="955"/>
      <c r="G171" s="22"/>
      <c r="H171" s="349" t="e">
        <f>G171/#REF!</f>
        <v>#REF!</v>
      </c>
      <c r="I171" s="348"/>
      <c r="J171" s="348"/>
      <c r="K171" s="348"/>
      <c r="L171" s="147"/>
      <c r="M171" s="147"/>
      <c r="N171" s="147"/>
      <c r="O171" s="863"/>
      <c r="P171" s="860"/>
      <c r="Q171" s="330"/>
      <c r="R171" s="155"/>
      <c r="S171" s="356"/>
      <c r="T171" s="356"/>
      <c r="U171" s="155"/>
      <c r="V171" s="155"/>
      <c r="W171" s="835"/>
      <c r="X171" s="345"/>
      <c r="Y171" s="835"/>
      <c r="Z171" s="270"/>
      <c r="AA171" s="831"/>
      <c r="AB171" s="855"/>
      <c r="AC171" s="319"/>
      <c r="AD171" s="319"/>
      <c r="AE171" s="319"/>
      <c r="AF171" s="319"/>
      <c r="AG171" s="857"/>
      <c r="AH171" s="46"/>
      <c r="AI171" s="19"/>
    </row>
    <row r="172" spans="2:35">
      <c r="B172" s="823"/>
      <c r="C172" s="841"/>
      <c r="D172" s="170"/>
      <c r="E172" s="955"/>
      <c r="F172" s="955"/>
      <c r="G172" s="22"/>
      <c r="H172" s="349" t="e">
        <f>G172/#REF!</f>
        <v>#REF!</v>
      </c>
      <c r="I172" s="348"/>
      <c r="J172" s="348"/>
      <c r="K172" s="348"/>
      <c r="L172" s="147"/>
      <c r="M172" s="147"/>
      <c r="N172" s="147"/>
      <c r="O172" s="863"/>
      <c r="P172" s="860"/>
      <c r="Q172" s="330"/>
      <c r="R172" s="155"/>
      <c r="S172" s="356"/>
      <c r="T172" s="356"/>
      <c r="U172" s="155"/>
      <c r="V172" s="155"/>
      <c r="W172" s="835"/>
      <c r="X172" s="345"/>
      <c r="Y172" s="835"/>
      <c r="Z172" s="270"/>
      <c r="AA172" s="831"/>
      <c r="AB172" s="855"/>
      <c r="AC172" s="319"/>
      <c r="AD172" s="319"/>
      <c r="AE172" s="319"/>
      <c r="AF172" s="319"/>
      <c r="AG172" s="857"/>
      <c r="AH172" s="46"/>
      <c r="AI172" s="19"/>
    </row>
    <row r="173" spans="2:35">
      <c r="B173" s="822"/>
      <c r="C173" s="842"/>
      <c r="D173" s="170"/>
      <c r="E173" s="955"/>
      <c r="F173" s="955"/>
      <c r="G173" s="22"/>
      <c r="H173" s="349" t="e">
        <f>G173/#REF!</f>
        <v>#REF!</v>
      </c>
      <c r="I173" s="349"/>
      <c r="J173" s="349"/>
      <c r="K173" s="349"/>
      <c r="L173" s="7"/>
      <c r="M173" s="7"/>
      <c r="N173" s="7"/>
      <c r="O173" s="864"/>
      <c r="P173" s="861"/>
      <c r="Q173" s="331"/>
      <c r="R173" s="155"/>
      <c r="S173" s="356"/>
      <c r="T173" s="356"/>
      <c r="U173" s="155"/>
      <c r="V173" s="155"/>
      <c r="W173" s="836"/>
      <c r="X173" s="346"/>
      <c r="Y173" s="836"/>
      <c r="Z173" s="271"/>
      <c r="AA173" s="832"/>
      <c r="AB173" s="856"/>
      <c r="AC173" s="320"/>
      <c r="AD173" s="320"/>
      <c r="AE173" s="320"/>
      <c r="AF173" s="320"/>
      <c r="AG173" s="858"/>
      <c r="AH173" s="46"/>
      <c r="AI173" s="19"/>
    </row>
    <row r="174" spans="2:35" s="90" customFormat="1" ht="16.5" customHeight="1">
      <c r="B174" s="241"/>
      <c r="C174" s="78" t="s">
        <v>348</v>
      </c>
      <c r="D174" s="78">
        <f>COUNTA(D164:D173)</f>
        <v>0</v>
      </c>
      <c r="E174" s="953"/>
      <c r="F174" s="954"/>
      <c r="G174" s="69">
        <f>SUM(G164:G173)</f>
        <v>0</v>
      </c>
      <c r="H174" s="69" t="e">
        <f>SUM(H164:H173)</f>
        <v>#REF!</v>
      </c>
      <c r="I174" s="69"/>
      <c r="J174" s="69"/>
      <c r="K174" s="69"/>
      <c r="L174" s="69" t="e">
        <f>H174/200</f>
        <v>#REF!</v>
      </c>
      <c r="M174" s="69"/>
      <c r="N174" s="69"/>
      <c r="O174" s="70">
        <f>SUM(O164:O173)</f>
        <v>0</v>
      </c>
      <c r="P174" s="71">
        <f>SUM(P164:P173)</f>
        <v>0</v>
      </c>
      <c r="Q174" s="71"/>
      <c r="R174" s="71"/>
      <c r="S174" s="71"/>
      <c r="T174" s="71"/>
      <c r="U174" s="74"/>
      <c r="V174" s="74"/>
      <c r="W174" s="74">
        <f t="shared" ref="W174" si="32">SUM(W164:W173)</f>
        <v>0</v>
      </c>
      <c r="X174" s="74"/>
      <c r="Y174" s="74">
        <f>SUM(Y164:Y173)</f>
        <v>0</v>
      </c>
      <c r="Z174" s="74"/>
      <c r="AA174" s="71"/>
      <c r="AB174" s="71" t="e">
        <f>SUM(AB164:AB173)</f>
        <v>#REF!</v>
      </c>
      <c r="AC174" s="71"/>
      <c r="AD174" s="71"/>
      <c r="AE174" s="71"/>
      <c r="AF174" s="71"/>
      <c r="AG174" s="71" t="e">
        <f t="shared" ref="AG174" si="33">SUM(AG164:AG173)</f>
        <v>#REF!</v>
      </c>
      <c r="AH174" s="81"/>
      <c r="AI174" s="91"/>
    </row>
    <row r="175" spans="2:35" s="93" customFormat="1" ht="15" thickBot="1">
      <c r="B175" s="242"/>
      <c r="C175" s="82"/>
      <c r="D175" s="83"/>
      <c r="E175" s="951"/>
      <c r="F175" s="952"/>
      <c r="G175" s="84"/>
      <c r="H175" s="28" t="str">
        <f>IFERROR(IF(G175/#REF!=0," ",G175/#REF!),"")</f>
        <v/>
      </c>
      <c r="I175" s="28"/>
      <c r="J175" s="28"/>
      <c r="K175" s="28"/>
      <c r="L175" s="28"/>
      <c r="M175" s="28"/>
      <c r="N175" s="28"/>
      <c r="O175" s="72"/>
      <c r="P175" s="73"/>
      <c r="Q175" s="73"/>
      <c r="R175" s="73"/>
      <c r="S175" s="73"/>
      <c r="T175" s="73"/>
      <c r="U175" s="73"/>
      <c r="V175" s="73"/>
      <c r="W175" s="73"/>
      <c r="X175" s="73"/>
      <c r="Y175" s="73"/>
      <c r="Z175" s="73"/>
      <c r="AA175" s="73"/>
      <c r="AB175" s="73"/>
      <c r="AC175" s="73"/>
      <c r="AD175" s="73"/>
      <c r="AE175" s="73"/>
      <c r="AF175" s="73"/>
      <c r="AG175" s="73"/>
      <c r="AH175" s="87"/>
      <c r="AI175" s="92"/>
    </row>
    <row r="176" spans="2:35">
      <c r="B176" s="823">
        <f>B164+1</f>
        <v>14</v>
      </c>
      <c r="C176" s="841"/>
      <c r="D176" s="170"/>
      <c r="E176" s="955"/>
      <c r="F176" s="955"/>
      <c r="G176" s="357"/>
      <c r="H176" s="349" t="e">
        <f>G176/#REF!</f>
        <v>#REF!</v>
      </c>
      <c r="I176" s="348"/>
      <c r="J176" s="348"/>
      <c r="K176" s="348"/>
      <c r="L176" s="147"/>
      <c r="M176" s="147"/>
      <c r="N176" s="147"/>
      <c r="O176" s="862" t="str">
        <f>IFERROR(ROUND(IF(G186/#REF!=0,"",G186/#REF!),0),"")</f>
        <v/>
      </c>
      <c r="P176" s="859" t="str">
        <f>IFERROR(O186/#REF!,"")</f>
        <v/>
      </c>
      <c r="Q176" s="330"/>
      <c r="R176" s="155" t="str">
        <f>IFERROR(P186*#REF!/2,"")</f>
        <v/>
      </c>
      <c r="S176" s="356"/>
      <c r="T176" s="356"/>
      <c r="U176" s="155" t="str">
        <f>IFERROR(S186*#REF!/2,"")</f>
        <v/>
      </c>
      <c r="V176" s="155"/>
      <c r="W176" s="834" t="str">
        <f>IFERROR(ROUND(IF(OR(#REF!="Shazoor",#REF!="Shazoor",#REF!="Shazoor",#REF!="Shazoor"),$P186/#REF!,""),1),"NA")</f>
        <v>NA</v>
      </c>
      <c r="X176" s="344"/>
      <c r="Y176" s="834" t="str">
        <f>IFERROR(ROUND(IF(OR(#REF!="Suzuki",#REF!="Suzuki",#REF!="Suzuki",#REF!="Suzuki"),$P186/#REF!,""),1),"NA")</f>
        <v>NA</v>
      </c>
      <c r="Z176" s="269"/>
      <c r="AA176" s="830"/>
      <c r="AB176" s="855" t="e">
        <f>L186</f>
        <v>#REF!</v>
      </c>
      <c r="AC176" s="319"/>
      <c r="AD176" s="319"/>
      <c r="AE176" s="319"/>
      <c r="AF176" s="319"/>
      <c r="AG176" s="857" t="e">
        <f>AB176/20</f>
        <v>#REF!</v>
      </c>
      <c r="AH176" s="44"/>
      <c r="AI176" s="19"/>
    </row>
    <row r="177" spans="2:35">
      <c r="B177" s="823"/>
      <c r="C177" s="841"/>
      <c r="D177" s="170"/>
      <c r="E177" s="955"/>
      <c r="F177" s="955"/>
      <c r="G177" s="357"/>
      <c r="H177" s="349" t="e">
        <f>G177/#REF!</f>
        <v>#REF!</v>
      </c>
      <c r="I177" s="348"/>
      <c r="J177" s="348"/>
      <c r="K177" s="348"/>
      <c r="L177" s="147"/>
      <c r="M177" s="147"/>
      <c r="N177" s="147"/>
      <c r="O177" s="863"/>
      <c r="P177" s="860"/>
      <c r="Q177" s="330"/>
      <c r="R177" s="155"/>
      <c r="S177" s="356"/>
      <c r="T177" s="356"/>
      <c r="U177" s="155"/>
      <c r="V177" s="155"/>
      <c r="W177" s="835"/>
      <c r="X177" s="345"/>
      <c r="Y177" s="835"/>
      <c r="Z177" s="270"/>
      <c r="AA177" s="831"/>
      <c r="AB177" s="855"/>
      <c r="AC177" s="319"/>
      <c r="AD177" s="319"/>
      <c r="AE177" s="319"/>
      <c r="AF177" s="319"/>
      <c r="AG177" s="857"/>
      <c r="AH177" s="46"/>
      <c r="AI177" s="19"/>
    </row>
    <row r="178" spans="2:35">
      <c r="B178" s="823"/>
      <c r="C178" s="841"/>
      <c r="D178" s="170"/>
      <c r="E178" s="955"/>
      <c r="F178" s="955"/>
      <c r="G178" s="357"/>
      <c r="H178" s="349" t="e">
        <f>G178/#REF!</f>
        <v>#REF!</v>
      </c>
      <c r="I178" s="348"/>
      <c r="J178" s="348"/>
      <c r="K178" s="348"/>
      <c r="L178" s="147"/>
      <c r="M178" s="147"/>
      <c r="N178" s="147"/>
      <c r="O178" s="863"/>
      <c r="P178" s="860"/>
      <c r="Q178" s="330"/>
      <c r="R178" s="155"/>
      <c r="S178" s="356"/>
      <c r="T178" s="356"/>
      <c r="U178" s="155"/>
      <c r="V178" s="155"/>
      <c r="W178" s="835"/>
      <c r="X178" s="345"/>
      <c r="Y178" s="835"/>
      <c r="Z178" s="270"/>
      <c r="AA178" s="831"/>
      <c r="AB178" s="855"/>
      <c r="AC178" s="319"/>
      <c r="AD178" s="319"/>
      <c r="AE178" s="319"/>
      <c r="AF178" s="319"/>
      <c r="AG178" s="857"/>
      <c r="AH178" s="46"/>
      <c r="AI178" s="19"/>
    </row>
    <row r="179" spans="2:35">
      <c r="B179" s="823"/>
      <c r="C179" s="841"/>
      <c r="D179" s="170"/>
      <c r="E179" s="955"/>
      <c r="F179" s="955"/>
      <c r="G179" s="357"/>
      <c r="H179" s="349" t="e">
        <f>G179/#REF!</f>
        <v>#REF!</v>
      </c>
      <c r="I179" s="348"/>
      <c r="J179" s="348"/>
      <c r="K179" s="348"/>
      <c r="L179" s="147"/>
      <c r="M179" s="147"/>
      <c r="N179" s="147"/>
      <c r="O179" s="863"/>
      <c r="P179" s="860"/>
      <c r="Q179" s="330"/>
      <c r="R179" s="155"/>
      <c r="S179" s="356"/>
      <c r="T179" s="356"/>
      <c r="U179" s="155"/>
      <c r="V179" s="155"/>
      <c r="W179" s="835"/>
      <c r="X179" s="345"/>
      <c r="Y179" s="835"/>
      <c r="Z179" s="270"/>
      <c r="AA179" s="831"/>
      <c r="AB179" s="855"/>
      <c r="AC179" s="319"/>
      <c r="AD179" s="319"/>
      <c r="AE179" s="319"/>
      <c r="AF179" s="319"/>
      <c r="AG179" s="857"/>
      <c r="AH179" s="46"/>
      <c r="AI179" s="19"/>
    </row>
    <row r="180" spans="2:35">
      <c r="B180" s="823"/>
      <c r="C180" s="841"/>
      <c r="D180" s="170"/>
      <c r="E180" s="955"/>
      <c r="F180" s="955"/>
      <c r="G180" s="22"/>
      <c r="H180" s="349" t="e">
        <f>G180/#REF!</f>
        <v>#REF!</v>
      </c>
      <c r="I180" s="348"/>
      <c r="J180" s="348"/>
      <c r="K180" s="348"/>
      <c r="L180" s="147"/>
      <c r="M180" s="147"/>
      <c r="N180" s="147"/>
      <c r="O180" s="863"/>
      <c r="P180" s="860"/>
      <c r="Q180" s="330"/>
      <c r="R180" s="155"/>
      <c r="S180" s="356"/>
      <c r="T180" s="356"/>
      <c r="U180" s="155"/>
      <c r="V180" s="155"/>
      <c r="W180" s="835"/>
      <c r="X180" s="345"/>
      <c r="Y180" s="835"/>
      <c r="Z180" s="270"/>
      <c r="AA180" s="831"/>
      <c r="AB180" s="855"/>
      <c r="AC180" s="319"/>
      <c r="AD180" s="319"/>
      <c r="AE180" s="319"/>
      <c r="AF180" s="319"/>
      <c r="AG180" s="857"/>
      <c r="AH180" s="46"/>
      <c r="AI180" s="19"/>
    </row>
    <row r="181" spans="2:35">
      <c r="B181" s="823"/>
      <c r="C181" s="841"/>
      <c r="D181" s="170"/>
      <c r="E181" s="955"/>
      <c r="F181" s="955"/>
      <c r="G181" s="22"/>
      <c r="H181" s="349" t="e">
        <f>G181/#REF!</f>
        <v>#REF!</v>
      </c>
      <c r="I181" s="348"/>
      <c r="J181" s="348"/>
      <c r="K181" s="348"/>
      <c r="L181" s="147"/>
      <c r="M181" s="147"/>
      <c r="N181" s="147"/>
      <c r="O181" s="863"/>
      <c r="P181" s="860"/>
      <c r="Q181" s="330"/>
      <c r="R181" s="155"/>
      <c r="S181" s="356"/>
      <c r="T181" s="356"/>
      <c r="U181" s="155"/>
      <c r="V181" s="155"/>
      <c r="W181" s="835"/>
      <c r="X181" s="345"/>
      <c r="Y181" s="835"/>
      <c r="Z181" s="270"/>
      <c r="AA181" s="831"/>
      <c r="AB181" s="855"/>
      <c r="AC181" s="319"/>
      <c r="AD181" s="319"/>
      <c r="AE181" s="319"/>
      <c r="AF181" s="319"/>
      <c r="AG181" s="857"/>
      <c r="AH181" s="46"/>
      <c r="AI181" s="19"/>
    </row>
    <row r="182" spans="2:35">
      <c r="B182" s="823"/>
      <c r="C182" s="841"/>
      <c r="D182" s="170"/>
      <c r="E182" s="955"/>
      <c r="F182" s="955"/>
      <c r="G182" s="22"/>
      <c r="H182" s="349" t="e">
        <f>G182/#REF!</f>
        <v>#REF!</v>
      </c>
      <c r="I182" s="348"/>
      <c r="J182" s="348"/>
      <c r="K182" s="348"/>
      <c r="L182" s="147"/>
      <c r="M182" s="147"/>
      <c r="N182" s="147"/>
      <c r="O182" s="863"/>
      <c r="P182" s="860"/>
      <c r="Q182" s="330"/>
      <c r="R182" s="155"/>
      <c r="S182" s="356"/>
      <c r="T182" s="356"/>
      <c r="U182" s="155"/>
      <c r="V182" s="155"/>
      <c r="W182" s="835"/>
      <c r="X182" s="345"/>
      <c r="Y182" s="835"/>
      <c r="Z182" s="270"/>
      <c r="AA182" s="831"/>
      <c r="AB182" s="855"/>
      <c r="AC182" s="319"/>
      <c r="AD182" s="319"/>
      <c r="AE182" s="319"/>
      <c r="AF182" s="319"/>
      <c r="AG182" s="857"/>
      <c r="AH182" s="46"/>
      <c r="AI182" s="19"/>
    </row>
    <row r="183" spans="2:35">
      <c r="B183" s="823"/>
      <c r="C183" s="841"/>
      <c r="D183" s="170"/>
      <c r="E183" s="955"/>
      <c r="F183" s="955"/>
      <c r="G183" s="22"/>
      <c r="H183" s="349" t="e">
        <f>G183/#REF!</f>
        <v>#REF!</v>
      </c>
      <c r="I183" s="348"/>
      <c r="J183" s="348"/>
      <c r="K183" s="348"/>
      <c r="L183" s="147"/>
      <c r="M183" s="147"/>
      <c r="N183" s="147"/>
      <c r="O183" s="863"/>
      <c r="P183" s="860"/>
      <c r="Q183" s="330"/>
      <c r="R183" s="155"/>
      <c r="S183" s="356"/>
      <c r="T183" s="356"/>
      <c r="U183" s="155"/>
      <c r="V183" s="155"/>
      <c r="W183" s="835"/>
      <c r="X183" s="345"/>
      <c r="Y183" s="835"/>
      <c r="Z183" s="270"/>
      <c r="AA183" s="831"/>
      <c r="AB183" s="855"/>
      <c r="AC183" s="319"/>
      <c r="AD183" s="319"/>
      <c r="AE183" s="319"/>
      <c r="AF183" s="319"/>
      <c r="AG183" s="857"/>
      <c r="AH183" s="46"/>
      <c r="AI183" s="19"/>
    </row>
    <row r="184" spans="2:35">
      <c r="B184" s="823"/>
      <c r="C184" s="841"/>
      <c r="D184" s="170"/>
      <c r="E184" s="955"/>
      <c r="F184" s="955"/>
      <c r="G184" s="22"/>
      <c r="H184" s="349" t="e">
        <f>G184/#REF!</f>
        <v>#REF!</v>
      </c>
      <c r="I184" s="348"/>
      <c r="J184" s="348"/>
      <c r="K184" s="348"/>
      <c r="L184" s="147"/>
      <c r="M184" s="147"/>
      <c r="N184" s="147"/>
      <c r="O184" s="863"/>
      <c r="P184" s="860"/>
      <c r="Q184" s="330"/>
      <c r="R184" s="155"/>
      <c r="S184" s="356"/>
      <c r="T184" s="356"/>
      <c r="U184" s="155"/>
      <c r="V184" s="155"/>
      <c r="W184" s="835"/>
      <c r="X184" s="345"/>
      <c r="Y184" s="835"/>
      <c r="Z184" s="270"/>
      <c r="AA184" s="831"/>
      <c r="AB184" s="855"/>
      <c r="AC184" s="319"/>
      <c r="AD184" s="319"/>
      <c r="AE184" s="319"/>
      <c r="AF184" s="319"/>
      <c r="AG184" s="857"/>
      <c r="AH184" s="46"/>
      <c r="AI184" s="19"/>
    </row>
    <row r="185" spans="2:35">
      <c r="B185" s="822"/>
      <c r="C185" s="842"/>
      <c r="D185" s="170"/>
      <c r="E185" s="955"/>
      <c r="F185" s="955"/>
      <c r="G185" s="22"/>
      <c r="H185" s="349" t="e">
        <f>G185/#REF!</f>
        <v>#REF!</v>
      </c>
      <c r="I185" s="349"/>
      <c r="J185" s="349"/>
      <c r="K185" s="349"/>
      <c r="L185" s="7"/>
      <c r="M185" s="7"/>
      <c r="N185" s="7"/>
      <c r="O185" s="864"/>
      <c r="P185" s="861"/>
      <c r="Q185" s="331"/>
      <c r="R185" s="155"/>
      <c r="S185" s="356"/>
      <c r="T185" s="356"/>
      <c r="U185" s="155"/>
      <c r="V185" s="155"/>
      <c r="W185" s="836"/>
      <c r="X185" s="346"/>
      <c r="Y185" s="836"/>
      <c r="Z185" s="271"/>
      <c r="AA185" s="832"/>
      <c r="AB185" s="856"/>
      <c r="AC185" s="320"/>
      <c r="AD185" s="320"/>
      <c r="AE185" s="320"/>
      <c r="AF185" s="320"/>
      <c r="AG185" s="858"/>
      <c r="AH185" s="46"/>
      <c r="AI185" s="19"/>
    </row>
    <row r="186" spans="2:35" s="90" customFormat="1" ht="16.5" customHeight="1">
      <c r="B186" s="241"/>
      <c r="C186" s="78" t="s">
        <v>348</v>
      </c>
      <c r="D186" s="78">
        <f>COUNTA(D176:D185)</f>
        <v>0</v>
      </c>
      <c r="E186" s="953"/>
      <c r="F186" s="954"/>
      <c r="G186" s="69">
        <f>SUM(G176:G185)</f>
        <v>0</v>
      </c>
      <c r="H186" s="69" t="e">
        <f>SUM(H176:H185)</f>
        <v>#REF!</v>
      </c>
      <c r="I186" s="69"/>
      <c r="J186" s="69"/>
      <c r="K186" s="69"/>
      <c r="L186" s="69" t="e">
        <f>H186/200</f>
        <v>#REF!</v>
      </c>
      <c r="M186" s="69"/>
      <c r="N186" s="69"/>
      <c r="O186" s="70">
        <f>SUM(O176:O185)</f>
        <v>0</v>
      </c>
      <c r="P186" s="71">
        <f>SUM(P176:P185)</f>
        <v>0</v>
      </c>
      <c r="Q186" s="71"/>
      <c r="R186" s="71"/>
      <c r="S186" s="71"/>
      <c r="T186" s="71"/>
      <c r="U186" s="74"/>
      <c r="V186" s="74"/>
      <c r="W186" s="74">
        <f t="shared" ref="W186" si="34">SUM(W176:W185)</f>
        <v>0</v>
      </c>
      <c r="X186" s="74"/>
      <c r="Y186" s="74">
        <f>SUM(Y176:Y185)</f>
        <v>0</v>
      </c>
      <c r="Z186" s="74"/>
      <c r="AA186" s="71"/>
      <c r="AB186" s="71" t="e">
        <f>SUM(AB176:AB185)</f>
        <v>#REF!</v>
      </c>
      <c r="AC186" s="71"/>
      <c r="AD186" s="71"/>
      <c r="AE186" s="71"/>
      <c r="AF186" s="71"/>
      <c r="AG186" s="71" t="e">
        <f t="shared" ref="AG186" si="35">SUM(AG176:AG185)</f>
        <v>#REF!</v>
      </c>
      <c r="AH186" s="81"/>
    </row>
    <row r="187" spans="2:35" s="93" customFormat="1" ht="15" thickBot="1">
      <c r="B187" s="242"/>
      <c r="C187" s="82"/>
      <c r="D187" s="83"/>
      <c r="E187" s="951"/>
      <c r="F187" s="952"/>
      <c r="G187" s="84"/>
      <c r="H187" s="28" t="str">
        <f>IFERROR(IF(G187/#REF!=0," ",G187/#REF!),"")</f>
        <v/>
      </c>
      <c r="I187" s="28"/>
      <c r="J187" s="28"/>
      <c r="K187" s="28"/>
      <c r="L187" s="28"/>
      <c r="M187" s="28"/>
      <c r="N187" s="28"/>
      <c r="O187" s="72"/>
      <c r="P187" s="73"/>
      <c r="Q187" s="73"/>
      <c r="R187" s="73"/>
      <c r="S187" s="73"/>
      <c r="T187" s="73"/>
      <c r="U187" s="73"/>
      <c r="V187" s="73"/>
      <c r="W187" s="73"/>
      <c r="X187" s="73"/>
      <c r="Y187" s="73"/>
      <c r="Z187" s="73"/>
      <c r="AA187" s="73"/>
      <c r="AB187" s="73"/>
      <c r="AC187" s="73"/>
      <c r="AD187" s="73"/>
      <c r="AE187" s="73"/>
      <c r="AF187" s="73"/>
      <c r="AG187" s="73"/>
      <c r="AH187" s="87"/>
    </row>
    <row r="188" spans="2:35">
      <c r="B188" s="823">
        <f>B176+1</f>
        <v>15</v>
      </c>
      <c r="C188" s="841"/>
      <c r="D188" s="170"/>
      <c r="E188" s="955"/>
      <c r="F188" s="955"/>
      <c r="G188" s="357"/>
      <c r="H188" s="349" t="e">
        <f>G188/#REF!</f>
        <v>#REF!</v>
      </c>
      <c r="I188" s="348"/>
      <c r="J188" s="348"/>
      <c r="K188" s="348"/>
      <c r="L188" s="147"/>
      <c r="M188" s="147"/>
      <c r="N188" s="147"/>
      <c r="O188" s="862" t="str">
        <f>IFERROR(ROUND(IF(G198/#REF!=0,"",G198/#REF!),0),"")</f>
        <v/>
      </c>
      <c r="P188" s="859" t="str">
        <f>IFERROR(O198/#REF!,"")</f>
        <v/>
      </c>
      <c r="Q188" s="330"/>
      <c r="R188" s="155" t="str">
        <f>IFERROR(P198*#REF!/2,"")</f>
        <v/>
      </c>
      <c r="S188" s="356"/>
      <c r="T188" s="356"/>
      <c r="U188" s="155" t="str">
        <f>IFERROR(S198*#REF!/2,"")</f>
        <v/>
      </c>
      <c r="V188" s="155"/>
      <c r="W188" s="834" t="str">
        <f>IFERROR(ROUND(IF(OR(#REF!="Shazoor",#REF!="Shazoor",#REF!="Shazoor",#REF!="Shazoor"),$P198/#REF!,""),1),"NA")</f>
        <v>NA</v>
      </c>
      <c r="X188" s="344"/>
      <c r="Y188" s="834" t="str">
        <f>IFERROR(ROUND(IF(OR(#REF!="Suzuki",#REF!="Suzuki",#REF!="Suzuki",#REF!="Suzuki"),$P198/#REF!,""),1),"NA")</f>
        <v>NA</v>
      </c>
      <c r="Z188" s="269"/>
      <c r="AA188" s="830"/>
      <c r="AB188" s="855" t="e">
        <f>L198</f>
        <v>#REF!</v>
      </c>
      <c r="AC188" s="319"/>
      <c r="AD188" s="319"/>
      <c r="AE188" s="319"/>
      <c r="AF188" s="319"/>
      <c r="AG188" s="857" t="e">
        <f>AB188/20</f>
        <v>#REF!</v>
      </c>
      <c r="AH188" s="44"/>
      <c r="AI188" s="19"/>
    </row>
    <row r="189" spans="2:35">
      <c r="B189" s="823"/>
      <c r="C189" s="841"/>
      <c r="D189" s="170"/>
      <c r="E189" s="955"/>
      <c r="F189" s="955"/>
      <c r="G189" s="357"/>
      <c r="H189" s="349" t="e">
        <f>G189/#REF!</f>
        <v>#REF!</v>
      </c>
      <c r="I189" s="348"/>
      <c r="J189" s="348"/>
      <c r="K189" s="348"/>
      <c r="L189" s="147"/>
      <c r="M189" s="147"/>
      <c r="N189" s="147"/>
      <c r="O189" s="863"/>
      <c r="P189" s="860"/>
      <c r="Q189" s="330"/>
      <c r="R189" s="155"/>
      <c r="S189" s="356"/>
      <c r="T189" s="356"/>
      <c r="U189" s="155"/>
      <c r="V189" s="155"/>
      <c r="W189" s="835"/>
      <c r="X189" s="345"/>
      <c r="Y189" s="835"/>
      <c r="Z189" s="270"/>
      <c r="AA189" s="831"/>
      <c r="AB189" s="855"/>
      <c r="AC189" s="319"/>
      <c r="AD189" s="319"/>
      <c r="AE189" s="319"/>
      <c r="AF189" s="319"/>
      <c r="AG189" s="857"/>
      <c r="AH189" s="46"/>
      <c r="AI189" s="19"/>
    </row>
    <row r="190" spans="2:35">
      <c r="B190" s="823"/>
      <c r="C190" s="841"/>
      <c r="D190" s="170"/>
      <c r="E190" s="955"/>
      <c r="F190" s="955"/>
      <c r="G190" s="357"/>
      <c r="H190" s="349" t="e">
        <f>G190/#REF!</f>
        <v>#REF!</v>
      </c>
      <c r="I190" s="348"/>
      <c r="J190" s="348"/>
      <c r="K190" s="348"/>
      <c r="L190" s="147"/>
      <c r="M190" s="147"/>
      <c r="N190" s="147"/>
      <c r="O190" s="863"/>
      <c r="P190" s="860"/>
      <c r="Q190" s="330"/>
      <c r="R190" s="155"/>
      <c r="S190" s="356"/>
      <c r="T190" s="356"/>
      <c r="U190" s="155"/>
      <c r="V190" s="155"/>
      <c r="W190" s="835"/>
      <c r="X190" s="345"/>
      <c r="Y190" s="835"/>
      <c r="Z190" s="270"/>
      <c r="AA190" s="831"/>
      <c r="AB190" s="855"/>
      <c r="AC190" s="319"/>
      <c r="AD190" s="319"/>
      <c r="AE190" s="319"/>
      <c r="AF190" s="319"/>
      <c r="AG190" s="857"/>
      <c r="AH190" s="46"/>
      <c r="AI190" s="19"/>
    </row>
    <row r="191" spans="2:35">
      <c r="B191" s="823"/>
      <c r="C191" s="841"/>
      <c r="D191" s="170"/>
      <c r="E191" s="955"/>
      <c r="F191" s="955"/>
      <c r="G191" s="357"/>
      <c r="H191" s="349" t="e">
        <f>G191/#REF!</f>
        <v>#REF!</v>
      </c>
      <c r="I191" s="348"/>
      <c r="J191" s="348"/>
      <c r="K191" s="348"/>
      <c r="L191" s="147"/>
      <c r="M191" s="147"/>
      <c r="N191" s="147"/>
      <c r="O191" s="863"/>
      <c r="P191" s="860"/>
      <c r="Q191" s="330"/>
      <c r="R191" s="155"/>
      <c r="S191" s="356"/>
      <c r="T191" s="356"/>
      <c r="U191" s="155"/>
      <c r="V191" s="155"/>
      <c r="W191" s="835"/>
      <c r="X191" s="345"/>
      <c r="Y191" s="835"/>
      <c r="Z191" s="270"/>
      <c r="AA191" s="831"/>
      <c r="AB191" s="855"/>
      <c r="AC191" s="319"/>
      <c r="AD191" s="319"/>
      <c r="AE191" s="319"/>
      <c r="AF191" s="319"/>
      <c r="AG191" s="857"/>
      <c r="AH191" s="46"/>
      <c r="AI191" s="19"/>
    </row>
    <row r="192" spans="2:35">
      <c r="B192" s="823"/>
      <c r="C192" s="841"/>
      <c r="D192" s="170"/>
      <c r="E192" s="955"/>
      <c r="F192" s="955"/>
      <c r="G192" s="22"/>
      <c r="H192" s="349" t="e">
        <f>G192/#REF!</f>
        <v>#REF!</v>
      </c>
      <c r="I192" s="348"/>
      <c r="J192" s="348"/>
      <c r="K192" s="348"/>
      <c r="L192" s="147"/>
      <c r="M192" s="147"/>
      <c r="N192" s="147"/>
      <c r="O192" s="863"/>
      <c r="P192" s="860"/>
      <c r="Q192" s="330"/>
      <c r="R192" s="155"/>
      <c r="S192" s="356"/>
      <c r="T192" s="356"/>
      <c r="U192" s="155"/>
      <c r="V192" s="155"/>
      <c r="W192" s="835"/>
      <c r="X192" s="345"/>
      <c r="Y192" s="835"/>
      <c r="Z192" s="270"/>
      <c r="AA192" s="831"/>
      <c r="AB192" s="855"/>
      <c r="AC192" s="319"/>
      <c r="AD192" s="319"/>
      <c r="AE192" s="319"/>
      <c r="AF192" s="319"/>
      <c r="AG192" s="857"/>
      <c r="AH192" s="46"/>
      <c r="AI192" s="19"/>
    </row>
    <row r="193" spans="2:35">
      <c r="B193" s="823"/>
      <c r="C193" s="841"/>
      <c r="D193" s="170"/>
      <c r="E193" s="955"/>
      <c r="F193" s="955"/>
      <c r="G193" s="22"/>
      <c r="H193" s="349" t="e">
        <f>G193/#REF!</f>
        <v>#REF!</v>
      </c>
      <c r="I193" s="348"/>
      <c r="J193" s="348"/>
      <c r="K193" s="348"/>
      <c r="L193" s="147"/>
      <c r="M193" s="147"/>
      <c r="N193" s="147"/>
      <c r="O193" s="863"/>
      <c r="P193" s="860"/>
      <c r="Q193" s="330"/>
      <c r="R193" s="155"/>
      <c r="S193" s="356"/>
      <c r="T193" s="356"/>
      <c r="U193" s="155"/>
      <c r="V193" s="155"/>
      <c r="W193" s="835"/>
      <c r="X193" s="345"/>
      <c r="Y193" s="835"/>
      <c r="Z193" s="270"/>
      <c r="AA193" s="831"/>
      <c r="AB193" s="855"/>
      <c r="AC193" s="319"/>
      <c r="AD193" s="319"/>
      <c r="AE193" s="319"/>
      <c r="AF193" s="319"/>
      <c r="AG193" s="857"/>
      <c r="AH193" s="46"/>
      <c r="AI193" s="19"/>
    </row>
    <row r="194" spans="2:35">
      <c r="B194" s="823"/>
      <c r="C194" s="841"/>
      <c r="D194" s="170"/>
      <c r="E194" s="955"/>
      <c r="F194" s="955"/>
      <c r="G194" s="22"/>
      <c r="H194" s="349" t="e">
        <f>G194/#REF!</f>
        <v>#REF!</v>
      </c>
      <c r="I194" s="348"/>
      <c r="J194" s="348"/>
      <c r="K194" s="348"/>
      <c r="L194" s="147"/>
      <c r="M194" s="147"/>
      <c r="N194" s="147"/>
      <c r="O194" s="863"/>
      <c r="P194" s="860"/>
      <c r="Q194" s="330"/>
      <c r="R194" s="155"/>
      <c r="S194" s="356"/>
      <c r="T194" s="356"/>
      <c r="U194" s="155"/>
      <c r="V194" s="155"/>
      <c r="W194" s="835"/>
      <c r="X194" s="345"/>
      <c r="Y194" s="835"/>
      <c r="Z194" s="270"/>
      <c r="AA194" s="831"/>
      <c r="AB194" s="855"/>
      <c r="AC194" s="319"/>
      <c r="AD194" s="319"/>
      <c r="AE194" s="319"/>
      <c r="AF194" s="319"/>
      <c r="AG194" s="857"/>
      <c r="AH194" s="46"/>
      <c r="AI194" s="19"/>
    </row>
    <row r="195" spans="2:35">
      <c r="B195" s="823"/>
      <c r="C195" s="841"/>
      <c r="D195" s="170"/>
      <c r="E195" s="955"/>
      <c r="F195" s="955"/>
      <c r="G195" s="22"/>
      <c r="H195" s="349" t="e">
        <f>G195/#REF!</f>
        <v>#REF!</v>
      </c>
      <c r="I195" s="348"/>
      <c r="J195" s="348"/>
      <c r="K195" s="348"/>
      <c r="L195" s="147"/>
      <c r="M195" s="147"/>
      <c r="N195" s="147"/>
      <c r="O195" s="863"/>
      <c r="P195" s="860"/>
      <c r="Q195" s="330"/>
      <c r="R195" s="155"/>
      <c r="S195" s="356"/>
      <c r="T195" s="356"/>
      <c r="U195" s="155"/>
      <c r="V195" s="155"/>
      <c r="W195" s="835"/>
      <c r="X195" s="345"/>
      <c r="Y195" s="835"/>
      <c r="Z195" s="270"/>
      <c r="AA195" s="831"/>
      <c r="AB195" s="855"/>
      <c r="AC195" s="319"/>
      <c r="AD195" s="319"/>
      <c r="AE195" s="319"/>
      <c r="AF195" s="319"/>
      <c r="AG195" s="857"/>
      <c r="AH195" s="46"/>
      <c r="AI195" s="19"/>
    </row>
    <row r="196" spans="2:35">
      <c r="B196" s="823"/>
      <c r="C196" s="841"/>
      <c r="D196" s="170"/>
      <c r="E196" s="955"/>
      <c r="F196" s="955"/>
      <c r="G196" s="22"/>
      <c r="H196" s="349" t="e">
        <f>G196/#REF!</f>
        <v>#REF!</v>
      </c>
      <c r="I196" s="348"/>
      <c r="J196" s="348"/>
      <c r="K196" s="348"/>
      <c r="L196" s="147"/>
      <c r="M196" s="147"/>
      <c r="N196" s="147"/>
      <c r="O196" s="863"/>
      <c r="P196" s="860"/>
      <c r="Q196" s="330"/>
      <c r="R196" s="155"/>
      <c r="S196" s="356"/>
      <c r="T196" s="356"/>
      <c r="U196" s="155"/>
      <c r="V196" s="155"/>
      <c r="W196" s="835"/>
      <c r="X196" s="345"/>
      <c r="Y196" s="835"/>
      <c r="Z196" s="270"/>
      <c r="AA196" s="831"/>
      <c r="AB196" s="855"/>
      <c r="AC196" s="319"/>
      <c r="AD196" s="319"/>
      <c r="AE196" s="319"/>
      <c r="AF196" s="319"/>
      <c r="AG196" s="857"/>
      <c r="AH196" s="46"/>
      <c r="AI196" s="19"/>
    </row>
    <row r="197" spans="2:35">
      <c r="B197" s="822"/>
      <c r="C197" s="842"/>
      <c r="D197" s="170"/>
      <c r="E197" s="955"/>
      <c r="F197" s="955"/>
      <c r="G197" s="22"/>
      <c r="H197" s="349" t="e">
        <f>G197/#REF!</f>
        <v>#REF!</v>
      </c>
      <c r="I197" s="349"/>
      <c r="J197" s="349"/>
      <c r="K197" s="349"/>
      <c r="L197" s="7"/>
      <c r="M197" s="7"/>
      <c r="N197" s="7"/>
      <c r="O197" s="864"/>
      <c r="P197" s="861"/>
      <c r="Q197" s="331"/>
      <c r="R197" s="155"/>
      <c r="S197" s="356"/>
      <c r="T197" s="356"/>
      <c r="U197" s="155"/>
      <c r="V197" s="155"/>
      <c r="W197" s="836"/>
      <c r="X197" s="346"/>
      <c r="Y197" s="836"/>
      <c r="Z197" s="271"/>
      <c r="AA197" s="832"/>
      <c r="AB197" s="856"/>
      <c r="AC197" s="320"/>
      <c r="AD197" s="320"/>
      <c r="AE197" s="320"/>
      <c r="AF197" s="320"/>
      <c r="AG197" s="858"/>
      <c r="AH197" s="46"/>
      <c r="AI197" s="19"/>
    </row>
    <row r="198" spans="2:35" s="90" customFormat="1" ht="16.5" customHeight="1">
      <c r="B198" s="241"/>
      <c r="C198" s="78" t="s">
        <v>348</v>
      </c>
      <c r="D198" s="78">
        <f>COUNTA(D188:D197)</f>
        <v>0</v>
      </c>
      <c r="E198" s="953"/>
      <c r="F198" s="954"/>
      <c r="G198" s="69">
        <f>SUM(G188:G197)</f>
        <v>0</v>
      </c>
      <c r="H198" s="69" t="e">
        <f>SUM(H188:H197)</f>
        <v>#REF!</v>
      </c>
      <c r="I198" s="69"/>
      <c r="J198" s="69"/>
      <c r="K198" s="69"/>
      <c r="L198" s="69" t="e">
        <f>H198/200</f>
        <v>#REF!</v>
      </c>
      <c r="M198" s="69"/>
      <c r="N198" s="69"/>
      <c r="O198" s="70">
        <f>SUM(O188:O197)</f>
        <v>0</v>
      </c>
      <c r="P198" s="71">
        <f>SUM(P188:P197)</f>
        <v>0</v>
      </c>
      <c r="Q198" s="71"/>
      <c r="R198" s="71"/>
      <c r="S198" s="71"/>
      <c r="T198" s="71"/>
      <c r="U198" s="74"/>
      <c r="V198" s="74"/>
      <c r="W198" s="74">
        <f t="shared" ref="W198" si="36">SUM(W188:W197)</f>
        <v>0</v>
      </c>
      <c r="X198" s="74"/>
      <c r="Y198" s="74">
        <f>SUM(Y188:Y197)</f>
        <v>0</v>
      </c>
      <c r="Z198" s="74"/>
      <c r="AA198" s="71"/>
      <c r="AB198" s="71" t="e">
        <f>SUM(AB188:AB197)</f>
        <v>#REF!</v>
      </c>
      <c r="AC198" s="71"/>
      <c r="AD198" s="71"/>
      <c r="AE198" s="71"/>
      <c r="AF198" s="71"/>
      <c r="AG198" s="71" t="e">
        <f t="shared" ref="AG198" si="37">SUM(AG188:AG197)</f>
        <v>#REF!</v>
      </c>
      <c r="AH198" s="81"/>
      <c r="AI198" s="91"/>
    </row>
    <row r="199" spans="2:35" s="93" customFormat="1" ht="15" thickBot="1">
      <c r="B199" s="242"/>
      <c r="C199" s="82"/>
      <c r="D199" s="83"/>
      <c r="E199" s="951"/>
      <c r="F199" s="952"/>
      <c r="G199" s="84"/>
      <c r="H199" s="28" t="str">
        <f>IFERROR(IF(G199/#REF!=0," ",G199/#REF!),"")</f>
        <v/>
      </c>
      <c r="I199" s="28"/>
      <c r="J199" s="28"/>
      <c r="K199" s="28"/>
      <c r="L199" s="28"/>
      <c r="M199" s="28"/>
      <c r="N199" s="28"/>
      <c r="O199" s="72"/>
      <c r="P199" s="73"/>
      <c r="Q199" s="73"/>
      <c r="R199" s="73"/>
      <c r="S199" s="73"/>
      <c r="T199" s="73"/>
      <c r="U199" s="73"/>
      <c r="V199" s="73"/>
      <c r="W199" s="73"/>
      <c r="X199" s="73"/>
      <c r="Y199" s="73"/>
      <c r="Z199" s="73"/>
      <c r="AA199" s="73"/>
      <c r="AB199" s="73"/>
      <c r="AC199" s="73"/>
      <c r="AD199" s="73"/>
      <c r="AE199" s="73"/>
      <c r="AF199" s="73"/>
      <c r="AG199" s="73"/>
      <c r="AH199" s="87"/>
      <c r="AI199" s="92"/>
    </row>
    <row r="200" spans="2:35">
      <c r="B200" s="823">
        <f>B188+1</f>
        <v>16</v>
      </c>
      <c r="C200" s="841"/>
      <c r="D200" s="170"/>
      <c r="E200" s="955"/>
      <c r="F200" s="955"/>
      <c r="G200" s="357"/>
      <c r="H200" s="349" t="e">
        <f>G200/#REF!</f>
        <v>#REF!</v>
      </c>
      <c r="I200" s="348"/>
      <c r="J200" s="348"/>
      <c r="K200" s="348"/>
      <c r="L200" s="147"/>
      <c r="M200" s="147"/>
      <c r="N200" s="147"/>
      <c r="O200" s="862" t="str">
        <f>IFERROR(ROUND(IF(G210/#REF!=0,"",G210/#REF!),0),"")</f>
        <v/>
      </c>
      <c r="P200" s="859" t="str">
        <f>IFERROR(O210/#REF!,"")</f>
        <v/>
      </c>
      <c r="Q200" s="330"/>
      <c r="R200" s="155" t="str">
        <f>IFERROR(P210*#REF!/2,"")</f>
        <v/>
      </c>
      <c r="S200" s="356"/>
      <c r="T200" s="356"/>
      <c r="U200" s="155" t="str">
        <f>IFERROR(S210*#REF!/2,"")</f>
        <v/>
      </c>
      <c r="V200" s="155"/>
      <c r="W200" s="834" t="str">
        <f>IFERROR(ROUND(IF(OR(#REF!="Shazoor",#REF!="Shazoor",#REF!="Shazoor",#REF!="Shazoor"),$P210/#REF!,""),1),"NA")</f>
        <v>NA</v>
      </c>
      <c r="X200" s="344"/>
      <c r="Y200" s="834" t="str">
        <f>IFERROR(ROUND(IF(OR(#REF!="Suzuki",#REF!="Suzuki",#REF!="Suzuki",#REF!="Suzuki"),$P210/#REF!,""),1),"NA")</f>
        <v>NA</v>
      </c>
      <c r="Z200" s="269"/>
      <c r="AA200" s="830"/>
      <c r="AB200" s="855" t="e">
        <f>L210</f>
        <v>#REF!</v>
      </c>
      <c r="AC200" s="319"/>
      <c r="AD200" s="319"/>
      <c r="AE200" s="319"/>
      <c r="AF200" s="319"/>
      <c r="AG200" s="857" t="e">
        <f>AB200/20</f>
        <v>#REF!</v>
      </c>
      <c r="AH200" s="44"/>
      <c r="AI200" s="19"/>
    </row>
    <row r="201" spans="2:35">
      <c r="B201" s="823"/>
      <c r="C201" s="841"/>
      <c r="D201" s="170"/>
      <c r="E201" s="955"/>
      <c r="F201" s="955"/>
      <c r="G201" s="357"/>
      <c r="H201" s="349" t="e">
        <f>G201/#REF!</f>
        <v>#REF!</v>
      </c>
      <c r="I201" s="348"/>
      <c r="J201" s="348"/>
      <c r="K201" s="348"/>
      <c r="L201" s="147"/>
      <c r="M201" s="147"/>
      <c r="N201" s="147"/>
      <c r="O201" s="863"/>
      <c r="P201" s="860"/>
      <c r="Q201" s="330"/>
      <c r="R201" s="155"/>
      <c r="S201" s="356"/>
      <c r="T201" s="356"/>
      <c r="U201" s="155"/>
      <c r="V201" s="155"/>
      <c r="W201" s="835"/>
      <c r="X201" s="345"/>
      <c r="Y201" s="835"/>
      <c r="Z201" s="270"/>
      <c r="AA201" s="831"/>
      <c r="AB201" s="855"/>
      <c r="AC201" s="319"/>
      <c r="AD201" s="319"/>
      <c r="AE201" s="319"/>
      <c r="AF201" s="319"/>
      <c r="AG201" s="857"/>
      <c r="AH201" s="46"/>
      <c r="AI201" s="19"/>
    </row>
    <row r="202" spans="2:35">
      <c r="B202" s="823"/>
      <c r="C202" s="841"/>
      <c r="D202" s="170"/>
      <c r="E202" s="955"/>
      <c r="F202" s="955"/>
      <c r="G202" s="357"/>
      <c r="H202" s="349" t="e">
        <f>G202/#REF!</f>
        <v>#REF!</v>
      </c>
      <c r="I202" s="348"/>
      <c r="J202" s="348"/>
      <c r="K202" s="348"/>
      <c r="L202" s="147"/>
      <c r="M202" s="147"/>
      <c r="N202" s="147"/>
      <c r="O202" s="863"/>
      <c r="P202" s="860"/>
      <c r="Q202" s="330"/>
      <c r="R202" s="155"/>
      <c r="S202" s="356"/>
      <c r="T202" s="356"/>
      <c r="U202" s="155"/>
      <c r="V202" s="155"/>
      <c r="W202" s="835"/>
      <c r="X202" s="345"/>
      <c r="Y202" s="835"/>
      <c r="Z202" s="270"/>
      <c r="AA202" s="831"/>
      <c r="AB202" s="855"/>
      <c r="AC202" s="319"/>
      <c r="AD202" s="319"/>
      <c r="AE202" s="319"/>
      <c r="AF202" s="319"/>
      <c r="AG202" s="857"/>
      <c r="AH202" s="46"/>
      <c r="AI202" s="19"/>
    </row>
    <row r="203" spans="2:35">
      <c r="B203" s="823"/>
      <c r="C203" s="841"/>
      <c r="D203" s="170"/>
      <c r="E203" s="955"/>
      <c r="F203" s="955"/>
      <c r="G203" s="357"/>
      <c r="H203" s="349" t="e">
        <f>G203/#REF!</f>
        <v>#REF!</v>
      </c>
      <c r="I203" s="348"/>
      <c r="J203" s="348"/>
      <c r="K203" s="348"/>
      <c r="L203" s="147"/>
      <c r="M203" s="147"/>
      <c r="N203" s="147"/>
      <c r="O203" s="863"/>
      <c r="P203" s="860"/>
      <c r="Q203" s="330"/>
      <c r="R203" s="155"/>
      <c r="S203" s="356"/>
      <c r="T203" s="356"/>
      <c r="U203" s="155"/>
      <c r="V203" s="155"/>
      <c r="W203" s="835"/>
      <c r="X203" s="345"/>
      <c r="Y203" s="835"/>
      <c r="Z203" s="270"/>
      <c r="AA203" s="831"/>
      <c r="AB203" s="855"/>
      <c r="AC203" s="319"/>
      <c r="AD203" s="319"/>
      <c r="AE203" s="319"/>
      <c r="AF203" s="319"/>
      <c r="AG203" s="857"/>
      <c r="AH203" s="46"/>
      <c r="AI203" s="19"/>
    </row>
    <row r="204" spans="2:35">
      <c r="B204" s="823"/>
      <c r="C204" s="841"/>
      <c r="D204" s="170"/>
      <c r="E204" s="955"/>
      <c r="F204" s="955"/>
      <c r="G204" s="22"/>
      <c r="H204" s="349" t="e">
        <f>G204/#REF!</f>
        <v>#REF!</v>
      </c>
      <c r="I204" s="348"/>
      <c r="J204" s="348"/>
      <c r="K204" s="348"/>
      <c r="L204" s="147"/>
      <c r="M204" s="147"/>
      <c r="N204" s="147"/>
      <c r="O204" s="863"/>
      <c r="P204" s="860"/>
      <c r="Q204" s="330"/>
      <c r="R204" s="155"/>
      <c r="S204" s="356"/>
      <c r="T204" s="356"/>
      <c r="U204" s="155"/>
      <c r="V204" s="155"/>
      <c r="W204" s="835"/>
      <c r="X204" s="345"/>
      <c r="Y204" s="835"/>
      <c r="Z204" s="270"/>
      <c r="AA204" s="831"/>
      <c r="AB204" s="855"/>
      <c r="AC204" s="319"/>
      <c r="AD204" s="319"/>
      <c r="AE204" s="319"/>
      <c r="AF204" s="319"/>
      <c r="AG204" s="857"/>
      <c r="AH204" s="46"/>
      <c r="AI204" s="19"/>
    </row>
    <row r="205" spans="2:35">
      <c r="B205" s="823"/>
      <c r="C205" s="841"/>
      <c r="D205" s="170"/>
      <c r="E205" s="955"/>
      <c r="F205" s="955"/>
      <c r="G205" s="22"/>
      <c r="H205" s="349" t="e">
        <f>G205/#REF!</f>
        <v>#REF!</v>
      </c>
      <c r="I205" s="348"/>
      <c r="J205" s="348"/>
      <c r="K205" s="348"/>
      <c r="L205" s="147"/>
      <c r="M205" s="147"/>
      <c r="N205" s="147"/>
      <c r="O205" s="863"/>
      <c r="P205" s="860"/>
      <c r="Q205" s="330"/>
      <c r="R205" s="155"/>
      <c r="S205" s="356"/>
      <c r="T205" s="356"/>
      <c r="U205" s="155"/>
      <c r="V205" s="155"/>
      <c r="W205" s="835"/>
      <c r="X205" s="345"/>
      <c r="Y205" s="835"/>
      <c r="Z205" s="270"/>
      <c r="AA205" s="831"/>
      <c r="AB205" s="855"/>
      <c r="AC205" s="319"/>
      <c r="AD205" s="319"/>
      <c r="AE205" s="319"/>
      <c r="AF205" s="319"/>
      <c r="AG205" s="857"/>
      <c r="AH205" s="46"/>
      <c r="AI205" s="19"/>
    </row>
    <row r="206" spans="2:35">
      <c r="B206" s="823"/>
      <c r="C206" s="841"/>
      <c r="D206" s="170"/>
      <c r="E206" s="955"/>
      <c r="F206" s="955"/>
      <c r="G206" s="22"/>
      <c r="H206" s="349" t="e">
        <f>G206/#REF!</f>
        <v>#REF!</v>
      </c>
      <c r="I206" s="348"/>
      <c r="J206" s="348"/>
      <c r="K206" s="348"/>
      <c r="L206" s="147"/>
      <c r="M206" s="147"/>
      <c r="N206" s="147"/>
      <c r="O206" s="863"/>
      <c r="P206" s="860"/>
      <c r="Q206" s="330"/>
      <c r="R206" s="155"/>
      <c r="S206" s="356"/>
      <c r="T206" s="356"/>
      <c r="U206" s="155"/>
      <c r="V206" s="155"/>
      <c r="W206" s="835"/>
      <c r="X206" s="345"/>
      <c r="Y206" s="835"/>
      <c r="Z206" s="270"/>
      <c r="AA206" s="831"/>
      <c r="AB206" s="855"/>
      <c r="AC206" s="319"/>
      <c r="AD206" s="319"/>
      <c r="AE206" s="319"/>
      <c r="AF206" s="319"/>
      <c r="AG206" s="857"/>
      <c r="AH206" s="46"/>
      <c r="AI206" s="19"/>
    </row>
    <row r="207" spans="2:35">
      <c r="B207" s="823"/>
      <c r="C207" s="841"/>
      <c r="D207" s="170"/>
      <c r="E207" s="955"/>
      <c r="F207" s="955"/>
      <c r="G207" s="22"/>
      <c r="H207" s="349" t="e">
        <f>G207/#REF!</f>
        <v>#REF!</v>
      </c>
      <c r="I207" s="348"/>
      <c r="J207" s="348"/>
      <c r="K207" s="348"/>
      <c r="L207" s="147"/>
      <c r="M207" s="147"/>
      <c r="N207" s="147"/>
      <c r="O207" s="863"/>
      <c r="P207" s="860"/>
      <c r="Q207" s="330"/>
      <c r="R207" s="155"/>
      <c r="S207" s="356"/>
      <c r="T207" s="356"/>
      <c r="U207" s="155"/>
      <c r="V207" s="155"/>
      <c r="W207" s="835"/>
      <c r="X207" s="345"/>
      <c r="Y207" s="835"/>
      <c r="Z207" s="270"/>
      <c r="AA207" s="831"/>
      <c r="AB207" s="855"/>
      <c r="AC207" s="319"/>
      <c r="AD207" s="319"/>
      <c r="AE207" s="319"/>
      <c r="AF207" s="319"/>
      <c r="AG207" s="857"/>
      <c r="AH207" s="46"/>
      <c r="AI207" s="19"/>
    </row>
    <row r="208" spans="2:35">
      <c r="B208" s="823"/>
      <c r="C208" s="841"/>
      <c r="D208" s="170"/>
      <c r="E208" s="955"/>
      <c r="F208" s="955"/>
      <c r="G208" s="22"/>
      <c r="H208" s="349" t="e">
        <f>G208/#REF!</f>
        <v>#REF!</v>
      </c>
      <c r="I208" s="348"/>
      <c r="J208" s="348"/>
      <c r="K208" s="348"/>
      <c r="L208" s="147"/>
      <c r="M208" s="147"/>
      <c r="N208" s="147"/>
      <c r="O208" s="863"/>
      <c r="P208" s="860"/>
      <c r="Q208" s="330"/>
      <c r="R208" s="155"/>
      <c r="S208" s="356"/>
      <c r="T208" s="356"/>
      <c r="U208" s="155"/>
      <c r="V208" s="155"/>
      <c r="W208" s="835"/>
      <c r="X208" s="345"/>
      <c r="Y208" s="835"/>
      <c r="Z208" s="270"/>
      <c r="AA208" s="831"/>
      <c r="AB208" s="855"/>
      <c r="AC208" s="319"/>
      <c r="AD208" s="319"/>
      <c r="AE208" s="319"/>
      <c r="AF208" s="319"/>
      <c r="AG208" s="857"/>
      <c r="AH208" s="46"/>
      <c r="AI208" s="19"/>
    </row>
    <row r="209" spans="2:35">
      <c r="B209" s="822"/>
      <c r="C209" s="842"/>
      <c r="D209" s="170"/>
      <c r="E209" s="955"/>
      <c r="F209" s="955"/>
      <c r="G209" s="22"/>
      <c r="H209" s="349" t="e">
        <f>G209/#REF!</f>
        <v>#REF!</v>
      </c>
      <c r="I209" s="349"/>
      <c r="J209" s="349"/>
      <c r="K209" s="349"/>
      <c r="L209" s="7"/>
      <c r="M209" s="7"/>
      <c r="N209" s="7"/>
      <c r="O209" s="864"/>
      <c r="P209" s="861"/>
      <c r="Q209" s="331"/>
      <c r="R209" s="155"/>
      <c r="S209" s="356"/>
      <c r="T209" s="356"/>
      <c r="U209" s="155"/>
      <c r="V209" s="155"/>
      <c r="W209" s="836"/>
      <c r="X209" s="346"/>
      <c r="Y209" s="836"/>
      <c r="Z209" s="271"/>
      <c r="AA209" s="832"/>
      <c r="AB209" s="856"/>
      <c r="AC209" s="320"/>
      <c r="AD209" s="320"/>
      <c r="AE209" s="320"/>
      <c r="AF209" s="320"/>
      <c r="AG209" s="858"/>
      <c r="AH209" s="46"/>
      <c r="AI209" s="19"/>
    </row>
    <row r="210" spans="2:35" s="90" customFormat="1" ht="16.5" customHeight="1">
      <c r="B210" s="241"/>
      <c r="C210" s="78" t="s">
        <v>348</v>
      </c>
      <c r="D210" s="78">
        <f>COUNTA(D200:D209)</f>
        <v>0</v>
      </c>
      <c r="E210" s="953"/>
      <c r="F210" s="954"/>
      <c r="G210" s="69">
        <f>SUM(G200:G209)</f>
        <v>0</v>
      </c>
      <c r="H210" s="69" t="e">
        <f>SUM(H200:H209)</f>
        <v>#REF!</v>
      </c>
      <c r="I210" s="69"/>
      <c r="J210" s="69"/>
      <c r="K210" s="69"/>
      <c r="L210" s="69" t="e">
        <f>H210/200</f>
        <v>#REF!</v>
      </c>
      <c r="M210" s="69"/>
      <c r="N210" s="69"/>
      <c r="O210" s="70">
        <f>SUM(O200:O209)</f>
        <v>0</v>
      </c>
      <c r="P210" s="71">
        <f>SUM(P200:P209)</f>
        <v>0</v>
      </c>
      <c r="Q210" s="71"/>
      <c r="R210" s="71"/>
      <c r="S210" s="71"/>
      <c r="T210" s="71"/>
      <c r="U210" s="74"/>
      <c r="V210" s="74"/>
      <c r="W210" s="74">
        <f t="shared" ref="W210" si="38">SUM(W200:W209)</f>
        <v>0</v>
      </c>
      <c r="X210" s="74"/>
      <c r="Y210" s="74">
        <f>SUM(Y200:Y209)</f>
        <v>0</v>
      </c>
      <c r="Z210" s="74"/>
      <c r="AA210" s="71"/>
      <c r="AB210" s="71" t="e">
        <f>SUM(AB200:AB209)</f>
        <v>#REF!</v>
      </c>
      <c r="AC210" s="71"/>
      <c r="AD210" s="71"/>
      <c r="AE210" s="71"/>
      <c r="AF210" s="71"/>
      <c r="AG210" s="71" t="e">
        <f t="shared" ref="AG210" si="39">SUM(AG200:AG209)</f>
        <v>#REF!</v>
      </c>
      <c r="AH210" s="81"/>
      <c r="AI210" s="91"/>
    </row>
    <row r="211" spans="2:35" s="93" customFormat="1" ht="15" thickBot="1">
      <c r="B211" s="242"/>
      <c r="C211" s="82"/>
      <c r="D211" s="83"/>
      <c r="E211" s="951"/>
      <c r="F211" s="952"/>
      <c r="G211" s="84"/>
      <c r="H211" s="28" t="str">
        <f>IFERROR(IF(G211/#REF!=0," ",G211/#REF!),"")</f>
        <v/>
      </c>
      <c r="I211" s="28"/>
      <c r="J211" s="28"/>
      <c r="K211" s="28"/>
      <c r="L211" s="28"/>
      <c r="M211" s="28"/>
      <c r="N211" s="28"/>
      <c r="O211" s="72"/>
      <c r="P211" s="73"/>
      <c r="Q211" s="73"/>
      <c r="R211" s="73"/>
      <c r="S211" s="73"/>
      <c r="T211" s="73"/>
      <c r="U211" s="73"/>
      <c r="V211" s="73"/>
      <c r="W211" s="73"/>
      <c r="X211" s="73"/>
      <c r="Y211" s="73"/>
      <c r="Z211" s="73"/>
      <c r="AA211" s="73"/>
      <c r="AB211" s="73"/>
      <c r="AC211" s="73"/>
      <c r="AD211" s="73"/>
      <c r="AE211" s="73"/>
      <c r="AF211" s="73"/>
      <c r="AG211" s="73"/>
      <c r="AH211" s="87"/>
      <c r="AI211" s="92"/>
    </row>
    <row r="212" spans="2:35">
      <c r="B212" s="823">
        <f>B200+1</f>
        <v>17</v>
      </c>
      <c r="C212" s="841"/>
      <c r="D212" s="170"/>
      <c r="E212" s="955"/>
      <c r="F212" s="955"/>
      <c r="G212" s="357"/>
      <c r="H212" s="349" t="e">
        <f>G212/#REF!</f>
        <v>#REF!</v>
      </c>
      <c r="I212" s="348"/>
      <c r="J212" s="348"/>
      <c r="K212" s="348"/>
      <c r="L212" s="147"/>
      <c r="M212" s="147"/>
      <c r="N212" s="147"/>
      <c r="O212" s="862" t="str">
        <f>IFERROR(ROUND(IF(G222/#REF!=0,"",G222/#REF!),0),"")</f>
        <v/>
      </c>
      <c r="P212" s="859" t="str">
        <f>IFERROR(O222/#REF!,"")</f>
        <v/>
      </c>
      <c r="Q212" s="330"/>
      <c r="R212" s="155" t="str">
        <f>IFERROR(P222*#REF!/2,"")</f>
        <v/>
      </c>
      <c r="S212" s="356"/>
      <c r="T212" s="356"/>
      <c r="U212" s="155" t="str">
        <f>IFERROR(S222*#REF!/2,"")</f>
        <v/>
      </c>
      <c r="V212" s="155"/>
      <c r="W212" s="834" t="str">
        <f>IFERROR(ROUND(IF(OR(#REF!="Shazoor",#REF!="Shazoor",#REF!="Shazoor",#REF!="Shazoor"),$P222/#REF!,""),1),"NA")</f>
        <v>NA</v>
      </c>
      <c r="X212" s="344"/>
      <c r="Y212" s="834" t="str">
        <f>IFERROR(ROUND(IF(OR(#REF!="Suzuki",#REF!="Suzuki",#REF!="Suzuki",#REF!="Suzuki"),$P222/#REF!,""),1),"NA")</f>
        <v>NA</v>
      </c>
      <c r="Z212" s="269"/>
      <c r="AA212" s="830"/>
      <c r="AB212" s="855" t="e">
        <f>L222</f>
        <v>#REF!</v>
      </c>
      <c r="AC212" s="319"/>
      <c r="AD212" s="319"/>
      <c r="AE212" s="319"/>
      <c r="AF212" s="319"/>
      <c r="AG212" s="857" t="e">
        <f>AB212/20</f>
        <v>#REF!</v>
      </c>
      <c r="AH212" s="44"/>
      <c r="AI212" s="19"/>
    </row>
    <row r="213" spans="2:35">
      <c r="B213" s="823"/>
      <c r="C213" s="841"/>
      <c r="D213" s="170"/>
      <c r="E213" s="955"/>
      <c r="F213" s="955"/>
      <c r="G213" s="357"/>
      <c r="H213" s="349" t="e">
        <f>G213/#REF!</f>
        <v>#REF!</v>
      </c>
      <c r="I213" s="348"/>
      <c r="J213" s="348"/>
      <c r="K213" s="348"/>
      <c r="L213" s="147"/>
      <c r="M213" s="147"/>
      <c r="N213" s="147"/>
      <c r="O213" s="863"/>
      <c r="P213" s="860"/>
      <c r="Q213" s="330"/>
      <c r="R213" s="155"/>
      <c r="S213" s="356"/>
      <c r="T213" s="356"/>
      <c r="U213" s="155"/>
      <c r="V213" s="155"/>
      <c r="W213" s="835"/>
      <c r="X213" s="345"/>
      <c r="Y213" s="835"/>
      <c r="Z213" s="270"/>
      <c r="AA213" s="831"/>
      <c r="AB213" s="855"/>
      <c r="AC213" s="319"/>
      <c r="AD213" s="319"/>
      <c r="AE213" s="319"/>
      <c r="AF213" s="319"/>
      <c r="AG213" s="857"/>
      <c r="AH213" s="46"/>
      <c r="AI213" s="19"/>
    </row>
    <row r="214" spans="2:35">
      <c r="B214" s="823"/>
      <c r="C214" s="841"/>
      <c r="D214" s="170"/>
      <c r="E214" s="955"/>
      <c r="F214" s="955"/>
      <c r="G214" s="357"/>
      <c r="H214" s="349" t="e">
        <f>G214/#REF!</f>
        <v>#REF!</v>
      </c>
      <c r="I214" s="348"/>
      <c r="J214" s="348"/>
      <c r="K214" s="348"/>
      <c r="L214" s="147"/>
      <c r="M214" s="147"/>
      <c r="N214" s="147"/>
      <c r="O214" s="863"/>
      <c r="P214" s="860"/>
      <c r="Q214" s="330"/>
      <c r="R214" s="155"/>
      <c r="S214" s="356"/>
      <c r="T214" s="356"/>
      <c r="U214" s="155"/>
      <c r="V214" s="155"/>
      <c r="W214" s="835"/>
      <c r="X214" s="345"/>
      <c r="Y214" s="835"/>
      <c r="Z214" s="270"/>
      <c r="AA214" s="831"/>
      <c r="AB214" s="855"/>
      <c r="AC214" s="319"/>
      <c r="AD214" s="319"/>
      <c r="AE214" s="319"/>
      <c r="AF214" s="319"/>
      <c r="AG214" s="857"/>
      <c r="AH214" s="46"/>
      <c r="AI214" s="19"/>
    </row>
    <row r="215" spans="2:35">
      <c r="B215" s="823"/>
      <c r="C215" s="841"/>
      <c r="D215" s="170"/>
      <c r="E215" s="955"/>
      <c r="F215" s="955"/>
      <c r="G215" s="357"/>
      <c r="H215" s="349" t="e">
        <f>G215/#REF!</f>
        <v>#REF!</v>
      </c>
      <c r="I215" s="348"/>
      <c r="J215" s="348"/>
      <c r="K215" s="348"/>
      <c r="L215" s="147"/>
      <c r="M215" s="147"/>
      <c r="N215" s="147"/>
      <c r="O215" s="863"/>
      <c r="P215" s="860"/>
      <c r="Q215" s="330"/>
      <c r="R215" s="155"/>
      <c r="S215" s="356"/>
      <c r="T215" s="356"/>
      <c r="U215" s="155"/>
      <c r="V215" s="155"/>
      <c r="W215" s="835"/>
      <c r="X215" s="345"/>
      <c r="Y215" s="835"/>
      <c r="Z215" s="270"/>
      <c r="AA215" s="831"/>
      <c r="AB215" s="855"/>
      <c r="AC215" s="319"/>
      <c r="AD215" s="319"/>
      <c r="AE215" s="319"/>
      <c r="AF215" s="319"/>
      <c r="AG215" s="857"/>
      <c r="AH215" s="46"/>
      <c r="AI215" s="19"/>
    </row>
    <row r="216" spans="2:35">
      <c r="B216" s="823"/>
      <c r="C216" s="841"/>
      <c r="D216" s="170"/>
      <c r="E216" s="955"/>
      <c r="F216" s="955"/>
      <c r="G216" s="22"/>
      <c r="H216" s="349" t="e">
        <f>G216/#REF!</f>
        <v>#REF!</v>
      </c>
      <c r="I216" s="348"/>
      <c r="J216" s="348"/>
      <c r="K216" s="348"/>
      <c r="L216" s="147"/>
      <c r="M216" s="147"/>
      <c r="N216" s="147"/>
      <c r="O216" s="863"/>
      <c r="P216" s="860"/>
      <c r="Q216" s="330"/>
      <c r="R216" s="155"/>
      <c r="S216" s="356"/>
      <c r="T216" s="356"/>
      <c r="U216" s="155"/>
      <c r="V216" s="155"/>
      <c r="W216" s="835"/>
      <c r="X216" s="345"/>
      <c r="Y216" s="835"/>
      <c r="Z216" s="270"/>
      <c r="AA216" s="831"/>
      <c r="AB216" s="855"/>
      <c r="AC216" s="319"/>
      <c r="AD216" s="319"/>
      <c r="AE216" s="319"/>
      <c r="AF216" s="319"/>
      <c r="AG216" s="857"/>
      <c r="AH216" s="46"/>
      <c r="AI216" s="19"/>
    </row>
    <row r="217" spans="2:35">
      <c r="B217" s="823"/>
      <c r="C217" s="841"/>
      <c r="D217" s="170"/>
      <c r="E217" s="955"/>
      <c r="F217" s="955"/>
      <c r="G217" s="22"/>
      <c r="H217" s="349" t="e">
        <f>G217/#REF!</f>
        <v>#REF!</v>
      </c>
      <c r="I217" s="348"/>
      <c r="J217" s="348"/>
      <c r="K217" s="348"/>
      <c r="L217" s="147"/>
      <c r="M217" s="147"/>
      <c r="N217" s="147"/>
      <c r="O217" s="863"/>
      <c r="P217" s="860"/>
      <c r="Q217" s="330"/>
      <c r="R217" s="155"/>
      <c r="S217" s="356"/>
      <c r="T217" s="356"/>
      <c r="U217" s="155"/>
      <c r="V217" s="155"/>
      <c r="W217" s="835"/>
      <c r="X217" s="345"/>
      <c r="Y217" s="835"/>
      <c r="Z217" s="270"/>
      <c r="AA217" s="831"/>
      <c r="AB217" s="855"/>
      <c r="AC217" s="319"/>
      <c r="AD217" s="319"/>
      <c r="AE217" s="319"/>
      <c r="AF217" s="319"/>
      <c r="AG217" s="857"/>
      <c r="AH217" s="46"/>
      <c r="AI217" s="19"/>
    </row>
    <row r="218" spans="2:35">
      <c r="B218" s="823"/>
      <c r="C218" s="841"/>
      <c r="D218" s="170"/>
      <c r="E218" s="955"/>
      <c r="F218" s="955"/>
      <c r="G218" s="22"/>
      <c r="H218" s="349" t="e">
        <f>G218/#REF!</f>
        <v>#REF!</v>
      </c>
      <c r="I218" s="348"/>
      <c r="J218" s="348"/>
      <c r="K218" s="348"/>
      <c r="L218" s="147"/>
      <c r="M218" s="147"/>
      <c r="N218" s="147"/>
      <c r="O218" s="863"/>
      <c r="P218" s="860"/>
      <c r="Q218" s="330"/>
      <c r="R218" s="155"/>
      <c r="S218" s="356"/>
      <c r="T218" s="356"/>
      <c r="U218" s="155"/>
      <c r="V218" s="155"/>
      <c r="W218" s="835"/>
      <c r="X218" s="345"/>
      <c r="Y218" s="835"/>
      <c r="Z218" s="270"/>
      <c r="AA218" s="831"/>
      <c r="AB218" s="855"/>
      <c r="AC218" s="319"/>
      <c r="AD218" s="319"/>
      <c r="AE218" s="319"/>
      <c r="AF218" s="319"/>
      <c r="AG218" s="857"/>
      <c r="AH218" s="46"/>
      <c r="AI218" s="19"/>
    </row>
    <row r="219" spans="2:35">
      <c r="B219" s="823"/>
      <c r="C219" s="841"/>
      <c r="D219" s="170"/>
      <c r="E219" s="955"/>
      <c r="F219" s="955"/>
      <c r="G219" s="22"/>
      <c r="H219" s="349" t="e">
        <f>G219/#REF!</f>
        <v>#REF!</v>
      </c>
      <c r="I219" s="348"/>
      <c r="J219" s="348"/>
      <c r="K219" s="348"/>
      <c r="L219" s="147"/>
      <c r="M219" s="147"/>
      <c r="N219" s="147"/>
      <c r="O219" s="863"/>
      <c r="P219" s="860"/>
      <c r="Q219" s="330"/>
      <c r="R219" s="155"/>
      <c r="S219" s="356"/>
      <c r="T219" s="356"/>
      <c r="U219" s="155"/>
      <c r="V219" s="155"/>
      <c r="W219" s="835"/>
      <c r="X219" s="345"/>
      <c r="Y219" s="835"/>
      <c r="Z219" s="270"/>
      <c r="AA219" s="831"/>
      <c r="AB219" s="855"/>
      <c r="AC219" s="319"/>
      <c r="AD219" s="319"/>
      <c r="AE219" s="319"/>
      <c r="AF219" s="319"/>
      <c r="AG219" s="857"/>
      <c r="AH219" s="46"/>
      <c r="AI219" s="19"/>
    </row>
    <row r="220" spans="2:35">
      <c r="B220" s="823"/>
      <c r="C220" s="841"/>
      <c r="D220" s="170"/>
      <c r="E220" s="955"/>
      <c r="F220" s="955"/>
      <c r="G220" s="22"/>
      <c r="H220" s="349" t="e">
        <f>G220/#REF!</f>
        <v>#REF!</v>
      </c>
      <c r="I220" s="348"/>
      <c r="J220" s="348"/>
      <c r="K220" s="348"/>
      <c r="L220" s="147"/>
      <c r="M220" s="147"/>
      <c r="N220" s="147"/>
      <c r="O220" s="863"/>
      <c r="P220" s="860"/>
      <c r="Q220" s="330"/>
      <c r="R220" s="155"/>
      <c r="S220" s="356"/>
      <c r="T220" s="356"/>
      <c r="U220" s="155"/>
      <c r="V220" s="155"/>
      <c r="W220" s="835"/>
      <c r="X220" s="345"/>
      <c r="Y220" s="835"/>
      <c r="Z220" s="270"/>
      <c r="AA220" s="831"/>
      <c r="AB220" s="855"/>
      <c r="AC220" s="319"/>
      <c r="AD220" s="319"/>
      <c r="AE220" s="319"/>
      <c r="AF220" s="319"/>
      <c r="AG220" s="857"/>
      <c r="AH220" s="46"/>
      <c r="AI220" s="19"/>
    </row>
    <row r="221" spans="2:35">
      <c r="B221" s="822"/>
      <c r="C221" s="842"/>
      <c r="D221" s="170"/>
      <c r="E221" s="955"/>
      <c r="F221" s="955"/>
      <c r="G221" s="22"/>
      <c r="H221" s="349" t="e">
        <f>G221/#REF!</f>
        <v>#REF!</v>
      </c>
      <c r="I221" s="349"/>
      <c r="J221" s="349"/>
      <c r="K221" s="349"/>
      <c r="L221" s="7"/>
      <c r="M221" s="7"/>
      <c r="N221" s="7"/>
      <c r="O221" s="864"/>
      <c r="P221" s="861"/>
      <c r="Q221" s="331"/>
      <c r="R221" s="155"/>
      <c r="S221" s="356"/>
      <c r="T221" s="356"/>
      <c r="U221" s="155"/>
      <c r="V221" s="155"/>
      <c r="W221" s="836"/>
      <c r="X221" s="346"/>
      <c r="Y221" s="836"/>
      <c r="Z221" s="271"/>
      <c r="AA221" s="832"/>
      <c r="AB221" s="856"/>
      <c r="AC221" s="320"/>
      <c r="AD221" s="320"/>
      <c r="AE221" s="320"/>
      <c r="AF221" s="320"/>
      <c r="AG221" s="858"/>
      <c r="AH221" s="46"/>
      <c r="AI221" s="19"/>
    </row>
    <row r="222" spans="2:35" s="90" customFormat="1" ht="16.5" customHeight="1">
      <c r="B222" s="241"/>
      <c r="C222" s="78" t="s">
        <v>348</v>
      </c>
      <c r="D222" s="78">
        <f>COUNTA(D212:D221)</f>
        <v>0</v>
      </c>
      <c r="E222" s="953"/>
      <c r="F222" s="954"/>
      <c r="G222" s="69">
        <f>SUM(G212:G221)</f>
        <v>0</v>
      </c>
      <c r="H222" s="69" t="e">
        <f>SUM(H212:H221)</f>
        <v>#REF!</v>
      </c>
      <c r="I222" s="69"/>
      <c r="J222" s="69"/>
      <c r="K222" s="69"/>
      <c r="L222" s="69" t="e">
        <f>H222/200</f>
        <v>#REF!</v>
      </c>
      <c r="M222" s="69"/>
      <c r="N222" s="69"/>
      <c r="O222" s="70">
        <f>SUM(O212:O221)</f>
        <v>0</v>
      </c>
      <c r="P222" s="71">
        <f>SUM(P212:P221)</f>
        <v>0</v>
      </c>
      <c r="Q222" s="71"/>
      <c r="R222" s="71"/>
      <c r="S222" s="71"/>
      <c r="T222" s="71"/>
      <c r="U222" s="74"/>
      <c r="V222" s="74"/>
      <c r="W222" s="74">
        <f t="shared" ref="W222" si="40">SUM(W212:W221)</f>
        <v>0</v>
      </c>
      <c r="X222" s="74"/>
      <c r="Y222" s="74">
        <f>SUM(Y212:Y221)</f>
        <v>0</v>
      </c>
      <c r="Z222" s="74"/>
      <c r="AA222" s="71"/>
      <c r="AB222" s="71" t="e">
        <f>SUM(AB212:AB221)</f>
        <v>#REF!</v>
      </c>
      <c r="AC222" s="71"/>
      <c r="AD222" s="71"/>
      <c r="AE222" s="71"/>
      <c r="AF222" s="71"/>
      <c r="AG222" s="71" t="e">
        <f t="shared" ref="AG222" si="41">SUM(AG212:AG221)</f>
        <v>#REF!</v>
      </c>
      <c r="AH222" s="81"/>
      <c r="AI222" s="91"/>
    </row>
    <row r="223" spans="2:35" s="93" customFormat="1" ht="15" thickBot="1">
      <c r="B223" s="242"/>
      <c r="C223" s="82"/>
      <c r="D223" s="83"/>
      <c r="E223" s="951"/>
      <c r="F223" s="952"/>
      <c r="G223" s="84"/>
      <c r="H223" s="28" t="str">
        <f>IFERROR(IF(G223/#REF!=0," ",G223/#REF!),"")</f>
        <v/>
      </c>
      <c r="I223" s="28"/>
      <c r="J223" s="28"/>
      <c r="K223" s="28"/>
      <c r="L223" s="28"/>
      <c r="M223" s="28"/>
      <c r="N223" s="28"/>
      <c r="O223" s="72"/>
      <c r="P223" s="73"/>
      <c r="Q223" s="73"/>
      <c r="R223" s="73"/>
      <c r="S223" s="73"/>
      <c r="T223" s="73"/>
      <c r="U223" s="73"/>
      <c r="V223" s="73"/>
      <c r="W223" s="73"/>
      <c r="X223" s="73"/>
      <c r="Y223" s="73"/>
      <c r="Z223" s="73"/>
      <c r="AA223" s="73"/>
      <c r="AB223" s="73"/>
      <c r="AC223" s="73"/>
      <c r="AD223" s="73"/>
      <c r="AE223" s="73"/>
      <c r="AF223" s="73"/>
      <c r="AG223" s="73"/>
      <c r="AH223" s="87"/>
      <c r="AI223" s="92"/>
    </row>
    <row r="224" spans="2:35">
      <c r="B224" s="823">
        <f>B212+1</f>
        <v>18</v>
      </c>
      <c r="C224" s="841"/>
      <c r="D224" s="170"/>
      <c r="E224" s="955"/>
      <c r="F224" s="955"/>
      <c r="G224" s="357"/>
      <c r="H224" s="349" t="e">
        <f>G224/#REF!</f>
        <v>#REF!</v>
      </c>
      <c r="I224" s="348"/>
      <c r="J224" s="348"/>
      <c r="K224" s="348"/>
      <c r="L224" s="147"/>
      <c r="M224" s="147"/>
      <c r="N224" s="147"/>
      <c r="O224" s="862" t="str">
        <f>IFERROR(ROUND(IF(G234/#REF!=0,"",G234/#REF!),0),"")</f>
        <v/>
      </c>
      <c r="P224" s="859" t="str">
        <f>IFERROR(O234/#REF!,"")</f>
        <v/>
      </c>
      <c r="Q224" s="330"/>
      <c r="R224" s="155" t="str">
        <f>IFERROR(P234*#REF!/2,"")</f>
        <v/>
      </c>
      <c r="S224" s="356"/>
      <c r="T224" s="356"/>
      <c r="U224" s="155" t="str">
        <f>IFERROR(S234*#REF!/2,"")</f>
        <v/>
      </c>
      <c r="V224" s="155"/>
      <c r="W224" s="834" t="str">
        <f>IFERROR(ROUND(IF(OR(#REF!="Shazoor",#REF!="Shazoor",#REF!="Shazoor",#REF!="Shazoor"),$P234/#REF!,""),1),"NA")</f>
        <v>NA</v>
      </c>
      <c r="X224" s="344"/>
      <c r="Y224" s="834" t="str">
        <f>IFERROR(ROUND(IF(OR(#REF!="Suzuki",#REF!="Suzuki",#REF!="Suzuki",#REF!="Suzuki"),$P234/#REF!,""),1),"NA")</f>
        <v>NA</v>
      </c>
      <c r="Z224" s="269"/>
      <c r="AA224" s="830"/>
      <c r="AB224" s="855" t="e">
        <f>L234</f>
        <v>#REF!</v>
      </c>
      <c r="AC224" s="319"/>
      <c r="AD224" s="319"/>
      <c r="AE224" s="319"/>
      <c r="AF224" s="319"/>
      <c r="AG224" s="857" t="e">
        <f>AB224/20</f>
        <v>#REF!</v>
      </c>
      <c r="AH224" s="44"/>
      <c r="AI224" s="19"/>
    </row>
    <row r="225" spans="2:35">
      <c r="B225" s="823"/>
      <c r="C225" s="841"/>
      <c r="D225" s="170"/>
      <c r="E225" s="955"/>
      <c r="F225" s="955"/>
      <c r="G225" s="357"/>
      <c r="H225" s="349" t="e">
        <f>G225/#REF!</f>
        <v>#REF!</v>
      </c>
      <c r="I225" s="348"/>
      <c r="J225" s="348"/>
      <c r="K225" s="348"/>
      <c r="L225" s="147"/>
      <c r="M225" s="147"/>
      <c r="N225" s="147"/>
      <c r="O225" s="863"/>
      <c r="P225" s="860"/>
      <c r="Q225" s="330"/>
      <c r="R225" s="155"/>
      <c r="S225" s="356"/>
      <c r="T225" s="356"/>
      <c r="U225" s="155"/>
      <c r="V225" s="155"/>
      <c r="W225" s="835"/>
      <c r="X225" s="345"/>
      <c r="Y225" s="835"/>
      <c r="Z225" s="270"/>
      <c r="AA225" s="831"/>
      <c r="AB225" s="855"/>
      <c r="AC225" s="319"/>
      <c r="AD225" s="319"/>
      <c r="AE225" s="319"/>
      <c r="AF225" s="319"/>
      <c r="AG225" s="857"/>
      <c r="AH225" s="46"/>
      <c r="AI225" s="19"/>
    </row>
    <row r="226" spans="2:35">
      <c r="B226" s="823"/>
      <c r="C226" s="841"/>
      <c r="D226" s="170"/>
      <c r="E226" s="955"/>
      <c r="F226" s="955"/>
      <c r="G226" s="357"/>
      <c r="H226" s="349" t="e">
        <f>G226/#REF!</f>
        <v>#REF!</v>
      </c>
      <c r="I226" s="348"/>
      <c r="J226" s="348"/>
      <c r="K226" s="348"/>
      <c r="L226" s="147"/>
      <c r="M226" s="147"/>
      <c r="N226" s="147"/>
      <c r="O226" s="863"/>
      <c r="P226" s="860"/>
      <c r="Q226" s="330"/>
      <c r="R226" s="155"/>
      <c r="S226" s="356"/>
      <c r="T226" s="356"/>
      <c r="U226" s="155"/>
      <c r="V226" s="155"/>
      <c r="W226" s="835"/>
      <c r="X226" s="345"/>
      <c r="Y226" s="835"/>
      <c r="Z226" s="270"/>
      <c r="AA226" s="831"/>
      <c r="AB226" s="855"/>
      <c r="AC226" s="319"/>
      <c r="AD226" s="319"/>
      <c r="AE226" s="319"/>
      <c r="AF226" s="319"/>
      <c r="AG226" s="857"/>
      <c r="AH226" s="46"/>
      <c r="AI226" s="19"/>
    </row>
    <row r="227" spans="2:35">
      <c r="B227" s="823"/>
      <c r="C227" s="841"/>
      <c r="D227" s="170"/>
      <c r="E227" s="955"/>
      <c r="F227" s="955"/>
      <c r="G227" s="357"/>
      <c r="H227" s="349" t="e">
        <f>G227/#REF!</f>
        <v>#REF!</v>
      </c>
      <c r="I227" s="348"/>
      <c r="J227" s="348"/>
      <c r="K227" s="348"/>
      <c r="L227" s="147"/>
      <c r="M227" s="147"/>
      <c r="N227" s="147"/>
      <c r="O227" s="863"/>
      <c r="P227" s="860"/>
      <c r="Q227" s="330"/>
      <c r="R227" s="155"/>
      <c r="S227" s="356"/>
      <c r="T227" s="356"/>
      <c r="U227" s="155"/>
      <c r="V227" s="155"/>
      <c r="W227" s="835"/>
      <c r="X227" s="345"/>
      <c r="Y227" s="835"/>
      <c r="Z227" s="270"/>
      <c r="AA227" s="831"/>
      <c r="AB227" s="855"/>
      <c r="AC227" s="319"/>
      <c r="AD227" s="319"/>
      <c r="AE227" s="319"/>
      <c r="AF227" s="319"/>
      <c r="AG227" s="857"/>
      <c r="AH227" s="46"/>
      <c r="AI227" s="19"/>
    </row>
    <row r="228" spans="2:35">
      <c r="B228" s="823"/>
      <c r="C228" s="841"/>
      <c r="D228" s="170"/>
      <c r="E228" s="955"/>
      <c r="F228" s="955"/>
      <c r="G228" s="22"/>
      <c r="H228" s="349" t="e">
        <f>G228/#REF!</f>
        <v>#REF!</v>
      </c>
      <c r="I228" s="348"/>
      <c r="J228" s="348"/>
      <c r="K228" s="348"/>
      <c r="L228" s="147"/>
      <c r="M228" s="147"/>
      <c r="N228" s="147"/>
      <c r="O228" s="863"/>
      <c r="P228" s="860"/>
      <c r="Q228" s="330"/>
      <c r="R228" s="155"/>
      <c r="S228" s="356"/>
      <c r="T228" s="356"/>
      <c r="U228" s="155"/>
      <c r="V228" s="155"/>
      <c r="W228" s="835"/>
      <c r="X228" s="345"/>
      <c r="Y228" s="835"/>
      <c r="Z228" s="270"/>
      <c r="AA228" s="831"/>
      <c r="AB228" s="855"/>
      <c r="AC228" s="319"/>
      <c r="AD228" s="319"/>
      <c r="AE228" s="319"/>
      <c r="AF228" s="319"/>
      <c r="AG228" s="857"/>
      <c r="AH228" s="46"/>
      <c r="AI228" s="19"/>
    </row>
    <row r="229" spans="2:35">
      <c r="B229" s="823"/>
      <c r="C229" s="841"/>
      <c r="D229" s="170"/>
      <c r="E229" s="955"/>
      <c r="F229" s="955"/>
      <c r="G229" s="22"/>
      <c r="H229" s="349" t="e">
        <f>G229/#REF!</f>
        <v>#REF!</v>
      </c>
      <c r="I229" s="348"/>
      <c r="J229" s="348"/>
      <c r="K229" s="348"/>
      <c r="L229" s="147"/>
      <c r="M229" s="147"/>
      <c r="N229" s="147"/>
      <c r="O229" s="863"/>
      <c r="P229" s="860"/>
      <c r="Q229" s="330"/>
      <c r="R229" s="155"/>
      <c r="S229" s="356"/>
      <c r="T229" s="356"/>
      <c r="U229" s="155"/>
      <c r="V229" s="155"/>
      <c r="W229" s="835"/>
      <c r="X229" s="345"/>
      <c r="Y229" s="835"/>
      <c r="Z229" s="270"/>
      <c r="AA229" s="831"/>
      <c r="AB229" s="855"/>
      <c r="AC229" s="319"/>
      <c r="AD229" s="319"/>
      <c r="AE229" s="319"/>
      <c r="AF229" s="319"/>
      <c r="AG229" s="857"/>
      <c r="AH229" s="46"/>
      <c r="AI229" s="19"/>
    </row>
    <row r="230" spans="2:35">
      <c r="B230" s="823"/>
      <c r="C230" s="841"/>
      <c r="D230" s="170"/>
      <c r="E230" s="955"/>
      <c r="F230" s="955"/>
      <c r="G230" s="22"/>
      <c r="H230" s="349" t="e">
        <f>G230/#REF!</f>
        <v>#REF!</v>
      </c>
      <c r="I230" s="348"/>
      <c r="J230" s="348"/>
      <c r="K230" s="348"/>
      <c r="L230" s="147"/>
      <c r="M230" s="147"/>
      <c r="N230" s="147"/>
      <c r="O230" s="863"/>
      <c r="P230" s="860"/>
      <c r="Q230" s="330"/>
      <c r="R230" s="155"/>
      <c r="S230" s="356"/>
      <c r="T230" s="356"/>
      <c r="U230" s="155"/>
      <c r="V230" s="155"/>
      <c r="W230" s="835"/>
      <c r="X230" s="345"/>
      <c r="Y230" s="835"/>
      <c r="Z230" s="270"/>
      <c r="AA230" s="831"/>
      <c r="AB230" s="855"/>
      <c r="AC230" s="319"/>
      <c r="AD230" s="319"/>
      <c r="AE230" s="319"/>
      <c r="AF230" s="319"/>
      <c r="AG230" s="857"/>
      <c r="AH230" s="46"/>
      <c r="AI230" s="19"/>
    </row>
    <row r="231" spans="2:35">
      <c r="B231" s="823"/>
      <c r="C231" s="841"/>
      <c r="D231" s="170"/>
      <c r="E231" s="955"/>
      <c r="F231" s="955"/>
      <c r="G231" s="22"/>
      <c r="H231" s="349" t="e">
        <f>G231/#REF!</f>
        <v>#REF!</v>
      </c>
      <c r="I231" s="348"/>
      <c r="J231" s="348"/>
      <c r="K231" s="348"/>
      <c r="L231" s="147"/>
      <c r="M231" s="147"/>
      <c r="N231" s="147"/>
      <c r="O231" s="863"/>
      <c r="P231" s="860"/>
      <c r="Q231" s="330"/>
      <c r="R231" s="155"/>
      <c r="S231" s="356"/>
      <c r="T231" s="356"/>
      <c r="U231" s="155"/>
      <c r="V231" s="155"/>
      <c r="W231" s="835"/>
      <c r="X231" s="345"/>
      <c r="Y231" s="835"/>
      <c r="Z231" s="270"/>
      <c r="AA231" s="831"/>
      <c r="AB231" s="855"/>
      <c r="AC231" s="319"/>
      <c r="AD231" s="319"/>
      <c r="AE231" s="319"/>
      <c r="AF231" s="319"/>
      <c r="AG231" s="857"/>
      <c r="AH231" s="46"/>
      <c r="AI231" s="19"/>
    </row>
    <row r="232" spans="2:35">
      <c r="B232" s="823"/>
      <c r="C232" s="841"/>
      <c r="D232" s="170"/>
      <c r="E232" s="955"/>
      <c r="F232" s="955"/>
      <c r="G232" s="22"/>
      <c r="H232" s="349" t="e">
        <f>G232/#REF!</f>
        <v>#REF!</v>
      </c>
      <c r="I232" s="348"/>
      <c r="J232" s="348"/>
      <c r="K232" s="348"/>
      <c r="L232" s="147"/>
      <c r="M232" s="147"/>
      <c r="N232" s="147"/>
      <c r="O232" s="863"/>
      <c r="P232" s="860"/>
      <c r="Q232" s="330"/>
      <c r="R232" s="155"/>
      <c r="S232" s="356"/>
      <c r="T232" s="356"/>
      <c r="U232" s="155"/>
      <c r="V232" s="155"/>
      <c r="W232" s="835"/>
      <c r="X232" s="345"/>
      <c r="Y232" s="835"/>
      <c r="Z232" s="270"/>
      <c r="AA232" s="831"/>
      <c r="AB232" s="855"/>
      <c r="AC232" s="319"/>
      <c r="AD232" s="319"/>
      <c r="AE232" s="319"/>
      <c r="AF232" s="319"/>
      <c r="AG232" s="857"/>
      <c r="AH232" s="46"/>
      <c r="AI232" s="19"/>
    </row>
    <row r="233" spans="2:35">
      <c r="B233" s="822"/>
      <c r="C233" s="842"/>
      <c r="D233" s="170"/>
      <c r="E233" s="955"/>
      <c r="F233" s="955"/>
      <c r="G233" s="22"/>
      <c r="H233" s="349" t="e">
        <f>G233/#REF!</f>
        <v>#REF!</v>
      </c>
      <c r="I233" s="349"/>
      <c r="J233" s="349"/>
      <c r="K233" s="349"/>
      <c r="L233" s="7"/>
      <c r="M233" s="7"/>
      <c r="N233" s="7"/>
      <c r="O233" s="864"/>
      <c r="P233" s="861"/>
      <c r="Q233" s="331"/>
      <c r="R233" s="155"/>
      <c r="S233" s="356"/>
      <c r="T233" s="356"/>
      <c r="U233" s="155"/>
      <c r="V233" s="155"/>
      <c r="W233" s="836"/>
      <c r="X233" s="346"/>
      <c r="Y233" s="836"/>
      <c r="Z233" s="271"/>
      <c r="AA233" s="832"/>
      <c r="AB233" s="856"/>
      <c r="AC233" s="320"/>
      <c r="AD233" s="320"/>
      <c r="AE233" s="320"/>
      <c r="AF233" s="320"/>
      <c r="AG233" s="858"/>
      <c r="AH233" s="46"/>
      <c r="AI233" s="19"/>
    </row>
    <row r="234" spans="2:35" s="90" customFormat="1" ht="16.5" customHeight="1">
      <c r="B234" s="241"/>
      <c r="C234" s="78" t="s">
        <v>348</v>
      </c>
      <c r="D234" s="78">
        <f>COUNTA(D224:D233)</f>
        <v>0</v>
      </c>
      <c r="E234" s="953"/>
      <c r="F234" s="954"/>
      <c r="G234" s="69">
        <f>SUM(G224:G233)</f>
        <v>0</v>
      </c>
      <c r="H234" s="69" t="e">
        <f>SUM(H224:H233)</f>
        <v>#REF!</v>
      </c>
      <c r="I234" s="69"/>
      <c r="J234" s="69"/>
      <c r="K234" s="69"/>
      <c r="L234" s="69" t="e">
        <f>H234/200</f>
        <v>#REF!</v>
      </c>
      <c r="M234" s="69"/>
      <c r="N234" s="69"/>
      <c r="O234" s="70">
        <f>SUM(O224:O233)</f>
        <v>0</v>
      </c>
      <c r="P234" s="71">
        <f>SUM(P224:P233)</f>
        <v>0</v>
      </c>
      <c r="Q234" s="71"/>
      <c r="R234" s="71"/>
      <c r="S234" s="71"/>
      <c r="T234" s="71"/>
      <c r="U234" s="74"/>
      <c r="V234" s="74"/>
      <c r="W234" s="74">
        <f t="shared" ref="W234" si="42">SUM(W224:W233)</f>
        <v>0</v>
      </c>
      <c r="X234" s="74"/>
      <c r="Y234" s="74">
        <f>SUM(Y224:Y233)</f>
        <v>0</v>
      </c>
      <c r="Z234" s="74"/>
      <c r="AA234" s="71"/>
      <c r="AB234" s="71" t="e">
        <f>SUM(AB224:AB233)</f>
        <v>#REF!</v>
      </c>
      <c r="AC234" s="71"/>
      <c r="AD234" s="71"/>
      <c r="AE234" s="71"/>
      <c r="AF234" s="71"/>
      <c r="AG234" s="71" t="e">
        <f t="shared" ref="AG234" si="43">SUM(AG224:AG233)</f>
        <v>#REF!</v>
      </c>
      <c r="AH234" s="81"/>
      <c r="AI234" s="91"/>
    </row>
    <row r="235" spans="2:35" s="93" customFormat="1" ht="15" thickBot="1">
      <c r="B235" s="242"/>
      <c r="C235" s="82"/>
      <c r="D235" s="83"/>
      <c r="E235" s="951"/>
      <c r="F235" s="952"/>
      <c r="G235" s="84"/>
      <c r="H235" s="28" t="str">
        <f>IFERROR(IF(G235/#REF!=0," ",G235/#REF!),"")</f>
        <v/>
      </c>
      <c r="I235" s="28"/>
      <c r="J235" s="28"/>
      <c r="K235" s="28"/>
      <c r="L235" s="28"/>
      <c r="M235" s="28"/>
      <c r="N235" s="28"/>
      <c r="O235" s="72"/>
      <c r="P235" s="73"/>
      <c r="Q235" s="73"/>
      <c r="R235" s="73"/>
      <c r="S235" s="73"/>
      <c r="T235" s="73"/>
      <c r="U235" s="73"/>
      <c r="V235" s="73"/>
      <c r="W235" s="73"/>
      <c r="X235" s="73"/>
      <c r="Y235" s="73"/>
      <c r="Z235" s="73"/>
      <c r="AA235" s="73"/>
      <c r="AB235" s="73"/>
      <c r="AC235" s="73"/>
      <c r="AD235" s="73"/>
      <c r="AE235" s="73"/>
      <c r="AF235" s="73"/>
      <c r="AG235" s="73"/>
      <c r="AH235" s="87"/>
      <c r="AI235" s="92"/>
    </row>
    <row r="236" spans="2:35">
      <c r="B236" s="823">
        <f>B224+1</f>
        <v>19</v>
      </c>
      <c r="C236" s="841"/>
      <c r="D236" s="170"/>
      <c r="E236" s="955"/>
      <c r="F236" s="955"/>
      <c r="G236" s="357"/>
      <c r="H236" s="349" t="e">
        <f>G236/#REF!</f>
        <v>#REF!</v>
      </c>
      <c r="I236" s="348"/>
      <c r="J236" s="348"/>
      <c r="K236" s="348"/>
      <c r="L236" s="147"/>
      <c r="M236" s="147"/>
      <c r="N236" s="147"/>
      <c r="O236" s="862" t="str">
        <f>IFERROR(ROUND(IF(G246/#REF!=0,"",G246/#REF!),0),"")</f>
        <v/>
      </c>
      <c r="P236" s="859" t="str">
        <f>IFERROR(O246/#REF!,"")</f>
        <v/>
      </c>
      <c r="Q236" s="330"/>
      <c r="R236" s="155" t="str">
        <f>IFERROR(P246*#REF!/2,"")</f>
        <v/>
      </c>
      <c r="S236" s="356"/>
      <c r="T236" s="356"/>
      <c r="U236" s="155" t="str">
        <f>IFERROR(S246*#REF!/2,"")</f>
        <v/>
      </c>
      <c r="V236" s="155"/>
      <c r="W236" s="834" t="str">
        <f>IFERROR(ROUND(IF(OR(#REF!="Shazoor",#REF!="Shazoor",#REF!="Shazoor",#REF!="Shazoor"),$P246/#REF!,""),1),"NA")</f>
        <v>NA</v>
      </c>
      <c r="X236" s="344"/>
      <c r="Y236" s="834" t="str">
        <f>IFERROR(ROUND(IF(OR(#REF!="Suzuki",#REF!="Suzuki",#REF!="Suzuki",#REF!="Suzuki"),$P246/#REF!,""),1),"NA")</f>
        <v>NA</v>
      </c>
      <c r="Z236" s="269"/>
      <c r="AA236" s="830"/>
      <c r="AB236" s="855" t="e">
        <f>L246</f>
        <v>#REF!</v>
      </c>
      <c r="AC236" s="319"/>
      <c r="AD236" s="319"/>
      <c r="AE236" s="319"/>
      <c r="AF236" s="319"/>
      <c r="AG236" s="857" t="e">
        <f>AB236/20</f>
        <v>#REF!</v>
      </c>
      <c r="AH236" s="44"/>
      <c r="AI236" s="19"/>
    </row>
    <row r="237" spans="2:35">
      <c r="B237" s="823"/>
      <c r="C237" s="841"/>
      <c r="D237" s="170"/>
      <c r="E237" s="955"/>
      <c r="F237" s="955"/>
      <c r="G237" s="357"/>
      <c r="H237" s="349" t="e">
        <f>G237/#REF!</f>
        <v>#REF!</v>
      </c>
      <c r="I237" s="348"/>
      <c r="J237" s="348"/>
      <c r="K237" s="348"/>
      <c r="L237" s="147"/>
      <c r="M237" s="147"/>
      <c r="N237" s="147"/>
      <c r="O237" s="863"/>
      <c r="P237" s="860"/>
      <c r="Q237" s="330"/>
      <c r="R237" s="155"/>
      <c r="S237" s="356"/>
      <c r="T237" s="356"/>
      <c r="U237" s="155"/>
      <c r="V237" s="155"/>
      <c r="W237" s="835"/>
      <c r="X237" s="345"/>
      <c r="Y237" s="835"/>
      <c r="Z237" s="270"/>
      <c r="AA237" s="831"/>
      <c r="AB237" s="855"/>
      <c r="AC237" s="319"/>
      <c r="AD237" s="319"/>
      <c r="AE237" s="319"/>
      <c r="AF237" s="319"/>
      <c r="AG237" s="857"/>
      <c r="AH237" s="46"/>
      <c r="AI237" s="19"/>
    </row>
    <row r="238" spans="2:35">
      <c r="B238" s="823"/>
      <c r="C238" s="841"/>
      <c r="D238" s="170"/>
      <c r="E238" s="955"/>
      <c r="F238" s="955"/>
      <c r="G238" s="357"/>
      <c r="H238" s="349" t="e">
        <f>G238/#REF!</f>
        <v>#REF!</v>
      </c>
      <c r="I238" s="348"/>
      <c r="J238" s="348"/>
      <c r="K238" s="348"/>
      <c r="L238" s="147"/>
      <c r="M238" s="147"/>
      <c r="N238" s="147"/>
      <c r="O238" s="863"/>
      <c r="P238" s="860"/>
      <c r="Q238" s="330"/>
      <c r="R238" s="155"/>
      <c r="S238" s="356"/>
      <c r="T238" s="356"/>
      <c r="U238" s="155"/>
      <c r="V238" s="155"/>
      <c r="W238" s="835"/>
      <c r="X238" s="345"/>
      <c r="Y238" s="835"/>
      <c r="Z238" s="270"/>
      <c r="AA238" s="831"/>
      <c r="AB238" s="855"/>
      <c r="AC238" s="319"/>
      <c r="AD238" s="319"/>
      <c r="AE238" s="319"/>
      <c r="AF238" s="319"/>
      <c r="AG238" s="857"/>
      <c r="AH238" s="46"/>
      <c r="AI238" s="19"/>
    </row>
    <row r="239" spans="2:35">
      <c r="B239" s="823"/>
      <c r="C239" s="841"/>
      <c r="D239" s="170"/>
      <c r="E239" s="955"/>
      <c r="F239" s="955"/>
      <c r="G239" s="357"/>
      <c r="H239" s="349" t="e">
        <f>G239/#REF!</f>
        <v>#REF!</v>
      </c>
      <c r="I239" s="348"/>
      <c r="J239" s="348"/>
      <c r="K239" s="348"/>
      <c r="L239" s="147"/>
      <c r="M239" s="147"/>
      <c r="N239" s="147"/>
      <c r="O239" s="863"/>
      <c r="P239" s="860"/>
      <c r="Q239" s="330"/>
      <c r="R239" s="155"/>
      <c r="S239" s="356"/>
      <c r="T239" s="356"/>
      <c r="U239" s="155"/>
      <c r="V239" s="155"/>
      <c r="W239" s="835"/>
      <c r="X239" s="345"/>
      <c r="Y239" s="835"/>
      <c r="Z239" s="270"/>
      <c r="AA239" s="831"/>
      <c r="AB239" s="855"/>
      <c r="AC239" s="319"/>
      <c r="AD239" s="319"/>
      <c r="AE239" s="319"/>
      <c r="AF239" s="319"/>
      <c r="AG239" s="857"/>
      <c r="AH239" s="46"/>
      <c r="AI239" s="19"/>
    </row>
    <row r="240" spans="2:35">
      <c r="B240" s="823"/>
      <c r="C240" s="841"/>
      <c r="D240" s="170"/>
      <c r="E240" s="955"/>
      <c r="F240" s="955"/>
      <c r="G240" s="22"/>
      <c r="H240" s="349" t="e">
        <f>G240/#REF!</f>
        <v>#REF!</v>
      </c>
      <c r="I240" s="348"/>
      <c r="J240" s="348"/>
      <c r="K240" s="348"/>
      <c r="L240" s="147"/>
      <c r="M240" s="147"/>
      <c r="N240" s="147"/>
      <c r="O240" s="863"/>
      <c r="P240" s="860"/>
      <c r="Q240" s="330"/>
      <c r="R240" s="155"/>
      <c r="S240" s="356"/>
      <c r="T240" s="356"/>
      <c r="U240" s="155"/>
      <c r="V240" s="155"/>
      <c r="W240" s="835"/>
      <c r="X240" s="345"/>
      <c r="Y240" s="835"/>
      <c r="Z240" s="270"/>
      <c r="AA240" s="831"/>
      <c r="AB240" s="855"/>
      <c r="AC240" s="319"/>
      <c r="AD240" s="319"/>
      <c r="AE240" s="319"/>
      <c r="AF240" s="319"/>
      <c r="AG240" s="857"/>
      <c r="AH240" s="46"/>
      <c r="AI240" s="19"/>
    </row>
    <row r="241" spans="2:35">
      <c r="B241" s="823"/>
      <c r="C241" s="841"/>
      <c r="D241" s="170"/>
      <c r="E241" s="955"/>
      <c r="F241" s="955"/>
      <c r="G241" s="22"/>
      <c r="H241" s="349" t="e">
        <f>G241/#REF!</f>
        <v>#REF!</v>
      </c>
      <c r="I241" s="348"/>
      <c r="J241" s="348"/>
      <c r="K241" s="348"/>
      <c r="L241" s="147"/>
      <c r="M241" s="147"/>
      <c r="N241" s="147"/>
      <c r="O241" s="863"/>
      <c r="P241" s="860"/>
      <c r="Q241" s="330"/>
      <c r="R241" s="155"/>
      <c r="S241" s="356"/>
      <c r="T241" s="356"/>
      <c r="U241" s="155"/>
      <c r="V241" s="155"/>
      <c r="W241" s="835"/>
      <c r="X241" s="345"/>
      <c r="Y241" s="835"/>
      <c r="Z241" s="270"/>
      <c r="AA241" s="831"/>
      <c r="AB241" s="855"/>
      <c r="AC241" s="319"/>
      <c r="AD241" s="319"/>
      <c r="AE241" s="319"/>
      <c r="AF241" s="319"/>
      <c r="AG241" s="857"/>
      <c r="AH241" s="46"/>
      <c r="AI241" s="19"/>
    </row>
    <row r="242" spans="2:35">
      <c r="B242" s="823"/>
      <c r="C242" s="841"/>
      <c r="D242" s="170"/>
      <c r="E242" s="955"/>
      <c r="F242" s="955"/>
      <c r="G242" s="22"/>
      <c r="H242" s="349" t="e">
        <f>G242/#REF!</f>
        <v>#REF!</v>
      </c>
      <c r="I242" s="348"/>
      <c r="J242" s="348"/>
      <c r="K242" s="348"/>
      <c r="L242" s="147"/>
      <c r="M242" s="147"/>
      <c r="N242" s="147"/>
      <c r="O242" s="863"/>
      <c r="P242" s="860"/>
      <c r="Q242" s="330"/>
      <c r="R242" s="155"/>
      <c r="S242" s="356"/>
      <c r="T242" s="356"/>
      <c r="U242" s="155"/>
      <c r="V242" s="155"/>
      <c r="W242" s="835"/>
      <c r="X242" s="345"/>
      <c r="Y242" s="835"/>
      <c r="Z242" s="270"/>
      <c r="AA242" s="831"/>
      <c r="AB242" s="855"/>
      <c r="AC242" s="319"/>
      <c r="AD242" s="319"/>
      <c r="AE242" s="319"/>
      <c r="AF242" s="319"/>
      <c r="AG242" s="857"/>
      <c r="AH242" s="46"/>
      <c r="AI242" s="19"/>
    </row>
    <row r="243" spans="2:35">
      <c r="B243" s="823"/>
      <c r="C243" s="841"/>
      <c r="D243" s="170"/>
      <c r="E243" s="955"/>
      <c r="F243" s="955"/>
      <c r="G243" s="22"/>
      <c r="H243" s="349" t="e">
        <f>G243/#REF!</f>
        <v>#REF!</v>
      </c>
      <c r="I243" s="348"/>
      <c r="J243" s="348"/>
      <c r="K243" s="348"/>
      <c r="L243" s="147"/>
      <c r="M243" s="147"/>
      <c r="N243" s="147"/>
      <c r="O243" s="863"/>
      <c r="P243" s="860"/>
      <c r="Q243" s="330"/>
      <c r="R243" s="155"/>
      <c r="S243" s="356"/>
      <c r="T243" s="356"/>
      <c r="U243" s="155"/>
      <c r="V243" s="155"/>
      <c r="W243" s="835"/>
      <c r="X243" s="345"/>
      <c r="Y243" s="835"/>
      <c r="Z243" s="270"/>
      <c r="AA243" s="831"/>
      <c r="AB243" s="855"/>
      <c r="AC243" s="319"/>
      <c r="AD243" s="319"/>
      <c r="AE243" s="319"/>
      <c r="AF243" s="319"/>
      <c r="AG243" s="857"/>
      <c r="AH243" s="46"/>
      <c r="AI243" s="19"/>
    </row>
    <row r="244" spans="2:35">
      <c r="B244" s="823"/>
      <c r="C244" s="841"/>
      <c r="D244" s="170"/>
      <c r="E244" s="955"/>
      <c r="F244" s="955"/>
      <c r="G244" s="22"/>
      <c r="H244" s="349" t="e">
        <f>G244/#REF!</f>
        <v>#REF!</v>
      </c>
      <c r="I244" s="348"/>
      <c r="J244" s="348"/>
      <c r="K244" s="348"/>
      <c r="L244" s="147"/>
      <c r="M244" s="147"/>
      <c r="N244" s="147"/>
      <c r="O244" s="863"/>
      <c r="P244" s="860"/>
      <c r="Q244" s="330"/>
      <c r="R244" s="155"/>
      <c r="S244" s="356"/>
      <c r="T244" s="356"/>
      <c r="U244" s="155"/>
      <c r="V244" s="155"/>
      <c r="W244" s="835"/>
      <c r="X244" s="345"/>
      <c r="Y244" s="835"/>
      <c r="Z244" s="270"/>
      <c r="AA244" s="831"/>
      <c r="AB244" s="855"/>
      <c r="AC244" s="319"/>
      <c r="AD244" s="319"/>
      <c r="AE244" s="319"/>
      <c r="AF244" s="319"/>
      <c r="AG244" s="857"/>
      <c r="AH244" s="46"/>
      <c r="AI244" s="19"/>
    </row>
    <row r="245" spans="2:35">
      <c r="B245" s="822"/>
      <c r="C245" s="842"/>
      <c r="D245" s="170"/>
      <c r="E245" s="955"/>
      <c r="F245" s="955"/>
      <c r="G245" s="22"/>
      <c r="H245" s="349" t="e">
        <f>G245/#REF!</f>
        <v>#REF!</v>
      </c>
      <c r="I245" s="349"/>
      <c r="J245" s="349"/>
      <c r="K245" s="349"/>
      <c r="L245" s="7"/>
      <c r="M245" s="7"/>
      <c r="N245" s="7"/>
      <c r="O245" s="864"/>
      <c r="P245" s="861"/>
      <c r="Q245" s="331"/>
      <c r="R245" s="155"/>
      <c r="S245" s="356"/>
      <c r="T245" s="356"/>
      <c r="U245" s="155"/>
      <c r="V245" s="155"/>
      <c r="W245" s="836"/>
      <c r="X245" s="346"/>
      <c r="Y245" s="836"/>
      <c r="Z245" s="271"/>
      <c r="AA245" s="832"/>
      <c r="AB245" s="856"/>
      <c r="AC245" s="320"/>
      <c r="AD245" s="320"/>
      <c r="AE245" s="320"/>
      <c r="AF245" s="320"/>
      <c r="AG245" s="858"/>
      <c r="AH245" s="46"/>
      <c r="AI245" s="19"/>
    </row>
    <row r="246" spans="2:35" s="90" customFormat="1" ht="16.5" customHeight="1">
      <c r="B246" s="241"/>
      <c r="C246" s="78" t="s">
        <v>348</v>
      </c>
      <c r="D246" s="78">
        <f>COUNTA(D236:D245)</f>
        <v>0</v>
      </c>
      <c r="E246" s="953"/>
      <c r="F246" s="954"/>
      <c r="G246" s="69">
        <f>SUM(G236:G245)</f>
        <v>0</v>
      </c>
      <c r="H246" s="69" t="e">
        <f>SUM(H236:H245)</f>
        <v>#REF!</v>
      </c>
      <c r="I246" s="69"/>
      <c r="J246" s="69"/>
      <c r="K246" s="69"/>
      <c r="L246" s="69" t="e">
        <f>H246/200</f>
        <v>#REF!</v>
      </c>
      <c r="M246" s="69"/>
      <c r="N246" s="69"/>
      <c r="O246" s="70">
        <f>SUM(O236:O245)</f>
        <v>0</v>
      </c>
      <c r="P246" s="71">
        <f>SUM(P236:P245)</f>
        <v>0</v>
      </c>
      <c r="Q246" s="71"/>
      <c r="R246" s="71"/>
      <c r="S246" s="71"/>
      <c r="T246" s="71"/>
      <c r="U246" s="74"/>
      <c r="V246" s="74"/>
      <c r="W246" s="74">
        <f t="shared" ref="W246" si="44">SUM(W236:W245)</f>
        <v>0</v>
      </c>
      <c r="X246" s="74"/>
      <c r="Y246" s="74">
        <f>SUM(Y236:Y245)</f>
        <v>0</v>
      </c>
      <c r="Z246" s="74"/>
      <c r="AA246" s="71"/>
      <c r="AB246" s="71" t="e">
        <f>SUM(AB236:AB245)</f>
        <v>#REF!</v>
      </c>
      <c r="AC246" s="71"/>
      <c r="AD246" s="71"/>
      <c r="AE246" s="71"/>
      <c r="AF246" s="71"/>
      <c r="AG246" s="71" t="e">
        <f t="shared" ref="AG246" si="45">SUM(AG236:AG245)</f>
        <v>#REF!</v>
      </c>
      <c r="AH246" s="81"/>
      <c r="AI246" s="91"/>
    </row>
    <row r="247" spans="2:35" s="93" customFormat="1" ht="15" thickBot="1">
      <c r="B247" s="242"/>
      <c r="C247" s="82"/>
      <c r="D247" s="83"/>
      <c r="E247" s="951"/>
      <c r="F247" s="952"/>
      <c r="G247" s="84"/>
      <c r="H247" s="28" t="str">
        <f>IFERROR(IF(G247/#REF!=0," ",G247/#REF!),"")</f>
        <v/>
      </c>
      <c r="I247" s="28"/>
      <c r="J247" s="28"/>
      <c r="K247" s="28"/>
      <c r="L247" s="28"/>
      <c r="M247" s="28"/>
      <c r="N247" s="28"/>
      <c r="O247" s="72"/>
      <c r="P247" s="73"/>
      <c r="Q247" s="73"/>
      <c r="R247" s="73"/>
      <c r="S247" s="73"/>
      <c r="T247" s="73"/>
      <c r="U247" s="73"/>
      <c r="V247" s="73"/>
      <c r="W247" s="73"/>
      <c r="X247" s="73"/>
      <c r="Y247" s="73"/>
      <c r="Z247" s="73"/>
      <c r="AA247" s="73"/>
      <c r="AB247" s="73"/>
      <c r="AC247" s="73"/>
      <c r="AD247" s="73"/>
      <c r="AE247" s="73"/>
      <c r="AF247" s="73"/>
      <c r="AG247" s="73"/>
      <c r="AH247" s="87"/>
      <c r="AI247" s="92"/>
    </row>
    <row r="248" spans="2:35">
      <c r="B248" s="823">
        <f>B236+1</f>
        <v>20</v>
      </c>
      <c r="C248" s="841"/>
      <c r="D248" s="170"/>
      <c r="E248" s="955"/>
      <c r="F248" s="955"/>
      <c r="G248" s="357"/>
      <c r="H248" s="349" t="e">
        <f>G248/#REF!</f>
        <v>#REF!</v>
      </c>
      <c r="I248" s="348"/>
      <c r="J248" s="348"/>
      <c r="K248" s="348"/>
      <c r="L248" s="147"/>
      <c r="M248" s="147"/>
      <c r="N248" s="147"/>
      <c r="O248" s="862" t="str">
        <f>IFERROR(ROUND(IF(G258/#REF!=0,"",G258/#REF!),0),"")</f>
        <v/>
      </c>
      <c r="P248" s="859" t="str">
        <f>IFERROR(O258/#REF!,"")</f>
        <v/>
      </c>
      <c r="Q248" s="330"/>
      <c r="R248" s="155" t="str">
        <f>IFERROR(P258*#REF!/2,"")</f>
        <v/>
      </c>
      <c r="S248" s="356"/>
      <c r="T248" s="356"/>
      <c r="U248" s="155" t="str">
        <f>IFERROR(S258*#REF!/2,"")</f>
        <v/>
      </c>
      <c r="V248" s="155"/>
      <c r="W248" s="834" t="str">
        <f>IFERROR(ROUND(IF(OR(#REF!="Shazoor",#REF!="Shazoor",#REF!="Shazoor",#REF!="Shazoor"),$P258/#REF!,""),1),"NA")</f>
        <v>NA</v>
      </c>
      <c r="X248" s="344"/>
      <c r="Y248" s="834" t="str">
        <f>IFERROR(ROUND(IF(OR(#REF!="Suzuki",#REF!="Suzuki",#REF!="Suzuki",#REF!="Suzuki"),$P258/#REF!,""),1),"NA")</f>
        <v>NA</v>
      </c>
      <c r="Z248" s="269"/>
      <c r="AA248" s="830"/>
      <c r="AB248" s="855" t="e">
        <f>L258</f>
        <v>#REF!</v>
      </c>
      <c r="AC248" s="319"/>
      <c r="AD248" s="319"/>
      <c r="AE248" s="319"/>
      <c r="AF248" s="319"/>
      <c r="AG248" s="857" t="e">
        <f>AB248/20</f>
        <v>#REF!</v>
      </c>
      <c r="AH248" s="44"/>
      <c r="AI248" s="19"/>
    </row>
    <row r="249" spans="2:35">
      <c r="B249" s="823"/>
      <c r="C249" s="841"/>
      <c r="D249" s="170"/>
      <c r="E249" s="955"/>
      <c r="F249" s="955"/>
      <c r="G249" s="357"/>
      <c r="H249" s="349" t="e">
        <f>G249/#REF!</f>
        <v>#REF!</v>
      </c>
      <c r="I249" s="348"/>
      <c r="J249" s="348"/>
      <c r="K249" s="348"/>
      <c r="L249" s="147"/>
      <c r="M249" s="147"/>
      <c r="N249" s="147"/>
      <c r="O249" s="863"/>
      <c r="P249" s="860"/>
      <c r="Q249" s="330"/>
      <c r="R249" s="155"/>
      <c r="S249" s="356"/>
      <c r="T249" s="356"/>
      <c r="U249" s="155"/>
      <c r="V249" s="155"/>
      <c r="W249" s="835"/>
      <c r="X249" s="345"/>
      <c r="Y249" s="835"/>
      <c r="Z249" s="270"/>
      <c r="AA249" s="831"/>
      <c r="AB249" s="855"/>
      <c r="AC249" s="319"/>
      <c r="AD249" s="319"/>
      <c r="AE249" s="319"/>
      <c r="AF249" s="319"/>
      <c r="AG249" s="857"/>
      <c r="AH249" s="46"/>
      <c r="AI249" s="19"/>
    </row>
    <row r="250" spans="2:35">
      <c r="B250" s="823"/>
      <c r="C250" s="841"/>
      <c r="D250" s="170"/>
      <c r="E250" s="955"/>
      <c r="F250" s="955"/>
      <c r="G250" s="357"/>
      <c r="H250" s="349" t="e">
        <f>G250/#REF!</f>
        <v>#REF!</v>
      </c>
      <c r="I250" s="348"/>
      <c r="J250" s="348"/>
      <c r="K250" s="348"/>
      <c r="L250" s="147"/>
      <c r="M250" s="147"/>
      <c r="N250" s="147"/>
      <c r="O250" s="863"/>
      <c r="P250" s="860"/>
      <c r="Q250" s="330"/>
      <c r="R250" s="155"/>
      <c r="S250" s="356"/>
      <c r="T250" s="356"/>
      <c r="U250" s="155"/>
      <c r="V250" s="155"/>
      <c r="W250" s="835"/>
      <c r="X250" s="345"/>
      <c r="Y250" s="835"/>
      <c r="Z250" s="270"/>
      <c r="AA250" s="831"/>
      <c r="AB250" s="855"/>
      <c r="AC250" s="319"/>
      <c r="AD250" s="319"/>
      <c r="AE250" s="319"/>
      <c r="AF250" s="319"/>
      <c r="AG250" s="857"/>
      <c r="AH250" s="46"/>
      <c r="AI250" s="19"/>
    </row>
    <row r="251" spans="2:35">
      <c r="B251" s="823"/>
      <c r="C251" s="841"/>
      <c r="D251" s="170"/>
      <c r="E251" s="955"/>
      <c r="F251" s="955"/>
      <c r="G251" s="357"/>
      <c r="H251" s="349" t="e">
        <f>G251/#REF!</f>
        <v>#REF!</v>
      </c>
      <c r="I251" s="348"/>
      <c r="J251" s="348"/>
      <c r="K251" s="348"/>
      <c r="L251" s="147"/>
      <c r="M251" s="147"/>
      <c r="N251" s="147"/>
      <c r="O251" s="863"/>
      <c r="P251" s="860"/>
      <c r="Q251" s="330"/>
      <c r="R251" s="155"/>
      <c r="S251" s="356"/>
      <c r="T251" s="356"/>
      <c r="U251" s="155"/>
      <c r="V251" s="155"/>
      <c r="W251" s="835"/>
      <c r="X251" s="345"/>
      <c r="Y251" s="835"/>
      <c r="Z251" s="270"/>
      <c r="AA251" s="831"/>
      <c r="AB251" s="855"/>
      <c r="AC251" s="319"/>
      <c r="AD251" s="319"/>
      <c r="AE251" s="319"/>
      <c r="AF251" s="319"/>
      <c r="AG251" s="857"/>
      <c r="AH251" s="46"/>
      <c r="AI251" s="19"/>
    </row>
    <row r="252" spans="2:35">
      <c r="B252" s="823"/>
      <c r="C252" s="841"/>
      <c r="D252" s="170"/>
      <c r="E252" s="955"/>
      <c r="F252" s="955"/>
      <c r="G252" s="22"/>
      <c r="H252" s="349" t="e">
        <f>G252/#REF!</f>
        <v>#REF!</v>
      </c>
      <c r="I252" s="348"/>
      <c r="J252" s="348"/>
      <c r="K252" s="348"/>
      <c r="L252" s="147"/>
      <c r="M252" s="147"/>
      <c r="N252" s="147"/>
      <c r="O252" s="863"/>
      <c r="P252" s="860"/>
      <c r="Q252" s="330"/>
      <c r="R252" s="155"/>
      <c r="S252" s="356"/>
      <c r="T252" s="356"/>
      <c r="U252" s="155"/>
      <c r="V252" s="155"/>
      <c r="W252" s="835"/>
      <c r="X252" s="345"/>
      <c r="Y252" s="835"/>
      <c r="Z252" s="270"/>
      <c r="AA252" s="831"/>
      <c r="AB252" s="855"/>
      <c r="AC252" s="319"/>
      <c r="AD252" s="319"/>
      <c r="AE252" s="319"/>
      <c r="AF252" s="319"/>
      <c r="AG252" s="857"/>
      <c r="AH252" s="46"/>
      <c r="AI252" s="19"/>
    </row>
    <row r="253" spans="2:35">
      <c r="B253" s="823"/>
      <c r="C253" s="841"/>
      <c r="D253" s="170"/>
      <c r="E253" s="955"/>
      <c r="F253" s="955"/>
      <c r="G253" s="22"/>
      <c r="H253" s="349" t="e">
        <f>G253/#REF!</f>
        <v>#REF!</v>
      </c>
      <c r="I253" s="348"/>
      <c r="J253" s="348"/>
      <c r="K253" s="348"/>
      <c r="L253" s="147"/>
      <c r="M253" s="147"/>
      <c r="N253" s="147"/>
      <c r="O253" s="863"/>
      <c r="P253" s="860"/>
      <c r="Q253" s="330"/>
      <c r="R253" s="155"/>
      <c r="S253" s="356"/>
      <c r="T253" s="356"/>
      <c r="U253" s="155"/>
      <c r="V253" s="155"/>
      <c r="W253" s="835"/>
      <c r="X253" s="345"/>
      <c r="Y253" s="835"/>
      <c r="Z253" s="270"/>
      <c r="AA253" s="831"/>
      <c r="AB253" s="855"/>
      <c r="AC253" s="319"/>
      <c r="AD253" s="319"/>
      <c r="AE253" s="319"/>
      <c r="AF253" s="319"/>
      <c r="AG253" s="857"/>
      <c r="AH253" s="46"/>
      <c r="AI253" s="19"/>
    </row>
    <row r="254" spans="2:35">
      <c r="B254" s="823"/>
      <c r="C254" s="841"/>
      <c r="D254" s="170"/>
      <c r="E254" s="955"/>
      <c r="F254" s="955"/>
      <c r="G254" s="22"/>
      <c r="H254" s="349" t="e">
        <f>G254/#REF!</f>
        <v>#REF!</v>
      </c>
      <c r="I254" s="348"/>
      <c r="J254" s="348"/>
      <c r="K254" s="348"/>
      <c r="L254" s="147"/>
      <c r="M254" s="147"/>
      <c r="N254" s="147"/>
      <c r="O254" s="863"/>
      <c r="P254" s="860"/>
      <c r="Q254" s="330"/>
      <c r="R254" s="155"/>
      <c r="S254" s="356"/>
      <c r="T254" s="356"/>
      <c r="U254" s="155"/>
      <c r="V254" s="155"/>
      <c r="W254" s="835"/>
      <c r="X254" s="345"/>
      <c r="Y254" s="835"/>
      <c r="Z254" s="270"/>
      <c r="AA254" s="831"/>
      <c r="AB254" s="855"/>
      <c r="AC254" s="319"/>
      <c r="AD254" s="319"/>
      <c r="AE254" s="319"/>
      <c r="AF254" s="319"/>
      <c r="AG254" s="857"/>
      <c r="AH254" s="46"/>
      <c r="AI254" s="19"/>
    </row>
    <row r="255" spans="2:35">
      <c r="B255" s="823"/>
      <c r="C255" s="841"/>
      <c r="D255" s="170"/>
      <c r="E255" s="955"/>
      <c r="F255" s="955"/>
      <c r="G255" s="22"/>
      <c r="H255" s="349" t="e">
        <f>G255/#REF!</f>
        <v>#REF!</v>
      </c>
      <c r="I255" s="348"/>
      <c r="J255" s="348"/>
      <c r="K255" s="348"/>
      <c r="L255" s="147"/>
      <c r="M255" s="147"/>
      <c r="N255" s="147"/>
      <c r="O255" s="863"/>
      <c r="P255" s="860"/>
      <c r="Q255" s="330"/>
      <c r="R255" s="155"/>
      <c r="S255" s="356"/>
      <c r="T255" s="356"/>
      <c r="U255" s="155"/>
      <c r="V255" s="155"/>
      <c r="W255" s="835"/>
      <c r="X255" s="345"/>
      <c r="Y255" s="835"/>
      <c r="Z255" s="270"/>
      <c r="AA255" s="831"/>
      <c r="AB255" s="855"/>
      <c r="AC255" s="319"/>
      <c r="AD255" s="319"/>
      <c r="AE255" s="319"/>
      <c r="AF255" s="319"/>
      <c r="AG255" s="857"/>
      <c r="AH255" s="46"/>
      <c r="AI255" s="19"/>
    </row>
    <row r="256" spans="2:35">
      <c r="B256" s="823"/>
      <c r="C256" s="841"/>
      <c r="D256" s="170"/>
      <c r="E256" s="955"/>
      <c r="F256" s="955"/>
      <c r="G256" s="22"/>
      <c r="H256" s="349" t="e">
        <f>G256/#REF!</f>
        <v>#REF!</v>
      </c>
      <c r="I256" s="348"/>
      <c r="J256" s="348"/>
      <c r="K256" s="348"/>
      <c r="L256" s="147"/>
      <c r="M256" s="147"/>
      <c r="N256" s="147"/>
      <c r="O256" s="863"/>
      <c r="P256" s="860"/>
      <c r="Q256" s="330"/>
      <c r="R256" s="155"/>
      <c r="S256" s="356"/>
      <c r="T256" s="356"/>
      <c r="U256" s="155"/>
      <c r="V256" s="155"/>
      <c r="W256" s="835"/>
      <c r="X256" s="345"/>
      <c r="Y256" s="835"/>
      <c r="Z256" s="270"/>
      <c r="AA256" s="831"/>
      <c r="AB256" s="855"/>
      <c r="AC256" s="319"/>
      <c r="AD256" s="319"/>
      <c r="AE256" s="319"/>
      <c r="AF256" s="319"/>
      <c r="AG256" s="857"/>
      <c r="AH256" s="46"/>
      <c r="AI256" s="19"/>
    </row>
    <row r="257" spans="2:35">
      <c r="B257" s="822"/>
      <c r="C257" s="842"/>
      <c r="D257" s="170"/>
      <c r="E257" s="955"/>
      <c r="F257" s="955"/>
      <c r="G257" s="22"/>
      <c r="H257" s="349" t="e">
        <f>G257/#REF!</f>
        <v>#REF!</v>
      </c>
      <c r="I257" s="349"/>
      <c r="J257" s="349"/>
      <c r="K257" s="349"/>
      <c r="L257" s="7"/>
      <c r="M257" s="7"/>
      <c r="N257" s="7"/>
      <c r="O257" s="864"/>
      <c r="P257" s="861"/>
      <c r="Q257" s="331"/>
      <c r="R257" s="155"/>
      <c r="S257" s="356"/>
      <c r="T257" s="356"/>
      <c r="U257" s="155"/>
      <c r="V257" s="155"/>
      <c r="W257" s="836"/>
      <c r="X257" s="346"/>
      <c r="Y257" s="836"/>
      <c r="Z257" s="271"/>
      <c r="AA257" s="832"/>
      <c r="AB257" s="856"/>
      <c r="AC257" s="320"/>
      <c r="AD257" s="320"/>
      <c r="AE257" s="320"/>
      <c r="AF257" s="320"/>
      <c r="AG257" s="858"/>
      <c r="AH257" s="46"/>
      <c r="AI257" s="19"/>
    </row>
    <row r="258" spans="2:35" s="90" customFormat="1" ht="16.5" customHeight="1">
      <c r="B258" s="241"/>
      <c r="C258" s="78" t="s">
        <v>348</v>
      </c>
      <c r="D258" s="78">
        <f>COUNTA(D248:D257)</f>
        <v>0</v>
      </c>
      <c r="E258" s="953"/>
      <c r="F258" s="954"/>
      <c r="G258" s="69">
        <f>SUM(G248:G257)</f>
        <v>0</v>
      </c>
      <c r="H258" s="69" t="e">
        <f>SUM(H248:H257)</f>
        <v>#REF!</v>
      </c>
      <c r="I258" s="69"/>
      <c r="J258" s="69"/>
      <c r="K258" s="69"/>
      <c r="L258" s="69" t="e">
        <f>H258/200</f>
        <v>#REF!</v>
      </c>
      <c r="M258" s="69"/>
      <c r="N258" s="69"/>
      <c r="O258" s="70">
        <f>SUM(O248:O257)</f>
        <v>0</v>
      </c>
      <c r="P258" s="71">
        <f>SUM(P248:P257)</f>
        <v>0</v>
      </c>
      <c r="Q258" s="71"/>
      <c r="R258" s="71"/>
      <c r="S258" s="71"/>
      <c r="T258" s="71"/>
      <c r="U258" s="74"/>
      <c r="V258" s="74"/>
      <c r="W258" s="74">
        <f t="shared" ref="W258" si="46">SUM(W248:W257)</f>
        <v>0</v>
      </c>
      <c r="X258" s="74"/>
      <c r="Y258" s="74">
        <f>SUM(Y248:Y257)</f>
        <v>0</v>
      </c>
      <c r="Z258" s="74"/>
      <c r="AA258" s="71"/>
      <c r="AB258" s="71" t="e">
        <f>SUM(AB248:AB257)</f>
        <v>#REF!</v>
      </c>
      <c r="AC258" s="71"/>
      <c r="AD258" s="71"/>
      <c r="AE258" s="71"/>
      <c r="AF258" s="71"/>
      <c r="AG258" s="71" t="e">
        <f t="shared" ref="AG258" si="47">SUM(AG248:AG257)</f>
        <v>#REF!</v>
      </c>
      <c r="AH258" s="81"/>
      <c r="AI258" s="91"/>
    </row>
    <row r="259" spans="2:35" s="93" customFormat="1" ht="15" thickBot="1">
      <c r="B259" s="242"/>
      <c r="C259" s="82"/>
      <c r="D259" s="83"/>
      <c r="E259" s="951"/>
      <c r="F259" s="952"/>
      <c r="G259" s="84"/>
      <c r="H259" s="28" t="str">
        <f>IFERROR(IF(G259/#REF!=0," ",G259/#REF!),"")</f>
        <v/>
      </c>
      <c r="I259" s="28"/>
      <c r="J259" s="28"/>
      <c r="K259" s="28"/>
      <c r="L259" s="28"/>
      <c r="M259" s="28"/>
      <c r="N259" s="28"/>
      <c r="O259" s="72"/>
      <c r="P259" s="73"/>
      <c r="Q259" s="73"/>
      <c r="R259" s="73"/>
      <c r="S259" s="73"/>
      <c r="T259" s="73"/>
      <c r="U259" s="73"/>
      <c r="V259" s="73"/>
      <c r="W259" s="73"/>
      <c r="X259" s="73"/>
      <c r="Y259" s="73"/>
      <c r="Z259" s="73"/>
      <c r="AA259" s="73"/>
      <c r="AB259" s="73"/>
      <c r="AC259" s="73"/>
      <c r="AD259" s="73"/>
      <c r="AE259" s="73"/>
      <c r="AF259" s="73"/>
      <c r="AG259" s="73"/>
      <c r="AH259" s="87"/>
      <c r="AI259" s="92"/>
    </row>
    <row r="260" spans="2:35">
      <c r="B260" s="823">
        <f>B248+1</f>
        <v>21</v>
      </c>
      <c r="C260" s="841"/>
      <c r="D260" s="170"/>
      <c r="E260" s="955"/>
      <c r="F260" s="955"/>
      <c r="G260" s="357"/>
      <c r="H260" s="349" t="e">
        <f>G260/#REF!</f>
        <v>#REF!</v>
      </c>
      <c r="I260" s="348"/>
      <c r="J260" s="348"/>
      <c r="K260" s="348"/>
      <c r="L260" s="147"/>
      <c r="M260" s="147"/>
      <c r="N260" s="147"/>
      <c r="O260" s="862" t="str">
        <f>IFERROR(ROUND(IF(G270/#REF!=0,"",G270/#REF!),0),"")</f>
        <v/>
      </c>
      <c r="P260" s="859" t="str">
        <f>IFERROR(O270/#REF!,"")</f>
        <v/>
      </c>
      <c r="Q260" s="330"/>
      <c r="R260" s="155" t="str">
        <f>IFERROR(P270*#REF!/2,"")</f>
        <v/>
      </c>
      <c r="S260" s="356"/>
      <c r="T260" s="356"/>
      <c r="U260" s="155" t="str">
        <f>IFERROR(S270*#REF!/2,"")</f>
        <v/>
      </c>
      <c r="V260" s="155"/>
      <c r="W260" s="834" t="str">
        <f>IFERROR(ROUND(IF(OR(#REF!="Shazoor",#REF!="Shazoor",#REF!="Shazoor",#REF!="Shazoor"),$P270/#REF!,""),1),"NA")</f>
        <v>NA</v>
      </c>
      <c r="X260" s="344"/>
      <c r="Y260" s="834" t="str">
        <f>IFERROR(ROUND(IF(OR(#REF!="Suzuki",#REF!="Suzuki",#REF!="Suzuki",#REF!="Suzuki"),$P270/#REF!,""),1),"NA")</f>
        <v>NA</v>
      </c>
      <c r="Z260" s="269"/>
      <c r="AA260" s="830"/>
      <c r="AB260" s="855" t="e">
        <f>L270</f>
        <v>#REF!</v>
      </c>
      <c r="AC260" s="319"/>
      <c r="AD260" s="319"/>
      <c r="AE260" s="319"/>
      <c r="AF260" s="319"/>
      <c r="AG260" s="857" t="e">
        <f>AB260/20</f>
        <v>#REF!</v>
      </c>
      <c r="AH260" s="44"/>
      <c r="AI260" s="19"/>
    </row>
    <row r="261" spans="2:35">
      <c r="B261" s="823"/>
      <c r="C261" s="841"/>
      <c r="D261" s="170"/>
      <c r="E261" s="955"/>
      <c r="F261" s="955"/>
      <c r="G261" s="357"/>
      <c r="H261" s="349" t="e">
        <f>G261/#REF!</f>
        <v>#REF!</v>
      </c>
      <c r="I261" s="348"/>
      <c r="J261" s="348"/>
      <c r="K261" s="348"/>
      <c r="L261" s="147"/>
      <c r="M261" s="147"/>
      <c r="N261" s="147"/>
      <c r="O261" s="863"/>
      <c r="P261" s="860"/>
      <c r="Q261" s="330"/>
      <c r="R261" s="155"/>
      <c r="S261" s="356"/>
      <c r="T261" s="356"/>
      <c r="U261" s="155"/>
      <c r="V261" s="155"/>
      <c r="W261" s="835"/>
      <c r="X261" s="345"/>
      <c r="Y261" s="835"/>
      <c r="Z261" s="270"/>
      <c r="AA261" s="831"/>
      <c r="AB261" s="855"/>
      <c r="AC261" s="319"/>
      <c r="AD261" s="319"/>
      <c r="AE261" s="319"/>
      <c r="AF261" s="319"/>
      <c r="AG261" s="857"/>
      <c r="AH261" s="46"/>
      <c r="AI261" s="19"/>
    </row>
    <row r="262" spans="2:35">
      <c r="B262" s="823"/>
      <c r="C262" s="841"/>
      <c r="D262" s="170"/>
      <c r="E262" s="955"/>
      <c r="F262" s="955"/>
      <c r="G262" s="357"/>
      <c r="H262" s="349" t="e">
        <f>G262/#REF!</f>
        <v>#REF!</v>
      </c>
      <c r="I262" s="348"/>
      <c r="J262" s="348"/>
      <c r="K262" s="348"/>
      <c r="L262" s="147"/>
      <c r="M262" s="147"/>
      <c r="N262" s="147"/>
      <c r="O262" s="863"/>
      <c r="P262" s="860"/>
      <c r="Q262" s="330"/>
      <c r="R262" s="155"/>
      <c r="S262" s="356"/>
      <c r="T262" s="356"/>
      <c r="U262" s="155"/>
      <c r="V262" s="155"/>
      <c r="W262" s="835"/>
      <c r="X262" s="345"/>
      <c r="Y262" s="835"/>
      <c r="Z262" s="270"/>
      <c r="AA262" s="831"/>
      <c r="AB262" s="855"/>
      <c r="AC262" s="319"/>
      <c r="AD262" s="319"/>
      <c r="AE262" s="319"/>
      <c r="AF262" s="319"/>
      <c r="AG262" s="857"/>
      <c r="AH262" s="46"/>
      <c r="AI262" s="19"/>
    </row>
    <row r="263" spans="2:35">
      <c r="B263" s="823"/>
      <c r="C263" s="841"/>
      <c r="D263" s="170"/>
      <c r="E263" s="955"/>
      <c r="F263" s="955"/>
      <c r="G263" s="357"/>
      <c r="H263" s="349" t="e">
        <f>G263/#REF!</f>
        <v>#REF!</v>
      </c>
      <c r="I263" s="348"/>
      <c r="J263" s="348"/>
      <c r="K263" s="348"/>
      <c r="L263" s="147"/>
      <c r="M263" s="147"/>
      <c r="N263" s="147"/>
      <c r="O263" s="863"/>
      <c r="P263" s="860"/>
      <c r="Q263" s="330"/>
      <c r="R263" s="155"/>
      <c r="S263" s="356"/>
      <c r="T263" s="356"/>
      <c r="U263" s="155"/>
      <c r="V263" s="155"/>
      <c r="W263" s="835"/>
      <c r="X263" s="345"/>
      <c r="Y263" s="835"/>
      <c r="Z263" s="270"/>
      <c r="AA263" s="831"/>
      <c r="AB263" s="855"/>
      <c r="AC263" s="319"/>
      <c r="AD263" s="319"/>
      <c r="AE263" s="319"/>
      <c r="AF263" s="319"/>
      <c r="AG263" s="857"/>
      <c r="AH263" s="46"/>
      <c r="AI263" s="19"/>
    </row>
    <row r="264" spans="2:35">
      <c r="B264" s="823"/>
      <c r="C264" s="841"/>
      <c r="D264" s="170"/>
      <c r="E264" s="955"/>
      <c r="F264" s="955"/>
      <c r="G264" s="22"/>
      <c r="H264" s="349" t="e">
        <f>G264/#REF!</f>
        <v>#REF!</v>
      </c>
      <c r="I264" s="348"/>
      <c r="J264" s="348"/>
      <c r="K264" s="348"/>
      <c r="L264" s="147"/>
      <c r="M264" s="147"/>
      <c r="N264" s="147"/>
      <c r="O264" s="863"/>
      <c r="P264" s="860"/>
      <c r="Q264" s="330"/>
      <c r="R264" s="155"/>
      <c r="S264" s="356"/>
      <c r="T264" s="356"/>
      <c r="U264" s="155"/>
      <c r="V264" s="155"/>
      <c r="W264" s="835"/>
      <c r="X264" s="345"/>
      <c r="Y264" s="835"/>
      <c r="Z264" s="270"/>
      <c r="AA264" s="831"/>
      <c r="AB264" s="855"/>
      <c r="AC264" s="319"/>
      <c r="AD264" s="319"/>
      <c r="AE264" s="319"/>
      <c r="AF264" s="319"/>
      <c r="AG264" s="857"/>
      <c r="AH264" s="46"/>
      <c r="AI264" s="19"/>
    </row>
    <row r="265" spans="2:35">
      <c r="B265" s="823"/>
      <c r="C265" s="841"/>
      <c r="D265" s="170"/>
      <c r="E265" s="955"/>
      <c r="F265" s="955"/>
      <c r="G265" s="22"/>
      <c r="H265" s="349" t="e">
        <f>G265/#REF!</f>
        <v>#REF!</v>
      </c>
      <c r="I265" s="348"/>
      <c r="J265" s="348"/>
      <c r="K265" s="348"/>
      <c r="L265" s="147"/>
      <c r="M265" s="147"/>
      <c r="N265" s="147"/>
      <c r="O265" s="863"/>
      <c r="P265" s="860"/>
      <c r="Q265" s="330"/>
      <c r="R265" s="155"/>
      <c r="S265" s="356"/>
      <c r="T265" s="356"/>
      <c r="U265" s="155"/>
      <c r="V265" s="155"/>
      <c r="W265" s="835"/>
      <c r="X265" s="345"/>
      <c r="Y265" s="835"/>
      <c r="Z265" s="270"/>
      <c r="AA265" s="831"/>
      <c r="AB265" s="855"/>
      <c r="AC265" s="319"/>
      <c r="AD265" s="319"/>
      <c r="AE265" s="319"/>
      <c r="AF265" s="319"/>
      <c r="AG265" s="857"/>
      <c r="AH265" s="46"/>
      <c r="AI265" s="19"/>
    </row>
    <row r="266" spans="2:35">
      <c r="B266" s="823"/>
      <c r="C266" s="841"/>
      <c r="D266" s="170"/>
      <c r="E266" s="955"/>
      <c r="F266" s="955"/>
      <c r="G266" s="22"/>
      <c r="H266" s="349" t="e">
        <f>G266/#REF!</f>
        <v>#REF!</v>
      </c>
      <c r="I266" s="348"/>
      <c r="J266" s="348"/>
      <c r="K266" s="348"/>
      <c r="L266" s="147"/>
      <c r="M266" s="147"/>
      <c r="N266" s="147"/>
      <c r="O266" s="863"/>
      <c r="P266" s="860"/>
      <c r="Q266" s="330"/>
      <c r="R266" s="155"/>
      <c r="S266" s="356"/>
      <c r="T266" s="356"/>
      <c r="U266" s="155"/>
      <c r="V266" s="155"/>
      <c r="W266" s="835"/>
      <c r="X266" s="345"/>
      <c r="Y266" s="835"/>
      <c r="Z266" s="270"/>
      <c r="AA266" s="831"/>
      <c r="AB266" s="855"/>
      <c r="AC266" s="319"/>
      <c r="AD266" s="319"/>
      <c r="AE266" s="319"/>
      <c r="AF266" s="319"/>
      <c r="AG266" s="857"/>
      <c r="AH266" s="46"/>
      <c r="AI266" s="19"/>
    </row>
    <row r="267" spans="2:35">
      <c r="B267" s="823"/>
      <c r="C267" s="841"/>
      <c r="D267" s="170"/>
      <c r="E267" s="955"/>
      <c r="F267" s="955"/>
      <c r="G267" s="22"/>
      <c r="H267" s="349" t="e">
        <f>G267/#REF!</f>
        <v>#REF!</v>
      </c>
      <c r="I267" s="348"/>
      <c r="J267" s="348"/>
      <c r="K267" s="348"/>
      <c r="L267" s="147"/>
      <c r="M267" s="147"/>
      <c r="N267" s="147"/>
      <c r="O267" s="863"/>
      <c r="P267" s="860"/>
      <c r="Q267" s="330"/>
      <c r="R267" s="155"/>
      <c r="S267" s="356"/>
      <c r="T267" s="356"/>
      <c r="U267" s="155"/>
      <c r="V267" s="155"/>
      <c r="W267" s="835"/>
      <c r="X267" s="345"/>
      <c r="Y267" s="835"/>
      <c r="Z267" s="270"/>
      <c r="AA267" s="831"/>
      <c r="AB267" s="855"/>
      <c r="AC267" s="319"/>
      <c r="AD267" s="319"/>
      <c r="AE267" s="319"/>
      <c r="AF267" s="319"/>
      <c r="AG267" s="857"/>
      <c r="AH267" s="46"/>
      <c r="AI267" s="19"/>
    </row>
    <row r="268" spans="2:35">
      <c r="B268" s="823"/>
      <c r="C268" s="841"/>
      <c r="D268" s="170"/>
      <c r="E268" s="955"/>
      <c r="F268" s="955"/>
      <c r="G268" s="22"/>
      <c r="H268" s="349" t="e">
        <f>G268/#REF!</f>
        <v>#REF!</v>
      </c>
      <c r="I268" s="348"/>
      <c r="J268" s="348"/>
      <c r="K268" s="348"/>
      <c r="L268" s="147"/>
      <c r="M268" s="147"/>
      <c r="N268" s="147"/>
      <c r="O268" s="863"/>
      <c r="P268" s="860"/>
      <c r="Q268" s="330"/>
      <c r="R268" s="155"/>
      <c r="S268" s="356"/>
      <c r="T268" s="356"/>
      <c r="U268" s="155"/>
      <c r="V268" s="155"/>
      <c r="W268" s="835"/>
      <c r="X268" s="345"/>
      <c r="Y268" s="835"/>
      <c r="Z268" s="270"/>
      <c r="AA268" s="831"/>
      <c r="AB268" s="855"/>
      <c r="AC268" s="319"/>
      <c r="AD268" s="319"/>
      <c r="AE268" s="319"/>
      <c r="AF268" s="319"/>
      <c r="AG268" s="857"/>
      <c r="AH268" s="46"/>
      <c r="AI268" s="19"/>
    </row>
    <row r="269" spans="2:35">
      <c r="B269" s="822"/>
      <c r="C269" s="842"/>
      <c r="D269" s="170"/>
      <c r="E269" s="955"/>
      <c r="F269" s="955"/>
      <c r="G269" s="22"/>
      <c r="H269" s="349" t="e">
        <f>G269/#REF!</f>
        <v>#REF!</v>
      </c>
      <c r="I269" s="349"/>
      <c r="J269" s="349"/>
      <c r="K269" s="349"/>
      <c r="L269" s="7"/>
      <c r="M269" s="7"/>
      <c r="N269" s="7"/>
      <c r="O269" s="864"/>
      <c r="P269" s="861"/>
      <c r="Q269" s="331"/>
      <c r="R269" s="155"/>
      <c r="S269" s="356"/>
      <c r="T269" s="356"/>
      <c r="U269" s="155"/>
      <c r="V269" s="155"/>
      <c r="W269" s="836"/>
      <c r="X269" s="346"/>
      <c r="Y269" s="836"/>
      <c r="Z269" s="271"/>
      <c r="AA269" s="832"/>
      <c r="AB269" s="856"/>
      <c r="AC269" s="320"/>
      <c r="AD269" s="320"/>
      <c r="AE269" s="320"/>
      <c r="AF269" s="320"/>
      <c r="AG269" s="858"/>
      <c r="AH269" s="46"/>
      <c r="AI269" s="19"/>
    </row>
    <row r="270" spans="2:35" s="90" customFormat="1" ht="16.5" customHeight="1">
      <c r="B270" s="241"/>
      <c r="C270" s="78" t="s">
        <v>348</v>
      </c>
      <c r="D270" s="78">
        <f>COUNTA(D260:D269)</f>
        <v>0</v>
      </c>
      <c r="E270" s="953"/>
      <c r="F270" s="954"/>
      <c r="G270" s="69">
        <f>SUM(G260:G269)</f>
        <v>0</v>
      </c>
      <c r="H270" s="69" t="e">
        <f>SUM(H260:H269)</f>
        <v>#REF!</v>
      </c>
      <c r="I270" s="69"/>
      <c r="J270" s="69"/>
      <c r="K270" s="69"/>
      <c r="L270" s="69" t="e">
        <f>H270/200</f>
        <v>#REF!</v>
      </c>
      <c r="M270" s="69"/>
      <c r="N270" s="69"/>
      <c r="O270" s="70">
        <f>SUM(O260:O269)</f>
        <v>0</v>
      </c>
      <c r="P270" s="71">
        <f>SUM(P260:P269)</f>
        <v>0</v>
      </c>
      <c r="Q270" s="71"/>
      <c r="R270" s="71"/>
      <c r="S270" s="71"/>
      <c r="T270" s="71"/>
      <c r="U270" s="74"/>
      <c r="V270" s="74"/>
      <c r="W270" s="74">
        <f t="shared" ref="W270" si="48">SUM(W260:W269)</f>
        <v>0</v>
      </c>
      <c r="X270" s="74"/>
      <c r="Y270" s="74">
        <f>SUM(Y260:Y269)</f>
        <v>0</v>
      </c>
      <c r="Z270" s="74"/>
      <c r="AA270" s="71"/>
      <c r="AB270" s="71" t="e">
        <f>SUM(AB260:AB269)</f>
        <v>#REF!</v>
      </c>
      <c r="AC270" s="71"/>
      <c r="AD270" s="71"/>
      <c r="AE270" s="71"/>
      <c r="AF270" s="71"/>
      <c r="AG270" s="71" t="e">
        <f t="shared" ref="AG270" si="49">SUM(AG260:AG269)</f>
        <v>#REF!</v>
      </c>
      <c r="AH270" s="81"/>
      <c r="AI270" s="91"/>
    </row>
    <row r="271" spans="2:35" s="93" customFormat="1" ht="15" thickBot="1">
      <c r="B271" s="242"/>
      <c r="C271" s="82"/>
      <c r="D271" s="83"/>
      <c r="E271" s="951"/>
      <c r="F271" s="952"/>
      <c r="G271" s="84"/>
      <c r="H271" s="28" t="str">
        <f>IFERROR(IF(G271/#REF!=0," ",G271/#REF!),"")</f>
        <v/>
      </c>
      <c r="I271" s="28"/>
      <c r="J271" s="28"/>
      <c r="K271" s="28"/>
      <c r="L271" s="28"/>
      <c r="M271" s="28"/>
      <c r="N271" s="28"/>
      <c r="O271" s="72"/>
      <c r="P271" s="73"/>
      <c r="Q271" s="73"/>
      <c r="R271" s="73"/>
      <c r="S271" s="73"/>
      <c r="T271" s="73"/>
      <c r="U271" s="73"/>
      <c r="V271" s="73"/>
      <c r="W271" s="73"/>
      <c r="X271" s="73"/>
      <c r="Y271" s="73"/>
      <c r="Z271" s="73"/>
      <c r="AA271" s="73"/>
      <c r="AB271" s="73"/>
      <c r="AC271" s="73"/>
      <c r="AD271" s="73"/>
      <c r="AE271" s="73"/>
      <c r="AF271" s="73"/>
      <c r="AG271" s="73"/>
      <c r="AH271" s="87"/>
      <c r="AI271" s="92"/>
    </row>
    <row r="272" spans="2:35">
      <c r="B272" s="823">
        <f>B260+1</f>
        <v>22</v>
      </c>
      <c r="C272" s="841"/>
      <c r="D272" s="170"/>
      <c r="E272" s="955"/>
      <c r="F272" s="955"/>
      <c r="G272" s="357"/>
      <c r="H272" s="349" t="e">
        <f>G272/#REF!</f>
        <v>#REF!</v>
      </c>
      <c r="I272" s="348"/>
      <c r="J272" s="348"/>
      <c r="K272" s="348"/>
      <c r="L272" s="147"/>
      <c r="M272" s="147"/>
      <c r="N272" s="147"/>
      <c r="O272" s="862" t="str">
        <f>IFERROR(ROUND(IF(G282/#REF!=0,"",G282/#REF!),0),"")</f>
        <v/>
      </c>
      <c r="P272" s="859" t="str">
        <f>IFERROR(O282/#REF!,"")</f>
        <v/>
      </c>
      <c r="Q272" s="330"/>
      <c r="R272" s="155" t="str">
        <f>IFERROR(P282*#REF!/2,"")</f>
        <v/>
      </c>
      <c r="S272" s="356"/>
      <c r="T272" s="356"/>
      <c r="U272" s="155" t="str">
        <f>IFERROR(S282*#REF!/2,"")</f>
        <v/>
      </c>
      <c r="V272" s="155"/>
      <c r="W272" s="834" t="str">
        <f>IFERROR(ROUND(IF(OR(#REF!="Shazoor",#REF!="Shazoor",#REF!="Shazoor",#REF!="Shazoor"),$P282/#REF!,""),1),"NA")</f>
        <v>NA</v>
      </c>
      <c r="X272" s="344"/>
      <c r="Y272" s="834" t="str">
        <f>IFERROR(ROUND(IF(OR(#REF!="Suzuki",#REF!="Suzuki",#REF!="Suzuki",#REF!="Suzuki"),$P282/#REF!,""),1),"NA")</f>
        <v>NA</v>
      </c>
      <c r="Z272" s="269"/>
      <c r="AA272" s="830"/>
      <c r="AB272" s="855" t="e">
        <f>L282</f>
        <v>#REF!</v>
      </c>
      <c r="AC272" s="319"/>
      <c r="AD272" s="319"/>
      <c r="AE272" s="319"/>
      <c r="AF272" s="319"/>
      <c r="AG272" s="857" t="e">
        <f>AB272/20</f>
        <v>#REF!</v>
      </c>
      <c r="AH272" s="44"/>
      <c r="AI272" s="19"/>
    </row>
    <row r="273" spans="2:35">
      <c r="B273" s="823"/>
      <c r="C273" s="841"/>
      <c r="D273" s="170"/>
      <c r="E273" s="955"/>
      <c r="F273" s="955"/>
      <c r="G273" s="357"/>
      <c r="H273" s="349" t="e">
        <f>G273/#REF!</f>
        <v>#REF!</v>
      </c>
      <c r="I273" s="348"/>
      <c r="J273" s="348"/>
      <c r="K273" s="348"/>
      <c r="L273" s="147"/>
      <c r="M273" s="147"/>
      <c r="N273" s="147"/>
      <c r="O273" s="863"/>
      <c r="P273" s="860"/>
      <c r="Q273" s="330"/>
      <c r="R273" s="155"/>
      <c r="S273" s="356"/>
      <c r="T273" s="356"/>
      <c r="U273" s="155"/>
      <c r="V273" s="155"/>
      <c r="W273" s="835"/>
      <c r="X273" s="345"/>
      <c r="Y273" s="835"/>
      <c r="Z273" s="270"/>
      <c r="AA273" s="831"/>
      <c r="AB273" s="855"/>
      <c r="AC273" s="319"/>
      <c r="AD273" s="319"/>
      <c r="AE273" s="319"/>
      <c r="AF273" s="319"/>
      <c r="AG273" s="857"/>
      <c r="AH273" s="46"/>
      <c r="AI273" s="19"/>
    </row>
    <row r="274" spans="2:35">
      <c r="B274" s="823"/>
      <c r="C274" s="841"/>
      <c r="D274" s="170"/>
      <c r="E274" s="955"/>
      <c r="F274" s="955"/>
      <c r="G274" s="357"/>
      <c r="H274" s="349" t="e">
        <f>G274/#REF!</f>
        <v>#REF!</v>
      </c>
      <c r="I274" s="348"/>
      <c r="J274" s="348"/>
      <c r="K274" s="348"/>
      <c r="L274" s="147"/>
      <c r="M274" s="147"/>
      <c r="N274" s="147"/>
      <c r="O274" s="863"/>
      <c r="P274" s="860"/>
      <c r="Q274" s="330"/>
      <c r="R274" s="155"/>
      <c r="S274" s="356"/>
      <c r="T274" s="356"/>
      <c r="U274" s="155"/>
      <c r="V274" s="155"/>
      <c r="W274" s="835"/>
      <c r="X274" s="345"/>
      <c r="Y274" s="835"/>
      <c r="Z274" s="270"/>
      <c r="AA274" s="831"/>
      <c r="AB274" s="855"/>
      <c r="AC274" s="319"/>
      <c r="AD274" s="319"/>
      <c r="AE274" s="319"/>
      <c r="AF274" s="319"/>
      <c r="AG274" s="857"/>
      <c r="AH274" s="46"/>
      <c r="AI274" s="19"/>
    </row>
    <row r="275" spans="2:35">
      <c r="B275" s="823"/>
      <c r="C275" s="841"/>
      <c r="D275" s="170"/>
      <c r="E275" s="955"/>
      <c r="F275" s="955"/>
      <c r="G275" s="357"/>
      <c r="H275" s="349" t="e">
        <f>G275/#REF!</f>
        <v>#REF!</v>
      </c>
      <c r="I275" s="348"/>
      <c r="J275" s="348"/>
      <c r="K275" s="348"/>
      <c r="L275" s="147"/>
      <c r="M275" s="147"/>
      <c r="N275" s="147"/>
      <c r="O275" s="863"/>
      <c r="P275" s="860"/>
      <c r="Q275" s="330"/>
      <c r="R275" s="155"/>
      <c r="S275" s="356"/>
      <c r="T275" s="356"/>
      <c r="U275" s="155"/>
      <c r="V275" s="155"/>
      <c r="W275" s="835"/>
      <c r="X275" s="345"/>
      <c r="Y275" s="835"/>
      <c r="Z275" s="270"/>
      <c r="AA275" s="831"/>
      <c r="AB275" s="855"/>
      <c r="AC275" s="319"/>
      <c r="AD275" s="319"/>
      <c r="AE275" s="319"/>
      <c r="AF275" s="319"/>
      <c r="AG275" s="857"/>
      <c r="AH275" s="46"/>
      <c r="AI275" s="19"/>
    </row>
    <row r="276" spans="2:35">
      <c r="B276" s="823"/>
      <c r="C276" s="841"/>
      <c r="D276" s="170"/>
      <c r="E276" s="955"/>
      <c r="F276" s="955"/>
      <c r="G276" s="22"/>
      <c r="H276" s="349" t="e">
        <f>G276/#REF!</f>
        <v>#REF!</v>
      </c>
      <c r="I276" s="348"/>
      <c r="J276" s="348"/>
      <c r="K276" s="348"/>
      <c r="L276" s="147"/>
      <c r="M276" s="147"/>
      <c r="N276" s="147"/>
      <c r="O276" s="863"/>
      <c r="P276" s="860"/>
      <c r="Q276" s="330"/>
      <c r="R276" s="155"/>
      <c r="S276" s="356"/>
      <c r="T276" s="356"/>
      <c r="U276" s="155"/>
      <c r="V276" s="155"/>
      <c r="W276" s="835"/>
      <c r="X276" s="345"/>
      <c r="Y276" s="835"/>
      <c r="Z276" s="270"/>
      <c r="AA276" s="831"/>
      <c r="AB276" s="855"/>
      <c r="AC276" s="319"/>
      <c r="AD276" s="319"/>
      <c r="AE276" s="319"/>
      <c r="AF276" s="319"/>
      <c r="AG276" s="857"/>
      <c r="AH276" s="46"/>
      <c r="AI276" s="19"/>
    </row>
    <row r="277" spans="2:35">
      <c r="B277" s="823"/>
      <c r="C277" s="841"/>
      <c r="D277" s="170"/>
      <c r="E277" s="955"/>
      <c r="F277" s="955"/>
      <c r="G277" s="22"/>
      <c r="H277" s="349" t="e">
        <f>G277/#REF!</f>
        <v>#REF!</v>
      </c>
      <c r="I277" s="348"/>
      <c r="J277" s="348"/>
      <c r="K277" s="348"/>
      <c r="L277" s="147"/>
      <c r="M277" s="147"/>
      <c r="N277" s="147"/>
      <c r="O277" s="863"/>
      <c r="P277" s="860"/>
      <c r="Q277" s="330"/>
      <c r="R277" s="155"/>
      <c r="S277" s="356"/>
      <c r="T277" s="356"/>
      <c r="U277" s="155"/>
      <c r="V277" s="155"/>
      <c r="W277" s="835"/>
      <c r="X277" s="345"/>
      <c r="Y277" s="835"/>
      <c r="Z277" s="270"/>
      <c r="AA277" s="831"/>
      <c r="AB277" s="855"/>
      <c r="AC277" s="319"/>
      <c r="AD277" s="319"/>
      <c r="AE277" s="319"/>
      <c r="AF277" s="319"/>
      <c r="AG277" s="857"/>
      <c r="AH277" s="46"/>
      <c r="AI277" s="19"/>
    </row>
    <row r="278" spans="2:35">
      <c r="B278" s="823"/>
      <c r="C278" s="841"/>
      <c r="D278" s="170"/>
      <c r="E278" s="955"/>
      <c r="F278" s="955"/>
      <c r="G278" s="22"/>
      <c r="H278" s="349" t="e">
        <f>G278/#REF!</f>
        <v>#REF!</v>
      </c>
      <c r="I278" s="348"/>
      <c r="J278" s="348"/>
      <c r="K278" s="348"/>
      <c r="L278" s="147"/>
      <c r="M278" s="147"/>
      <c r="N278" s="147"/>
      <c r="O278" s="863"/>
      <c r="P278" s="860"/>
      <c r="Q278" s="330"/>
      <c r="R278" s="155"/>
      <c r="S278" s="356"/>
      <c r="T278" s="356"/>
      <c r="U278" s="155"/>
      <c r="V278" s="155"/>
      <c r="W278" s="835"/>
      <c r="X278" s="345"/>
      <c r="Y278" s="835"/>
      <c r="Z278" s="270"/>
      <c r="AA278" s="831"/>
      <c r="AB278" s="855"/>
      <c r="AC278" s="319"/>
      <c r="AD278" s="319"/>
      <c r="AE278" s="319"/>
      <c r="AF278" s="319"/>
      <c r="AG278" s="857"/>
      <c r="AH278" s="46"/>
      <c r="AI278" s="19"/>
    </row>
    <row r="279" spans="2:35">
      <c r="B279" s="823"/>
      <c r="C279" s="841"/>
      <c r="D279" s="170"/>
      <c r="E279" s="955"/>
      <c r="F279" s="955"/>
      <c r="G279" s="22"/>
      <c r="H279" s="349" t="e">
        <f>G279/#REF!</f>
        <v>#REF!</v>
      </c>
      <c r="I279" s="348"/>
      <c r="J279" s="348"/>
      <c r="K279" s="348"/>
      <c r="L279" s="147"/>
      <c r="M279" s="147"/>
      <c r="N279" s="147"/>
      <c r="O279" s="863"/>
      <c r="P279" s="860"/>
      <c r="Q279" s="330"/>
      <c r="R279" s="155"/>
      <c r="S279" s="356"/>
      <c r="T279" s="356"/>
      <c r="U279" s="155"/>
      <c r="V279" s="155"/>
      <c r="W279" s="835"/>
      <c r="X279" s="345"/>
      <c r="Y279" s="835"/>
      <c r="Z279" s="270"/>
      <c r="AA279" s="831"/>
      <c r="AB279" s="855"/>
      <c r="AC279" s="319"/>
      <c r="AD279" s="319"/>
      <c r="AE279" s="319"/>
      <c r="AF279" s="319"/>
      <c r="AG279" s="857"/>
      <c r="AH279" s="46"/>
      <c r="AI279" s="19"/>
    </row>
    <row r="280" spans="2:35">
      <c r="B280" s="823"/>
      <c r="C280" s="841"/>
      <c r="D280" s="170"/>
      <c r="E280" s="955"/>
      <c r="F280" s="955"/>
      <c r="G280" s="22"/>
      <c r="H280" s="349" t="e">
        <f>G280/#REF!</f>
        <v>#REF!</v>
      </c>
      <c r="I280" s="348"/>
      <c r="J280" s="348"/>
      <c r="K280" s="348"/>
      <c r="L280" s="147"/>
      <c r="M280" s="147"/>
      <c r="N280" s="147"/>
      <c r="O280" s="863"/>
      <c r="P280" s="860"/>
      <c r="Q280" s="330"/>
      <c r="R280" s="155"/>
      <c r="S280" s="356"/>
      <c r="T280" s="356"/>
      <c r="U280" s="155"/>
      <c r="V280" s="155"/>
      <c r="W280" s="835"/>
      <c r="X280" s="345"/>
      <c r="Y280" s="835"/>
      <c r="Z280" s="270"/>
      <c r="AA280" s="831"/>
      <c r="AB280" s="855"/>
      <c r="AC280" s="319"/>
      <c r="AD280" s="319"/>
      <c r="AE280" s="319"/>
      <c r="AF280" s="319"/>
      <c r="AG280" s="857"/>
      <c r="AH280" s="46"/>
      <c r="AI280" s="19"/>
    </row>
    <row r="281" spans="2:35">
      <c r="B281" s="822"/>
      <c r="C281" s="842"/>
      <c r="D281" s="170"/>
      <c r="E281" s="955"/>
      <c r="F281" s="955"/>
      <c r="G281" s="22"/>
      <c r="H281" s="349" t="e">
        <f>G281/#REF!</f>
        <v>#REF!</v>
      </c>
      <c r="I281" s="349"/>
      <c r="J281" s="349"/>
      <c r="K281" s="349"/>
      <c r="L281" s="7"/>
      <c r="M281" s="7"/>
      <c r="N281" s="7"/>
      <c r="O281" s="864"/>
      <c r="P281" s="861"/>
      <c r="Q281" s="331"/>
      <c r="R281" s="155"/>
      <c r="S281" s="356"/>
      <c r="T281" s="356"/>
      <c r="U281" s="155"/>
      <c r="V281" s="155"/>
      <c r="W281" s="836"/>
      <c r="X281" s="346"/>
      <c r="Y281" s="836"/>
      <c r="Z281" s="271"/>
      <c r="AA281" s="832"/>
      <c r="AB281" s="856"/>
      <c r="AC281" s="320"/>
      <c r="AD281" s="320"/>
      <c r="AE281" s="320"/>
      <c r="AF281" s="320"/>
      <c r="AG281" s="858"/>
      <c r="AH281" s="46"/>
      <c r="AI281" s="19"/>
    </row>
    <row r="282" spans="2:35" s="90" customFormat="1" ht="16.5" customHeight="1">
      <c r="B282" s="241"/>
      <c r="C282" s="78" t="s">
        <v>348</v>
      </c>
      <c r="D282" s="78">
        <f>COUNTA(D272:D281)</f>
        <v>0</v>
      </c>
      <c r="E282" s="953"/>
      <c r="F282" s="954"/>
      <c r="G282" s="69">
        <f>SUM(G272:G281)</f>
        <v>0</v>
      </c>
      <c r="H282" s="69" t="e">
        <f>SUM(H272:H281)</f>
        <v>#REF!</v>
      </c>
      <c r="I282" s="69"/>
      <c r="J282" s="69"/>
      <c r="K282" s="69"/>
      <c r="L282" s="69" t="e">
        <f>H282/200</f>
        <v>#REF!</v>
      </c>
      <c r="M282" s="69"/>
      <c r="N282" s="69"/>
      <c r="O282" s="70">
        <f>SUM(O272:O281)</f>
        <v>0</v>
      </c>
      <c r="P282" s="71">
        <f>SUM(P272:P281)</f>
        <v>0</v>
      </c>
      <c r="Q282" s="71"/>
      <c r="R282" s="71"/>
      <c r="S282" s="71"/>
      <c r="T282" s="71"/>
      <c r="U282" s="74"/>
      <c r="V282" s="74"/>
      <c r="W282" s="74">
        <f t="shared" ref="W282" si="50">SUM(W272:W281)</f>
        <v>0</v>
      </c>
      <c r="X282" s="74"/>
      <c r="Y282" s="74">
        <f>SUM(Y272:Y281)</f>
        <v>0</v>
      </c>
      <c r="Z282" s="74"/>
      <c r="AA282" s="71"/>
      <c r="AB282" s="71" t="e">
        <f>SUM(AB272:AB281)</f>
        <v>#REF!</v>
      </c>
      <c r="AC282" s="71"/>
      <c r="AD282" s="71"/>
      <c r="AE282" s="71"/>
      <c r="AF282" s="71"/>
      <c r="AG282" s="71" t="e">
        <f t="shared" ref="AG282" si="51">SUM(AG272:AG281)</f>
        <v>#REF!</v>
      </c>
      <c r="AH282" s="81"/>
      <c r="AI282" s="91"/>
    </row>
    <row r="283" spans="2:35" s="93" customFormat="1" ht="15" thickBot="1">
      <c r="B283" s="242"/>
      <c r="C283" s="82"/>
      <c r="D283" s="83"/>
      <c r="E283" s="951"/>
      <c r="F283" s="952"/>
      <c r="G283" s="84"/>
      <c r="H283" s="28" t="str">
        <f>IFERROR(IF(G283/#REF!=0," ",G283/#REF!),"")</f>
        <v/>
      </c>
      <c r="I283" s="28"/>
      <c r="J283" s="28"/>
      <c r="K283" s="28"/>
      <c r="L283" s="28"/>
      <c r="M283" s="28"/>
      <c r="N283" s="28"/>
      <c r="O283" s="72"/>
      <c r="P283" s="73"/>
      <c r="Q283" s="73"/>
      <c r="R283" s="73"/>
      <c r="S283" s="73"/>
      <c r="T283" s="73"/>
      <c r="U283" s="73"/>
      <c r="V283" s="73"/>
      <c r="W283" s="73"/>
      <c r="X283" s="73"/>
      <c r="Y283" s="73"/>
      <c r="Z283" s="73"/>
      <c r="AA283" s="73"/>
      <c r="AB283" s="73"/>
      <c r="AC283" s="73"/>
      <c r="AD283" s="73"/>
      <c r="AE283" s="73"/>
      <c r="AF283" s="73"/>
      <c r="AG283" s="73"/>
      <c r="AH283" s="87"/>
      <c r="AI283" s="92"/>
    </row>
    <row r="284" spans="2:35">
      <c r="B284" s="823">
        <f>B272+1</f>
        <v>23</v>
      </c>
      <c r="C284" s="841"/>
      <c r="D284" s="170"/>
      <c r="E284" s="955"/>
      <c r="F284" s="955"/>
      <c r="G284" s="357"/>
      <c r="H284" s="349" t="e">
        <f>G284/#REF!</f>
        <v>#REF!</v>
      </c>
      <c r="I284" s="348"/>
      <c r="J284" s="348"/>
      <c r="K284" s="348"/>
      <c r="L284" s="147"/>
      <c r="M284" s="147"/>
      <c r="N284" s="147"/>
      <c r="O284" s="862" t="str">
        <f>IFERROR(ROUND(IF(G294/#REF!=0,"",G294/#REF!),0),"")</f>
        <v/>
      </c>
      <c r="P284" s="859" t="str">
        <f>IFERROR(O294/#REF!,"")</f>
        <v/>
      </c>
      <c r="Q284" s="330"/>
      <c r="R284" s="155" t="str">
        <f>IFERROR(P294*#REF!/2,"")</f>
        <v/>
      </c>
      <c r="S284" s="356"/>
      <c r="T284" s="356"/>
      <c r="U284" s="155" t="str">
        <f>IFERROR(S294*#REF!/2,"")</f>
        <v/>
      </c>
      <c r="V284" s="155"/>
      <c r="W284" s="834" t="str">
        <f>IFERROR(ROUND(IF(OR(#REF!="Shazoor",#REF!="Shazoor",#REF!="Shazoor",#REF!="Shazoor"),$P294/#REF!,""),1),"NA")</f>
        <v>NA</v>
      </c>
      <c r="X284" s="344"/>
      <c r="Y284" s="834" t="str">
        <f>IFERROR(ROUND(IF(OR(#REF!="Suzuki",#REF!="Suzuki",#REF!="Suzuki",#REF!="Suzuki"),$P294/#REF!,""),1),"NA")</f>
        <v>NA</v>
      </c>
      <c r="Z284" s="269"/>
      <c r="AA284" s="830"/>
      <c r="AB284" s="855" t="e">
        <f>L294</f>
        <v>#REF!</v>
      </c>
      <c r="AC284" s="319"/>
      <c r="AD284" s="319"/>
      <c r="AE284" s="319"/>
      <c r="AF284" s="319"/>
      <c r="AG284" s="857" t="e">
        <f>AB284/20</f>
        <v>#REF!</v>
      </c>
      <c r="AH284" s="44"/>
      <c r="AI284" s="19"/>
    </row>
    <row r="285" spans="2:35">
      <c r="B285" s="823"/>
      <c r="C285" s="841"/>
      <c r="D285" s="170"/>
      <c r="E285" s="955"/>
      <c r="F285" s="955"/>
      <c r="G285" s="357"/>
      <c r="H285" s="349" t="e">
        <f>G285/#REF!</f>
        <v>#REF!</v>
      </c>
      <c r="I285" s="348"/>
      <c r="J285" s="348"/>
      <c r="K285" s="348"/>
      <c r="L285" s="147"/>
      <c r="M285" s="147"/>
      <c r="N285" s="147"/>
      <c r="O285" s="863"/>
      <c r="P285" s="860"/>
      <c r="Q285" s="330"/>
      <c r="R285" s="155"/>
      <c r="S285" s="356"/>
      <c r="T285" s="356"/>
      <c r="U285" s="155"/>
      <c r="V285" s="155"/>
      <c r="W285" s="835"/>
      <c r="X285" s="345"/>
      <c r="Y285" s="835"/>
      <c r="Z285" s="270"/>
      <c r="AA285" s="831"/>
      <c r="AB285" s="855"/>
      <c r="AC285" s="319"/>
      <c r="AD285" s="319"/>
      <c r="AE285" s="319"/>
      <c r="AF285" s="319"/>
      <c r="AG285" s="857"/>
      <c r="AH285" s="46"/>
      <c r="AI285" s="19"/>
    </row>
    <row r="286" spans="2:35">
      <c r="B286" s="823"/>
      <c r="C286" s="841"/>
      <c r="D286" s="170"/>
      <c r="E286" s="955"/>
      <c r="F286" s="955"/>
      <c r="G286" s="357"/>
      <c r="H286" s="349" t="e">
        <f>G286/#REF!</f>
        <v>#REF!</v>
      </c>
      <c r="I286" s="348"/>
      <c r="J286" s="348"/>
      <c r="K286" s="348"/>
      <c r="L286" s="147"/>
      <c r="M286" s="147"/>
      <c r="N286" s="147"/>
      <c r="O286" s="863"/>
      <c r="P286" s="860"/>
      <c r="Q286" s="330"/>
      <c r="R286" s="155"/>
      <c r="S286" s="356"/>
      <c r="T286" s="356"/>
      <c r="U286" s="155"/>
      <c r="V286" s="155"/>
      <c r="W286" s="835"/>
      <c r="X286" s="345"/>
      <c r="Y286" s="835"/>
      <c r="Z286" s="270"/>
      <c r="AA286" s="831"/>
      <c r="AB286" s="855"/>
      <c r="AC286" s="319"/>
      <c r="AD286" s="319"/>
      <c r="AE286" s="319"/>
      <c r="AF286" s="319"/>
      <c r="AG286" s="857"/>
      <c r="AH286" s="46"/>
      <c r="AI286" s="19"/>
    </row>
    <row r="287" spans="2:35">
      <c r="B287" s="823"/>
      <c r="C287" s="841"/>
      <c r="D287" s="170"/>
      <c r="E287" s="955"/>
      <c r="F287" s="955"/>
      <c r="G287" s="357"/>
      <c r="H287" s="349" t="e">
        <f>G287/#REF!</f>
        <v>#REF!</v>
      </c>
      <c r="I287" s="348"/>
      <c r="J287" s="348"/>
      <c r="K287" s="348"/>
      <c r="L287" s="147"/>
      <c r="M287" s="147"/>
      <c r="N287" s="147"/>
      <c r="O287" s="863"/>
      <c r="P287" s="860"/>
      <c r="Q287" s="330"/>
      <c r="R287" s="155"/>
      <c r="S287" s="356"/>
      <c r="T287" s="356"/>
      <c r="U287" s="155"/>
      <c r="V287" s="155"/>
      <c r="W287" s="835"/>
      <c r="X287" s="345"/>
      <c r="Y287" s="835"/>
      <c r="Z287" s="270"/>
      <c r="AA287" s="831"/>
      <c r="AB287" s="855"/>
      <c r="AC287" s="319"/>
      <c r="AD287" s="319"/>
      <c r="AE287" s="319"/>
      <c r="AF287" s="319"/>
      <c r="AG287" s="857"/>
      <c r="AH287" s="46"/>
      <c r="AI287" s="19"/>
    </row>
    <row r="288" spans="2:35">
      <c r="B288" s="823"/>
      <c r="C288" s="841"/>
      <c r="D288" s="170"/>
      <c r="E288" s="955"/>
      <c r="F288" s="955"/>
      <c r="G288" s="22"/>
      <c r="H288" s="349" t="e">
        <f>G288/#REF!</f>
        <v>#REF!</v>
      </c>
      <c r="I288" s="348"/>
      <c r="J288" s="348"/>
      <c r="K288" s="348"/>
      <c r="L288" s="147"/>
      <c r="M288" s="147"/>
      <c r="N288" s="147"/>
      <c r="O288" s="863"/>
      <c r="P288" s="860"/>
      <c r="Q288" s="330"/>
      <c r="R288" s="155"/>
      <c r="S288" s="356"/>
      <c r="T288" s="356"/>
      <c r="U288" s="155"/>
      <c r="V288" s="155"/>
      <c r="W288" s="835"/>
      <c r="X288" s="345"/>
      <c r="Y288" s="835"/>
      <c r="Z288" s="270"/>
      <c r="AA288" s="831"/>
      <c r="AB288" s="855"/>
      <c r="AC288" s="319"/>
      <c r="AD288" s="319"/>
      <c r="AE288" s="319"/>
      <c r="AF288" s="319"/>
      <c r="AG288" s="857"/>
      <c r="AH288" s="46"/>
      <c r="AI288" s="19"/>
    </row>
    <row r="289" spans="2:35">
      <c r="B289" s="823"/>
      <c r="C289" s="841"/>
      <c r="D289" s="170"/>
      <c r="E289" s="955"/>
      <c r="F289" s="955"/>
      <c r="G289" s="22"/>
      <c r="H289" s="349" t="e">
        <f>G289/#REF!</f>
        <v>#REF!</v>
      </c>
      <c r="I289" s="348"/>
      <c r="J289" s="348"/>
      <c r="K289" s="348"/>
      <c r="L289" s="147"/>
      <c r="M289" s="147"/>
      <c r="N289" s="147"/>
      <c r="O289" s="863"/>
      <c r="P289" s="860"/>
      <c r="Q289" s="330"/>
      <c r="R289" s="155"/>
      <c r="S289" s="356"/>
      <c r="T289" s="356"/>
      <c r="U289" s="155"/>
      <c r="V289" s="155"/>
      <c r="W289" s="835"/>
      <c r="X289" s="345"/>
      <c r="Y289" s="835"/>
      <c r="Z289" s="270"/>
      <c r="AA289" s="831"/>
      <c r="AB289" s="855"/>
      <c r="AC289" s="319"/>
      <c r="AD289" s="319"/>
      <c r="AE289" s="319"/>
      <c r="AF289" s="319"/>
      <c r="AG289" s="857"/>
      <c r="AH289" s="46"/>
      <c r="AI289" s="19"/>
    </row>
    <row r="290" spans="2:35">
      <c r="B290" s="823"/>
      <c r="C290" s="841"/>
      <c r="D290" s="170"/>
      <c r="E290" s="955"/>
      <c r="F290" s="955"/>
      <c r="G290" s="22"/>
      <c r="H290" s="349" t="e">
        <f>G290/#REF!</f>
        <v>#REF!</v>
      </c>
      <c r="I290" s="348"/>
      <c r="J290" s="348"/>
      <c r="K290" s="348"/>
      <c r="L290" s="147"/>
      <c r="M290" s="147"/>
      <c r="N290" s="147"/>
      <c r="O290" s="863"/>
      <c r="P290" s="860"/>
      <c r="Q290" s="330"/>
      <c r="R290" s="155"/>
      <c r="S290" s="356"/>
      <c r="T290" s="356"/>
      <c r="U290" s="155"/>
      <c r="V290" s="155"/>
      <c r="W290" s="835"/>
      <c r="X290" s="345"/>
      <c r="Y290" s="835"/>
      <c r="Z290" s="270"/>
      <c r="AA290" s="831"/>
      <c r="AB290" s="855"/>
      <c r="AC290" s="319"/>
      <c r="AD290" s="319"/>
      <c r="AE290" s="319"/>
      <c r="AF290" s="319"/>
      <c r="AG290" s="857"/>
      <c r="AH290" s="46"/>
      <c r="AI290" s="19"/>
    </row>
    <row r="291" spans="2:35">
      <c r="B291" s="823"/>
      <c r="C291" s="841"/>
      <c r="D291" s="170"/>
      <c r="E291" s="955"/>
      <c r="F291" s="955"/>
      <c r="G291" s="22"/>
      <c r="H291" s="349" t="e">
        <f>G291/#REF!</f>
        <v>#REF!</v>
      </c>
      <c r="I291" s="348"/>
      <c r="J291" s="348"/>
      <c r="K291" s="348"/>
      <c r="L291" s="147"/>
      <c r="M291" s="147"/>
      <c r="N291" s="147"/>
      <c r="O291" s="863"/>
      <c r="P291" s="860"/>
      <c r="Q291" s="330"/>
      <c r="R291" s="155"/>
      <c r="S291" s="356"/>
      <c r="T291" s="356"/>
      <c r="U291" s="155"/>
      <c r="V291" s="155"/>
      <c r="W291" s="835"/>
      <c r="X291" s="345"/>
      <c r="Y291" s="835"/>
      <c r="Z291" s="270"/>
      <c r="AA291" s="831"/>
      <c r="AB291" s="855"/>
      <c r="AC291" s="319"/>
      <c r="AD291" s="319"/>
      <c r="AE291" s="319"/>
      <c r="AF291" s="319"/>
      <c r="AG291" s="857"/>
      <c r="AH291" s="46"/>
      <c r="AI291" s="19"/>
    </row>
    <row r="292" spans="2:35">
      <c r="B292" s="823"/>
      <c r="C292" s="841"/>
      <c r="D292" s="170"/>
      <c r="E292" s="955"/>
      <c r="F292" s="955"/>
      <c r="G292" s="22"/>
      <c r="H292" s="349" t="e">
        <f>G292/#REF!</f>
        <v>#REF!</v>
      </c>
      <c r="I292" s="348"/>
      <c r="J292" s="348"/>
      <c r="K292" s="348"/>
      <c r="L292" s="147"/>
      <c r="M292" s="147"/>
      <c r="N292" s="147"/>
      <c r="O292" s="863"/>
      <c r="P292" s="860"/>
      <c r="Q292" s="330"/>
      <c r="R292" s="155"/>
      <c r="S292" s="356"/>
      <c r="T292" s="356"/>
      <c r="U292" s="155"/>
      <c r="V292" s="155"/>
      <c r="W292" s="835"/>
      <c r="X292" s="345"/>
      <c r="Y292" s="835"/>
      <c r="Z292" s="270"/>
      <c r="AA292" s="831"/>
      <c r="AB292" s="855"/>
      <c r="AC292" s="319"/>
      <c r="AD292" s="319"/>
      <c r="AE292" s="319"/>
      <c r="AF292" s="319"/>
      <c r="AG292" s="857"/>
      <c r="AH292" s="46"/>
      <c r="AI292" s="19"/>
    </row>
    <row r="293" spans="2:35">
      <c r="B293" s="822"/>
      <c r="C293" s="842"/>
      <c r="D293" s="170"/>
      <c r="E293" s="955"/>
      <c r="F293" s="955"/>
      <c r="G293" s="22"/>
      <c r="H293" s="349" t="e">
        <f>G293/#REF!</f>
        <v>#REF!</v>
      </c>
      <c r="I293" s="349"/>
      <c r="J293" s="349"/>
      <c r="K293" s="349"/>
      <c r="L293" s="7"/>
      <c r="M293" s="7"/>
      <c r="N293" s="7"/>
      <c r="O293" s="864"/>
      <c r="P293" s="861"/>
      <c r="Q293" s="331"/>
      <c r="R293" s="155"/>
      <c r="S293" s="356"/>
      <c r="T293" s="356"/>
      <c r="U293" s="155"/>
      <c r="V293" s="155"/>
      <c r="W293" s="836"/>
      <c r="X293" s="346"/>
      <c r="Y293" s="836"/>
      <c r="Z293" s="271"/>
      <c r="AA293" s="832"/>
      <c r="AB293" s="856"/>
      <c r="AC293" s="320"/>
      <c r="AD293" s="320"/>
      <c r="AE293" s="320"/>
      <c r="AF293" s="320"/>
      <c r="AG293" s="858"/>
      <c r="AH293" s="46"/>
      <c r="AI293" s="19"/>
    </row>
    <row r="294" spans="2:35" s="90" customFormat="1" ht="16.5" customHeight="1">
      <c r="B294" s="241"/>
      <c r="C294" s="78" t="s">
        <v>348</v>
      </c>
      <c r="D294" s="78">
        <f>COUNTA(D284:D293)</f>
        <v>0</v>
      </c>
      <c r="E294" s="953"/>
      <c r="F294" s="954"/>
      <c r="G294" s="69">
        <f>SUM(G284:G293)</f>
        <v>0</v>
      </c>
      <c r="H294" s="69" t="e">
        <f>SUM(H284:H293)</f>
        <v>#REF!</v>
      </c>
      <c r="I294" s="69"/>
      <c r="J294" s="69"/>
      <c r="K294" s="69"/>
      <c r="L294" s="69" t="e">
        <f>H294/200</f>
        <v>#REF!</v>
      </c>
      <c r="M294" s="69"/>
      <c r="N294" s="69"/>
      <c r="O294" s="70">
        <f>SUM(O284:O293)</f>
        <v>0</v>
      </c>
      <c r="P294" s="71">
        <f>SUM(P284:P293)</f>
        <v>0</v>
      </c>
      <c r="Q294" s="71"/>
      <c r="R294" s="71"/>
      <c r="S294" s="71"/>
      <c r="T294" s="71"/>
      <c r="U294" s="74"/>
      <c r="V294" s="74"/>
      <c r="W294" s="74">
        <f t="shared" ref="W294" si="52">SUM(W284:W293)</f>
        <v>0</v>
      </c>
      <c r="X294" s="74"/>
      <c r="Y294" s="74">
        <f>SUM(Y284:Y293)</f>
        <v>0</v>
      </c>
      <c r="Z294" s="74"/>
      <c r="AA294" s="71"/>
      <c r="AB294" s="71" t="e">
        <f>SUM(AB284:AB293)</f>
        <v>#REF!</v>
      </c>
      <c r="AC294" s="71"/>
      <c r="AD294" s="71"/>
      <c r="AE294" s="71"/>
      <c r="AF294" s="71"/>
      <c r="AG294" s="71" t="e">
        <f t="shared" ref="AG294" si="53">SUM(AG284:AG293)</f>
        <v>#REF!</v>
      </c>
      <c r="AH294" s="81"/>
      <c r="AI294" s="91"/>
    </row>
    <row r="295" spans="2:35" s="93" customFormat="1" ht="15" thickBot="1">
      <c r="B295" s="242"/>
      <c r="C295" s="82"/>
      <c r="D295" s="83"/>
      <c r="E295" s="951"/>
      <c r="F295" s="952"/>
      <c r="G295" s="84"/>
      <c r="H295" s="28" t="str">
        <f>IFERROR(IF(G295/#REF!=0," ",G295/#REF!),"")</f>
        <v/>
      </c>
      <c r="I295" s="28"/>
      <c r="J295" s="28"/>
      <c r="K295" s="28"/>
      <c r="L295" s="28"/>
      <c r="M295" s="28"/>
      <c r="N295" s="28"/>
      <c r="O295" s="72"/>
      <c r="P295" s="73"/>
      <c r="Q295" s="73"/>
      <c r="R295" s="73"/>
      <c r="S295" s="73"/>
      <c r="T295" s="73"/>
      <c r="U295" s="73"/>
      <c r="V295" s="73"/>
      <c r="W295" s="73"/>
      <c r="X295" s="73"/>
      <c r="Y295" s="73"/>
      <c r="Z295" s="73"/>
      <c r="AA295" s="73"/>
      <c r="AB295" s="73"/>
      <c r="AC295" s="73"/>
      <c r="AD295" s="73"/>
      <c r="AE295" s="73"/>
      <c r="AF295" s="73"/>
      <c r="AG295" s="73"/>
      <c r="AH295" s="87"/>
      <c r="AI295" s="92"/>
    </row>
    <row r="296" spans="2:35">
      <c r="B296" s="823">
        <f>B284+1</f>
        <v>24</v>
      </c>
      <c r="C296" s="841"/>
      <c r="D296" s="170"/>
      <c r="E296" s="955"/>
      <c r="F296" s="955"/>
      <c r="G296" s="357"/>
      <c r="H296" s="349" t="e">
        <f>G296/#REF!</f>
        <v>#REF!</v>
      </c>
      <c r="I296" s="348"/>
      <c r="J296" s="348"/>
      <c r="K296" s="348"/>
      <c r="L296" s="147"/>
      <c r="M296" s="147"/>
      <c r="N296" s="147"/>
      <c r="O296" s="862" t="str">
        <f>IFERROR(ROUND(IF(G306/#REF!=0,"",G306/#REF!),0),"")</f>
        <v/>
      </c>
      <c r="P296" s="859" t="str">
        <f>IFERROR(O306/#REF!,"")</f>
        <v/>
      </c>
      <c r="Q296" s="330"/>
      <c r="R296" s="155" t="str">
        <f>IFERROR(P306*#REF!/2,"")</f>
        <v/>
      </c>
      <c r="S296" s="356"/>
      <c r="T296" s="356"/>
      <c r="U296" s="155" t="str">
        <f>IFERROR(S306*#REF!/2,"")</f>
        <v/>
      </c>
      <c r="V296" s="155"/>
      <c r="W296" s="834" t="str">
        <f>IFERROR(ROUND(IF(OR(#REF!="Shazoor",#REF!="Shazoor",#REF!="Shazoor",#REF!="Shazoor"),$P306/#REF!,""),1),"NA")</f>
        <v>NA</v>
      </c>
      <c r="X296" s="344"/>
      <c r="Y296" s="834" t="str">
        <f>IFERROR(ROUND(IF(OR(#REF!="Suzuki",#REF!="Suzuki",#REF!="Suzuki",#REF!="Suzuki"),$P306/#REF!,""),1),"NA")</f>
        <v>NA</v>
      </c>
      <c r="Z296" s="269"/>
      <c r="AA296" s="830"/>
      <c r="AB296" s="855" t="e">
        <f>L306</f>
        <v>#REF!</v>
      </c>
      <c r="AC296" s="319"/>
      <c r="AD296" s="319"/>
      <c r="AE296" s="319"/>
      <c r="AF296" s="319"/>
      <c r="AG296" s="857" t="e">
        <f>AB296/20</f>
        <v>#REF!</v>
      </c>
      <c r="AH296" s="44"/>
      <c r="AI296" s="19"/>
    </row>
    <row r="297" spans="2:35">
      <c r="B297" s="823"/>
      <c r="C297" s="841"/>
      <c r="D297" s="170"/>
      <c r="E297" s="955"/>
      <c r="F297" s="955"/>
      <c r="G297" s="357"/>
      <c r="H297" s="349" t="e">
        <f>G297/#REF!</f>
        <v>#REF!</v>
      </c>
      <c r="I297" s="348"/>
      <c r="J297" s="348"/>
      <c r="K297" s="348"/>
      <c r="L297" s="147"/>
      <c r="M297" s="147"/>
      <c r="N297" s="147"/>
      <c r="O297" s="863"/>
      <c r="P297" s="860"/>
      <c r="Q297" s="330"/>
      <c r="R297" s="155"/>
      <c r="S297" s="356"/>
      <c r="T297" s="356"/>
      <c r="U297" s="155"/>
      <c r="V297" s="155"/>
      <c r="W297" s="835"/>
      <c r="X297" s="345"/>
      <c r="Y297" s="835"/>
      <c r="Z297" s="270"/>
      <c r="AA297" s="831"/>
      <c r="AB297" s="855"/>
      <c r="AC297" s="319"/>
      <c r="AD297" s="319"/>
      <c r="AE297" s="319"/>
      <c r="AF297" s="319"/>
      <c r="AG297" s="857"/>
      <c r="AH297" s="46"/>
      <c r="AI297" s="19"/>
    </row>
    <row r="298" spans="2:35">
      <c r="B298" s="823"/>
      <c r="C298" s="841"/>
      <c r="D298" s="170"/>
      <c r="E298" s="955"/>
      <c r="F298" s="955"/>
      <c r="G298" s="357"/>
      <c r="H298" s="349" t="e">
        <f>G298/#REF!</f>
        <v>#REF!</v>
      </c>
      <c r="I298" s="348"/>
      <c r="J298" s="348"/>
      <c r="K298" s="348"/>
      <c r="L298" s="147"/>
      <c r="M298" s="147"/>
      <c r="N298" s="147"/>
      <c r="O298" s="863"/>
      <c r="P298" s="860"/>
      <c r="Q298" s="330"/>
      <c r="R298" s="155"/>
      <c r="S298" s="356"/>
      <c r="T298" s="356"/>
      <c r="U298" s="155"/>
      <c r="V298" s="155"/>
      <c r="W298" s="835"/>
      <c r="X298" s="345"/>
      <c r="Y298" s="835"/>
      <c r="Z298" s="270"/>
      <c r="AA298" s="831"/>
      <c r="AB298" s="855"/>
      <c r="AC298" s="319"/>
      <c r="AD298" s="319"/>
      <c r="AE298" s="319"/>
      <c r="AF298" s="319"/>
      <c r="AG298" s="857"/>
      <c r="AH298" s="46"/>
      <c r="AI298" s="19"/>
    </row>
    <row r="299" spans="2:35">
      <c r="B299" s="823"/>
      <c r="C299" s="841"/>
      <c r="D299" s="170"/>
      <c r="E299" s="955"/>
      <c r="F299" s="955"/>
      <c r="G299" s="357"/>
      <c r="H299" s="349" t="e">
        <f>G299/#REF!</f>
        <v>#REF!</v>
      </c>
      <c r="I299" s="348"/>
      <c r="J299" s="348"/>
      <c r="K299" s="348"/>
      <c r="L299" s="147"/>
      <c r="M299" s="147"/>
      <c r="N299" s="147"/>
      <c r="O299" s="863"/>
      <c r="P299" s="860"/>
      <c r="Q299" s="330"/>
      <c r="R299" s="155"/>
      <c r="S299" s="356"/>
      <c r="T299" s="356"/>
      <c r="U299" s="155"/>
      <c r="V299" s="155"/>
      <c r="W299" s="835"/>
      <c r="X299" s="345"/>
      <c r="Y299" s="835"/>
      <c r="Z299" s="270"/>
      <c r="AA299" s="831"/>
      <c r="AB299" s="855"/>
      <c r="AC299" s="319"/>
      <c r="AD299" s="319"/>
      <c r="AE299" s="319"/>
      <c r="AF299" s="319"/>
      <c r="AG299" s="857"/>
      <c r="AH299" s="46"/>
      <c r="AI299" s="19"/>
    </row>
    <row r="300" spans="2:35">
      <c r="B300" s="823"/>
      <c r="C300" s="841"/>
      <c r="D300" s="170"/>
      <c r="E300" s="955"/>
      <c r="F300" s="955"/>
      <c r="G300" s="22"/>
      <c r="H300" s="349" t="e">
        <f>G300/#REF!</f>
        <v>#REF!</v>
      </c>
      <c r="I300" s="348"/>
      <c r="J300" s="348"/>
      <c r="K300" s="348"/>
      <c r="L300" s="147"/>
      <c r="M300" s="147"/>
      <c r="N300" s="147"/>
      <c r="O300" s="863"/>
      <c r="P300" s="860"/>
      <c r="Q300" s="330"/>
      <c r="R300" s="155"/>
      <c r="S300" s="356"/>
      <c r="T300" s="356"/>
      <c r="U300" s="155"/>
      <c r="V300" s="155"/>
      <c r="W300" s="835"/>
      <c r="X300" s="345"/>
      <c r="Y300" s="835"/>
      <c r="Z300" s="270"/>
      <c r="AA300" s="831"/>
      <c r="AB300" s="855"/>
      <c r="AC300" s="319"/>
      <c r="AD300" s="319"/>
      <c r="AE300" s="319"/>
      <c r="AF300" s="319"/>
      <c r="AG300" s="857"/>
      <c r="AH300" s="46"/>
      <c r="AI300" s="19"/>
    </row>
    <row r="301" spans="2:35">
      <c r="B301" s="823"/>
      <c r="C301" s="841"/>
      <c r="D301" s="170"/>
      <c r="E301" s="955"/>
      <c r="F301" s="955"/>
      <c r="G301" s="22"/>
      <c r="H301" s="349" t="e">
        <f>G301/#REF!</f>
        <v>#REF!</v>
      </c>
      <c r="I301" s="348"/>
      <c r="J301" s="348"/>
      <c r="K301" s="348"/>
      <c r="L301" s="147"/>
      <c r="M301" s="147"/>
      <c r="N301" s="147"/>
      <c r="O301" s="863"/>
      <c r="P301" s="860"/>
      <c r="Q301" s="330"/>
      <c r="R301" s="155"/>
      <c r="S301" s="356"/>
      <c r="T301" s="356"/>
      <c r="U301" s="155"/>
      <c r="V301" s="155"/>
      <c r="W301" s="835"/>
      <c r="X301" s="345"/>
      <c r="Y301" s="835"/>
      <c r="Z301" s="270"/>
      <c r="AA301" s="831"/>
      <c r="AB301" s="855"/>
      <c r="AC301" s="319"/>
      <c r="AD301" s="319"/>
      <c r="AE301" s="319"/>
      <c r="AF301" s="319"/>
      <c r="AG301" s="857"/>
      <c r="AH301" s="46"/>
      <c r="AI301" s="19"/>
    </row>
    <row r="302" spans="2:35">
      <c r="B302" s="823"/>
      <c r="C302" s="841"/>
      <c r="D302" s="170"/>
      <c r="E302" s="955"/>
      <c r="F302" s="955"/>
      <c r="G302" s="22"/>
      <c r="H302" s="349" t="e">
        <f>G302/#REF!</f>
        <v>#REF!</v>
      </c>
      <c r="I302" s="348"/>
      <c r="J302" s="348"/>
      <c r="K302" s="348"/>
      <c r="L302" s="147"/>
      <c r="M302" s="147"/>
      <c r="N302" s="147"/>
      <c r="O302" s="863"/>
      <c r="P302" s="860"/>
      <c r="Q302" s="330"/>
      <c r="R302" s="155"/>
      <c r="S302" s="356"/>
      <c r="T302" s="356"/>
      <c r="U302" s="155"/>
      <c r="V302" s="155"/>
      <c r="W302" s="835"/>
      <c r="X302" s="345"/>
      <c r="Y302" s="835"/>
      <c r="Z302" s="270"/>
      <c r="AA302" s="831"/>
      <c r="AB302" s="855"/>
      <c r="AC302" s="319"/>
      <c r="AD302" s="319"/>
      <c r="AE302" s="319"/>
      <c r="AF302" s="319"/>
      <c r="AG302" s="857"/>
      <c r="AH302" s="46"/>
      <c r="AI302" s="19"/>
    </row>
    <row r="303" spans="2:35">
      <c r="B303" s="823"/>
      <c r="C303" s="841"/>
      <c r="D303" s="170"/>
      <c r="E303" s="955"/>
      <c r="F303" s="955"/>
      <c r="G303" s="22"/>
      <c r="H303" s="349" t="e">
        <f>G303/#REF!</f>
        <v>#REF!</v>
      </c>
      <c r="I303" s="348"/>
      <c r="J303" s="348"/>
      <c r="K303" s="348"/>
      <c r="L303" s="147"/>
      <c r="M303" s="147"/>
      <c r="N303" s="147"/>
      <c r="O303" s="863"/>
      <c r="P303" s="860"/>
      <c r="Q303" s="330"/>
      <c r="R303" s="155"/>
      <c r="S303" s="356"/>
      <c r="T303" s="356"/>
      <c r="U303" s="155"/>
      <c r="V303" s="155"/>
      <c r="W303" s="835"/>
      <c r="X303" s="345"/>
      <c r="Y303" s="835"/>
      <c r="Z303" s="270"/>
      <c r="AA303" s="831"/>
      <c r="AB303" s="855"/>
      <c r="AC303" s="319"/>
      <c r="AD303" s="319"/>
      <c r="AE303" s="319"/>
      <c r="AF303" s="319"/>
      <c r="AG303" s="857"/>
      <c r="AH303" s="46"/>
      <c r="AI303" s="19"/>
    </row>
    <row r="304" spans="2:35">
      <c r="B304" s="823"/>
      <c r="C304" s="841"/>
      <c r="D304" s="170"/>
      <c r="E304" s="955"/>
      <c r="F304" s="955"/>
      <c r="G304" s="22"/>
      <c r="H304" s="349" t="e">
        <f>G304/#REF!</f>
        <v>#REF!</v>
      </c>
      <c r="I304" s="348"/>
      <c r="J304" s="348"/>
      <c r="K304" s="348"/>
      <c r="L304" s="147"/>
      <c r="M304" s="147"/>
      <c r="N304" s="147"/>
      <c r="O304" s="863"/>
      <c r="P304" s="860"/>
      <c r="Q304" s="330"/>
      <c r="R304" s="155"/>
      <c r="S304" s="356"/>
      <c r="T304" s="356"/>
      <c r="U304" s="155"/>
      <c r="V304" s="155"/>
      <c r="W304" s="835"/>
      <c r="X304" s="345"/>
      <c r="Y304" s="835"/>
      <c r="Z304" s="270"/>
      <c r="AA304" s="831"/>
      <c r="AB304" s="855"/>
      <c r="AC304" s="319"/>
      <c r="AD304" s="319"/>
      <c r="AE304" s="319"/>
      <c r="AF304" s="319"/>
      <c r="AG304" s="857"/>
      <c r="AH304" s="46"/>
      <c r="AI304" s="19"/>
    </row>
    <row r="305" spans="2:35">
      <c r="B305" s="822"/>
      <c r="C305" s="842"/>
      <c r="D305" s="170"/>
      <c r="E305" s="955"/>
      <c r="F305" s="955"/>
      <c r="G305" s="22"/>
      <c r="H305" s="349" t="e">
        <f>G305/#REF!</f>
        <v>#REF!</v>
      </c>
      <c r="I305" s="349"/>
      <c r="J305" s="349"/>
      <c r="K305" s="349"/>
      <c r="L305" s="7"/>
      <c r="M305" s="7"/>
      <c r="N305" s="7"/>
      <c r="O305" s="864"/>
      <c r="P305" s="861"/>
      <c r="Q305" s="331"/>
      <c r="R305" s="155"/>
      <c r="S305" s="356"/>
      <c r="T305" s="356"/>
      <c r="U305" s="155"/>
      <c r="V305" s="155"/>
      <c r="W305" s="836"/>
      <c r="X305" s="346"/>
      <c r="Y305" s="836"/>
      <c r="Z305" s="271"/>
      <c r="AA305" s="832"/>
      <c r="AB305" s="856"/>
      <c r="AC305" s="320"/>
      <c r="AD305" s="320"/>
      <c r="AE305" s="320"/>
      <c r="AF305" s="320"/>
      <c r="AG305" s="858"/>
      <c r="AH305" s="46"/>
      <c r="AI305" s="19"/>
    </row>
    <row r="306" spans="2:35" s="90" customFormat="1" ht="16.5" customHeight="1">
      <c r="B306" s="241"/>
      <c r="C306" s="78" t="s">
        <v>348</v>
      </c>
      <c r="D306" s="78">
        <f>COUNTA(D296:D305)</f>
        <v>0</v>
      </c>
      <c r="E306" s="953"/>
      <c r="F306" s="954"/>
      <c r="G306" s="69">
        <f>SUM(G296:G305)</f>
        <v>0</v>
      </c>
      <c r="H306" s="69" t="e">
        <f>SUM(H296:H305)</f>
        <v>#REF!</v>
      </c>
      <c r="I306" s="69"/>
      <c r="J306" s="69"/>
      <c r="K306" s="69"/>
      <c r="L306" s="69" t="e">
        <f>H306/200</f>
        <v>#REF!</v>
      </c>
      <c r="M306" s="69"/>
      <c r="N306" s="69"/>
      <c r="O306" s="70">
        <f>SUM(O296:O305)</f>
        <v>0</v>
      </c>
      <c r="P306" s="71">
        <f>SUM(P296:P305)</f>
        <v>0</v>
      </c>
      <c r="Q306" s="71"/>
      <c r="R306" s="71"/>
      <c r="S306" s="71"/>
      <c r="T306" s="71"/>
      <c r="U306" s="74"/>
      <c r="V306" s="74"/>
      <c r="W306" s="74">
        <f t="shared" ref="W306" si="54">SUM(W296:W305)</f>
        <v>0</v>
      </c>
      <c r="X306" s="74"/>
      <c r="Y306" s="74">
        <f>SUM(Y296:Y305)</f>
        <v>0</v>
      </c>
      <c r="Z306" s="74"/>
      <c r="AA306" s="71"/>
      <c r="AB306" s="71" t="e">
        <f>SUM(AB296:AB305)</f>
        <v>#REF!</v>
      </c>
      <c r="AC306" s="71"/>
      <c r="AD306" s="71"/>
      <c r="AE306" s="71"/>
      <c r="AF306" s="71"/>
      <c r="AG306" s="71" t="e">
        <f t="shared" ref="AG306" si="55">SUM(AG296:AG305)</f>
        <v>#REF!</v>
      </c>
      <c r="AH306" s="81"/>
      <c r="AI306" s="91"/>
    </row>
    <row r="307" spans="2:35" s="93" customFormat="1" ht="15" thickBot="1">
      <c r="B307" s="242"/>
      <c r="C307" s="82"/>
      <c r="D307" s="83"/>
      <c r="E307" s="951"/>
      <c r="F307" s="952"/>
      <c r="G307" s="84"/>
      <c r="H307" s="28" t="str">
        <f>IFERROR(IF(G307/#REF!=0," ",G307/#REF!),"")</f>
        <v/>
      </c>
      <c r="I307" s="28"/>
      <c r="J307" s="28"/>
      <c r="K307" s="28"/>
      <c r="L307" s="28"/>
      <c r="M307" s="28"/>
      <c r="N307" s="28"/>
      <c r="O307" s="72"/>
      <c r="P307" s="73"/>
      <c r="Q307" s="73"/>
      <c r="R307" s="73"/>
      <c r="S307" s="73"/>
      <c r="T307" s="73"/>
      <c r="U307" s="73"/>
      <c r="V307" s="73"/>
      <c r="W307" s="73"/>
      <c r="X307" s="73"/>
      <c r="Y307" s="73"/>
      <c r="Z307" s="73"/>
      <c r="AA307" s="73"/>
      <c r="AB307" s="73"/>
      <c r="AC307" s="73"/>
      <c r="AD307" s="73"/>
      <c r="AE307" s="73"/>
      <c r="AF307" s="73"/>
      <c r="AG307" s="73"/>
      <c r="AH307" s="87"/>
      <c r="AI307" s="92"/>
    </row>
    <row r="308" spans="2:35">
      <c r="B308" s="823">
        <f>B296+1</f>
        <v>25</v>
      </c>
      <c r="C308" s="841"/>
      <c r="D308" s="170"/>
      <c r="E308" s="955"/>
      <c r="F308" s="955"/>
      <c r="G308" s="357"/>
      <c r="H308" s="349" t="e">
        <f>G308/#REF!</f>
        <v>#REF!</v>
      </c>
      <c r="I308" s="348"/>
      <c r="J308" s="348"/>
      <c r="K308" s="348"/>
      <c r="L308" s="147"/>
      <c r="M308" s="147"/>
      <c r="N308" s="147"/>
      <c r="O308" s="862" t="str">
        <f>IFERROR(ROUND(IF(G318/#REF!=0,"",G318/#REF!),0),"")</f>
        <v/>
      </c>
      <c r="P308" s="859" t="str">
        <f>IFERROR(O318/#REF!,"")</f>
        <v/>
      </c>
      <c r="Q308" s="330"/>
      <c r="R308" s="155" t="str">
        <f>IFERROR(P318*#REF!/2,"")</f>
        <v/>
      </c>
      <c r="S308" s="356"/>
      <c r="T308" s="356"/>
      <c r="U308" s="155" t="str">
        <f>IFERROR(S318*#REF!/2,"")</f>
        <v/>
      </c>
      <c r="V308" s="155"/>
      <c r="W308" s="834" t="str">
        <f>IFERROR(ROUND(IF(OR(#REF!="Shazoor",#REF!="Shazoor",#REF!="Shazoor",#REF!="Shazoor"),$P318/#REF!,""),1),"NA")</f>
        <v>NA</v>
      </c>
      <c r="X308" s="344"/>
      <c r="Y308" s="834" t="str">
        <f>IFERROR(ROUND(IF(OR(#REF!="Suzuki",#REF!="Suzuki",#REF!="Suzuki",#REF!="Suzuki"),$P318/#REF!,""),1),"NA")</f>
        <v>NA</v>
      </c>
      <c r="Z308" s="269"/>
      <c r="AA308" s="830"/>
      <c r="AB308" s="855" t="e">
        <f>L318</f>
        <v>#REF!</v>
      </c>
      <c r="AC308" s="319"/>
      <c r="AD308" s="319"/>
      <c r="AE308" s="319"/>
      <c r="AF308" s="319"/>
      <c r="AG308" s="857" t="e">
        <f>AB308/20</f>
        <v>#REF!</v>
      </c>
      <c r="AH308" s="44"/>
      <c r="AI308" s="19"/>
    </row>
    <row r="309" spans="2:35">
      <c r="B309" s="823"/>
      <c r="C309" s="841"/>
      <c r="D309" s="170"/>
      <c r="E309" s="955"/>
      <c r="F309" s="955"/>
      <c r="G309" s="357"/>
      <c r="H309" s="349" t="e">
        <f>G309/#REF!</f>
        <v>#REF!</v>
      </c>
      <c r="I309" s="348"/>
      <c r="J309" s="348"/>
      <c r="K309" s="348"/>
      <c r="L309" s="147"/>
      <c r="M309" s="147"/>
      <c r="N309" s="147"/>
      <c r="O309" s="863"/>
      <c r="P309" s="860"/>
      <c r="Q309" s="330"/>
      <c r="R309" s="155"/>
      <c r="S309" s="356"/>
      <c r="T309" s="356"/>
      <c r="U309" s="155"/>
      <c r="V309" s="155"/>
      <c r="W309" s="835"/>
      <c r="X309" s="345"/>
      <c r="Y309" s="835"/>
      <c r="Z309" s="270"/>
      <c r="AA309" s="831"/>
      <c r="AB309" s="855"/>
      <c r="AC309" s="319"/>
      <c r="AD309" s="319"/>
      <c r="AE309" s="319"/>
      <c r="AF309" s="319"/>
      <c r="AG309" s="857"/>
      <c r="AH309" s="46"/>
      <c r="AI309" s="19"/>
    </row>
    <row r="310" spans="2:35">
      <c r="B310" s="823"/>
      <c r="C310" s="841"/>
      <c r="D310" s="170"/>
      <c r="E310" s="955"/>
      <c r="F310" s="955"/>
      <c r="G310" s="357"/>
      <c r="H310" s="349" t="e">
        <f>G310/#REF!</f>
        <v>#REF!</v>
      </c>
      <c r="I310" s="348"/>
      <c r="J310" s="348"/>
      <c r="K310" s="348"/>
      <c r="L310" s="147"/>
      <c r="M310" s="147"/>
      <c r="N310" s="147"/>
      <c r="O310" s="863"/>
      <c r="P310" s="860"/>
      <c r="Q310" s="330"/>
      <c r="R310" s="155"/>
      <c r="S310" s="356"/>
      <c r="T310" s="356"/>
      <c r="U310" s="155"/>
      <c r="V310" s="155"/>
      <c r="W310" s="835"/>
      <c r="X310" s="345"/>
      <c r="Y310" s="835"/>
      <c r="Z310" s="270"/>
      <c r="AA310" s="831"/>
      <c r="AB310" s="855"/>
      <c r="AC310" s="319"/>
      <c r="AD310" s="319"/>
      <c r="AE310" s="319"/>
      <c r="AF310" s="319"/>
      <c r="AG310" s="857"/>
      <c r="AH310" s="46"/>
      <c r="AI310" s="19"/>
    </row>
    <row r="311" spans="2:35">
      <c r="B311" s="823"/>
      <c r="C311" s="841"/>
      <c r="D311" s="170"/>
      <c r="E311" s="955"/>
      <c r="F311" s="955"/>
      <c r="G311" s="357"/>
      <c r="H311" s="349" t="e">
        <f>G311/#REF!</f>
        <v>#REF!</v>
      </c>
      <c r="I311" s="348"/>
      <c r="J311" s="348"/>
      <c r="K311" s="348"/>
      <c r="L311" s="147"/>
      <c r="M311" s="147"/>
      <c r="N311" s="147"/>
      <c r="O311" s="863"/>
      <c r="P311" s="860"/>
      <c r="Q311" s="330"/>
      <c r="R311" s="155"/>
      <c r="S311" s="356"/>
      <c r="T311" s="356"/>
      <c r="U311" s="155"/>
      <c r="V311" s="155"/>
      <c r="W311" s="835"/>
      <c r="X311" s="345"/>
      <c r="Y311" s="835"/>
      <c r="Z311" s="270"/>
      <c r="AA311" s="831"/>
      <c r="AB311" s="855"/>
      <c r="AC311" s="319"/>
      <c r="AD311" s="319"/>
      <c r="AE311" s="319"/>
      <c r="AF311" s="319"/>
      <c r="AG311" s="857"/>
      <c r="AH311" s="46"/>
      <c r="AI311" s="19"/>
    </row>
    <row r="312" spans="2:35">
      <c r="B312" s="823"/>
      <c r="C312" s="841"/>
      <c r="D312" s="170"/>
      <c r="E312" s="955"/>
      <c r="F312" s="955"/>
      <c r="G312" s="22"/>
      <c r="H312" s="349" t="e">
        <f>G312/#REF!</f>
        <v>#REF!</v>
      </c>
      <c r="I312" s="348"/>
      <c r="J312" s="348"/>
      <c r="K312" s="348"/>
      <c r="L312" s="147"/>
      <c r="M312" s="147"/>
      <c r="N312" s="147"/>
      <c r="O312" s="863"/>
      <c r="P312" s="860"/>
      <c r="Q312" s="330"/>
      <c r="R312" s="155"/>
      <c r="S312" s="356"/>
      <c r="T312" s="356"/>
      <c r="U312" s="155"/>
      <c r="V312" s="155"/>
      <c r="W312" s="835"/>
      <c r="X312" s="345"/>
      <c r="Y312" s="835"/>
      <c r="Z312" s="270"/>
      <c r="AA312" s="831"/>
      <c r="AB312" s="855"/>
      <c r="AC312" s="319"/>
      <c r="AD312" s="319"/>
      <c r="AE312" s="319"/>
      <c r="AF312" s="319"/>
      <c r="AG312" s="857"/>
      <c r="AH312" s="46"/>
      <c r="AI312" s="19"/>
    </row>
    <row r="313" spans="2:35">
      <c r="B313" s="823"/>
      <c r="C313" s="841"/>
      <c r="D313" s="170"/>
      <c r="E313" s="955"/>
      <c r="F313" s="955"/>
      <c r="G313" s="22"/>
      <c r="H313" s="349" t="e">
        <f>G313/#REF!</f>
        <v>#REF!</v>
      </c>
      <c r="I313" s="348"/>
      <c r="J313" s="348"/>
      <c r="K313" s="348"/>
      <c r="L313" s="147"/>
      <c r="M313" s="147"/>
      <c r="N313" s="147"/>
      <c r="O313" s="863"/>
      <c r="P313" s="860"/>
      <c r="Q313" s="330"/>
      <c r="R313" s="155"/>
      <c r="S313" s="356"/>
      <c r="T313" s="356"/>
      <c r="U313" s="155"/>
      <c r="V313" s="155"/>
      <c r="W313" s="835"/>
      <c r="X313" s="345"/>
      <c r="Y313" s="835"/>
      <c r="Z313" s="270"/>
      <c r="AA313" s="831"/>
      <c r="AB313" s="855"/>
      <c r="AC313" s="319"/>
      <c r="AD313" s="319"/>
      <c r="AE313" s="319"/>
      <c r="AF313" s="319"/>
      <c r="AG313" s="857"/>
      <c r="AH313" s="46"/>
      <c r="AI313" s="19"/>
    </row>
    <row r="314" spans="2:35">
      <c r="B314" s="823"/>
      <c r="C314" s="841"/>
      <c r="D314" s="170"/>
      <c r="E314" s="955"/>
      <c r="F314" s="955"/>
      <c r="G314" s="22"/>
      <c r="H314" s="349" t="e">
        <f>G314/#REF!</f>
        <v>#REF!</v>
      </c>
      <c r="I314" s="348"/>
      <c r="J314" s="348"/>
      <c r="K314" s="348"/>
      <c r="L314" s="147"/>
      <c r="M314" s="147"/>
      <c r="N314" s="147"/>
      <c r="O314" s="863"/>
      <c r="P314" s="860"/>
      <c r="Q314" s="330"/>
      <c r="R314" s="155"/>
      <c r="S314" s="356"/>
      <c r="T314" s="356"/>
      <c r="U314" s="155"/>
      <c r="V314" s="155"/>
      <c r="W314" s="835"/>
      <c r="X314" s="345"/>
      <c r="Y314" s="835"/>
      <c r="Z314" s="270"/>
      <c r="AA314" s="831"/>
      <c r="AB314" s="855"/>
      <c r="AC314" s="319"/>
      <c r="AD314" s="319"/>
      <c r="AE314" s="319"/>
      <c r="AF314" s="319"/>
      <c r="AG314" s="857"/>
      <c r="AH314" s="46"/>
      <c r="AI314" s="19"/>
    </row>
    <row r="315" spans="2:35">
      <c r="B315" s="823"/>
      <c r="C315" s="841"/>
      <c r="D315" s="170"/>
      <c r="E315" s="955"/>
      <c r="F315" s="955"/>
      <c r="G315" s="22"/>
      <c r="H315" s="349" t="e">
        <f>G315/#REF!</f>
        <v>#REF!</v>
      </c>
      <c r="I315" s="348"/>
      <c r="J315" s="348"/>
      <c r="K315" s="348"/>
      <c r="L315" s="147"/>
      <c r="M315" s="147"/>
      <c r="N315" s="147"/>
      <c r="O315" s="863"/>
      <c r="P315" s="860"/>
      <c r="Q315" s="330"/>
      <c r="R315" s="155"/>
      <c r="S315" s="356"/>
      <c r="T315" s="356"/>
      <c r="U315" s="155"/>
      <c r="V315" s="155"/>
      <c r="W315" s="835"/>
      <c r="X315" s="345"/>
      <c r="Y315" s="835"/>
      <c r="Z315" s="270"/>
      <c r="AA315" s="831"/>
      <c r="AB315" s="855"/>
      <c r="AC315" s="319"/>
      <c r="AD315" s="319"/>
      <c r="AE315" s="319"/>
      <c r="AF315" s="319"/>
      <c r="AG315" s="857"/>
      <c r="AH315" s="46"/>
      <c r="AI315" s="19"/>
    </row>
    <row r="316" spans="2:35">
      <c r="B316" s="823"/>
      <c r="C316" s="841"/>
      <c r="D316" s="170"/>
      <c r="E316" s="955"/>
      <c r="F316" s="955"/>
      <c r="G316" s="22"/>
      <c r="H316" s="349" t="e">
        <f>G316/#REF!</f>
        <v>#REF!</v>
      </c>
      <c r="I316" s="348"/>
      <c r="J316" s="348"/>
      <c r="K316" s="348"/>
      <c r="L316" s="147"/>
      <c r="M316" s="147"/>
      <c r="N316" s="147"/>
      <c r="O316" s="863"/>
      <c r="P316" s="860"/>
      <c r="Q316" s="330"/>
      <c r="R316" s="155"/>
      <c r="S316" s="356"/>
      <c r="T316" s="356"/>
      <c r="U316" s="155"/>
      <c r="V316" s="155"/>
      <c r="W316" s="835"/>
      <c r="X316" s="345"/>
      <c r="Y316" s="835"/>
      <c r="Z316" s="270"/>
      <c r="AA316" s="831"/>
      <c r="AB316" s="855"/>
      <c r="AC316" s="319"/>
      <c r="AD316" s="319"/>
      <c r="AE316" s="319"/>
      <c r="AF316" s="319"/>
      <c r="AG316" s="857"/>
      <c r="AH316" s="46"/>
      <c r="AI316" s="19"/>
    </row>
    <row r="317" spans="2:35">
      <c r="B317" s="822"/>
      <c r="C317" s="842"/>
      <c r="D317" s="170"/>
      <c r="E317" s="955"/>
      <c r="F317" s="955"/>
      <c r="G317" s="22"/>
      <c r="H317" s="349" t="e">
        <f>G317/#REF!</f>
        <v>#REF!</v>
      </c>
      <c r="I317" s="349"/>
      <c r="J317" s="349"/>
      <c r="K317" s="349"/>
      <c r="L317" s="7"/>
      <c r="M317" s="7"/>
      <c r="N317" s="7"/>
      <c r="O317" s="864"/>
      <c r="P317" s="861"/>
      <c r="Q317" s="331"/>
      <c r="R317" s="155"/>
      <c r="S317" s="356"/>
      <c r="T317" s="356"/>
      <c r="U317" s="155"/>
      <c r="V317" s="155"/>
      <c r="W317" s="836"/>
      <c r="X317" s="346"/>
      <c r="Y317" s="836"/>
      <c r="Z317" s="271"/>
      <c r="AA317" s="832"/>
      <c r="AB317" s="856"/>
      <c r="AC317" s="320"/>
      <c r="AD317" s="320"/>
      <c r="AE317" s="320"/>
      <c r="AF317" s="320"/>
      <c r="AG317" s="858"/>
      <c r="AH317" s="46"/>
      <c r="AI317" s="19"/>
    </row>
    <row r="318" spans="2:35" s="90" customFormat="1" ht="16.5" customHeight="1">
      <c r="B318" s="241"/>
      <c r="C318" s="78" t="s">
        <v>348</v>
      </c>
      <c r="D318" s="78">
        <f>COUNTA(D308:D317)</f>
        <v>0</v>
      </c>
      <c r="E318" s="953"/>
      <c r="F318" s="954"/>
      <c r="G318" s="69">
        <f>SUM(G308:G317)</f>
        <v>0</v>
      </c>
      <c r="H318" s="69" t="e">
        <f>SUM(H308:H317)</f>
        <v>#REF!</v>
      </c>
      <c r="I318" s="69"/>
      <c r="J318" s="69"/>
      <c r="K318" s="69"/>
      <c r="L318" s="69" t="e">
        <f>H318/200</f>
        <v>#REF!</v>
      </c>
      <c r="M318" s="69"/>
      <c r="N318" s="69"/>
      <c r="O318" s="70">
        <f>SUM(O308:O317)</f>
        <v>0</v>
      </c>
      <c r="P318" s="71">
        <f>SUM(P308:P317)</f>
        <v>0</v>
      </c>
      <c r="Q318" s="71"/>
      <c r="R318" s="71"/>
      <c r="S318" s="71"/>
      <c r="T318" s="71"/>
      <c r="U318" s="74"/>
      <c r="V318" s="74"/>
      <c r="W318" s="74">
        <f t="shared" ref="W318" si="56">SUM(W308:W317)</f>
        <v>0</v>
      </c>
      <c r="X318" s="74"/>
      <c r="Y318" s="74">
        <f>SUM(Y308:Y317)</f>
        <v>0</v>
      </c>
      <c r="Z318" s="74"/>
      <c r="AA318" s="71"/>
      <c r="AB318" s="71" t="e">
        <f>SUM(AB308:AB317)</f>
        <v>#REF!</v>
      </c>
      <c r="AC318" s="71"/>
      <c r="AD318" s="71"/>
      <c r="AE318" s="71"/>
      <c r="AF318" s="71"/>
      <c r="AG318" s="71" t="e">
        <f t="shared" ref="AG318" si="57">SUM(AG308:AG317)</f>
        <v>#REF!</v>
      </c>
      <c r="AH318" s="81"/>
      <c r="AI318" s="91"/>
    </row>
    <row r="319" spans="2:35" s="93" customFormat="1" ht="15" thickBot="1">
      <c r="B319" s="242"/>
      <c r="C319" s="82"/>
      <c r="D319" s="83"/>
      <c r="E319" s="951"/>
      <c r="F319" s="952"/>
      <c r="G319" s="84"/>
      <c r="H319" s="28" t="str">
        <f>IFERROR(IF(G319/#REF!=0," ",G319/#REF!),"")</f>
        <v/>
      </c>
      <c r="I319" s="28"/>
      <c r="J319" s="28"/>
      <c r="K319" s="28"/>
      <c r="L319" s="28"/>
      <c r="M319" s="28"/>
      <c r="N319" s="28"/>
      <c r="O319" s="72"/>
      <c r="P319" s="73"/>
      <c r="Q319" s="73"/>
      <c r="R319" s="73"/>
      <c r="S319" s="73"/>
      <c r="T319" s="73"/>
      <c r="U319" s="73"/>
      <c r="V319" s="73"/>
      <c r="W319" s="73"/>
      <c r="X319" s="73"/>
      <c r="Y319" s="73"/>
      <c r="Z319" s="73"/>
      <c r="AA319" s="73"/>
      <c r="AB319" s="73"/>
      <c r="AC319" s="73"/>
      <c r="AD319" s="73"/>
      <c r="AE319" s="73"/>
      <c r="AF319" s="73"/>
      <c r="AG319" s="73"/>
      <c r="AH319" s="87"/>
      <c r="AI319" s="92"/>
    </row>
    <row r="320" spans="2:35">
      <c r="B320" s="823">
        <f>B308+1</f>
        <v>26</v>
      </c>
      <c r="C320" s="841"/>
      <c r="D320" s="170"/>
      <c r="E320" s="955"/>
      <c r="F320" s="955"/>
      <c r="G320" s="357"/>
      <c r="H320" s="349" t="e">
        <f>G320/#REF!</f>
        <v>#REF!</v>
      </c>
      <c r="I320" s="348"/>
      <c r="J320" s="348"/>
      <c r="K320" s="348"/>
      <c r="L320" s="147"/>
      <c r="M320" s="147"/>
      <c r="N320" s="147"/>
      <c r="O320" s="862" t="str">
        <f>IFERROR(ROUND(IF(G330/#REF!=0,"",G330/#REF!),0),"")</f>
        <v/>
      </c>
      <c r="P320" s="859" t="str">
        <f>IFERROR(O330/#REF!,"")</f>
        <v/>
      </c>
      <c r="Q320" s="330"/>
      <c r="R320" s="155" t="str">
        <f>IFERROR(P330*#REF!/2,"")</f>
        <v/>
      </c>
      <c r="S320" s="356"/>
      <c r="T320" s="356"/>
      <c r="U320" s="155" t="str">
        <f>IFERROR(S330*#REF!/2,"")</f>
        <v/>
      </c>
      <c r="V320" s="155"/>
      <c r="W320" s="834" t="str">
        <f>IFERROR(ROUND(IF(OR(#REF!="Shazoor",#REF!="Shazoor",#REF!="Shazoor",#REF!="Shazoor"),$P330/#REF!,""),1),"NA")</f>
        <v>NA</v>
      </c>
      <c r="X320" s="344"/>
      <c r="Y320" s="834" t="str">
        <f>IFERROR(ROUND(IF(OR(#REF!="Suzuki",#REF!="Suzuki",#REF!="Suzuki",#REF!="Suzuki"),$P330/#REF!,""),1),"NA")</f>
        <v>NA</v>
      </c>
      <c r="Z320" s="269"/>
      <c r="AA320" s="830"/>
      <c r="AB320" s="855" t="e">
        <f>L330</f>
        <v>#REF!</v>
      </c>
      <c r="AC320" s="319"/>
      <c r="AD320" s="319"/>
      <c r="AE320" s="319"/>
      <c r="AF320" s="319"/>
      <c r="AG320" s="857" t="e">
        <f>AB320/20</f>
        <v>#REF!</v>
      </c>
      <c r="AH320" s="44"/>
      <c r="AI320" s="19"/>
    </row>
    <row r="321" spans="2:35">
      <c r="B321" s="823"/>
      <c r="C321" s="841"/>
      <c r="D321" s="170"/>
      <c r="E321" s="955"/>
      <c r="F321" s="955"/>
      <c r="G321" s="357"/>
      <c r="H321" s="349" t="e">
        <f>G321/#REF!</f>
        <v>#REF!</v>
      </c>
      <c r="I321" s="348"/>
      <c r="J321" s="348"/>
      <c r="K321" s="348"/>
      <c r="L321" s="147"/>
      <c r="M321" s="147"/>
      <c r="N321" s="147"/>
      <c r="O321" s="863"/>
      <c r="P321" s="860"/>
      <c r="Q321" s="330"/>
      <c r="R321" s="155"/>
      <c r="S321" s="356"/>
      <c r="T321" s="356"/>
      <c r="U321" s="155"/>
      <c r="V321" s="155"/>
      <c r="W321" s="835"/>
      <c r="X321" s="345"/>
      <c r="Y321" s="835"/>
      <c r="Z321" s="270"/>
      <c r="AA321" s="831"/>
      <c r="AB321" s="855"/>
      <c r="AC321" s="319"/>
      <c r="AD321" s="319"/>
      <c r="AE321" s="319"/>
      <c r="AF321" s="319"/>
      <c r="AG321" s="857"/>
      <c r="AH321" s="46"/>
      <c r="AI321" s="19"/>
    </row>
    <row r="322" spans="2:35">
      <c r="B322" s="823"/>
      <c r="C322" s="841"/>
      <c r="D322" s="170"/>
      <c r="E322" s="955"/>
      <c r="F322" s="955"/>
      <c r="G322" s="357"/>
      <c r="H322" s="349" t="e">
        <f>G322/#REF!</f>
        <v>#REF!</v>
      </c>
      <c r="I322" s="348"/>
      <c r="J322" s="348"/>
      <c r="K322" s="348"/>
      <c r="L322" s="147"/>
      <c r="M322" s="147"/>
      <c r="N322" s="147"/>
      <c r="O322" s="863"/>
      <c r="P322" s="860"/>
      <c r="Q322" s="330"/>
      <c r="R322" s="155"/>
      <c r="S322" s="356"/>
      <c r="T322" s="356"/>
      <c r="U322" s="155"/>
      <c r="V322" s="155"/>
      <c r="W322" s="835"/>
      <c r="X322" s="345"/>
      <c r="Y322" s="835"/>
      <c r="Z322" s="270"/>
      <c r="AA322" s="831"/>
      <c r="AB322" s="855"/>
      <c r="AC322" s="319"/>
      <c r="AD322" s="319"/>
      <c r="AE322" s="319"/>
      <c r="AF322" s="319"/>
      <c r="AG322" s="857"/>
      <c r="AH322" s="46"/>
      <c r="AI322" s="19"/>
    </row>
    <row r="323" spans="2:35">
      <c r="B323" s="823"/>
      <c r="C323" s="841"/>
      <c r="D323" s="170"/>
      <c r="E323" s="955"/>
      <c r="F323" s="955"/>
      <c r="G323" s="357"/>
      <c r="H323" s="349" t="e">
        <f>G323/#REF!</f>
        <v>#REF!</v>
      </c>
      <c r="I323" s="348"/>
      <c r="J323" s="348"/>
      <c r="K323" s="348"/>
      <c r="L323" s="147"/>
      <c r="M323" s="147"/>
      <c r="N323" s="147"/>
      <c r="O323" s="863"/>
      <c r="P323" s="860"/>
      <c r="Q323" s="330"/>
      <c r="R323" s="155"/>
      <c r="S323" s="356"/>
      <c r="T323" s="356"/>
      <c r="U323" s="155"/>
      <c r="V323" s="155"/>
      <c r="W323" s="835"/>
      <c r="X323" s="345"/>
      <c r="Y323" s="835"/>
      <c r="Z323" s="270"/>
      <c r="AA323" s="831"/>
      <c r="AB323" s="855"/>
      <c r="AC323" s="319"/>
      <c r="AD323" s="319"/>
      <c r="AE323" s="319"/>
      <c r="AF323" s="319"/>
      <c r="AG323" s="857"/>
      <c r="AH323" s="46"/>
      <c r="AI323" s="19"/>
    </row>
    <row r="324" spans="2:35">
      <c r="B324" s="823"/>
      <c r="C324" s="841"/>
      <c r="D324" s="170"/>
      <c r="E324" s="955"/>
      <c r="F324" s="955"/>
      <c r="G324" s="22"/>
      <c r="H324" s="349" t="e">
        <f>G324/#REF!</f>
        <v>#REF!</v>
      </c>
      <c r="I324" s="348"/>
      <c r="J324" s="348"/>
      <c r="K324" s="348"/>
      <c r="L324" s="147"/>
      <c r="M324" s="147"/>
      <c r="N324" s="147"/>
      <c r="O324" s="863"/>
      <c r="P324" s="860"/>
      <c r="Q324" s="330"/>
      <c r="R324" s="155"/>
      <c r="S324" s="356"/>
      <c r="T324" s="356"/>
      <c r="U324" s="155"/>
      <c r="V324" s="155"/>
      <c r="W324" s="835"/>
      <c r="X324" s="345"/>
      <c r="Y324" s="835"/>
      <c r="Z324" s="270"/>
      <c r="AA324" s="831"/>
      <c r="AB324" s="855"/>
      <c r="AC324" s="319"/>
      <c r="AD324" s="319"/>
      <c r="AE324" s="319"/>
      <c r="AF324" s="319"/>
      <c r="AG324" s="857"/>
      <c r="AH324" s="46"/>
      <c r="AI324" s="19"/>
    </row>
    <row r="325" spans="2:35">
      <c r="B325" s="823"/>
      <c r="C325" s="841"/>
      <c r="D325" s="170"/>
      <c r="E325" s="955"/>
      <c r="F325" s="955"/>
      <c r="G325" s="22"/>
      <c r="H325" s="349" t="e">
        <f>G325/#REF!</f>
        <v>#REF!</v>
      </c>
      <c r="I325" s="348"/>
      <c r="J325" s="348"/>
      <c r="K325" s="348"/>
      <c r="L325" s="147"/>
      <c r="M325" s="147"/>
      <c r="N325" s="147"/>
      <c r="O325" s="863"/>
      <c r="P325" s="860"/>
      <c r="Q325" s="330"/>
      <c r="R325" s="155"/>
      <c r="S325" s="356"/>
      <c r="T325" s="356"/>
      <c r="U325" s="155"/>
      <c r="V325" s="155"/>
      <c r="W325" s="835"/>
      <c r="X325" s="345"/>
      <c r="Y325" s="835"/>
      <c r="Z325" s="270"/>
      <c r="AA325" s="831"/>
      <c r="AB325" s="855"/>
      <c r="AC325" s="319"/>
      <c r="AD325" s="319"/>
      <c r="AE325" s="319"/>
      <c r="AF325" s="319"/>
      <c r="AG325" s="857"/>
      <c r="AH325" s="46"/>
      <c r="AI325" s="19"/>
    </row>
    <row r="326" spans="2:35">
      <c r="B326" s="823"/>
      <c r="C326" s="841"/>
      <c r="D326" s="170"/>
      <c r="E326" s="955"/>
      <c r="F326" s="955"/>
      <c r="G326" s="22"/>
      <c r="H326" s="349" t="e">
        <f>G326/#REF!</f>
        <v>#REF!</v>
      </c>
      <c r="I326" s="348"/>
      <c r="J326" s="348"/>
      <c r="K326" s="348"/>
      <c r="L326" s="147"/>
      <c r="M326" s="147"/>
      <c r="N326" s="147"/>
      <c r="O326" s="863"/>
      <c r="P326" s="860"/>
      <c r="Q326" s="330"/>
      <c r="R326" s="155"/>
      <c r="S326" s="356"/>
      <c r="T326" s="356"/>
      <c r="U326" s="155"/>
      <c r="V326" s="155"/>
      <c r="W326" s="835"/>
      <c r="X326" s="345"/>
      <c r="Y326" s="835"/>
      <c r="Z326" s="270"/>
      <c r="AA326" s="831"/>
      <c r="AB326" s="855"/>
      <c r="AC326" s="319"/>
      <c r="AD326" s="319"/>
      <c r="AE326" s="319"/>
      <c r="AF326" s="319"/>
      <c r="AG326" s="857"/>
      <c r="AH326" s="46"/>
      <c r="AI326" s="19"/>
    </row>
    <row r="327" spans="2:35">
      <c r="B327" s="823"/>
      <c r="C327" s="841"/>
      <c r="D327" s="170"/>
      <c r="E327" s="955"/>
      <c r="F327" s="955"/>
      <c r="G327" s="22"/>
      <c r="H327" s="349" t="e">
        <f>G327/#REF!</f>
        <v>#REF!</v>
      </c>
      <c r="I327" s="348"/>
      <c r="J327" s="348"/>
      <c r="K327" s="348"/>
      <c r="L327" s="147"/>
      <c r="M327" s="147"/>
      <c r="N327" s="147"/>
      <c r="O327" s="863"/>
      <c r="P327" s="860"/>
      <c r="Q327" s="330"/>
      <c r="R327" s="155"/>
      <c r="S327" s="356"/>
      <c r="T327" s="356"/>
      <c r="U327" s="155"/>
      <c r="V327" s="155"/>
      <c r="W327" s="835"/>
      <c r="X327" s="345"/>
      <c r="Y327" s="835"/>
      <c r="Z327" s="270"/>
      <c r="AA327" s="831"/>
      <c r="AB327" s="855"/>
      <c r="AC327" s="319"/>
      <c r="AD327" s="319"/>
      <c r="AE327" s="319"/>
      <c r="AF327" s="319"/>
      <c r="AG327" s="857"/>
      <c r="AH327" s="46"/>
      <c r="AI327" s="19"/>
    </row>
    <row r="328" spans="2:35">
      <c r="B328" s="823"/>
      <c r="C328" s="841"/>
      <c r="D328" s="170"/>
      <c r="E328" s="955"/>
      <c r="F328" s="955"/>
      <c r="G328" s="22"/>
      <c r="H328" s="349" t="e">
        <f>G328/#REF!</f>
        <v>#REF!</v>
      </c>
      <c r="I328" s="348"/>
      <c r="J328" s="348"/>
      <c r="K328" s="348"/>
      <c r="L328" s="147"/>
      <c r="M328" s="147"/>
      <c r="N328" s="147"/>
      <c r="O328" s="863"/>
      <c r="P328" s="860"/>
      <c r="Q328" s="330"/>
      <c r="R328" s="155"/>
      <c r="S328" s="356"/>
      <c r="T328" s="356"/>
      <c r="U328" s="155"/>
      <c r="V328" s="155"/>
      <c r="W328" s="835"/>
      <c r="X328" s="345"/>
      <c r="Y328" s="835"/>
      <c r="Z328" s="270"/>
      <c r="AA328" s="831"/>
      <c r="AB328" s="855"/>
      <c r="AC328" s="319"/>
      <c r="AD328" s="319"/>
      <c r="AE328" s="319"/>
      <c r="AF328" s="319"/>
      <c r="AG328" s="857"/>
      <c r="AH328" s="46"/>
      <c r="AI328" s="19"/>
    </row>
    <row r="329" spans="2:35">
      <c r="B329" s="822"/>
      <c r="C329" s="842"/>
      <c r="D329" s="170"/>
      <c r="E329" s="955"/>
      <c r="F329" s="955"/>
      <c r="G329" s="22"/>
      <c r="H329" s="349" t="e">
        <f>G329/#REF!</f>
        <v>#REF!</v>
      </c>
      <c r="I329" s="349"/>
      <c r="J329" s="349"/>
      <c r="K329" s="349"/>
      <c r="L329" s="7"/>
      <c r="M329" s="7"/>
      <c r="N329" s="7"/>
      <c r="O329" s="864"/>
      <c r="P329" s="861"/>
      <c r="Q329" s="331"/>
      <c r="R329" s="155"/>
      <c r="S329" s="356"/>
      <c r="T329" s="356"/>
      <c r="U329" s="155"/>
      <c r="V329" s="155"/>
      <c r="W329" s="836"/>
      <c r="X329" s="346"/>
      <c r="Y329" s="836"/>
      <c r="Z329" s="271"/>
      <c r="AA329" s="832"/>
      <c r="AB329" s="856"/>
      <c r="AC329" s="320"/>
      <c r="AD329" s="320"/>
      <c r="AE329" s="320"/>
      <c r="AF329" s="320"/>
      <c r="AG329" s="858"/>
      <c r="AH329" s="46"/>
      <c r="AI329" s="19"/>
    </row>
    <row r="330" spans="2:35" s="90" customFormat="1" ht="16.5" customHeight="1">
      <c r="B330" s="241"/>
      <c r="C330" s="78" t="s">
        <v>348</v>
      </c>
      <c r="D330" s="78">
        <f>COUNTA(D320:D329)</f>
        <v>0</v>
      </c>
      <c r="E330" s="953"/>
      <c r="F330" s="954"/>
      <c r="G330" s="69">
        <f>SUM(G320:G329)</f>
        <v>0</v>
      </c>
      <c r="H330" s="69" t="e">
        <f>SUM(H320:H329)</f>
        <v>#REF!</v>
      </c>
      <c r="I330" s="69"/>
      <c r="J330" s="69"/>
      <c r="K330" s="69"/>
      <c r="L330" s="69" t="e">
        <f>H330/200</f>
        <v>#REF!</v>
      </c>
      <c r="M330" s="69"/>
      <c r="N330" s="69"/>
      <c r="O330" s="70">
        <f>SUM(O320:O329)</f>
        <v>0</v>
      </c>
      <c r="P330" s="71">
        <f>SUM(P320:P329)</f>
        <v>0</v>
      </c>
      <c r="Q330" s="71"/>
      <c r="R330" s="71"/>
      <c r="S330" s="71"/>
      <c r="T330" s="71"/>
      <c r="U330" s="74"/>
      <c r="V330" s="74"/>
      <c r="W330" s="74">
        <f t="shared" ref="W330" si="58">SUM(W320:W329)</f>
        <v>0</v>
      </c>
      <c r="X330" s="74"/>
      <c r="Y330" s="74">
        <f>SUM(Y320:Y329)</f>
        <v>0</v>
      </c>
      <c r="Z330" s="74"/>
      <c r="AA330" s="71"/>
      <c r="AB330" s="71" t="e">
        <f>SUM(AB320:AB329)</f>
        <v>#REF!</v>
      </c>
      <c r="AC330" s="71"/>
      <c r="AD330" s="71"/>
      <c r="AE330" s="71"/>
      <c r="AF330" s="71"/>
      <c r="AG330" s="71" t="e">
        <f t="shared" ref="AG330" si="59">SUM(AG320:AG329)</f>
        <v>#REF!</v>
      </c>
      <c r="AH330" s="81"/>
      <c r="AI330" s="91"/>
    </row>
    <row r="331" spans="2:35" s="93" customFormat="1" ht="15" thickBot="1">
      <c r="B331" s="242"/>
      <c r="C331" s="82"/>
      <c r="D331" s="83"/>
      <c r="E331" s="951"/>
      <c r="F331" s="952"/>
      <c r="G331" s="84"/>
      <c r="H331" s="28" t="str">
        <f>IFERROR(IF(G331/#REF!=0," ",G331/#REF!),"")</f>
        <v/>
      </c>
      <c r="I331" s="28"/>
      <c r="J331" s="28"/>
      <c r="K331" s="28"/>
      <c r="L331" s="28"/>
      <c r="M331" s="28"/>
      <c r="N331" s="28"/>
      <c r="O331" s="72"/>
      <c r="P331" s="73"/>
      <c r="Q331" s="73"/>
      <c r="R331" s="73"/>
      <c r="S331" s="73"/>
      <c r="T331" s="73"/>
      <c r="U331" s="73"/>
      <c r="V331" s="73"/>
      <c r="W331" s="73"/>
      <c r="X331" s="73"/>
      <c r="Y331" s="73"/>
      <c r="Z331" s="73"/>
      <c r="AA331" s="73"/>
      <c r="AB331" s="73"/>
      <c r="AC331" s="73"/>
      <c r="AD331" s="73"/>
      <c r="AE331" s="73"/>
      <c r="AF331" s="73"/>
      <c r="AG331" s="73"/>
      <c r="AH331" s="87"/>
      <c r="AI331" s="92"/>
    </row>
    <row r="332" spans="2:35">
      <c r="B332" s="823">
        <f>B320+1</f>
        <v>27</v>
      </c>
      <c r="C332" s="841"/>
      <c r="D332" s="170"/>
      <c r="E332" s="955"/>
      <c r="F332" s="955"/>
      <c r="G332" s="357"/>
      <c r="H332" s="349" t="e">
        <f>G332/#REF!</f>
        <v>#REF!</v>
      </c>
      <c r="I332" s="348"/>
      <c r="J332" s="348"/>
      <c r="K332" s="348"/>
      <c r="L332" s="147"/>
      <c r="M332" s="147"/>
      <c r="N332" s="147"/>
      <c r="O332" s="862" t="str">
        <f>IFERROR(ROUND(IF(G342/#REF!=0,"",G342/#REF!),0),"")</f>
        <v/>
      </c>
      <c r="P332" s="859" t="str">
        <f>IFERROR(O342/#REF!,"")</f>
        <v/>
      </c>
      <c r="Q332" s="330"/>
      <c r="R332" s="155" t="str">
        <f>IFERROR(P342*#REF!/2,"")</f>
        <v/>
      </c>
      <c r="S332" s="356"/>
      <c r="T332" s="356"/>
      <c r="U332" s="155" t="str">
        <f>IFERROR(S342*#REF!/2,"")</f>
        <v/>
      </c>
      <c r="V332" s="155"/>
      <c r="W332" s="834" t="str">
        <f>IFERROR(ROUND(IF(OR(#REF!="Shazoor",#REF!="Shazoor",#REF!="Shazoor",#REF!="Shazoor"),$P342/#REF!,""),1),"NA")</f>
        <v>NA</v>
      </c>
      <c r="X332" s="344"/>
      <c r="Y332" s="834" t="str">
        <f>IFERROR(ROUND(IF(OR(#REF!="Suzuki",#REF!="Suzuki",#REF!="Suzuki",#REF!="Suzuki"),$P342/#REF!,""),1),"NA")</f>
        <v>NA</v>
      </c>
      <c r="Z332" s="269"/>
      <c r="AA332" s="830"/>
      <c r="AB332" s="855" t="e">
        <f>L342</f>
        <v>#REF!</v>
      </c>
      <c r="AC332" s="319"/>
      <c r="AD332" s="319"/>
      <c r="AE332" s="319"/>
      <c r="AF332" s="319"/>
      <c r="AG332" s="857" t="e">
        <f>AB332/20</f>
        <v>#REF!</v>
      </c>
      <c r="AH332" s="44"/>
      <c r="AI332" s="19"/>
    </row>
    <row r="333" spans="2:35">
      <c r="B333" s="823"/>
      <c r="C333" s="841"/>
      <c r="D333" s="170"/>
      <c r="E333" s="955"/>
      <c r="F333" s="955"/>
      <c r="G333" s="357"/>
      <c r="H333" s="349" t="e">
        <f>G333/#REF!</f>
        <v>#REF!</v>
      </c>
      <c r="I333" s="348"/>
      <c r="J333" s="348"/>
      <c r="K333" s="348"/>
      <c r="L333" s="147"/>
      <c r="M333" s="147"/>
      <c r="N333" s="147"/>
      <c r="O333" s="863"/>
      <c r="P333" s="860"/>
      <c r="Q333" s="330"/>
      <c r="R333" s="155"/>
      <c r="S333" s="356"/>
      <c r="T333" s="356"/>
      <c r="U333" s="155"/>
      <c r="V333" s="155"/>
      <c r="W333" s="835"/>
      <c r="X333" s="345"/>
      <c r="Y333" s="835"/>
      <c r="Z333" s="270"/>
      <c r="AA333" s="831"/>
      <c r="AB333" s="855"/>
      <c r="AC333" s="319"/>
      <c r="AD333" s="319"/>
      <c r="AE333" s="319"/>
      <c r="AF333" s="319"/>
      <c r="AG333" s="857"/>
      <c r="AH333" s="46"/>
      <c r="AI333" s="19"/>
    </row>
    <row r="334" spans="2:35">
      <c r="B334" s="823"/>
      <c r="C334" s="841"/>
      <c r="D334" s="170"/>
      <c r="E334" s="955"/>
      <c r="F334" s="955"/>
      <c r="G334" s="357"/>
      <c r="H334" s="349" t="e">
        <f>G334/#REF!</f>
        <v>#REF!</v>
      </c>
      <c r="I334" s="348"/>
      <c r="J334" s="348"/>
      <c r="K334" s="348"/>
      <c r="L334" s="147"/>
      <c r="M334" s="147"/>
      <c r="N334" s="147"/>
      <c r="O334" s="863"/>
      <c r="P334" s="860"/>
      <c r="Q334" s="330"/>
      <c r="R334" s="155"/>
      <c r="S334" s="356"/>
      <c r="T334" s="356"/>
      <c r="U334" s="155"/>
      <c r="V334" s="155"/>
      <c r="W334" s="835"/>
      <c r="X334" s="345"/>
      <c r="Y334" s="835"/>
      <c r="Z334" s="270"/>
      <c r="AA334" s="831"/>
      <c r="AB334" s="855"/>
      <c r="AC334" s="319"/>
      <c r="AD334" s="319"/>
      <c r="AE334" s="319"/>
      <c r="AF334" s="319"/>
      <c r="AG334" s="857"/>
      <c r="AH334" s="46"/>
      <c r="AI334" s="19"/>
    </row>
    <row r="335" spans="2:35">
      <c r="B335" s="823"/>
      <c r="C335" s="841"/>
      <c r="D335" s="170"/>
      <c r="E335" s="955"/>
      <c r="F335" s="955"/>
      <c r="G335" s="357"/>
      <c r="H335" s="349" t="e">
        <f>G335/#REF!</f>
        <v>#REF!</v>
      </c>
      <c r="I335" s="348"/>
      <c r="J335" s="348"/>
      <c r="K335" s="348"/>
      <c r="L335" s="147"/>
      <c r="M335" s="147"/>
      <c r="N335" s="147"/>
      <c r="O335" s="863"/>
      <c r="P335" s="860"/>
      <c r="Q335" s="330"/>
      <c r="R335" s="155"/>
      <c r="S335" s="356"/>
      <c r="T335" s="356"/>
      <c r="U335" s="155"/>
      <c r="V335" s="155"/>
      <c r="W335" s="835"/>
      <c r="X335" s="345"/>
      <c r="Y335" s="835"/>
      <c r="Z335" s="270"/>
      <c r="AA335" s="831"/>
      <c r="AB335" s="855"/>
      <c r="AC335" s="319"/>
      <c r="AD335" s="319"/>
      <c r="AE335" s="319"/>
      <c r="AF335" s="319"/>
      <c r="AG335" s="857"/>
      <c r="AH335" s="46"/>
      <c r="AI335" s="19"/>
    </row>
    <row r="336" spans="2:35">
      <c r="B336" s="823"/>
      <c r="C336" s="841"/>
      <c r="D336" s="170"/>
      <c r="E336" s="955"/>
      <c r="F336" s="955"/>
      <c r="G336" s="22"/>
      <c r="H336" s="349" t="e">
        <f>G336/#REF!</f>
        <v>#REF!</v>
      </c>
      <c r="I336" s="348"/>
      <c r="J336" s="348"/>
      <c r="K336" s="348"/>
      <c r="L336" s="147"/>
      <c r="M336" s="147"/>
      <c r="N336" s="147"/>
      <c r="O336" s="863"/>
      <c r="P336" s="860"/>
      <c r="Q336" s="330"/>
      <c r="R336" s="155"/>
      <c r="S336" s="356"/>
      <c r="T336" s="356"/>
      <c r="U336" s="155"/>
      <c r="V336" s="155"/>
      <c r="W336" s="835"/>
      <c r="X336" s="345"/>
      <c r="Y336" s="835"/>
      <c r="Z336" s="270"/>
      <c r="AA336" s="831"/>
      <c r="AB336" s="855"/>
      <c r="AC336" s="319"/>
      <c r="AD336" s="319"/>
      <c r="AE336" s="319"/>
      <c r="AF336" s="319"/>
      <c r="AG336" s="857"/>
      <c r="AH336" s="46"/>
      <c r="AI336" s="19"/>
    </row>
    <row r="337" spans="2:35">
      <c r="B337" s="823"/>
      <c r="C337" s="841"/>
      <c r="D337" s="170"/>
      <c r="E337" s="955"/>
      <c r="F337" s="955"/>
      <c r="G337" s="22"/>
      <c r="H337" s="349" t="e">
        <f>G337/#REF!</f>
        <v>#REF!</v>
      </c>
      <c r="I337" s="348"/>
      <c r="J337" s="348"/>
      <c r="K337" s="348"/>
      <c r="L337" s="147"/>
      <c r="M337" s="147"/>
      <c r="N337" s="147"/>
      <c r="O337" s="863"/>
      <c r="P337" s="860"/>
      <c r="Q337" s="330"/>
      <c r="R337" s="155"/>
      <c r="S337" s="356"/>
      <c r="T337" s="356"/>
      <c r="U337" s="155"/>
      <c r="V337" s="155"/>
      <c r="W337" s="835"/>
      <c r="X337" s="345"/>
      <c r="Y337" s="835"/>
      <c r="Z337" s="270"/>
      <c r="AA337" s="831"/>
      <c r="AB337" s="855"/>
      <c r="AC337" s="319"/>
      <c r="AD337" s="319"/>
      <c r="AE337" s="319"/>
      <c r="AF337" s="319"/>
      <c r="AG337" s="857"/>
      <c r="AH337" s="46"/>
      <c r="AI337" s="19"/>
    </row>
    <row r="338" spans="2:35">
      <c r="B338" s="823"/>
      <c r="C338" s="841"/>
      <c r="D338" s="170"/>
      <c r="E338" s="955"/>
      <c r="F338" s="955"/>
      <c r="G338" s="22"/>
      <c r="H338" s="349" t="e">
        <f>G338/#REF!</f>
        <v>#REF!</v>
      </c>
      <c r="I338" s="348"/>
      <c r="J338" s="348"/>
      <c r="K338" s="348"/>
      <c r="L338" s="147"/>
      <c r="M338" s="147"/>
      <c r="N338" s="147"/>
      <c r="O338" s="863"/>
      <c r="P338" s="860"/>
      <c r="Q338" s="330"/>
      <c r="R338" s="155"/>
      <c r="S338" s="356"/>
      <c r="T338" s="356"/>
      <c r="U338" s="155"/>
      <c r="V338" s="155"/>
      <c r="W338" s="835"/>
      <c r="X338" s="345"/>
      <c r="Y338" s="835"/>
      <c r="Z338" s="270"/>
      <c r="AA338" s="831"/>
      <c r="AB338" s="855"/>
      <c r="AC338" s="319"/>
      <c r="AD338" s="319"/>
      <c r="AE338" s="319"/>
      <c r="AF338" s="319"/>
      <c r="AG338" s="857"/>
      <c r="AH338" s="46"/>
      <c r="AI338" s="19"/>
    </row>
    <row r="339" spans="2:35">
      <c r="B339" s="823"/>
      <c r="C339" s="841"/>
      <c r="D339" s="170"/>
      <c r="E339" s="955"/>
      <c r="F339" s="955"/>
      <c r="G339" s="22"/>
      <c r="H339" s="349" t="e">
        <f>G339/#REF!</f>
        <v>#REF!</v>
      </c>
      <c r="I339" s="348"/>
      <c r="J339" s="348"/>
      <c r="K339" s="348"/>
      <c r="L339" s="147"/>
      <c r="M339" s="147"/>
      <c r="N339" s="147"/>
      <c r="O339" s="863"/>
      <c r="P339" s="860"/>
      <c r="Q339" s="330"/>
      <c r="R339" s="155"/>
      <c r="S339" s="356"/>
      <c r="T339" s="356"/>
      <c r="U339" s="155"/>
      <c r="V339" s="155"/>
      <c r="W339" s="835"/>
      <c r="X339" s="345"/>
      <c r="Y339" s="835"/>
      <c r="Z339" s="270"/>
      <c r="AA339" s="831"/>
      <c r="AB339" s="855"/>
      <c r="AC339" s="319"/>
      <c r="AD339" s="319"/>
      <c r="AE339" s="319"/>
      <c r="AF339" s="319"/>
      <c r="AG339" s="857"/>
      <c r="AH339" s="46"/>
      <c r="AI339" s="19"/>
    </row>
    <row r="340" spans="2:35">
      <c r="B340" s="823"/>
      <c r="C340" s="841"/>
      <c r="D340" s="170"/>
      <c r="E340" s="955"/>
      <c r="F340" s="955"/>
      <c r="G340" s="22"/>
      <c r="H340" s="349" t="e">
        <f>G340/#REF!</f>
        <v>#REF!</v>
      </c>
      <c r="I340" s="348"/>
      <c r="J340" s="348"/>
      <c r="K340" s="348"/>
      <c r="L340" s="147"/>
      <c r="M340" s="147"/>
      <c r="N340" s="147"/>
      <c r="O340" s="863"/>
      <c r="P340" s="860"/>
      <c r="Q340" s="330"/>
      <c r="R340" s="155"/>
      <c r="S340" s="356"/>
      <c r="T340" s="356"/>
      <c r="U340" s="155"/>
      <c r="V340" s="155"/>
      <c r="W340" s="835"/>
      <c r="X340" s="345"/>
      <c r="Y340" s="835"/>
      <c r="Z340" s="270"/>
      <c r="AA340" s="831"/>
      <c r="AB340" s="855"/>
      <c r="AC340" s="319"/>
      <c r="AD340" s="319"/>
      <c r="AE340" s="319"/>
      <c r="AF340" s="319"/>
      <c r="AG340" s="857"/>
      <c r="AH340" s="46"/>
      <c r="AI340" s="19"/>
    </row>
    <row r="341" spans="2:35">
      <c r="B341" s="822"/>
      <c r="C341" s="842"/>
      <c r="D341" s="170"/>
      <c r="E341" s="955"/>
      <c r="F341" s="955"/>
      <c r="G341" s="22"/>
      <c r="H341" s="349" t="e">
        <f>G341/#REF!</f>
        <v>#REF!</v>
      </c>
      <c r="I341" s="349"/>
      <c r="J341" s="349"/>
      <c r="K341" s="349"/>
      <c r="L341" s="7"/>
      <c r="M341" s="7"/>
      <c r="N341" s="7"/>
      <c r="O341" s="864"/>
      <c r="P341" s="861"/>
      <c r="Q341" s="331"/>
      <c r="R341" s="155"/>
      <c r="S341" s="356"/>
      <c r="T341" s="356"/>
      <c r="U341" s="155"/>
      <c r="V341" s="155"/>
      <c r="W341" s="836"/>
      <c r="X341" s="346"/>
      <c r="Y341" s="836"/>
      <c r="Z341" s="271"/>
      <c r="AA341" s="832"/>
      <c r="AB341" s="856"/>
      <c r="AC341" s="320"/>
      <c r="AD341" s="320"/>
      <c r="AE341" s="320"/>
      <c r="AF341" s="320"/>
      <c r="AG341" s="858"/>
      <c r="AH341" s="46"/>
      <c r="AI341" s="19"/>
    </row>
    <row r="342" spans="2:35" s="90" customFormat="1" ht="16.5" customHeight="1">
      <c r="B342" s="241"/>
      <c r="C342" s="78" t="s">
        <v>348</v>
      </c>
      <c r="D342" s="78">
        <f>COUNTA(D332:D341)</f>
        <v>0</v>
      </c>
      <c r="E342" s="953"/>
      <c r="F342" s="954"/>
      <c r="G342" s="69">
        <f>SUM(G332:G341)</f>
        <v>0</v>
      </c>
      <c r="H342" s="69" t="e">
        <f>SUM(H332:H341)</f>
        <v>#REF!</v>
      </c>
      <c r="I342" s="69"/>
      <c r="J342" s="69"/>
      <c r="K342" s="69"/>
      <c r="L342" s="69" t="e">
        <f>H342/200</f>
        <v>#REF!</v>
      </c>
      <c r="M342" s="69"/>
      <c r="N342" s="69"/>
      <c r="O342" s="70">
        <f>SUM(O332:O341)</f>
        <v>0</v>
      </c>
      <c r="P342" s="71">
        <f>SUM(P332:P341)</f>
        <v>0</v>
      </c>
      <c r="Q342" s="71"/>
      <c r="R342" s="71"/>
      <c r="S342" s="71"/>
      <c r="T342" s="71"/>
      <c r="U342" s="74"/>
      <c r="V342" s="74"/>
      <c r="W342" s="74">
        <f t="shared" ref="W342" si="60">SUM(W332:W341)</f>
        <v>0</v>
      </c>
      <c r="X342" s="74"/>
      <c r="Y342" s="74">
        <f>SUM(Y332:Y341)</f>
        <v>0</v>
      </c>
      <c r="Z342" s="74"/>
      <c r="AA342" s="71"/>
      <c r="AB342" s="71" t="e">
        <f>SUM(AB332:AB341)</f>
        <v>#REF!</v>
      </c>
      <c r="AC342" s="71"/>
      <c r="AD342" s="71"/>
      <c r="AE342" s="71"/>
      <c r="AF342" s="71"/>
      <c r="AG342" s="71" t="e">
        <f t="shared" ref="AG342" si="61">SUM(AG332:AG341)</f>
        <v>#REF!</v>
      </c>
      <c r="AH342" s="81"/>
      <c r="AI342" s="91"/>
    </row>
    <row r="343" spans="2:35" s="93" customFormat="1" ht="15" thickBot="1">
      <c r="B343" s="242"/>
      <c r="C343" s="82"/>
      <c r="D343" s="83"/>
      <c r="E343" s="951"/>
      <c r="F343" s="952"/>
      <c r="G343" s="84"/>
      <c r="H343" s="28" t="str">
        <f>IFERROR(IF(G343/#REF!=0," ",G343/#REF!),"")</f>
        <v/>
      </c>
      <c r="I343" s="28"/>
      <c r="J343" s="28"/>
      <c r="K343" s="28"/>
      <c r="L343" s="28"/>
      <c r="M343" s="28"/>
      <c r="N343" s="28"/>
      <c r="O343" s="72"/>
      <c r="P343" s="73"/>
      <c r="Q343" s="73"/>
      <c r="R343" s="73"/>
      <c r="S343" s="73"/>
      <c r="T343" s="73"/>
      <c r="U343" s="73"/>
      <c r="V343" s="73"/>
      <c r="W343" s="73"/>
      <c r="X343" s="73"/>
      <c r="Y343" s="73"/>
      <c r="Z343" s="73"/>
      <c r="AA343" s="73"/>
      <c r="AB343" s="73"/>
      <c r="AC343" s="73"/>
      <c r="AD343" s="73"/>
      <c r="AE343" s="73"/>
      <c r="AF343" s="73"/>
      <c r="AG343" s="73"/>
      <c r="AH343" s="87"/>
      <c r="AI343" s="92"/>
    </row>
    <row r="344" spans="2:35">
      <c r="B344" s="823">
        <f>B332+1</f>
        <v>28</v>
      </c>
      <c r="C344" s="841"/>
      <c r="D344" s="170"/>
      <c r="E344" s="955"/>
      <c r="F344" s="955"/>
      <c r="G344" s="357"/>
      <c r="H344" s="349" t="e">
        <f>G344/#REF!</f>
        <v>#REF!</v>
      </c>
      <c r="I344" s="348"/>
      <c r="J344" s="348"/>
      <c r="K344" s="348"/>
      <c r="L344" s="147"/>
      <c r="M344" s="147"/>
      <c r="N344" s="147"/>
      <c r="O344" s="862" t="str">
        <f>IFERROR(ROUND(IF(G354/#REF!=0,"",G354/#REF!),0),"")</f>
        <v/>
      </c>
      <c r="P344" s="859" t="str">
        <f>IFERROR(O354/#REF!,"")</f>
        <v/>
      </c>
      <c r="Q344" s="330"/>
      <c r="R344" s="155" t="str">
        <f>IFERROR(P354*#REF!/2,"")</f>
        <v/>
      </c>
      <c r="S344" s="356"/>
      <c r="T344" s="356"/>
      <c r="U344" s="155" t="str">
        <f>IFERROR(S354*#REF!/2,"")</f>
        <v/>
      </c>
      <c r="V344" s="155"/>
      <c r="W344" s="834" t="str">
        <f>IFERROR(ROUND(IF(OR(#REF!="Shazoor",#REF!="Shazoor",#REF!="Shazoor",#REF!="Shazoor"),$P354/#REF!,""),1),"NA")</f>
        <v>NA</v>
      </c>
      <c r="X344" s="344"/>
      <c r="Y344" s="834" t="str">
        <f>IFERROR(ROUND(IF(OR(#REF!="Suzuki",#REF!="Suzuki",#REF!="Suzuki",#REF!="Suzuki"),$P354/#REF!,""),1),"NA")</f>
        <v>NA</v>
      </c>
      <c r="Z344" s="269"/>
      <c r="AA344" s="830"/>
      <c r="AB344" s="855" t="e">
        <f>L354</f>
        <v>#REF!</v>
      </c>
      <c r="AC344" s="319"/>
      <c r="AD344" s="319"/>
      <c r="AE344" s="319"/>
      <c r="AF344" s="319"/>
      <c r="AG344" s="857" t="e">
        <f>AB344/20</f>
        <v>#REF!</v>
      </c>
      <c r="AH344" s="44"/>
      <c r="AI344" s="19"/>
    </row>
    <row r="345" spans="2:35">
      <c r="B345" s="823"/>
      <c r="C345" s="841"/>
      <c r="D345" s="170"/>
      <c r="E345" s="955"/>
      <c r="F345" s="955"/>
      <c r="G345" s="357"/>
      <c r="H345" s="349" t="e">
        <f>G345/#REF!</f>
        <v>#REF!</v>
      </c>
      <c r="I345" s="348"/>
      <c r="J345" s="348"/>
      <c r="K345" s="348"/>
      <c r="L345" s="147"/>
      <c r="M345" s="147"/>
      <c r="N345" s="147"/>
      <c r="O345" s="863"/>
      <c r="P345" s="860"/>
      <c r="Q345" s="330"/>
      <c r="R345" s="155"/>
      <c r="S345" s="356"/>
      <c r="T345" s="356"/>
      <c r="U345" s="155"/>
      <c r="V345" s="155"/>
      <c r="W345" s="835"/>
      <c r="X345" s="345"/>
      <c r="Y345" s="835"/>
      <c r="Z345" s="270"/>
      <c r="AA345" s="831"/>
      <c r="AB345" s="855"/>
      <c r="AC345" s="319"/>
      <c r="AD345" s="319"/>
      <c r="AE345" s="319"/>
      <c r="AF345" s="319"/>
      <c r="AG345" s="857"/>
      <c r="AH345" s="46"/>
      <c r="AI345" s="19"/>
    </row>
    <row r="346" spans="2:35">
      <c r="B346" s="823"/>
      <c r="C346" s="841"/>
      <c r="D346" s="170"/>
      <c r="E346" s="955"/>
      <c r="F346" s="955"/>
      <c r="G346" s="357"/>
      <c r="H346" s="349" t="e">
        <f>G346/#REF!</f>
        <v>#REF!</v>
      </c>
      <c r="I346" s="348"/>
      <c r="J346" s="348"/>
      <c r="K346" s="348"/>
      <c r="L346" s="147"/>
      <c r="M346" s="147"/>
      <c r="N346" s="147"/>
      <c r="O346" s="863"/>
      <c r="P346" s="860"/>
      <c r="Q346" s="330"/>
      <c r="R346" s="155"/>
      <c r="S346" s="356"/>
      <c r="T346" s="356"/>
      <c r="U346" s="155"/>
      <c r="V346" s="155"/>
      <c r="W346" s="835"/>
      <c r="X346" s="345"/>
      <c r="Y346" s="835"/>
      <c r="Z346" s="270"/>
      <c r="AA346" s="831"/>
      <c r="AB346" s="855"/>
      <c r="AC346" s="319"/>
      <c r="AD346" s="319"/>
      <c r="AE346" s="319"/>
      <c r="AF346" s="319"/>
      <c r="AG346" s="857"/>
      <c r="AH346" s="46"/>
      <c r="AI346" s="19"/>
    </row>
    <row r="347" spans="2:35">
      <c r="B347" s="823"/>
      <c r="C347" s="841"/>
      <c r="D347" s="170"/>
      <c r="E347" s="955"/>
      <c r="F347" s="955"/>
      <c r="G347" s="357"/>
      <c r="H347" s="349" t="e">
        <f>G347/#REF!</f>
        <v>#REF!</v>
      </c>
      <c r="I347" s="348"/>
      <c r="J347" s="348"/>
      <c r="K347" s="348"/>
      <c r="L347" s="147"/>
      <c r="M347" s="147"/>
      <c r="N347" s="147"/>
      <c r="O347" s="863"/>
      <c r="P347" s="860"/>
      <c r="Q347" s="330"/>
      <c r="R347" s="155"/>
      <c r="S347" s="356"/>
      <c r="T347" s="356"/>
      <c r="U347" s="155"/>
      <c r="V347" s="155"/>
      <c r="W347" s="835"/>
      <c r="X347" s="345"/>
      <c r="Y347" s="835"/>
      <c r="Z347" s="270"/>
      <c r="AA347" s="831"/>
      <c r="AB347" s="855"/>
      <c r="AC347" s="319"/>
      <c r="AD347" s="319"/>
      <c r="AE347" s="319"/>
      <c r="AF347" s="319"/>
      <c r="AG347" s="857"/>
      <c r="AH347" s="46"/>
      <c r="AI347" s="19"/>
    </row>
    <row r="348" spans="2:35">
      <c r="B348" s="823"/>
      <c r="C348" s="841"/>
      <c r="D348" s="170"/>
      <c r="E348" s="955"/>
      <c r="F348" s="955"/>
      <c r="G348" s="22"/>
      <c r="H348" s="349" t="e">
        <f>G348/#REF!</f>
        <v>#REF!</v>
      </c>
      <c r="I348" s="348"/>
      <c r="J348" s="348"/>
      <c r="K348" s="348"/>
      <c r="L348" s="147"/>
      <c r="M348" s="147"/>
      <c r="N348" s="147"/>
      <c r="O348" s="863"/>
      <c r="P348" s="860"/>
      <c r="Q348" s="330"/>
      <c r="R348" s="155"/>
      <c r="S348" s="356"/>
      <c r="T348" s="356"/>
      <c r="U348" s="155"/>
      <c r="V348" s="155"/>
      <c r="W348" s="835"/>
      <c r="X348" s="345"/>
      <c r="Y348" s="835"/>
      <c r="Z348" s="270"/>
      <c r="AA348" s="831"/>
      <c r="AB348" s="855"/>
      <c r="AC348" s="319"/>
      <c r="AD348" s="319"/>
      <c r="AE348" s="319"/>
      <c r="AF348" s="319"/>
      <c r="AG348" s="857"/>
      <c r="AH348" s="46"/>
      <c r="AI348" s="19"/>
    </row>
    <row r="349" spans="2:35">
      <c r="B349" s="823"/>
      <c r="C349" s="841"/>
      <c r="D349" s="170"/>
      <c r="E349" s="955"/>
      <c r="F349" s="955"/>
      <c r="G349" s="22"/>
      <c r="H349" s="349" t="e">
        <f>G349/#REF!</f>
        <v>#REF!</v>
      </c>
      <c r="I349" s="348"/>
      <c r="J349" s="348"/>
      <c r="K349" s="348"/>
      <c r="L349" s="147"/>
      <c r="M349" s="147"/>
      <c r="N349" s="147"/>
      <c r="O349" s="863"/>
      <c r="P349" s="860"/>
      <c r="Q349" s="330"/>
      <c r="R349" s="155"/>
      <c r="S349" s="356"/>
      <c r="T349" s="356"/>
      <c r="U349" s="155"/>
      <c r="V349" s="155"/>
      <c r="W349" s="835"/>
      <c r="X349" s="345"/>
      <c r="Y349" s="835"/>
      <c r="Z349" s="270"/>
      <c r="AA349" s="831"/>
      <c r="AB349" s="855"/>
      <c r="AC349" s="319"/>
      <c r="AD349" s="319"/>
      <c r="AE349" s="319"/>
      <c r="AF349" s="319"/>
      <c r="AG349" s="857"/>
      <c r="AH349" s="46"/>
      <c r="AI349" s="19"/>
    </row>
    <row r="350" spans="2:35">
      <c r="B350" s="823"/>
      <c r="C350" s="841"/>
      <c r="D350" s="170"/>
      <c r="E350" s="955"/>
      <c r="F350" s="955"/>
      <c r="G350" s="22"/>
      <c r="H350" s="349" t="e">
        <f>G350/#REF!</f>
        <v>#REF!</v>
      </c>
      <c r="I350" s="348"/>
      <c r="J350" s="348"/>
      <c r="K350" s="348"/>
      <c r="L350" s="147"/>
      <c r="M350" s="147"/>
      <c r="N350" s="147"/>
      <c r="O350" s="863"/>
      <c r="P350" s="860"/>
      <c r="Q350" s="330"/>
      <c r="R350" s="155"/>
      <c r="S350" s="356"/>
      <c r="T350" s="356"/>
      <c r="U350" s="155"/>
      <c r="V350" s="155"/>
      <c r="W350" s="835"/>
      <c r="X350" s="345"/>
      <c r="Y350" s="835"/>
      <c r="Z350" s="270"/>
      <c r="AA350" s="831"/>
      <c r="AB350" s="855"/>
      <c r="AC350" s="319"/>
      <c r="AD350" s="319"/>
      <c r="AE350" s="319"/>
      <c r="AF350" s="319"/>
      <c r="AG350" s="857"/>
      <c r="AH350" s="46"/>
      <c r="AI350" s="19"/>
    </row>
    <row r="351" spans="2:35">
      <c r="B351" s="823"/>
      <c r="C351" s="841"/>
      <c r="D351" s="170"/>
      <c r="E351" s="955"/>
      <c r="F351" s="955"/>
      <c r="G351" s="22"/>
      <c r="H351" s="349" t="e">
        <f>G351/#REF!</f>
        <v>#REF!</v>
      </c>
      <c r="I351" s="348"/>
      <c r="J351" s="348"/>
      <c r="K351" s="348"/>
      <c r="L351" s="147"/>
      <c r="M351" s="147"/>
      <c r="N351" s="147"/>
      <c r="O351" s="863"/>
      <c r="P351" s="860"/>
      <c r="Q351" s="330"/>
      <c r="R351" s="155"/>
      <c r="S351" s="356"/>
      <c r="T351" s="356"/>
      <c r="U351" s="155"/>
      <c r="V351" s="155"/>
      <c r="W351" s="835"/>
      <c r="X351" s="345"/>
      <c r="Y351" s="835"/>
      <c r="Z351" s="270"/>
      <c r="AA351" s="831"/>
      <c r="AB351" s="855"/>
      <c r="AC351" s="319"/>
      <c r="AD351" s="319"/>
      <c r="AE351" s="319"/>
      <c r="AF351" s="319"/>
      <c r="AG351" s="857"/>
      <c r="AH351" s="46"/>
      <c r="AI351" s="19"/>
    </row>
    <row r="352" spans="2:35">
      <c r="B352" s="823"/>
      <c r="C352" s="841"/>
      <c r="D352" s="170"/>
      <c r="E352" s="955"/>
      <c r="F352" s="955"/>
      <c r="G352" s="22"/>
      <c r="H352" s="349" t="e">
        <f>G352/#REF!</f>
        <v>#REF!</v>
      </c>
      <c r="I352" s="348"/>
      <c r="J352" s="348"/>
      <c r="K352" s="348"/>
      <c r="L352" s="147"/>
      <c r="M352" s="147"/>
      <c r="N352" s="147"/>
      <c r="O352" s="863"/>
      <c r="P352" s="860"/>
      <c r="Q352" s="330"/>
      <c r="R352" s="155"/>
      <c r="S352" s="356"/>
      <c r="T352" s="356"/>
      <c r="U352" s="155"/>
      <c r="V352" s="155"/>
      <c r="W352" s="835"/>
      <c r="X352" s="345"/>
      <c r="Y352" s="835"/>
      <c r="Z352" s="270"/>
      <c r="AA352" s="831"/>
      <c r="AB352" s="855"/>
      <c r="AC352" s="319"/>
      <c r="AD352" s="319"/>
      <c r="AE352" s="319"/>
      <c r="AF352" s="319"/>
      <c r="AG352" s="857"/>
      <c r="AH352" s="46"/>
      <c r="AI352" s="19"/>
    </row>
    <row r="353" spans="2:35">
      <c r="B353" s="822"/>
      <c r="C353" s="842"/>
      <c r="D353" s="170"/>
      <c r="E353" s="955"/>
      <c r="F353" s="955"/>
      <c r="G353" s="22"/>
      <c r="H353" s="349" t="e">
        <f>G353/#REF!</f>
        <v>#REF!</v>
      </c>
      <c r="I353" s="349"/>
      <c r="J353" s="349"/>
      <c r="K353" s="349"/>
      <c r="L353" s="7"/>
      <c r="M353" s="7"/>
      <c r="N353" s="7"/>
      <c r="O353" s="864"/>
      <c r="P353" s="861"/>
      <c r="Q353" s="331"/>
      <c r="R353" s="155"/>
      <c r="S353" s="356"/>
      <c r="T353" s="356"/>
      <c r="U353" s="155"/>
      <c r="V353" s="155"/>
      <c r="W353" s="836"/>
      <c r="X353" s="346"/>
      <c r="Y353" s="836"/>
      <c r="Z353" s="271"/>
      <c r="AA353" s="832"/>
      <c r="AB353" s="856"/>
      <c r="AC353" s="320"/>
      <c r="AD353" s="320"/>
      <c r="AE353" s="320"/>
      <c r="AF353" s="320"/>
      <c r="AG353" s="858"/>
      <c r="AH353" s="46"/>
      <c r="AI353" s="19"/>
    </row>
    <row r="354" spans="2:35" s="90" customFormat="1" ht="16.5" customHeight="1">
      <c r="B354" s="241"/>
      <c r="C354" s="78" t="s">
        <v>348</v>
      </c>
      <c r="D354" s="78">
        <f>COUNTA(D344:D353)</f>
        <v>0</v>
      </c>
      <c r="E354" s="953"/>
      <c r="F354" s="954"/>
      <c r="G354" s="69">
        <f>SUM(G344:G353)</f>
        <v>0</v>
      </c>
      <c r="H354" s="69" t="e">
        <f>SUM(H344:H353)</f>
        <v>#REF!</v>
      </c>
      <c r="I354" s="69"/>
      <c r="J354" s="69"/>
      <c r="K354" s="69"/>
      <c r="L354" s="69" t="e">
        <f>H354/200</f>
        <v>#REF!</v>
      </c>
      <c r="M354" s="69"/>
      <c r="N354" s="69"/>
      <c r="O354" s="70">
        <f>SUM(O344:O353)</f>
        <v>0</v>
      </c>
      <c r="P354" s="71">
        <f>SUM(P344:P353)</f>
        <v>0</v>
      </c>
      <c r="Q354" s="71"/>
      <c r="R354" s="71"/>
      <c r="S354" s="71"/>
      <c r="T354" s="71"/>
      <c r="U354" s="74"/>
      <c r="V354" s="74"/>
      <c r="W354" s="74">
        <f t="shared" ref="W354" si="62">SUM(W344:W353)</f>
        <v>0</v>
      </c>
      <c r="X354" s="74"/>
      <c r="Y354" s="74">
        <f>SUM(Y344:Y353)</f>
        <v>0</v>
      </c>
      <c r="Z354" s="74"/>
      <c r="AA354" s="71"/>
      <c r="AB354" s="71" t="e">
        <f>SUM(AB344:AB353)</f>
        <v>#REF!</v>
      </c>
      <c r="AC354" s="71"/>
      <c r="AD354" s="71"/>
      <c r="AE354" s="71"/>
      <c r="AF354" s="71"/>
      <c r="AG354" s="71" t="e">
        <f t="shared" ref="AG354" si="63">SUM(AG344:AG353)</f>
        <v>#REF!</v>
      </c>
      <c r="AH354" s="81"/>
      <c r="AI354" s="91"/>
    </row>
    <row r="355" spans="2:35" s="93" customFormat="1" ht="15" thickBot="1">
      <c r="B355" s="242"/>
      <c r="C355" s="82"/>
      <c r="D355" s="83"/>
      <c r="E355" s="951"/>
      <c r="F355" s="952"/>
      <c r="G355" s="84"/>
      <c r="H355" s="28" t="str">
        <f>IFERROR(IF(G355/#REF!=0," ",G355/#REF!),"")</f>
        <v/>
      </c>
      <c r="I355" s="28"/>
      <c r="J355" s="28"/>
      <c r="K355" s="28"/>
      <c r="L355" s="28"/>
      <c r="M355" s="28"/>
      <c r="N355" s="28"/>
      <c r="O355" s="72"/>
      <c r="P355" s="73"/>
      <c r="Q355" s="73"/>
      <c r="R355" s="73"/>
      <c r="S355" s="73"/>
      <c r="T355" s="73"/>
      <c r="U355" s="73"/>
      <c r="V355" s="73"/>
      <c r="W355" s="73"/>
      <c r="X355" s="73"/>
      <c r="Y355" s="73"/>
      <c r="Z355" s="73"/>
      <c r="AA355" s="73"/>
      <c r="AB355" s="73"/>
      <c r="AC355" s="73"/>
      <c r="AD355" s="73"/>
      <c r="AE355" s="73"/>
      <c r="AF355" s="73"/>
      <c r="AG355" s="73"/>
      <c r="AH355" s="87"/>
      <c r="AI355" s="92"/>
    </row>
    <row r="356" spans="2:35">
      <c r="B356" s="823">
        <f>B344+1</f>
        <v>29</v>
      </c>
      <c r="C356" s="841"/>
      <c r="D356" s="170"/>
      <c r="E356" s="955"/>
      <c r="F356" s="955"/>
      <c r="G356" s="357"/>
      <c r="H356" s="349" t="e">
        <f>G356/#REF!</f>
        <v>#REF!</v>
      </c>
      <c r="I356" s="348"/>
      <c r="J356" s="348"/>
      <c r="K356" s="348"/>
      <c r="L356" s="147"/>
      <c r="M356" s="147"/>
      <c r="N356" s="147"/>
      <c r="O356" s="862" t="str">
        <f>IFERROR(ROUND(IF(G366/#REF!=0,"",G366/#REF!),0),"")</f>
        <v/>
      </c>
      <c r="P356" s="859" t="str">
        <f>IFERROR(O366/#REF!,"")</f>
        <v/>
      </c>
      <c r="Q356" s="330"/>
      <c r="R356" s="155" t="str">
        <f>IFERROR(P366*#REF!/2,"")</f>
        <v/>
      </c>
      <c r="S356" s="356"/>
      <c r="T356" s="356"/>
      <c r="U356" s="155" t="str">
        <f>IFERROR(S366*#REF!/2,"")</f>
        <v/>
      </c>
      <c r="V356" s="155"/>
      <c r="W356" s="834" t="str">
        <f>IFERROR(ROUND(IF(OR(#REF!="Shazoor",#REF!="Shazoor",#REF!="Shazoor",#REF!="Shazoor"),$P366/#REF!,""),1),"NA")</f>
        <v>NA</v>
      </c>
      <c r="X356" s="344"/>
      <c r="Y356" s="834" t="str">
        <f>IFERROR(ROUND(IF(OR(#REF!="Suzuki",#REF!="Suzuki",#REF!="Suzuki",#REF!="Suzuki"),$P366/#REF!,""),1),"NA")</f>
        <v>NA</v>
      </c>
      <c r="Z356" s="269"/>
      <c r="AA356" s="830"/>
      <c r="AB356" s="855" t="e">
        <f>L366</f>
        <v>#REF!</v>
      </c>
      <c r="AC356" s="319"/>
      <c r="AD356" s="319"/>
      <c r="AE356" s="319"/>
      <c r="AF356" s="319"/>
      <c r="AG356" s="857" t="e">
        <f>AB356/20</f>
        <v>#REF!</v>
      </c>
      <c r="AH356" s="44"/>
      <c r="AI356" s="19"/>
    </row>
    <row r="357" spans="2:35">
      <c r="B357" s="823"/>
      <c r="C357" s="841"/>
      <c r="D357" s="170"/>
      <c r="E357" s="955"/>
      <c r="F357" s="955"/>
      <c r="G357" s="357"/>
      <c r="H357" s="349" t="e">
        <f>G357/#REF!</f>
        <v>#REF!</v>
      </c>
      <c r="I357" s="348"/>
      <c r="J357" s="348"/>
      <c r="K357" s="348"/>
      <c r="L357" s="147"/>
      <c r="M357" s="147"/>
      <c r="N357" s="147"/>
      <c r="O357" s="863"/>
      <c r="P357" s="860"/>
      <c r="Q357" s="330"/>
      <c r="R357" s="155"/>
      <c r="S357" s="356"/>
      <c r="T357" s="356"/>
      <c r="U357" s="155"/>
      <c r="V357" s="155"/>
      <c r="W357" s="835"/>
      <c r="X357" s="345"/>
      <c r="Y357" s="835"/>
      <c r="Z357" s="270"/>
      <c r="AA357" s="831"/>
      <c r="AB357" s="855"/>
      <c r="AC357" s="319"/>
      <c r="AD357" s="319"/>
      <c r="AE357" s="319"/>
      <c r="AF357" s="319"/>
      <c r="AG357" s="857"/>
      <c r="AH357" s="46"/>
      <c r="AI357" s="19"/>
    </row>
    <row r="358" spans="2:35">
      <c r="B358" s="823"/>
      <c r="C358" s="841"/>
      <c r="D358" s="170"/>
      <c r="E358" s="955"/>
      <c r="F358" s="955"/>
      <c r="G358" s="357"/>
      <c r="H358" s="349" t="e">
        <f>G358/#REF!</f>
        <v>#REF!</v>
      </c>
      <c r="I358" s="348"/>
      <c r="J358" s="348"/>
      <c r="K358" s="348"/>
      <c r="L358" s="147"/>
      <c r="M358" s="147"/>
      <c r="N358" s="147"/>
      <c r="O358" s="863"/>
      <c r="P358" s="860"/>
      <c r="Q358" s="330"/>
      <c r="R358" s="155"/>
      <c r="S358" s="356"/>
      <c r="T358" s="356"/>
      <c r="U358" s="155"/>
      <c r="V358" s="155"/>
      <c r="W358" s="835"/>
      <c r="X358" s="345"/>
      <c r="Y358" s="835"/>
      <c r="Z358" s="270"/>
      <c r="AA358" s="831"/>
      <c r="AB358" s="855"/>
      <c r="AC358" s="319"/>
      <c r="AD358" s="319"/>
      <c r="AE358" s="319"/>
      <c r="AF358" s="319"/>
      <c r="AG358" s="857"/>
      <c r="AH358" s="46"/>
      <c r="AI358" s="19"/>
    </row>
    <row r="359" spans="2:35">
      <c r="B359" s="823"/>
      <c r="C359" s="841"/>
      <c r="D359" s="170"/>
      <c r="E359" s="955"/>
      <c r="F359" s="955"/>
      <c r="G359" s="357"/>
      <c r="H359" s="349" t="e">
        <f>G359/#REF!</f>
        <v>#REF!</v>
      </c>
      <c r="I359" s="348"/>
      <c r="J359" s="348"/>
      <c r="K359" s="348"/>
      <c r="L359" s="147"/>
      <c r="M359" s="147"/>
      <c r="N359" s="147"/>
      <c r="O359" s="863"/>
      <c r="P359" s="860"/>
      <c r="Q359" s="330"/>
      <c r="R359" s="155"/>
      <c r="S359" s="356"/>
      <c r="T359" s="356"/>
      <c r="U359" s="155"/>
      <c r="V359" s="155"/>
      <c r="W359" s="835"/>
      <c r="X359" s="345"/>
      <c r="Y359" s="835"/>
      <c r="Z359" s="270"/>
      <c r="AA359" s="831"/>
      <c r="AB359" s="855"/>
      <c r="AC359" s="319"/>
      <c r="AD359" s="319"/>
      <c r="AE359" s="319"/>
      <c r="AF359" s="319"/>
      <c r="AG359" s="857"/>
      <c r="AH359" s="46"/>
      <c r="AI359" s="19"/>
    </row>
    <row r="360" spans="2:35">
      <c r="B360" s="823"/>
      <c r="C360" s="841"/>
      <c r="D360" s="170"/>
      <c r="E360" s="955"/>
      <c r="F360" s="955"/>
      <c r="G360" s="22"/>
      <c r="H360" s="349" t="e">
        <f>G360/#REF!</f>
        <v>#REF!</v>
      </c>
      <c r="I360" s="348"/>
      <c r="J360" s="348"/>
      <c r="K360" s="348"/>
      <c r="L360" s="147"/>
      <c r="M360" s="147"/>
      <c r="N360" s="147"/>
      <c r="O360" s="863"/>
      <c r="P360" s="860"/>
      <c r="Q360" s="330"/>
      <c r="R360" s="155"/>
      <c r="S360" s="356"/>
      <c r="T360" s="356"/>
      <c r="U360" s="155"/>
      <c r="V360" s="155"/>
      <c r="W360" s="835"/>
      <c r="X360" s="345"/>
      <c r="Y360" s="835"/>
      <c r="Z360" s="270"/>
      <c r="AA360" s="831"/>
      <c r="AB360" s="855"/>
      <c r="AC360" s="319"/>
      <c r="AD360" s="319"/>
      <c r="AE360" s="319"/>
      <c r="AF360" s="319"/>
      <c r="AG360" s="857"/>
      <c r="AH360" s="46"/>
      <c r="AI360" s="19"/>
    </row>
    <row r="361" spans="2:35">
      <c r="B361" s="823"/>
      <c r="C361" s="841"/>
      <c r="D361" s="170"/>
      <c r="E361" s="955"/>
      <c r="F361" s="955"/>
      <c r="G361" s="22"/>
      <c r="H361" s="349" t="e">
        <f>G361/#REF!</f>
        <v>#REF!</v>
      </c>
      <c r="I361" s="348"/>
      <c r="J361" s="348"/>
      <c r="K361" s="348"/>
      <c r="L361" s="147"/>
      <c r="M361" s="147"/>
      <c r="N361" s="147"/>
      <c r="O361" s="863"/>
      <c r="P361" s="860"/>
      <c r="Q361" s="330"/>
      <c r="R361" s="155"/>
      <c r="S361" s="356"/>
      <c r="T361" s="356"/>
      <c r="U361" s="155"/>
      <c r="V361" s="155"/>
      <c r="W361" s="835"/>
      <c r="X361" s="345"/>
      <c r="Y361" s="835"/>
      <c r="Z361" s="270"/>
      <c r="AA361" s="831"/>
      <c r="AB361" s="855"/>
      <c r="AC361" s="319"/>
      <c r="AD361" s="319"/>
      <c r="AE361" s="319"/>
      <c r="AF361" s="319"/>
      <c r="AG361" s="857"/>
      <c r="AH361" s="46"/>
      <c r="AI361" s="19"/>
    </row>
    <row r="362" spans="2:35">
      <c r="B362" s="823"/>
      <c r="C362" s="841"/>
      <c r="D362" s="170"/>
      <c r="E362" s="955"/>
      <c r="F362" s="955"/>
      <c r="G362" s="22"/>
      <c r="H362" s="349" t="e">
        <f>G362/#REF!</f>
        <v>#REF!</v>
      </c>
      <c r="I362" s="348"/>
      <c r="J362" s="348"/>
      <c r="K362" s="348"/>
      <c r="L362" s="147"/>
      <c r="M362" s="147"/>
      <c r="N362" s="147"/>
      <c r="O362" s="863"/>
      <c r="P362" s="860"/>
      <c r="Q362" s="330"/>
      <c r="R362" s="155"/>
      <c r="S362" s="356"/>
      <c r="T362" s="356"/>
      <c r="U362" s="155"/>
      <c r="V362" s="155"/>
      <c r="W362" s="835"/>
      <c r="X362" s="345"/>
      <c r="Y362" s="835"/>
      <c r="Z362" s="270"/>
      <c r="AA362" s="831"/>
      <c r="AB362" s="855"/>
      <c r="AC362" s="319"/>
      <c r="AD362" s="319"/>
      <c r="AE362" s="319"/>
      <c r="AF362" s="319"/>
      <c r="AG362" s="857"/>
      <c r="AH362" s="46"/>
      <c r="AI362" s="19"/>
    </row>
    <row r="363" spans="2:35">
      <c r="B363" s="823"/>
      <c r="C363" s="841"/>
      <c r="D363" s="170"/>
      <c r="E363" s="955"/>
      <c r="F363" s="955"/>
      <c r="G363" s="22"/>
      <c r="H363" s="349" t="e">
        <f>G363/#REF!</f>
        <v>#REF!</v>
      </c>
      <c r="I363" s="348"/>
      <c r="J363" s="348"/>
      <c r="K363" s="348"/>
      <c r="L363" s="147"/>
      <c r="M363" s="147"/>
      <c r="N363" s="147"/>
      <c r="O363" s="863"/>
      <c r="P363" s="860"/>
      <c r="Q363" s="330"/>
      <c r="R363" s="155"/>
      <c r="S363" s="356"/>
      <c r="T363" s="356"/>
      <c r="U363" s="155"/>
      <c r="V363" s="155"/>
      <c r="W363" s="835"/>
      <c r="X363" s="345"/>
      <c r="Y363" s="835"/>
      <c r="Z363" s="270"/>
      <c r="AA363" s="831"/>
      <c r="AB363" s="855"/>
      <c r="AC363" s="319"/>
      <c r="AD363" s="319"/>
      <c r="AE363" s="319"/>
      <c r="AF363" s="319"/>
      <c r="AG363" s="857"/>
      <c r="AH363" s="46"/>
      <c r="AI363" s="19"/>
    </row>
    <row r="364" spans="2:35">
      <c r="B364" s="823"/>
      <c r="C364" s="841"/>
      <c r="D364" s="170"/>
      <c r="E364" s="955"/>
      <c r="F364" s="955"/>
      <c r="G364" s="22"/>
      <c r="H364" s="349" t="e">
        <f>G364/#REF!</f>
        <v>#REF!</v>
      </c>
      <c r="I364" s="348"/>
      <c r="J364" s="348"/>
      <c r="K364" s="348"/>
      <c r="L364" s="147"/>
      <c r="M364" s="147"/>
      <c r="N364" s="147"/>
      <c r="O364" s="863"/>
      <c r="P364" s="860"/>
      <c r="Q364" s="330"/>
      <c r="R364" s="155"/>
      <c r="S364" s="356"/>
      <c r="T364" s="356"/>
      <c r="U364" s="155"/>
      <c r="V364" s="155"/>
      <c r="W364" s="835"/>
      <c r="X364" s="345"/>
      <c r="Y364" s="835"/>
      <c r="Z364" s="270"/>
      <c r="AA364" s="831"/>
      <c r="AB364" s="855"/>
      <c r="AC364" s="319"/>
      <c r="AD364" s="319"/>
      <c r="AE364" s="319"/>
      <c r="AF364" s="319"/>
      <c r="AG364" s="857"/>
      <c r="AH364" s="46"/>
      <c r="AI364" s="19"/>
    </row>
    <row r="365" spans="2:35">
      <c r="B365" s="822"/>
      <c r="C365" s="842"/>
      <c r="D365" s="170"/>
      <c r="E365" s="955"/>
      <c r="F365" s="955"/>
      <c r="G365" s="22"/>
      <c r="H365" s="349" t="e">
        <f>G365/#REF!</f>
        <v>#REF!</v>
      </c>
      <c r="I365" s="349"/>
      <c r="J365" s="349"/>
      <c r="K365" s="349"/>
      <c r="L365" s="7"/>
      <c r="M365" s="7"/>
      <c r="N365" s="7"/>
      <c r="O365" s="864"/>
      <c r="P365" s="861"/>
      <c r="Q365" s="331"/>
      <c r="R365" s="155"/>
      <c r="S365" s="356"/>
      <c r="T365" s="356"/>
      <c r="U365" s="155"/>
      <c r="V365" s="155"/>
      <c r="W365" s="836"/>
      <c r="X365" s="346"/>
      <c r="Y365" s="836"/>
      <c r="Z365" s="271"/>
      <c r="AA365" s="832"/>
      <c r="AB365" s="856"/>
      <c r="AC365" s="320"/>
      <c r="AD365" s="320"/>
      <c r="AE365" s="320"/>
      <c r="AF365" s="320"/>
      <c r="AG365" s="858"/>
      <c r="AH365" s="46"/>
      <c r="AI365" s="19"/>
    </row>
    <row r="366" spans="2:35" s="90" customFormat="1" ht="16.5" customHeight="1">
      <c r="B366" s="241"/>
      <c r="C366" s="78" t="s">
        <v>348</v>
      </c>
      <c r="D366" s="78">
        <f>COUNTA(D356:D365)</f>
        <v>0</v>
      </c>
      <c r="E366" s="953"/>
      <c r="F366" s="954"/>
      <c r="G366" s="69">
        <f>SUM(G356:G365)</f>
        <v>0</v>
      </c>
      <c r="H366" s="69" t="e">
        <f>SUM(H356:H365)</f>
        <v>#REF!</v>
      </c>
      <c r="I366" s="69"/>
      <c r="J366" s="69"/>
      <c r="K366" s="69"/>
      <c r="L366" s="69" t="e">
        <f>H366/200</f>
        <v>#REF!</v>
      </c>
      <c r="M366" s="69"/>
      <c r="N366" s="69"/>
      <c r="O366" s="70">
        <f>SUM(O356:O365)</f>
        <v>0</v>
      </c>
      <c r="P366" s="71">
        <f>SUM(P356:P365)</f>
        <v>0</v>
      </c>
      <c r="Q366" s="71"/>
      <c r="R366" s="71"/>
      <c r="S366" s="71"/>
      <c r="T366" s="71"/>
      <c r="U366" s="74"/>
      <c r="V366" s="74"/>
      <c r="W366" s="74">
        <f t="shared" ref="W366" si="64">SUM(W356:W365)</f>
        <v>0</v>
      </c>
      <c r="X366" s="74"/>
      <c r="Y366" s="74">
        <f>SUM(Y356:Y365)</f>
        <v>0</v>
      </c>
      <c r="Z366" s="74"/>
      <c r="AA366" s="71"/>
      <c r="AB366" s="71" t="e">
        <f>SUM(AB356:AB365)</f>
        <v>#REF!</v>
      </c>
      <c r="AC366" s="71"/>
      <c r="AD366" s="71"/>
      <c r="AE366" s="71"/>
      <c r="AF366" s="71"/>
      <c r="AG366" s="71" t="e">
        <f t="shared" ref="AG366" si="65">SUM(AG356:AG365)</f>
        <v>#REF!</v>
      </c>
      <c r="AH366" s="81"/>
      <c r="AI366" s="91"/>
    </row>
    <row r="367" spans="2:35" s="93" customFormat="1" ht="15" thickBot="1">
      <c r="B367" s="242"/>
      <c r="C367" s="82"/>
      <c r="D367" s="83"/>
      <c r="E367" s="951"/>
      <c r="F367" s="952"/>
      <c r="G367" s="84"/>
      <c r="H367" s="28" t="str">
        <f>IFERROR(IF(G367/#REF!=0," ",G367/#REF!),"")</f>
        <v/>
      </c>
      <c r="I367" s="28"/>
      <c r="J367" s="28"/>
      <c r="K367" s="28"/>
      <c r="L367" s="28"/>
      <c r="M367" s="28"/>
      <c r="N367" s="28"/>
      <c r="O367" s="72"/>
      <c r="P367" s="73"/>
      <c r="Q367" s="73"/>
      <c r="R367" s="73"/>
      <c r="S367" s="73"/>
      <c r="T367" s="73"/>
      <c r="U367" s="73"/>
      <c r="V367" s="73"/>
      <c r="W367" s="73"/>
      <c r="X367" s="73"/>
      <c r="Y367" s="73"/>
      <c r="Z367" s="73"/>
      <c r="AA367" s="73"/>
      <c r="AB367" s="73"/>
      <c r="AC367" s="73"/>
      <c r="AD367" s="73"/>
      <c r="AE367" s="73"/>
      <c r="AF367" s="73"/>
      <c r="AG367" s="73"/>
      <c r="AH367" s="87"/>
      <c r="AI367" s="92"/>
    </row>
    <row r="368" spans="2:35">
      <c r="B368" s="823">
        <f>B356+1</f>
        <v>30</v>
      </c>
      <c r="C368" s="841"/>
      <c r="D368" s="170"/>
      <c r="E368" s="955"/>
      <c r="F368" s="955"/>
      <c r="G368" s="357"/>
      <c r="H368" s="349" t="e">
        <f>G368/#REF!</f>
        <v>#REF!</v>
      </c>
      <c r="I368" s="348"/>
      <c r="J368" s="348"/>
      <c r="K368" s="348"/>
      <c r="L368" s="147"/>
      <c r="M368" s="147"/>
      <c r="N368" s="147"/>
      <c r="O368" s="862" t="str">
        <f>IFERROR(ROUND(IF(G378/#REF!=0,"",G378/#REF!),0),"")</f>
        <v/>
      </c>
      <c r="P368" s="859" t="str">
        <f>IFERROR(O378/#REF!,"")</f>
        <v/>
      </c>
      <c r="Q368" s="330"/>
      <c r="R368" s="155" t="str">
        <f>IFERROR(P378*#REF!/2,"")</f>
        <v/>
      </c>
      <c r="S368" s="356"/>
      <c r="T368" s="356"/>
      <c r="U368" s="155" t="str">
        <f>IFERROR(S378*#REF!/2,"")</f>
        <v/>
      </c>
      <c r="V368" s="155"/>
      <c r="W368" s="834" t="str">
        <f>IFERROR(ROUND(IF(OR(#REF!="Shazoor",#REF!="Shazoor",#REF!="Shazoor",#REF!="Shazoor"),$P378/#REF!,""),1),"NA")</f>
        <v>NA</v>
      </c>
      <c r="X368" s="344"/>
      <c r="Y368" s="834" t="str">
        <f>IFERROR(ROUND(IF(OR(#REF!="Suzuki",#REF!="Suzuki",#REF!="Suzuki",#REF!="Suzuki"),$P378/#REF!,""),1),"NA")</f>
        <v>NA</v>
      </c>
      <c r="Z368" s="269"/>
      <c r="AA368" s="830"/>
      <c r="AB368" s="855" t="e">
        <f>L378</f>
        <v>#REF!</v>
      </c>
      <c r="AC368" s="319"/>
      <c r="AD368" s="319"/>
      <c r="AE368" s="319"/>
      <c r="AF368" s="319"/>
      <c r="AG368" s="857" t="e">
        <f>AB368/20</f>
        <v>#REF!</v>
      </c>
      <c r="AH368" s="44"/>
      <c r="AI368" s="19"/>
    </row>
    <row r="369" spans="2:35">
      <c r="B369" s="823"/>
      <c r="C369" s="841"/>
      <c r="D369" s="170"/>
      <c r="E369" s="955"/>
      <c r="F369" s="955"/>
      <c r="G369" s="357"/>
      <c r="H369" s="349" t="e">
        <f>G369/#REF!</f>
        <v>#REF!</v>
      </c>
      <c r="I369" s="348"/>
      <c r="J369" s="348"/>
      <c r="K369" s="348"/>
      <c r="L369" s="147"/>
      <c r="M369" s="147"/>
      <c r="N369" s="147"/>
      <c r="O369" s="863"/>
      <c r="P369" s="860"/>
      <c r="Q369" s="330"/>
      <c r="R369" s="155"/>
      <c r="S369" s="356"/>
      <c r="T369" s="356"/>
      <c r="U369" s="155"/>
      <c r="V369" s="155"/>
      <c r="W369" s="835"/>
      <c r="X369" s="345"/>
      <c r="Y369" s="835"/>
      <c r="Z369" s="270"/>
      <c r="AA369" s="831"/>
      <c r="AB369" s="855"/>
      <c r="AC369" s="319"/>
      <c r="AD369" s="319"/>
      <c r="AE369" s="319"/>
      <c r="AF369" s="319"/>
      <c r="AG369" s="857"/>
      <c r="AH369" s="46"/>
      <c r="AI369" s="19"/>
    </row>
    <row r="370" spans="2:35">
      <c r="B370" s="823"/>
      <c r="C370" s="841"/>
      <c r="D370" s="170"/>
      <c r="E370" s="955"/>
      <c r="F370" s="955"/>
      <c r="G370" s="357"/>
      <c r="H370" s="349" t="e">
        <f>G370/#REF!</f>
        <v>#REF!</v>
      </c>
      <c r="I370" s="348"/>
      <c r="J370" s="348"/>
      <c r="K370" s="348"/>
      <c r="L370" s="147"/>
      <c r="M370" s="147"/>
      <c r="N370" s="147"/>
      <c r="O370" s="863"/>
      <c r="P370" s="860"/>
      <c r="Q370" s="330"/>
      <c r="R370" s="155"/>
      <c r="S370" s="356"/>
      <c r="T370" s="356"/>
      <c r="U370" s="155"/>
      <c r="V370" s="155"/>
      <c r="W370" s="835"/>
      <c r="X370" s="345"/>
      <c r="Y370" s="835"/>
      <c r="Z370" s="270"/>
      <c r="AA370" s="831"/>
      <c r="AB370" s="855"/>
      <c r="AC370" s="319"/>
      <c r="AD370" s="319"/>
      <c r="AE370" s="319"/>
      <c r="AF370" s="319"/>
      <c r="AG370" s="857"/>
      <c r="AH370" s="46"/>
      <c r="AI370" s="19"/>
    </row>
    <row r="371" spans="2:35">
      <c r="B371" s="823"/>
      <c r="C371" s="841"/>
      <c r="D371" s="170"/>
      <c r="E371" s="955"/>
      <c r="F371" s="955"/>
      <c r="G371" s="357"/>
      <c r="H371" s="349" t="e">
        <f>G371/#REF!</f>
        <v>#REF!</v>
      </c>
      <c r="I371" s="348"/>
      <c r="J371" s="348"/>
      <c r="K371" s="348"/>
      <c r="L371" s="147"/>
      <c r="M371" s="147"/>
      <c r="N371" s="147"/>
      <c r="O371" s="863"/>
      <c r="P371" s="860"/>
      <c r="Q371" s="330"/>
      <c r="R371" s="155"/>
      <c r="S371" s="356"/>
      <c r="T371" s="356"/>
      <c r="U371" s="155"/>
      <c r="V371" s="155"/>
      <c r="W371" s="835"/>
      <c r="X371" s="345"/>
      <c r="Y371" s="835"/>
      <c r="Z371" s="270"/>
      <c r="AA371" s="831"/>
      <c r="AB371" s="855"/>
      <c r="AC371" s="319"/>
      <c r="AD371" s="319"/>
      <c r="AE371" s="319"/>
      <c r="AF371" s="319"/>
      <c r="AG371" s="857"/>
      <c r="AH371" s="46"/>
      <c r="AI371" s="19"/>
    </row>
    <row r="372" spans="2:35">
      <c r="B372" s="823"/>
      <c r="C372" s="841"/>
      <c r="D372" s="170"/>
      <c r="E372" s="955"/>
      <c r="F372" s="955"/>
      <c r="G372" s="22"/>
      <c r="H372" s="349" t="e">
        <f>G372/#REF!</f>
        <v>#REF!</v>
      </c>
      <c r="I372" s="348"/>
      <c r="J372" s="348"/>
      <c r="K372" s="348"/>
      <c r="L372" s="147"/>
      <c r="M372" s="147"/>
      <c r="N372" s="147"/>
      <c r="O372" s="863"/>
      <c r="P372" s="860"/>
      <c r="Q372" s="330"/>
      <c r="R372" s="155"/>
      <c r="S372" s="356"/>
      <c r="T372" s="356"/>
      <c r="U372" s="155"/>
      <c r="V372" s="155"/>
      <c r="W372" s="835"/>
      <c r="X372" s="345"/>
      <c r="Y372" s="835"/>
      <c r="Z372" s="270"/>
      <c r="AA372" s="831"/>
      <c r="AB372" s="855"/>
      <c r="AC372" s="319"/>
      <c r="AD372" s="319"/>
      <c r="AE372" s="319"/>
      <c r="AF372" s="319"/>
      <c r="AG372" s="857"/>
      <c r="AH372" s="46"/>
      <c r="AI372" s="19"/>
    </row>
    <row r="373" spans="2:35">
      <c r="B373" s="823"/>
      <c r="C373" s="841"/>
      <c r="D373" s="170"/>
      <c r="E373" s="955"/>
      <c r="F373" s="955"/>
      <c r="G373" s="22"/>
      <c r="H373" s="349" t="e">
        <f>G373/#REF!</f>
        <v>#REF!</v>
      </c>
      <c r="I373" s="348"/>
      <c r="J373" s="348"/>
      <c r="K373" s="348"/>
      <c r="L373" s="147"/>
      <c r="M373" s="147"/>
      <c r="N373" s="147"/>
      <c r="O373" s="863"/>
      <c r="P373" s="860"/>
      <c r="Q373" s="330"/>
      <c r="R373" s="155"/>
      <c r="S373" s="356"/>
      <c r="T373" s="356"/>
      <c r="U373" s="155"/>
      <c r="V373" s="155"/>
      <c r="W373" s="835"/>
      <c r="X373" s="345"/>
      <c r="Y373" s="835"/>
      <c r="Z373" s="270"/>
      <c r="AA373" s="831"/>
      <c r="AB373" s="855"/>
      <c r="AC373" s="319"/>
      <c r="AD373" s="319"/>
      <c r="AE373" s="319"/>
      <c r="AF373" s="319"/>
      <c r="AG373" s="857"/>
      <c r="AH373" s="46"/>
      <c r="AI373" s="19"/>
    </row>
    <row r="374" spans="2:35">
      <c r="B374" s="823"/>
      <c r="C374" s="841"/>
      <c r="D374" s="170"/>
      <c r="E374" s="955"/>
      <c r="F374" s="955"/>
      <c r="G374" s="22"/>
      <c r="H374" s="349" t="e">
        <f>G374/#REF!</f>
        <v>#REF!</v>
      </c>
      <c r="I374" s="348"/>
      <c r="J374" s="348"/>
      <c r="K374" s="348"/>
      <c r="L374" s="147"/>
      <c r="M374" s="147"/>
      <c r="N374" s="147"/>
      <c r="O374" s="863"/>
      <c r="P374" s="860"/>
      <c r="Q374" s="330"/>
      <c r="R374" s="155"/>
      <c r="S374" s="356"/>
      <c r="T374" s="356"/>
      <c r="U374" s="155"/>
      <c r="V374" s="155"/>
      <c r="W374" s="835"/>
      <c r="X374" s="345"/>
      <c r="Y374" s="835"/>
      <c r="Z374" s="270"/>
      <c r="AA374" s="831"/>
      <c r="AB374" s="855"/>
      <c r="AC374" s="319"/>
      <c r="AD374" s="319"/>
      <c r="AE374" s="319"/>
      <c r="AF374" s="319"/>
      <c r="AG374" s="857"/>
      <c r="AH374" s="46"/>
      <c r="AI374" s="19"/>
    </row>
    <row r="375" spans="2:35">
      <c r="B375" s="823"/>
      <c r="C375" s="841"/>
      <c r="D375" s="170"/>
      <c r="E375" s="955"/>
      <c r="F375" s="955"/>
      <c r="G375" s="22"/>
      <c r="H375" s="349" t="e">
        <f>G375/#REF!</f>
        <v>#REF!</v>
      </c>
      <c r="I375" s="348"/>
      <c r="J375" s="348"/>
      <c r="K375" s="348"/>
      <c r="L375" s="147"/>
      <c r="M375" s="147"/>
      <c r="N375" s="147"/>
      <c r="O375" s="863"/>
      <c r="P375" s="860"/>
      <c r="Q375" s="330"/>
      <c r="R375" s="155"/>
      <c r="S375" s="356"/>
      <c r="T375" s="356"/>
      <c r="U375" s="155"/>
      <c r="V375" s="155"/>
      <c r="W375" s="835"/>
      <c r="X375" s="345"/>
      <c r="Y375" s="835"/>
      <c r="Z375" s="270"/>
      <c r="AA375" s="831"/>
      <c r="AB375" s="855"/>
      <c r="AC375" s="319"/>
      <c r="AD375" s="319"/>
      <c r="AE375" s="319"/>
      <c r="AF375" s="319"/>
      <c r="AG375" s="857"/>
      <c r="AH375" s="46"/>
      <c r="AI375" s="19"/>
    </row>
    <row r="376" spans="2:35">
      <c r="B376" s="823"/>
      <c r="C376" s="841"/>
      <c r="D376" s="170"/>
      <c r="E376" s="955"/>
      <c r="F376" s="955"/>
      <c r="G376" s="22"/>
      <c r="H376" s="349" t="e">
        <f>G376/#REF!</f>
        <v>#REF!</v>
      </c>
      <c r="I376" s="348"/>
      <c r="J376" s="348"/>
      <c r="K376" s="348"/>
      <c r="L376" s="147"/>
      <c r="M376" s="147"/>
      <c r="N376" s="147"/>
      <c r="O376" s="863"/>
      <c r="P376" s="860"/>
      <c r="Q376" s="330"/>
      <c r="R376" s="155"/>
      <c r="S376" s="356"/>
      <c r="T376" s="356"/>
      <c r="U376" s="155"/>
      <c r="V376" s="155"/>
      <c r="W376" s="835"/>
      <c r="X376" s="345"/>
      <c r="Y376" s="835"/>
      <c r="Z376" s="270"/>
      <c r="AA376" s="831"/>
      <c r="AB376" s="855"/>
      <c r="AC376" s="319"/>
      <c r="AD376" s="319"/>
      <c r="AE376" s="319"/>
      <c r="AF376" s="319"/>
      <c r="AG376" s="857"/>
      <c r="AH376" s="46"/>
      <c r="AI376" s="19"/>
    </row>
    <row r="377" spans="2:35">
      <c r="B377" s="822"/>
      <c r="C377" s="842"/>
      <c r="D377" s="170"/>
      <c r="E377" s="955"/>
      <c r="F377" s="955"/>
      <c r="G377" s="22"/>
      <c r="H377" s="349" t="e">
        <f>G377/#REF!</f>
        <v>#REF!</v>
      </c>
      <c r="I377" s="349"/>
      <c r="J377" s="349"/>
      <c r="K377" s="349"/>
      <c r="L377" s="7"/>
      <c r="M377" s="7"/>
      <c r="N377" s="7"/>
      <c r="O377" s="864"/>
      <c r="P377" s="861"/>
      <c r="Q377" s="331"/>
      <c r="R377" s="155"/>
      <c r="S377" s="356"/>
      <c r="T377" s="356"/>
      <c r="U377" s="155"/>
      <c r="V377" s="155"/>
      <c r="W377" s="836"/>
      <c r="X377" s="346"/>
      <c r="Y377" s="836"/>
      <c r="Z377" s="271"/>
      <c r="AA377" s="832"/>
      <c r="AB377" s="856"/>
      <c r="AC377" s="320"/>
      <c r="AD377" s="320"/>
      <c r="AE377" s="320"/>
      <c r="AF377" s="320"/>
      <c r="AG377" s="858"/>
      <c r="AH377" s="46"/>
      <c r="AI377" s="19"/>
    </row>
    <row r="378" spans="2:35" s="90" customFormat="1" ht="16.5" customHeight="1">
      <c r="B378" s="241"/>
      <c r="C378" s="78" t="s">
        <v>348</v>
      </c>
      <c r="D378" s="78">
        <f>COUNTA(D368:D377)</f>
        <v>0</v>
      </c>
      <c r="E378" s="953"/>
      <c r="F378" s="954"/>
      <c r="G378" s="69">
        <f>SUM(G368:G377)</f>
        <v>0</v>
      </c>
      <c r="H378" s="69" t="e">
        <f>SUM(H368:H377)</f>
        <v>#REF!</v>
      </c>
      <c r="I378" s="69"/>
      <c r="J378" s="69"/>
      <c r="K378" s="69"/>
      <c r="L378" s="69" t="e">
        <f>H378/200</f>
        <v>#REF!</v>
      </c>
      <c r="M378" s="69"/>
      <c r="N378" s="69"/>
      <c r="O378" s="70">
        <f>SUM(O368:O377)</f>
        <v>0</v>
      </c>
      <c r="P378" s="71">
        <f>SUM(P368:P377)</f>
        <v>0</v>
      </c>
      <c r="Q378" s="71"/>
      <c r="R378" s="71"/>
      <c r="S378" s="71"/>
      <c r="T378" s="71"/>
      <c r="U378" s="74"/>
      <c r="V378" s="74"/>
      <c r="W378" s="74">
        <f t="shared" ref="W378" si="66">SUM(W368:W377)</f>
        <v>0</v>
      </c>
      <c r="X378" s="74"/>
      <c r="Y378" s="74">
        <f>SUM(Y368:Y377)</f>
        <v>0</v>
      </c>
      <c r="Z378" s="74"/>
      <c r="AA378" s="71"/>
      <c r="AB378" s="71" t="e">
        <f>SUM(AB368:AB377)</f>
        <v>#REF!</v>
      </c>
      <c r="AC378" s="71"/>
      <c r="AD378" s="71"/>
      <c r="AE378" s="71"/>
      <c r="AF378" s="71"/>
      <c r="AG378" s="71" t="e">
        <f t="shared" ref="AG378" si="67">SUM(AG368:AG377)</f>
        <v>#REF!</v>
      </c>
      <c r="AH378" s="81"/>
      <c r="AI378" s="91"/>
    </row>
    <row r="379" spans="2:35" s="93" customFormat="1" ht="15" thickBot="1">
      <c r="B379" s="242"/>
      <c r="C379" s="82"/>
      <c r="D379" s="83"/>
      <c r="E379" s="951"/>
      <c r="F379" s="952"/>
      <c r="G379" s="84"/>
      <c r="H379" s="28" t="str">
        <f>IFERROR(IF(G379/#REF!=0," ",G379/#REF!),"")</f>
        <v/>
      </c>
      <c r="I379" s="28"/>
      <c r="J379" s="28"/>
      <c r="K379" s="28"/>
      <c r="L379" s="28"/>
      <c r="M379" s="28"/>
      <c r="N379" s="28"/>
      <c r="O379" s="72"/>
      <c r="P379" s="73"/>
      <c r="Q379" s="73"/>
      <c r="R379" s="73"/>
      <c r="S379" s="73"/>
      <c r="T379" s="73"/>
      <c r="U379" s="73"/>
      <c r="V379" s="73"/>
      <c r="W379" s="73"/>
      <c r="X379" s="73"/>
      <c r="Y379" s="73"/>
      <c r="Z379" s="73"/>
      <c r="AA379" s="73"/>
      <c r="AB379" s="73"/>
      <c r="AC379" s="73"/>
      <c r="AD379" s="73"/>
      <c r="AE379" s="73"/>
      <c r="AF379" s="73"/>
      <c r="AG379" s="73"/>
      <c r="AH379" s="87"/>
      <c r="AI379" s="92"/>
    </row>
    <row r="380" spans="2:35">
      <c r="B380" s="823">
        <f>B368+1</f>
        <v>31</v>
      </c>
      <c r="C380" s="841"/>
      <c r="D380" s="170"/>
      <c r="E380" s="955"/>
      <c r="F380" s="955"/>
      <c r="G380" s="357"/>
      <c r="H380" s="349" t="e">
        <f>G380/#REF!</f>
        <v>#REF!</v>
      </c>
      <c r="I380" s="348"/>
      <c r="J380" s="348"/>
      <c r="K380" s="348"/>
      <c r="L380" s="147"/>
      <c r="M380" s="147"/>
      <c r="N380" s="147"/>
      <c r="O380" s="862" t="str">
        <f>IFERROR(ROUND(IF(G390/#REF!=0,"",G390/#REF!),0),"")</f>
        <v/>
      </c>
      <c r="P380" s="859" t="str">
        <f>IFERROR(O390/#REF!,"")</f>
        <v/>
      </c>
      <c r="Q380" s="330"/>
      <c r="R380" s="155" t="str">
        <f>IFERROR(P390*#REF!/2,"")</f>
        <v/>
      </c>
      <c r="S380" s="356"/>
      <c r="T380" s="356"/>
      <c r="U380" s="155" t="str">
        <f>IFERROR(S390*#REF!/2,"")</f>
        <v/>
      </c>
      <c r="V380" s="155"/>
      <c r="W380" s="834" t="str">
        <f>IFERROR(ROUND(IF(OR(#REF!="Shazoor",#REF!="Shazoor",#REF!="Shazoor",#REF!="Shazoor"),$P390/#REF!,""),1),"NA")</f>
        <v>NA</v>
      </c>
      <c r="X380" s="344"/>
      <c r="Y380" s="834" t="str">
        <f>IFERROR(ROUND(IF(OR(#REF!="Suzuki",#REF!="Suzuki",#REF!="Suzuki",#REF!="Suzuki"),$P390/#REF!,""),1),"NA")</f>
        <v>NA</v>
      </c>
      <c r="Z380" s="269"/>
      <c r="AA380" s="830"/>
      <c r="AB380" s="855" t="e">
        <f>L390</f>
        <v>#REF!</v>
      </c>
      <c r="AC380" s="319"/>
      <c r="AD380" s="319"/>
      <c r="AE380" s="319"/>
      <c r="AF380" s="319"/>
      <c r="AG380" s="857" t="e">
        <f>AB380/20</f>
        <v>#REF!</v>
      </c>
      <c r="AH380" s="44"/>
      <c r="AI380" s="19"/>
    </row>
    <row r="381" spans="2:35">
      <c r="B381" s="823"/>
      <c r="C381" s="841"/>
      <c r="D381" s="170"/>
      <c r="E381" s="955"/>
      <c r="F381" s="955"/>
      <c r="G381" s="357"/>
      <c r="H381" s="349" t="e">
        <f>G381/#REF!</f>
        <v>#REF!</v>
      </c>
      <c r="I381" s="348"/>
      <c r="J381" s="348"/>
      <c r="K381" s="348"/>
      <c r="L381" s="147"/>
      <c r="M381" s="147"/>
      <c r="N381" s="147"/>
      <c r="O381" s="863"/>
      <c r="P381" s="860"/>
      <c r="Q381" s="330"/>
      <c r="R381" s="155"/>
      <c r="S381" s="356"/>
      <c r="T381" s="356"/>
      <c r="U381" s="155"/>
      <c r="V381" s="155"/>
      <c r="W381" s="835"/>
      <c r="X381" s="345"/>
      <c r="Y381" s="835"/>
      <c r="Z381" s="270"/>
      <c r="AA381" s="831"/>
      <c r="AB381" s="855"/>
      <c r="AC381" s="319"/>
      <c r="AD381" s="319"/>
      <c r="AE381" s="319"/>
      <c r="AF381" s="319"/>
      <c r="AG381" s="857"/>
      <c r="AH381" s="46"/>
      <c r="AI381" s="19"/>
    </row>
    <row r="382" spans="2:35">
      <c r="B382" s="823"/>
      <c r="C382" s="841"/>
      <c r="D382" s="170"/>
      <c r="E382" s="955"/>
      <c r="F382" s="955"/>
      <c r="G382" s="357"/>
      <c r="H382" s="349" t="e">
        <f>G382/#REF!</f>
        <v>#REF!</v>
      </c>
      <c r="I382" s="348"/>
      <c r="J382" s="348"/>
      <c r="K382" s="348"/>
      <c r="L382" s="147"/>
      <c r="M382" s="147"/>
      <c r="N382" s="147"/>
      <c r="O382" s="863"/>
      <c r="P382" s="860"/>
      <c r="Q382" s="330"/>
      <c r="R382" s="155"/>
      <c r="S382" s="356"/>
      <c r="T382" s="356"/>
      <c r="U382" s="155"/>
      <c r="V382" s="155"/>
      <c r="W382" s="835"/>
      <c r="X382" s="345"/>
      <c r="Y382" s="835"/>
      <c r="Z382" s="270"/>
      <c r="AA382" s="831"/>
      <c r="AB382" s="855"/>
      <c r="AC382" s="319"/>
      <c r="AD382" s="319"/>
      <c r="AE382" s="319"/>
      <c r="AF382" s="319"/>
      <c r="AG382" s="857"/>
      <c r="AH382" s="46"/>
      <c r="AI382" s="19"/>
    </row>
    <row r="383" spans="2:35">
      <c r="B383" s="823"/>
      <c r="C383" s="841"/>
      <c r="D383" s="170"/>
      <c r="E383" s="955"/>
      <c r="F383" s="955"/>
      <c r="G383" s="357"/>
      <c r="H383" s="349" t="e">
        <f>G383/#REF!</f>
        <v>#REF!</v>
      </c>
      <c r="I383" s="348"/>
      <c r="J383" s="348"/>
      <c r="K383" s="348"/>
      <c r="L383" s="147"/>
      <c r="M383" s="147"/>
      <c r="N383" s="147"/>
      <c r="O383" s="863"/>
      <c r="P383" s="860"/>
      <c r="Q383" s="330"/>
      <c r="R383" s="155"/>
      <c r="S383" s="356"/>
      <c r="T383" s="356"/>
      <c r="U383" s="155"/>
      <c r="V383" s="155"/>
      <c r="W383" s="835"/>
      <c r="X383" s="345"/>
      <c r="Y383" s="835"/>
      <c r="Z383" s="270"/>
      <c r="AA383" s="831"/>
      <c r="AB383" s="855"/>
      <c r="AC383" s="319"/>
      <c r="AD383" s="319"/>
      <c r="AE383" s="319"/>
      <c r="AF383" s="319"/>
      <c r="AG383" s="857"/>
      <c r="AH383" s="46"/>
      <c r="AI383" s="19"/>
    </row>
    <row r="384" spans="2:35">
      <c r="B384" s="823"/>
      <c r="C384" s="841"/>
      <c r="D384" s="170"/>
      <c r="E384" s="955"/>
      <c r="F384" s="955"/>
      <c r="G384" s="22"/>
      <c r="H384" s="349" t="e">
        <f>G384/#REF!</f>
        <v>#REF!</v>
      </c>
      <c r="I384" s="348"/>
      <c r="J384" s="348"/>
      <c r="K384" s="348"/>
      <c r="L384" s="147"/>
      <c r="M384" s="147"/>
      <c r="N384" s="147"/>
      <c r="O384" s="863"/>
      <c r="P384" s="860"/>
      <c r="Q384" s="330"/>
      <c r="R384" s="155"/>
      <c r="S384" s="356"/>
      <c r="T384" s="356"/>
      <c r="U384" s="155"/>
      <c r="V384" s="155"/>
      <c r="W384" s="835"/>
      <c r="X384" s="345"/>
      <c r="Y384" s="835"/>
      <c r="Z384" s="270"/>
      <c r="AA384" s="831"/>
      <c r="AB384" s="855"/>
      <c r="AC384" s="319"/>
      <c r="AD384" s="319"/>
      <c r="AE384" s="319"/>
      <c r="AF384" s="319"/>
      <c r="AG384" s="857"/>
      <c r="AH384" s="46"/>
      <c r="AI384" s="19"/>
    </row>
    <row r="385" spans="2:35">
      <c r="B385" s="823"/>
      <c r="C385" s="841"/>
      <c r="D385" s="170"/>
      <c r="E385" s="955"/>
      <c r="F385" s="955"/>
      <c r="G385" s="22"/>
      <c r="H385" s="349" t="e">
        <f>G385/#REF!</f>
        <v>#REF!</v>
      </c>
      <c r="I385" s="348"/>
      <c r="J385" s="348"/>
      <c r="K385" s="348"/>
      <c r="L385" s="147"/>
      <c r="M385" s="147"/>
      <c r="N385" s="147"/>
      <c r="O385" s="863"/>
      <c r="P385" s="860"/>
      <c r="Q385" s="330"/>
      <c r="R385" s="155"/>
      <c r="S385" s="356"/>
      <c r="T385" s="356"/>
      <c r="U385" s="155"/>
      <c r="V385" s="155"/>
      <c r="W385" s="835"/>
      <c r="X385" s="345"/>
      <c r="Y385" s="835"/>
      <c r="Z385" s="270"/>
      <c r="AA385" s="831"/>
      <c r="AB385" s="855"/>
      <c r="AC385" s="319"/>
      <c r="AD385" s="319"/>
      <c r="AE385" s="319"/>
      <c r="AF385" s="319"/>
      <c r="AG385" s="857"/>
      <c r="AH385" s="46"/>
      <c r="AI385" s="19"/>
    </row>
    <row r="386" spans="2:35">
      <c r="B386" s="823"/>
      <c r="C386" s="841"/>
      <c r="D386" s="170"/>
      <c r="E386" s="955"/>
      <c r="F386" s="955"/>
      <c r="G386" s="22"/>
      <c r="H386" s="349" t="e">
        <f>G386/#REF!</f>
        <v>#REF!</v>
      </c>
      <c r="I386" s="348"/>
      <c r="J386" s="348"/>
      <c r="K386" s="348"/>
      <c r="L386" s="147"/>
      <c r="M386" s="147"/>
      <c r="N386" s="147"/>
      <c r="O386" s="863"/>
      <c r="P386" s="860"/>
      <c r="Q386" s="330"/>
      <c r="R386" s="155"/>
      <c r="S386" s="356"/>
      <c r="T386" s="356"/>
      <c r="U386" s="155"/>
      <c r="V386" s="155"/>
      <c r="W386" s="835"/>
      <c r="X386" s="345"/>
      <c r="Y386" s="835"/>
      <c r="Z386" s="270"/>
      <c r="AA386" s="831"/>
      <c r="AB386" s="855"/>
      <c r="AC386" s="319"/>
      <c r="AD386" s="319"/>
      <c r="AE386" s="319"/>
      <c r="AF386" s="319"/>
      <c r="AG386" s="857"/>
      <c r="AH386" s="46"/>
      <c r="AI386" s="19"/>
    </row>
    <row r="387" spans="2:35">
      <c r="B387" s="823"/>
      <c r="C387" s="841"/>
      <c r="D387" s="170"/>
      <c r="E387" s="955"/>
      <c r="F387" s="955"/>
      <c r="G387" s="22"/>
      <c r="H387" s="349" t="e">
        <f>G387/#REF!</f>
        <v>#REF!</v>
      </c>
      <c r="I387" s="348"/>
      <c r="J387" s="348"/>
      <c r="K387" s="348"/>
      <c r="L387" s="147"/>
      <c r="M387" s="147"/>
      <c r="N387" s="147"/>
      <c r="O387" s="863"/>
      <c r="P387" s="860"/>
      <c r="Q387" s="330"/>
      <c r="R387" s="155"/>
      <c r="S387" s="356"/>
      <c r="T387" s="356"/>
      <c r="U387" s="155"/>
      <c r="V387" s="155"/>
      <c r="W387" s="835"/>
      <c r="X387" s="345"/>
      <c r="Y387" s="835"/>
      <c r="Z387" s="270"/>
      <c r="AA387" s="831"/>
      <c r="AB387" s="855"/>
      <c r="AC387" s="319"/>
      <c r="AD387" s="319"/>
      <c r="AE387" s="319"/>
      <c r="AF387" s="319"/>
      <c r="AG387" s="857"/>
      <c r="AH387" s="46"/>
      <c r="AI387" s="19"/>
    </row>
    <row r="388" spans="2:35">
      <c r="B388" s="823"/>
      <c r="C388" s="841"/>
      <c r="D388" s="170"/>
      <c r="E388" s="955"/>
      <c r="F388" s="955"/>
      <c r="G388" s="22"/>
      <c r="H388" s="349" t="e">
        <f>G388/#REF!</f>
        <v>#REF!</v>
      </c>
      <c r="I388" s="348"/>
      <c r="J388" s="348"/>
      <c r="K388" s="348"/>
      <c r="L388" s="147"/>
      <c r="M388" s="147"/>
      <c r="N388" s="147"/>
      <c r="O388" s="863"/>
      <c r="P388" s="860"/>
      <c r="Q388" s="330"/>
      <c r="R388" s="155"/>
      <c r="S388" s="356"/>
      <c r="T388" s="356"/>
      <c r="U388" s="155"/>
      <c r="V388" s="155"/>
      <c r="W388" s="835"/>
      <c r="X388" s="345"/>
      <c r="Y388" s="835"/>
      <c r="Z388" s="270"/>
      <c r="AA388" s="831"/>
      <c r="AB388" s="855"/>
      <c r="AC388" s="319"/>
      <c r="AD388" s="319"/>
      <c r="AE388" s="319"/>
      <c r="AF388" s="319"/>
      <c r="AG388" s="857"/>
      <c r="AH388" s="46"/>
      <c r="AI388" s="19"/>
    </row>
    <row r="389" spans="2:35">
      <c r="B389" s="822"/>
      <c r="C389" s="842"/>
      <c r="D389" s="170"/>
      <c r="E389" s="955"/>
      <c r="F389" s="955"/>
      <c r="G389" s="22"/>
      <c r="H389" s="349" t="e">
        <f>G389/#REF!</f>
        <v>#REF!</v>
      </c>
      <c r="I389" s="349"/>
      <c r="J389" s="349"/>
      <c r="K389" s="349"/>
      <c r="L389" s="7"/>
      <c r="M389" s="7"/>
      <c r="N389" s="7"/>
      <c r="O389" s="864"/>
      <c r="P389" s="861"/>
      <c r="Q389" s="331"/>
      <c r="R389" s="155"/>
      <c r="S389" s="356"/>
      <c r="T389" s="356"/>
      <c r="U389" s="155"/>
      <c r="V389" s="155"/>
      <c r="W389" s="836"/>
      <c r="X389" s="346"/>
      <c r="Y389" s="836"/>
      <c r="Z389" s="271"/>
      <c r="AA389" s="832"/>
      <c r="AB389" s="856"/>
      <c r="AC389" s="320"/>
      <c r="AD389" s="320"/>
      <c r="AE389" s="320"/>
      <c r="AF389" s="320"/>
      <c r="AG389" s="858"/>
      <c r="AH389" s="46"/>
      <c r="AI389" s="19"/>
    </row>
    <row r="390" spans="2:35" s="90" customFormat="1" ht="16.5" customHeight="1">
      <c r="B390" s="241"/>
      <c r="C390" s="78" t="s">
        <v>348</v>
      </c>
      <c r="D390" s="78">
        <f>COUNTA(D380:D389)</f>
        <v>0</v>
      </c>
      <c r="E390" s="953"/>
      <c r="F390" s="954"/>
      <c r="G390" s="69">
        <f>SUM(G380:G389)</f>
        <v>0</v>
      </c>
      <c r="H390" s="69" t="e">
        <f>SUM(H380:H389)</f>
        <v>#REF!</v>
      </c>
      <c r="I390" s="69"/>
      <c r="J390" s="69"/>
      <c r="K390" s="69"/>
      <c r="L390" s="69" t="e">
        <f>H390/200</f>
        <v>#REF!</v>
      </c>
      <c r="M390" s="69"/>
      <c r="N390" s="69"/>
      <c r="O390" s="70">
        <f>SUM(O380:O389)</f>
        <v>0</v>
      </c>
      <c r="P390" s="71">
        <f>SUM(P380:P389)</f>
        <v>0</v>
      </c>
      <c r="Q390" s="71"/>
      <c r="R390" s="71"/>
      <c r="S390" s="71"/>
      <c r="T390" s="71"/>
      <c r="U390" s="74"/>
      <c r="V390" s="74"/>
      <c r="W390" s="74">
        <f t="shared" ref="W390" si="68">SUM(W380:W389)</f>
        <v>0</v>
      </c>
      <c r="X390" s="74"/>
      <c r="Y390" s="74">
        <f>SUM(Y380:Y389)</f>
        <v>0</v>
      </c>
      <c r="Z390" s="74"/>
      <c r="AA390" s="71"/>
      <c r="AB390" s="71" t="e">
        <f>SUM(AB380:AB389)</f>
        <v>#REF!</v>
      </c>
      <c r="AC390" s="71"/>
      <c r="AD390" s="71"/>
      <c r="AE390" s="71"/>
      <c r="AF390" s="71"/>
      <c r="AG390" s="71" t="e">
        <f t="shared" ref="AG390" si="69">SUM(AG380:AG389)</f>
        <v>#REF!</v>
      </c>
      <c r="AH390" s="81"/>
      <c r="AI390" s="91"/>
    </row>
    <row r="391" spans="2:35" s="93" customFormat="1" ht="15" thickBot="1">
      <c r="B391" s="242"/>
      <c r="C391" s="82"/>
      <c r="D391" s="83"/>
      <c r="E391" s="951"/>
      <c r="F391" s="952"/>
      <c r="G391" s="84"/>
      <c r="H391" s="28" t="str">
        <f>IFERROR(IF(G391/#REF!=0," ",G391/#REF!),"")</f>
        <v/>
      </c>
      <c r="I391" s="28"/>
      <c r="J391" s="28"/>
      <c r="K391" s="28"/>
      <c r="L391" s="28"/>
      <c r="M391" s="28"/>
      <c r="N391" s="28"/>
      <c r="O391" s="72"/>
      <c r="P391" s="73"/>
      <c r="Q391" s="73"/>
      <c r="R391" s="73"/>
      <c r="S391" s="73"/>
      <c r="T391" s="73"/>
      <c r="U391" s="73"/>
      <c r="V391" s="73"/>
      <c r="W391" s="73"/>
      <c r="X391" s="73"/>
      <c r="Y391" s="73"/>
      <c r="Z391" s="73"/>
      <c r="AA391" s="73"/>
      <c r="AB391" s="73"/>
      <c r="AC391" s="73"/>
      <c r="AD391" s="73"/>
      <c r="AE391" s="73"/>
      <c r="AF391" s="73"/>
      <c r="AG391" s="73"/>
      <c r="AH391" s="87"/>
      <c r="AI391" s="92"/>
    </row>
    <row r="392" spans="2:35">
      <c r="B392" s="823">
        <f>B380+1</f>
        <v>32</v>
      </c>
      <c r="C392" s="841"/>
      <c r="D392" s="170"/>
      <c r="E392" s="955"/>
      <c r="F392" s="955"/>
      <c r="G392" s="357"/>
      <c r="H392" s="349" t="e">
        <f>G392/#REF!</f>
        <v>#REF!</v>
      </c>
      <c r="I392" s="348"/>
      <c r="J392" s="348"/>
      <c r="K392" s="348"/>
      <c r="L392" s="147"/>
      <c r="M392" s="147"/>
      <c r="N392" s="147"/>
      <c r="O392" s="862" t="str">
        <f>IFERROR(ROUND(IF(G402/#REF!=0,"",G402/#REF!),0),"")</f>
        <v/>
      </c>
      <c r="P392" s="859" t="str">
        <f>IFERROR(O402/#REF!,"")</f>
        <v/>
      </c>
      <c r="Q392" s="330"/>
      <c r="R392" s="155" t="str">
        <f>IFERROR(P402*#REF!/2,"")</f>
        <v/>
      </c>
      <c r="S392" s="356"/>
      <c r="T392" s="356"/>
      <c r="U392" s="155" t="str">
        <f>IFERROR(S402*#REF!/2,"")</f>
        <v/>
      </c>
      <c r="V392" s="155"/>
      <c r="W392" s="834" t="str">
        <f>IFERROR(ROUND(IF(OR(#REF!="Shazoor",#REF!="Shazoor",#REF!="Shazoor",#REF!="Shazoor"),$P402/#REF!,""),1),"NA")</f>
        <v>NA</v>
      </c>
      <c r="X392" s="344"/>
      <c r="Y392" s="834" t="str">
        <f>IFERROR(ROUND(IF(OR(#REF!="Suzuki",#REF!="Suzuki",#REF!="Suzuki",#REF!="Suzuki"),$P402/#REF!,""),1),"NA")</f>
        <v>NA</v>
      </c>
      <c r="Z392" s="269"/>
      <c r="AA392" s="830"/>
      <c r="AB392" s="855" t="e">
        <f>L402</f>
        <v>#REF!</v>
      </c>
      <c r="AC392" s="319"/>
      <c r="AD392" s="319"/>
      <c r="AE392" s="319"/>
      <c r="AF392" s="319"/>
      <c r="AG392" s="857" t="e">
        <f>AB392/20</f>
        <v>#REF!</v>
      </c>
      <c r="AH392" s="44"/>
      <c r="AI392" s="19"/>
    </row>
    <row r="393" spans="2:35">
      <c r="B393" s="823"/>
      <c r="C393" s="841"/>
      <c r="D393" s="170"/>
      <c r="E393" s="955"/>
      <c r="F393" s="955"/>
      <c r="G393" s="357"/>
      <c r="H393" s="349" t="e">
        <f>G393/#REF!</f>
        <v>#REF!</v>
      </c>
      <c r="I393" s="348"/>
      <c r="J393" s="348"/>
      <c r="K393" s="348"/>
      <c r="L393" s="147"/>
      <c r="M393" s="147"/>
      <c r="N393" s="147"/>
      <c r="O393" s="863"/>
      <c r="P393" s="860"/>
      <c r="Q393" s="330"/>
      <c r="R393" s="155"/>
      <c r="S393" s="356"/>
      <c r="T393" s="356"/>
      <c r="U393" s="155"/>
      <c r="V393" s="155"/>
      <c r="W393" s="835"/>
      <c r="X393" s="345"/>
      <c r="Y393" s="835"/>
      <c r="Z393" s="270"/>
      <c r="AA393" s="831"/>
      <c r="AB393" s="855"/>
      <c r="AC393" s="319"/>
      <c r="AD393" s="319"/>
      <c r="AE393" s="319"/>
      <c r="AF393" s="319"/>
      <c r="AG393" s="857"/>
      <c r="AH393" s="46"/>
      <c r="AI393" s="19"/>
    </row>
    <row r="394" spans="2:35">
      <c r="B394" s="823"/>
      <c r="C394" s="841"/>
      <c r="D394" s="170"/>
      <c r="E394" s="955"/>
      <c r="F394" s="955"/>
      <c r="G394" s="357"/>
      <c r="H394" s="349" t="e">
        <f>G394/#REF!</f>
        <v>#REF!</v>
      </c>
      <c r="I394" s="348"/>
      <c r="J394" s="348"/>
      <c r="K394" s="348"/>
      <c r="L394" s="147"/>
      <c r="M394" s="147"/>
      <c r="N394" s="147"/>
      <c r="O394" s="863"/>
      <c r="P394" s="860"/>
      <c r="Q394" s="330"/>
      <c r="R394" s="155"/>
      <c r="S394" s="356"/>
      <c r="T394" s="356"/>
      <c r="U394" s="155"/>
      <c r="V394" s="155"/>
      <c r="W394" s="835"/>
      <c r="X394" s="345"/>
      <c r="Y394" s="835"/>
      <c r="Z394" s="270"/>
      <c r="AA394" s="831"/>
      <c r="AB394" s="855"/>
      <c r="AC394" s="319"/>
      <c r="AD394" s="319"/>
      <c r="AE394" s="319"/>
      <c r="AF394" s="319"/>
      <c r="AG394" s="857"/>
      <c r="AH394" s="46"/>
      <c r="AI394" s="19"/>
    </row>
    <row r="395" spans="2:35">
      <c r="B395" s="823"/>
      <c r="C395" s="841"/>
      <c r="D395" s="170"/>
      <c r="E395" s="955"/>
      <c r="F395" s="955"/>
      <c r="G395" s="357"/>
      <c r="H395" s="349" t="e">
        <f>G395/#REF!</f>
        <v>#REF!</v>
      </c>
      <c r="I395" s="348"/>
      <c r="J395" s="348"/>
      <c r="K395" s="348"/>
      <c r="L395" s="147"/>
      <c r="M395" s="147"/>
      <c r="N395" s="147"/>
      <c r="O395" s="863"/>
      <c r="P395" s="860"/>
      <c r="Q395" s="330"/>
      <c r="R395" s="155"/>
      <c r="S395" s="356"/>
      <c r="T395" s="356"/>
      <c r="U395" s="155"/>
      <c r="V395" s="155"/>
      <c r="W395" s="835"/>
      <c r="X395" s="345"/>
      <c r="Y395" s="835"/>
      <c r="Z395" s="270"/>
      <c r="AA395" s="831"/>
      <c r="AB395" s="855"/>
      <c r="AC395" s="319"/>
      <c r="AD395" s="319"/>
      <c r="AE395" s="319"/>
      <c r="AF395" s="319"/>
      <c r="AG395" s="857"/>
      <c r="AH395" s="46"/>
      <c r="AI395" s="19"/>
    </row>
    <row r="396" spans="2:35">
      <c r="B396" s="823"/>
      <c r="C396" s="841"/>
      <c r="D396" s="170"/>
      <c r="E396" s="955"/>
      <c r="F396" s="955"/>
      <c r="G396" s="22"/>
      <c r="H396" s="349" t="e">
        <f>G396/#REF!</f>
        <v>#REF!</v>
      </c>
      <c r="I396" s="348"/>
      <c r="J396" s="348"/>
      <c r="K396" s="348"/>
      <c r="L396" s="147"/>
      <c r="M396" s="147"/>
      <c r="N396" s="147"/>
      <c r="O396" s="863"/>
      <c r="P396" s="860"/>
      <c r="Q396" s="330"/>
      <c r="R396" s="155"/>
      <c r="S396" s="356"/>
      <c r="T396" s="356"/>
      <c r="U396" s="155"/>
      <c r="V396" s="155"/>
      <c r="W396" s="835"/>
      <c r="X396" s="345"/>
      <c r="Y396" s="835"/>
      <c r="Z396" s="270"/>
      <c r="AA396" s="831"/>
      <c r="AB396" s="855"/>
      <c r="AC396" s="319"/>
      <c r="AD396" s="319"/>
      <c r="AE396" s="319"/>
      <c r="AF396" s="319"/>
      <c r="AG396" s="857"/>
      <c r="AH396" s="46"/>
      <c r="AI396" s="19"/>
    </row>
    <row r="397" spans="2:35">
      <c r="B397" s="823"/>
      <c r="C397" s="841"/>
      <c r="D397" s="170"/>
      <c r="E397" s="955"/>
      <c r="F397" s="955"/>
      <c r="G397" s="22"/>
      <c r="H397" s="349" t="e">
        <f>G397/#REF!</f>
        <v>#REF!</v>
      </c>
      <c r="I397" s="348"/>
      <c r="J397" s="348"/>
      <c r="K397" s="348"/>
      <c r="L397" s="147"/>
      <c r="M397" s="147"/>
      <c r="N397" s="147"/>
      <c r="O397" s="863"/>
      <c r="P397" s="860"/>
      <c r="Q397" s="330"/>
      <c r="R397" s="155"/>
      <c r="S397" s="356"/>
      <c r="T397" s="356"/>
      <c r="U397" s="155"/>
      <c r="V397" s="155"/>
      <c r="W397" s="835"/>
      <c r="X397" s="345"/>
      <c r="Y397" s="835"/>
      <c r="Z397" s="270"/>
      <c r="AA397" s="831"/>
      <c r="AB397" s="855"/>
      <c r="AC397" s="319"/>
      <c r="AD397" s="319"/>
      <c r="AE397" s="319"/>
      <c r="AF397" s="319"/>
      <c r="AG397" s="857"/>
      <c r="AH397" s="46"/>
      <c r="AI397" s="19"/>
    </row>
    <row r="398" spans="2:35">
      <c r="B398" s="823"/>
      <c r="C398" s="841"/>
      <c r="D398" s="170"/>
      <c r="E398" s="955"/>
      <c r="F398" s="955"/>
      <c r="G398" s="22"/>
      <c r="H398" s="349" t="e">
        <f>G398/#REF!</f>
        <v>#REF!</v>
      </c>
      <c r="I398" s="348"/>
      <c r="J398" s="348"/>
      <c r="K398" s="348"/>
      <c r="L398" s="147"/>
      <c r="M398" s="147"/>
      <c r="N398" s="147"/>
      <c r="O398" s="863"/>
      <c r="P398" s="860"/>
      <c r="Q398" s="330"/>
      <c r="R398" s="155"/>
      <c r="S398" s="356"/>
      <c r="T398" s="356"/>
      <c r="U398" s="155"/>
      <c r="V398" s="155"/>
      <c r="W398" s="835"/>
      <c r="X398" s="345"/>
      <c r="Y398" s="835"/>
      <c r="Z398" s="270"/>
      <c r="AA398" s="831"/>
      <c r="AB398" s="855"/>
      <c r="AC398" s="319"/>
      <c r="AD398" s="319"/>
      <c r="AE398" s="319"/>
      <c r="AF398" s="319"/>
      <c r="AG398" s="857"/>
      <c r="AH398" s="46"/>
      <c r="AI398" s="19"/>
    </row>
    <row r="399" spans="2:35">
      <c r="B399" s="823"/>
      <c r="C399" s="841"/>
      <c r="D399" s="170"/>
      <c r="E399" s="955"/>
      <c r="F399" s="955"/>
      <c r="G399" s="22"/>
      <c r="H399" s="349" t="e">
        <f>G399/#REF!</f>
        <v>#REF!</v>
      </c>
      <c r="I399" s="348"/>
      <c r="J399" s="348"/>
      <c r="K399" s="348"/>
      <c r="L399" s="147"/>
      <c r="M399" s="147"/>
      <c r="N399" s="147"/>
      <c r="O399" s="863"/>
      <c r="P399" s="860"/>
      <c r="Q399" s="330"/>
      <c r="R399" s="155"/>
      <c r="S399" s="356"/>
      <c r="T399" s="356"/>
      <c r="U399" s="155"/>
      <c r="V399" s="155"/>
      <c r="W399" s="835"/>
      <c r="X399" s="345"/>
      <c r="Y399" s="835"/>
      <c r="Z399" s="270"/>
      <c r="AA399" s="831"/>
      <c r="AB399" s="855"/>
      <c r="AC399" s="319"/>
      <c r="AD399" s="319"/>
      <c r="AE399" s="319"/>
      <c r="AF399" s="319"/>
      <c r="AG399" s="857"/>
      <c r="AH399" s="46"/>
      <c r="AI399" s="19"/>
    </row>
    <row r="400" spans="2:35">
      <c r="B400" s="823"/>
      <c r="C400" s="841"/>
      <c r="D400" s="170"/>
      <c r="E400" s="955"/>
      <c r="F400" s="955"/>
      <c r="G400" s="22"/>
      <c r="H400" s="349" t="e">
        <f>G400/#REF!</f>
        <v>#REF!</v>
      </c>
      <c r="I400" s="348"/>
      <c r="J400" s="348"/>
      <c r="K400" s="348"/>
      <c r="L400" s="147"/>
      <c r="M400" s="147"/>
      <c r="N400" s="147"/>
      <c r="O400" s="863"/>
      <c r="P400" s="860"/>
      <c r="Q400" s="330"/>
      <c r="R400" s="155"/>
      <c r="S400" s="356"/>
      <c r="T400" s="356"/>
      <c r="U400" s="155"/>
      <c r="V400" s="155"/>
      <c r="W400" s="835"/>
      <c r="X400" s="345"/>
      <c r="Y400" s="835"/>
      <c r="Z400" s="270"/>
      <c r="AA400" s="831"/>
      <c r="AB400" s="855"/>
      <c r="AC400" s="319"/>
      <c r="AD400" s="319"/>
      <c r="AE400" s="319"/>
      <c r="AF400" s="319"/>
      <c r="AG400" s="857"/>
      <c r="AH400" s="46"/>
      <c r="AI400" s="19"/>
    </row>
    <row r="401" spans="2:35">
      <c r="B401" s="822"/>
      <c r="C401" s="842"/>
      <c r="D401" s="170"/>
      <c r="E401" s="955"/>
      <c r="F401" s="955"/>
      <c r="G401" s="22"/>
      <c r="H401" s="349" t="e">
        <f>G401/#REF!</f>
        <v>#REF!</v>
      </c>
      <c r="I401" s="349"/>
      <c r="J401" s="349"/>
      <c r="K401" s="349"/>
      <c r="L401" s="7"/>
      <c r="M401" s="7"/>
      <c r="N401" s="7"/>
      <c r="O401" s="864"/>
      <c r="P401" s="861"/>
      <c r="Q401" s="331"/>
      <c r="R401" s="155"/>
      <c r="S401" s="356"/>
      <c r="T401" s="356"/>
      <c r="U401" s="155"/>
      <c r="V401" s="155"/>
      <c r="W401" s="836"/>
      <c r="X401" s="346"/>
      <c r="Y401" s="836"/>
      <c r="Z401" s="271"/>
      <c r="AA401" s="832"/>
      <c r="AB401" s="856"/>
      <c r="AC401" s="320"/>
      <c r="AD401" s="320"/>
      <c r="AE401" s="320"/>
      <c r="AF401" s="320"/>
      <c r="AG401" s="858"/>
      <c r="AH401" s="46"/>
      <c r="AI401" s="19"/>
    </row>
    <row r="402" spans="2:35" s="90" customFormat="1" ht="16.5" customHeight="1">
      <c r="B402" s="241"/>
      <c r="C402" s="78" t="s">
        <v>348</v>
      </c>
      <c r="D402" s="78">
        <f>COUNTA(D392:D401)</f>
        <v>0</v>
      </c>
      <c r="E402" s="953"/>
      <c r="F402" s="954"/>
      <c r="G402" s="69">
        <f>SUM(G392:G401)</f>
        <v>0</v>
      </c>
      <c r="H402" s="69" t="e">
        <f>SUM(H392:H401)</f>
        <v>#REF!</v>
      </c>
      <c r="I402" s="69"/>
      <c r="J402" s="69"/>
      <c r="K402" s="69"/>
      <c r="L402" s="69" t="e">
        <f>H402/200</f>
        <v>#REF!</v>
      </c>
      <c r="M402" s="69"/>
      <c r="N402" s="69"/>
      <c r="O402" s="70">
        <f>SUM(O392:O401)</f>
        <v>0</v>
      </c>
      <c r="P402" s="71">
        <f>SUM(P392:P401)</f>
        <v>0</v>
      </c>
      <c r="Q402" s="71"/>
      <c r="R402" s="71"/>
      <c r="S402" s="71"/>
      <c r="T402" s="71"/>
      <c r="U402" s="74"/>
      <c r="V402" s="74"/>
      <c r="W402" s="74">
        <f t="shared" ref="W402" si="70">SUM(W392:W401)</f>
        <v>0</v>
      </c>
      <c r="X402" s="74"/>
      <c r="Y402" s="74">
        <f>SUM(Y392:Y401)</f>
        <v>0</v>
      </c>
      <c r="Z402" s="74"/>
      <c r="AA402" s="71"/>
      <c r="AB402" s="71" t="e">
        <f>SUM(AB392:AB401)</f>
        <v>#REF!</v>
      </c>
      <c r="AC402" s="71"/>
      <c r="AD402" s="71"/>
      <c r="AE402" s="71"/>
      <c r="AF402" s="71"/>
      <c r="AG402" s="71" t="e">
        <f t="shared" ref="AG402" si="71">SUM(AG392:AG401)</f>
        <v>#REF!</v>
      </c>
      <c r="AH402" s="81"/>
      <c r="AI402" s="91"/>
    </row>
    <row r="403" spans="2:35" s="93" customFormat="1" ht="15" thickBot="1">
      <c r="B403" s="242"/>
      <c r="C403" s="82"/>
      <c r="D403" s="83"/>
      <c r="E403" s="951"/>
      <c r="F403" s="952"/>
      <c r="G403" s="84"/>
      <c r="H403" s="28" t="str">
        <f>IFERROR(IF(G403/#REF!=0," ",G403/#REF!),"")</f>
        <v/>
      </c>
      <c r="I403" s="28"/>
      <c r="J403" s="28"/>
      <c r="K403" s="28"/>
      <c r="L403" s="28"/>
      <c r="M403" s="28"/>
      <c r="N403" s="28"/>
      <c r="O403" s="72"/>
      <c r="P403" s="73"/>
      <c r="Q403" s="73"/>
      <c r="R403" s="73"/>
      <c r="S403" s="73"/>
      <c r="T403" s="73"/>
      <c r="U403" s="73"/>
      <c r="V403" s="73"/>
      <c r="W403" s="73"/>
      <c r="X403" s="73"/>
      <c r="Y403" s="73"/>
      <c r="Z403" s="73"/>
      <c r="AA403" s="73"/>
      <c r="AB403" s="73"/>
      <c r="AC403" s="73"/>
      <c r="AD403" s="73"/>
      <c r="AE403" s="73"/>
      <c r="AF403" s="73"/>
      <c r="AG403" s="73"/>
      <c r="AH403" s="87"/>
      <c r="AI403" s="92"/>
    </row>
    <row r="404" spans="2:35">
      <c r="B404" s="823">
        <f>B392+1</f>
        <v>33</v>
      </c>
      <c r="C404" s="841"/>
      <c r="D404" s="170"/>
      <c r="E404" s="955"/>
      <c r="F404" s="955"/>
      <c r="G404" s="357"/>
      <c r="H404" s="349" t="e">
        <f>G404/#REF!</f>
        <v>#REF!</v>
      </c>
      <c r="I404" s="348"/>
      <c r="J404" s="348"/>
      <c r="K404" s="348"/>
      <c r="L404" s="147"/>
      <c r="M404" s="147"/>
      <c r="N404" s="147"/>
      <c r="O404" s="862" t="str">
        <f>IFERROR(ROUND(IF(G414/#REF!=0,"",G414/#REF!),0),"")</f>
        <v/>
      </c>
      <c r="P404" s="859" t="str">
        <f>IFERROR(O414/#REF!,"")</f>
        <v/>
      </c>
      <c r="Q404" s="330"/>
      <c r="R404" s="155" t="str">
        <f>IFERROR(P414*#REF!/2,"")</f>
        <v/>
      </c>
      <c r="S404" s="356"/>
      <c r="T404" s="356"/>
      <c r="U404" s="155" t="str">
        <f>IFERROR(S414*#REF!/2,"")</f>
        <v/>
      </c>
      <c r="V404" s="155"/>
      <c r="W404" s="834" t="str">
        <f>IFERROR(ROUND(IF(OR(#REF!="Shazoor",#REF!="Shazoor",#REF!="Shazoor",#REF!="Shazoor"),$P414/#REF!,""),1),"NA")</f>
        <v>NA</v>
      </c>
      <c r="X404" s="344"/>
      <c r="Y404" s="834" t="str">
        <f>IFERROR(ROUND(IF(OR(#REF!="Suzuki",#REF!="Suzuki",#REF!="Suzuki",#REF!="Suzuki"),$P414/#REF!,""),1),"NA")</f>
        <v>NA</v>
      </c>
      <c r="Z404" s="269"/>
      <c r="AA404" s="830"/>
      <c r="AB404" s="855" t="e">
        <f>L414</f>
        <v>#REF!</v>
      </c>
      <c r="AC404" s="319"/>
      <c r="AD404" s="319"/>
      <c r="AE404" s="319"/>
      <c r="AF404" s="319"/>
      <c r="AG404" s="857" t="e">
        <f>AB404/20</f>
        <v>#REF!</v>
      </c>
      <c r="AH404" s="44"/>
      <c r="AI404" s="19"/>
    </row>
    <row r="405" spans="2:35">
      <c r="B405" s="823"/>
      <c r="C405" s="841"/>
      <c r="D405" s="170"/>
      <c r="E405" s="955"/>
      <c r="F405" s="955"/>
      <c r="G405" s="357"/>
      <c r="H405" s="349" t="e">
        <f>G405/#REF!</f>
        <v>#REF!</v>
      </c>
      <c r="I405" s="348"/>
      <c r="J405" s="348"/>
      <c r="K405" s="348"/>
      <c r="L405" s="147"/>
      <c r="M405" s="147"/>
      <c r="N405" s="147"/>
      <c r="O405" s="863"/>
      <c r="P405" s="860"/>
      <c r="Q405" s="330"/>
      <c r="R405" s="155"/>
      <c r="S405" s="356"/>
      <c r="T405" s="356"/>
      <c r="U405" s="155"/>
      <c r="V405" s="155"/>
      <c r="W405" s="835"/>
      <c r="X405" s="345"/>
      <c r="Y405" s="835"/>
      <c r="Z405" s="270"/>
      <c r="AA405" s="831"/>
      <c r="AB405" s="855"/>
      <c r="AC405" s="319"/>
      <c r="AD405" s="319"/>
      <c r="AE405" s="319"/>
      <c r="AF405" s="319"/>
      <c r="AG405" s="857"/>
      <c r="AH405" s="46"/>
      <c r="AI405" s="19"/>
    </row>
    <row r="406" spans="2:35">
      <c r="B406" s="823"/>
      <c r="C406" s="841"/>
      <c r="D406" s="170"/>
      <c r="E406" s="955"/>
      <c r="F406" s="955"/>
      <c r="G406" s="357"/>
      <c r="H406" s="349" t="e">
        <f>G406/#REF!</f>
        <v>#REF!</v>
      </c>
      <c r="I406" s="348"/>
      <c r="J406" s="348"/>
      <c r="K406" s="348"/>
      <c r="L406" s="147"/>
      <c r="M406" s="147"/>
      <c r="N406" s="147"/>
      <c r="O406" s="863"/>
      <c r="P406" s="860"/>
      <c r="Q406" s="330"/>
      <c r="R406" s="155"/>
      <c r="S406" s="356"/>
      <c r="T406" s="356"/>
      <c r="U406" s="155"/>
      <c r="V406" s="155"/>
      <c r="W406" s="835"/>
      <c r="X406" s="345"/>
      <c r="Y406" s="835"/>
      <c r="Z406" s="270"/>
      <c r="AA406" s="831"/>
      <c r="AB406" s="855"/>
      <c r="AC406" s="319"/>
      <c r="AD406" s="319"/>
      <c r="AE406" s="319"/>
      <c r="AF406" s="319"/>
      <c r="AG406" s="857"/>
      <c r="AH406" s="46"/>
      <c r="AI406" s="19"/>
    </row>
    <row r="407" spans="2:35">
      <c r="B407" s="823"/>
      <c r="C407" s="841"/>
      <c r="D407" s="170"/>
      <c r="E407" s="955"/>
      <c r="F407" s="955"/>
      <c r="G407" s="357"/>
      <c r="H407" s="349" t="e">
        <f>G407/#REF!</f>
        <v>#REF!</v>
      </c>
      <c r="I407" s="348"/>
      <c r="J407" s="348"/>
      <c r="K407" s="348"/>
      <c r="L407" s="147"/>
      <c r="M407" s="147"/>
      <c r="N407" s="147"/>
      <c r="O407" s="863"/>
      <c r="P407" s="860"/>
      <c r="Q407" s="330"/>
      <c r="R407" s="155"/>
      <c r="S407" s="356"/>
      <c r="T407" s="356"/>
      <c r="U407" s="155"/>
      <c r="V407" s="155"/>
      <c r="W407" s="835"/>
      <c r="X407" s="345"/>
      <c r="Y407" s="835"/>
      <c r="Z407" s="270"/>
      <c r="AA407" s="831"/>
      <c r="AB407" s="855"/>
      <c r="AC407" s="319"/>
      <c r="AD407" s="319"/>
      <c r="AE407" s="319"/>
      <c r="AF407" s="319"/>
      <c r="AG407" s="857"/>
      <c r="AH407" s="46"/>
      <c r="AI407" s="19"/>
    </row>
    <row r="408" spans="2:35">
      <c r="B408" s="823"/>
      <c r="C408" s="841"/>
      <c r="D408" s="170"/>
      <c r="E408" s="955"/>
      <c r="F408" s="955"/>
      <c r="G408" s="22"/>
      <c r="H408" s="349" t="e">
        <f>G408/#REF!</f>
        <v>#REF!</v>
      </c>
      <c r="I408" s="348"/>
      <c r="J408" s="348"/>
      <c r="K408" s="348"/>
      <c r="L408" s="147"/>
      <c r="M408" s="147"/>
      <c r="N408" s="147"/>
      <c r="O408" s="863"/>
      <c r="P408" s="860"/>
      <c r="Q408" s="330"/>
      <c r="R408" s="155"/>
      <c r="S408" s="356"/>
      <c r="T408" s="356"/>
      <c r="U408" s="155"/>
      <c r="V408" s="155"/>
      <c r="W408" s="835"/>
      <c r="X408" s="345"/>
      <c r="Y408" s="835"/>
      <c r="Z408" s="270"/>
      <c r="AA408" s="831"/>
      <c r="AB408" s="855"/>
      <c r="AC408" s="319"/>
      <c r="AD408" s="319"/>
      <c r="AE408" s="319"/>
      <c r="AF408" s="319"/>
      <c r="AG408" s="857"/>
      <c r="AH408" s="46"/>
      <c r="AI408" s="19"/>
    </row>
    <row r="409" spans="2:35">
      <c r="B409" s="823"/>
      <c r="C409" s="841"/>
      <c r="D409" s="170"/>
      <c r="E409" s="955"/>
      <c r="F409" s="955"/>
      <c r="G409" s="22"/>
      <c r="H409" s="349" t="e">
        <f>G409/#REF!</f>
        <v>#REF!</v>
      </c>
      <c r="I409" s="348"/>
      <c r="J409" s="348"/>
      <c r="K409" s="348"/>
      <c r="L409" s="147"/>
      <c r="M409" s="147"/>
      <c r="N409" s="147"/>
      <c r="O409" s="863"/>
      <c r="P409" s="860"/>
      <c r="Q409" s="330"/>
      <c r="R409" s="155"/>
      <c r="S409" s="356"/>
      <c r="T409" s="356"/>
      <c r="U409" s="155"/>
      <c r="V409" s="155"/>
      <c r="W409" s="835"/>
      <c r="X409" s="345"/>
      <c r="Y409" s="835"/>
      <c r="Z409" s="270"/>
      <c r="AA409" s="831"/>
      <c r="AB409" s="855"/>
      <c r="AC409" s="319"/>
      <c r="AD409" s="319"/>
      <c r="AE409" s="319"/>
      <c r="AF409" s="319"/>
      <c r="AG409" s="857"/>
      <c r="AH409" s="46"/>
      <c r="AI409" s="19"/>
    </row>
    <row r="410" spans="2:35">
      <c r="B410" s="823"/>
      <c r="C410" s="841"/>
      <c r="D410" s="170"/>
      <c r="E410" s="955"/>
      <c r="F410" s="955"/>
      <c r="G410" s="22"/>
      <c r="H410" s="349" t="e">
        <f>G410/#REF!</f>
        <v>#REF!</v>
      </c>
      <c r="I410" s="348"/>
      <c r="J410" s="348"/>
      <c r="K410" s="348"/>
      <c r="L410" s="147"/>
      <c r="M410" s="147"/>
      <c r="N410" s="147"/>
      <c r="O410" s="863"/>
      <c r="P410" s="860"/>
      <c r="Q410" s="330"/>
      <c r="R410" s="155"/>
      <c r="S410" s="356"/>
      <c r="T410" s="356"/>
      <c r="U410" s="155"/>
      <c r="V410" s="155"/>
      <c r="W410" s="835"/>
      <c r="X410" s="345"/>
      <c r="Y410" s="835"/>
      <c r="Z410" s="270"/>
      <c r="AA410" s="831"/>
      <c r="AB410" s="855"/>
      <c r="AC410" s="319"/>
      <c r="AD410" s="319"/>
      <c r="AE410" s="319"/>
      <c r="AF410" s="319"/>
      <c r="AG410" s="857"/>
      <c r="AH410" s="46"/>
      <c r="AI410" s="19"/>
    </row>
    <row r="411" spans="2:35">
      <c r="B411" s="823"/>
      <c r="C411" s="841"/>
      <c r="D411" s="170"/>
      <c r="E411" s="955"/>
      <c r="F411" s="955"/>
      <c r="G411" s="22"/>
      <c r="H411" s="349" t="e">
        <f>G411/#REF!</f>
        <v>#REF!</v>
      </c>
      <c r="I411" s="348"/>
      <c r="J411" s="348"/>
      <c r="K411" s="348"/>
      <c r="L411" s="147"/>
      <c r="M411" s="147"/>
      <c r="N411" s="147"/>
      <c r="O411" s="863"/>
      <c r="P411" s="860"/>
      <c r="Q411" s="330"/>
      <c r="R411" s="155"/>
      <c r="S411" s="356"/>
      <c r="T411" s="356"/>
      <c r="U411" s="155"/>
      <c r="V411" s="155"/>
      <c r="W411" s="835"/>
      <c r="X411" s="345"/>
      <c r="Y411" s="835"/>
      <c r="Z411" s="270"/>
      <c r="AA411" s="831"/>
      <c r="AB411" s="855"/>
      <c r="AC411" s="319"/>
      <c r="AD411" s="319"/>
      <c r="AE411" s="319"/>
      <c r="AF411" s="319"/>
      <c r="AG411" s="857"/>
      <c r="AH411" s="46"/>
      <c r="AI411" s="19"/>
    </row>
    <row r="412" spans="2:35">
      <c r="B412" s="823"/>
      <c r="C412" s="841"/>
      <c r="D412" s="170"/>
      <c r="E412" s="955"/>
      <c r="F412" s="955"/>
      <c r="G412" s="22"/>
      <c r="H412" s="349" t="e">
        <f>G412/#REF!</f>
        <v>#REF!</v>
      </c>
      <c r="I412" s="348"/>
      <c r="J412" s="348"/>
      <c r="K412" s="348"/>
      <c r="L412" s="147"/>
      <c r="M412" s="147"/>
      <c r="N412" s="147"/>
      <c r="O412" s="863"/>
      <c r="P412" s="860"/>
      <c r="Q412" s="330"/>
      <c r="R412" s="155"/>
      <c r="S412" s="356"/>
      <c r="T412" s="356"/>
      <c r="U412" s="155"/>
      <c r="V412" s="155"/>
      <c r="W412" s="835"/>
      <c r="X412" s="345"/>
      <c r="Y412" s="835"/>
      <c r="Z412" s="270"/>
      <c r="AA412" s="831"/>
      <c r="AB412" s="855"/>
      <c r="AC412" s="319"/>
      <c r="AD412" s="319"/>
      <c r="AE412" s="319"/>
      <c r="AF412" s="319"/>
      <c r="AG412" s="857"/>
      <c r="AH412" s="46"/>
      <c r="AI412" s="19"/>
    </row>
    <row r="413" spans="2:35">
      <c r="B413" s="822"/>
      <c r="C413" s="842"/>
      <c r="D413" s="170"/>
      <c r="E413" s="955"/>
      <c r="F413" s="955"/>
      <c r="G413" s="22"/>
      <c r="H413" s="349" t="e">
        <f>G413/#REF!</f>
        <v>#REF!</v>
      </c>
      <c r="I413" s="349"/>
      <c r="J413" s="349"/>
      <c r="K413" s="349"/>
      <c r="L413" s="7"/>
      <c r="M413" s="7"/>
      <c r="N413" s="7"/>
      <c r="O413" s="864"/>
      <c r="P413" s="861"/>
      <c r="Q413" s="331"/>
      <c r="R413" s="155"/>
      <c r="S413" s="356"/>
      <c r="T413" s="356"/>
      <c r="U413" s="155"/>
      <c r="V413" s="155"/>
      <c r="W413" s="836"/>
      <c r="X413" s="346"/>
      <c r="Y413" s="836"/>
      <c r="Z413" s="271"/>
      <c r="AA413" s="832"/>
      <c r="AB413" s="856"/>
      <c r="AC413" s="320"/>
      <c r="AD413" s="320"/>
      <c r="AE413" s="320"/>
      <c r="AF413" s="320"/>
      <c r="AG413" s="858"/>
      <c r="AH413" s="46"/>
      <c r="AI413" s="19"/>
    </row>
    <row r="414" spans="2:35" s="90" customFormat="1" ht="16.5" customHeight="1">
      <c r="B414" s="241"/>
      <c r="C414" s="78" t="s">
        <v>348</v>
      </c>
      <c r="D414" s="78">
        <f>COUNTA(D404:D413)</f>
        <v>0</v>
      </c>
      <c r="E414" s="953"/>
      <c r="F414" s="954"/>
      <c r="G414" s="69">
        <f>SUM(G404:G413)</f>
        <v>0</v>
      </c>
      <c r="H414" s="69" t="e">
        <f>SUM(H404:H413)</f>
        <v>#REF!</v>
      </c>
      <c r="I414" s="69"/>
      <c r="J414" s="69"/>
      <c r="K414" s="69"/>
      <c r="L414" s="69" t="e">
        <f>H414/200</f>
        <v>#REF!</v>
      </c>
      <c r="M414" s="69"/>
      <c r="N414" s="69"/>
      <c r="O414" s="70">
        <f>SUM(O404:O413)</f>
        <v>0</v>
      </c>
      <c r="P414" s="71">
        <f>SUM(P404:P413)</f>
        <v>0</v>
      </c>
      <c r="Q414" s="71"/>
      <c r="R414" s="71"/>
      <c r="S414" s="71"/>
      <c r="T414" s="71"/>
      <c r="U414" s="74"/>
      <c r="V414" s="74"/>
      <c r="W414" s="74">
        <f t="shared" ref="W414" si="72">SUM(W404:W413)</f>
        <v>0</v>
      </c>
      <c r="X414" s="74"/>
      <c r="Y414" s="74">
        <f>SUM(Y404:Y413)</f>
        <v>0</v>
      </c>
      <c r="Z414" s="74"/>
      <c r="AA414" s="71"/>
      <c r="AB414" s="71" t="e">
        <f>SUM(AB404:AB413)</f>
        <v>#REF!</v>
      </c>
      <c r="AC414" s="71"/>
      <c r="AD414" s="71"/>
      <c r="AE414" s="71"/>
      <c r="AF414" s="71"/>
      <c r="AG414" s="71" t="e">
        <f t="shared" ref="AG414" si="73">SUM(AG404:AG413)</f>
        <v>#REF!</v>
      </c>
      <c r="AH414" s="81"/>
      <c r="AI414" s="91"/>
    </row>
    <row r="415" spans="2:35" s="93" customFormat="1" ht="15" thickBot="1">
      <c r="B415" s="242"/>
      <c r="C415" s="82"/>
      <c r="D415" s="83"/>
      <c r="E415" s="951"/>
      <c r="F415" s="952"/>
      <c r="G415" s="84"/>
      <c r="H415" s="28" t="str">
        <f>IFERROR(IF(G415/#REF!=0," ",G415/#REF!),"")</f>
        <v/>
      </c>
      <c r="I415" s="28"/>
      <c r="J415" s="28"/>
      <c r="K415" s="28"/>
      <c r="L415" s="28"/>
      <c r="M415" s="28"/>
      <c r="N415" s="28"/>
      <c r="O415" s="72"/>
      <c r="P415" s="73"/>
      <c r="Q415" s="73"/>
      <c r="R415" s="73"/>
      <c r="S415" s="73"/>
      <c r="T415" s="73"/>
      <c r="U415" s="73"/>
      <c r="V415" s="73"/>
      <c r="W415" s="73"/>
      <c r="X415" s="73"/>
      <c r="Y415" s="73"/>
      <c r="Z415" s="73"/>
      <c r="AA415" s="73"/>
      <c r="AB415" s="73"/>
      <c r="AC415" s="73"/>
      <c r="AD415" s="73"/>
      <c r="AE415" s="73"/>
      <c r="AF415" s="73"/>
      <c r="AG415" s="73"/>
      <c r="AH415" s="87"/>
      <c r="AI415" s="92"/>
    </row>
    <row r="416" spans="2:35">
      <c r="B416" s="823">
        <f>B404+1</f>
        <v>34</v>
      </c>
      <c r="C416" s="841"/>
      <c r="D416" s="170"/>
      <c r="E416" s="955"/>
      <c r="F416" s="955"/>
      <c r="G416" s="357"/>
      <c r="H416" s="349" t="e">
        <f>G416/#REF!</f>
        <v>#REF!</v>
      </c>
      <c r="I416" s="348"/>
      <c r="J416" s="348"/>
      <c r="K416" s="348"/>
      <c r="L416" s="147"/>
      <c r="M416" s="147"/>
      <c r="N416" s="147"/>
      <c r="O416" s="862" t="str">
        <f>IFERROR(ROUND(IF(G426/#REF!=0,"",G426/#REF!),0),"")</f>
        <v/>
      </c>
      <c r="P416" s="859" t="str">
        <f>IFERROR(O426/#REF!,"")</f>
        <v/>
      </c>
      <c r="Q416" s="330"/>
      <c r="R416" s="155" t="str">
        <f>IFERROR(P426*#REF!/2,"")</f>
        <v/>
      </c>
      <c r="S416" s="356"/>
      <c r="T416" s="356"/>
      <c r="U416" s="155" t="str">
        <f>IFERROR(S426*#REF!/2,"")</f>
        <v/>
      </c>
      <c r="V416" s="155"/>
      <c r="W416" s="834" t="str">
        <f>IFERROR(ROUND(IF(OR(#REF!="Shazoor",#REF!="Shazoor",#REF!="Shazoor",#REF!="Shazoor"),$P426/#REF!,""),1),"NA")</f>
        <v>NA</v>
      </c>
      <c r="X416" s="344"/>
      <c r="Y416" s="834" t="str">
        <f>IFERROR(ROUND(IF(OR(#REF!="Suzuki",#REF!="Suzuki",#REF!="Suzuki",#REF!="Suzuki"),$P426/#REF!,""),1),"NA")</f>
        <v>NA</v>
      </c>
      <c r="Z416" s="269"/>
      <c r="AA416" s="830"/>
      <c r="AB416" s="855" t="e">
        <f>L426</f>
        <v>#REF!</v>
      </c>
      <c r="AC416" s="319"/>
      <c r="AD416" s="319"/>
      <c r="AE416" s="319"/>
      <c r="AF416" s="319"/>
      <c r="AG416" s="857" t="e">
        <f>AB416/20</f>
        <v>#REF!</v>
      </c>
      <c r="AH416" s="44"/>
      <c r="AI416" s="19"/>
    </row>
    <row r="417" spans="2:35">
      <c r="B417" s="823"/>
      <c r="C417" s="841"/>
      <c r="D417" s="170"/>
      <c r="E417" s="955"/>
      <c r="F417" s="955"/>
      <c r="G417" s="357"/>
      <c r="H417" s="349" t="e">
        <f>G417/#REF!</f>
        <v>#REF!</v>
      </c>
      <c r="I417" s="348"/>
      <c r="J417" s="348"/>
      <c r="K417" s="348"/>
      <c r="L417" s="147"/>
      <c r="M417" s="147"/>
      <c r="N417" s="147"/>
      <c r="O417" s="863"/>
      <c r="P417" s="860"/>
      <c r="Q417" s="330"/>
      <c r="R417" s="155"/>
      <c r="S417" s="356"/>
      <c r="T417" s="356"/>
      <c r="U417" s="155"/>
      <c r="V417" s="155"/>
      <c r="W417" s="835"/>
      <c r="X417" s="345"/>
      <c r="Y417" s="835"/>
      <c r="Z417" s="270"/>
      <c r="AA417" s="831"/>
      <c r="AB417" s="855"/>
      <c r="AC417" s="319"/>
      <c r="AD417" s="319"/>
      <c r="AE417" s="319"/>
      <c r="AF417" s="319"/>
      <c r="AG417" s="857"/>
      <c r="AH417" s="46"/>
      <c r="AI417" s="19"/>
    </row>
    <row r="418" spans="2:35">
      <c r="B418" s="823"/>
      <c r="C418" s="841"/>
      <c r="D418" s="170"/>
      <c r="E418" s="955"/>
      <c r="F418" s="955"/>
      <c r="G418" s="357"/>
      <c r="H418" s="349" t="e">
        <f>G418/#REF!</f>
        <v>#REF!</v>
      </c>
      <c r="I418" s="348"/>
      <c r="J418" s="348"/>
      <c r="K418" s="348"/>
      <c r="L418" s="147"/>
      <c r="M418" s="147"/>
      <c r="N418" s="147"/>
      <c r="O418" s="863"/>
      <c r="P418" s="860"/>
      <c r="Q418" s="330"/>
      <c r="R418" s="155"/>
      <c r="S418" s="356"/>
      <c r="T418" s="356"/>
      <c r="U418" s="155"/>
      <c r="V418" s="155"/>
      <c r="W418" s="835"/>
      <c r="X418" s="345"/>
      <c r="Y418" s="835"/>
      <c r="Z418" s="270"/>
      <c r="AA418" s="831"/>
      <c r="AB418" s="855"/>
      <c r="AC418" s="319"/>
      <c r="AD418" s="319"/>
      <c r="AE418" s="319"/>
      <c r="AF418" s="319"/>
      <c r="AG418" s="857"/>
      <c r="AH418" s="46"/>
      <c r="AI418" s="19"/>
    </row>
    <row r="419" spans="2:35">
      <c r="B419" s="823"/>
      <c r="C419" s="841"/>
      <c r="D419" s="170"/>
      <c r="E419" s="955"/>
      <c r="F419" s="955"/>
      <c r="G419" s="357"/>
      <c r="H419" s="349" t="e">
        <f>G419/#REF!</f>
        <v>#REF!</v>
      </c>
      <c r="I419" s="348"/>
      <c r="J419" s="348"/>
      <c r="K419" s="348"/>
      <c r="L419" s="147"/>
      <c r="M419" s="147"/>
      <c r="N419" s="147"/>
      <c r="O419" s="863"/>
      <c r="P419" s="860"/>
      <c r="Q419" s="330"/>
      <c r="R419" s="155"/>
      <c r="S419" s="356"/>
      <c r="T419" s="356"/>
      <c r="U419" s="155"/>
      <c r="V419" s="155"/>
      <c r="W419" s="835"/>
      <c r="X419" s="345"/>
      <c r="Y419" s="835"/>
      <c r="Z419" s="270"/>
      <c r="AA419" s="831"/>
      <c r="AB419" s="855"/>
      <c r="AC419" s="319"/>
      <c r="AD419" s="319"/>
      <c r="AE419" s="319"/>
      <c r="AF419" s="319"/>
      <c r="AG419" s="857"/>
      <c r="AH419" s="46"/>
      <c r="AI419" s="19"/>
    </row>
    <row r="420" spans="2:35">
      <c r="B420" s="823"/>
      <c r="C420" s="841"/>
      <c r="D420" s="170"/>
      <c r="E420" s="955"/>
      <c r="F420" s="955"/>
      <c r="G420" s="22"/>
      <c r="H420" s="349" t="e">
        <f>G420/#REF!</f>
        <v>#REF!</v>
      </c>
      <c r="I420" s="348"/>
      <c r="J420" s="348"/>
      <c r="K420" s="348"/>
      <c r="L420" s="147"/>
      <c r="M420" s="147"/>
      <c r="N420" s="147"/>
      <c r="O420" s="863"/>
      <c r="P420" s="860"/>
      <c r="Q420" s="330"/>
      <c r="R420" s="155"/>
      <c r="S420" s="356"/>
      <c r="T420" s="356"/>
      <c r="U420" s="155"/>
      <c r="V420" s="155"/>
      <c r="W420" s="835"/>
      <c r="X420" s="345"/>
      <c r="Y420" s="835"/>
      <c r="Z420" s="270"/>
      <c r="AA420" s="831"/>
      <c r="AB420" s="855"/>
      <c r="AC420" s="319"/>
      <c r="AD420" s="319"/>
      <c r="AE420" s="319"/>
      <c r="AF420" s="319"/>
      <c r="AG420" s="857"/>
      <c r="AH420" s="46"/>
      <c r="AI420" s="19"/>
    </row>
    <row r="421" spans="2:35">
      <c r="B421" s="823"/>
      <c r="C421" s="841"/>
      <c r="D421" s="170"/>
      <c r="E421" s="955"/>
      <c r="F421" s="955"/>
      <c r="G421" s="22"/>
      <c r="H421" s="349" t="e">
        <f>G421/#REF!</f>
        <v>#REF!</v>
      </c>
      <c r="I421" s="348"/>
      <c r="J421" s="348"/>
      <c r="K421" s="348"/>
      <c r="L421" s="147"/>
      <c r="M421" s="147"/>
      <c r="N421" s="147"/>
      <c r="O421" s="863"/>
      <c r="P421" s="860"/>
      <c r="Q421" s="330"/>
      <c r="R421" s="155"/>
      <c r="S421" s="356"/>
      <c r="T421" s="356"/>
      <c r="U421" s="155"/>
      <c r="V421" s="155"/>
      <c r="W421" s="835"/>
      <c r="X421" s="345"/>
      <c r="Y421" s="835"/>
      <c r="Z421" s="270"/>
      <c r="AA421" s="831"/>
      <c r="AB421" s="855"/>
      <c r="AC421" s="319"/>
      <c r="AD421" s="319"/>
      <c r="AE421" s="319"/>
      <c r="AF421" s="319"/>
      <c r="AG421" s="857"/>
      <c r="AH421" s="46"/>
      <c r="AI421" s="19"/>
    </row>
    <row r="422" spans="2:35">
      <c r="B422" s="823"/>
      <c r="C422" s="841"/>
      <c r="D422" s="170"/>
      <c r="E422" s="955"/>
      <c r="F422" s="955"/>
      <c r="G422" s="22"/>
      <c r="H422" s="349" t="e">
        <f>G422/#REF!</f>
        <v>#REF!</v>
      </c>
      <c r="I422" s="348"/>
      <c r="J422" s="348"/>
      <c r="K422" s="348"/>
      <c r="L422" s="147"/>
      <c r="M422" s="147"/>
      <c r="N422" s="147"/>
      <c r="O422" s="863"/>
      <c r="P422" s="860"/>
      <c r="Q422" s="330"/>
      <c r="R422" s="155"/>
      <c r="S422" s="356"/>
      <c r="T422" s="356"/>
      <c r="U422" s="155"/>
      <c r="V422" s="155"/>
      <c r="W422" s="835"/>
      <c r="X422" s="345"/>
      <c r="Y422" s="835"/>
      <c r="Z422" s="270"/>
      <c r="AA422" s="831"/>
      <c r="AB422" s="855"/>
      <c r="AC422" s="319"/>
      <c r="AD422" s="319"/>
      <c r="AE422" s="319"/>
      <c r="AF422" s="319"/>
      <c r="AG422" s="857"/>
      <c r="AH422" s="46"/>
      <c r="AI422" s="19"/>
    </row>
    <row r="423" spans="2:35">
      <c r="B423" s="823"/>
      <c r="C423" s="841"/>
      <c r="D423" s="170"/>
      <c r="E423" s="955"/>
      <c r="F423" s="955"/>
      <c r="G423" s="22"/>
      <c r="H423" s="349" t="e">
        <f>G423/#REF!</f>
        <v>#REF!</v>
      </c>
      <c r="I423" s="348"/>
      <c r="J423" s="348"/>
      <c r="K423" s="348"/>
      <c r="L423" s="147"/>
      <c r="M423" s="147"/>
      <c r="N423" s="147"/>
      <c r="O423" s="863"/>
      <c r="P423" s="860"/>
      <c r="Q423" s="330"/>
      <c r="R423" s="155"/>
      <c r="S423" s="356"/>
      <c r="T423" s="356"/>
      <c r="U423" s="155"/>
      <c r="V423" s="155"/>
      <c r="W423" s="835"/>
      <c r="X423" s="345"/>
      <c r="Y423" s="835"/>
      <c r="Z423" s="270"/>
      <c r="AA423" s="831"/>
      <c r="AB423" s="855"/>
      <c r="AC423" s="319"/>
      <c r="AD423" s="319"/>
      <c r="AE423" s="319"/>
      <c r="AF423" s="319"/>
      <c r="AG423" s="857"/>
      <c r="AH423" s="46"/>
      <c r="AI423" s="19"/>
    </row>
    <row r="424" spans="2:35">
      <c r="B424" s="823"/>
      <c r="C424" s="841"/>
      <c r="D424" s="170"/>
      <c r="E424" s="955"/>
      <c r="F424" s="955"/>
      <c r="G424" s="22"/>
      <c r="H424" s="349" t="e">
        <f>G424/#REF!</f>
        <v>#REF!</v>
      </c>
      <c r="I424" s="348"/>
      <c r="J424" s="348"/>
      <c r="K424" s="348"/>
      <c r="L424" s="147"/>
      <c r="M424" s="147"/>
      <c r="N424" s="147"/>
      <c r="O424" s="863"/>
      <c r="P424" s="860"/>
      <c r="Q424" s="330"/>
      <c r="R424" s="155"/>
      <c r="S424" s="356"/>
      <c r="T424" s="356"/>
      <c r="U424" s="155"/>
      <c r="V424" s="155"/>
      <c r="W424" s="835"/>
      <c r="X424" s="345"/>
      <c r="Y424" s="835"/>
      <c r="Z424" s="270"/>
      <c r="AA424" s="831"/>
      <c r="AB424" s="855"/>
      <c r="AC424" s="319"/>
      <c r="AD424" s="319"/>
      <c r="AE424" s="319"/>
      <c r="AF424" s="319"/>
      <c r="AG424" s="857"/>
      <c r="AH424" s="46"/>
      <c r="AI424" s="19"/>
    </row>
    <row r="425" spans="2:35">
      <c r="B425" s="822"/>
      <c r="C425" s="842"/>
      <c r="D425" s="170"/>
      <c r="E425" s="955"/>
      <c r="F425" s="955"/>
      <c r="G425" s="22"/>
      <c r="H425" s="349" t="e">
        <f>G425/#REF!</f>
        <v>#REF!</v>
      </c>
      <c r="I425" s="349"/>
      <c r="J425" s="349"/>
      <c r="K425" s="349"/>
      <c r="L425" s="7"/>
      <c r="M425" s="7"/>
      <c r="N425" s="7"/>
      <c r="O425" s="864"/>
      <c r="P425" s="861"/>
      <c r="Q425" s="331"/>
      <c r="R425" s="155"/>
      <c r="S425" s="356"/>
      <c r="T425" s="356"/>
      <c r="U425" s="155"/>
      <c r="V425" s="155"/>
      <c r="W425" s="836"/>
      <c r="X425" s="346"/>
      <c r="Y425" s="836"/>
      <c r="Z425" s="271"/>
      <c r="AA425" s="832"/>
      <c r="AB425" s="856"/>
      <c r="AC425" s="320"/>
      <c r="AD425" s="320"/>
      <c r="AE425" s="320"/>
      <c r="AF425" s="320"/>
      <c r="AG425" s="858"/>
      <c r="AH425" s="46"/>
      <c r="AI425" s="19"/>
    </row>
    <row r="426" spans="2:35" s="90" customFormat="1" ht="16.5" customHeight="1">
      <c r="B426" s="241"/>
      <c r="C426" s="78" t="s">
        <v>348</v>
      </c>
      <c r="D426" s="78">
        <f>COUNTA(D416:D425)</f>
        <v>0</v>
      </c>
      <c r="E426" s="953"/>
      <c r="F426" s="954"/>
      <c r="G426" s="69">
        <f>SUM(G416:G425)</f>
        <v>0</v>
      </c>
      <c r="H426" s="69" t="e">
        <f>SUM(H416:H425)</f>
        <v>#REF!</v>
      </c>
      <c r="I426" s="69"/>
      <c r="J426" s="69"/>
      <c r="K426" s="69"/>
      <c r="L426" s="69" t="e">
        <f>H426/200</f>
        <v>#REF!</v>
      </c>
      <c r="M426" s="69"/>
      <c r="N426" s="69"/>
      <c r="O426" s="70">
        <f>SUM(O416:O425)</f>
        <v>0</v>
      </c>
      <c r="P426" s="71">
        <f>SUM(P416:P425)</f>
        <v>0</v>
      </c>
      <c r="Q426" s="71"/>
      <c r="R426" s="71"/>
      <c r="S426" s="71"/>
      <c r="T426" s="71"/>
      <c r="U426" s="74"/>
      <c r="V426" s="74"/>
      <c r="W426" s="74">
        <f t="shared" ref="W426" si="74">SUM(W416:W425)</f>
        <v>0</v>
      </c>
      <c r="X426" s="74"/>
      <c r="Y426" s="74">
        <f>SUM(Y416:Y425)</f>
        <v>0</v>
      </c>
      <c r="Z426" s="74"/>
      <c r="AA426" s="71"/>
      <c r="AB426" s="71" t="e">
        <f>SUM(AB416:AB425)</f>
        <v>#REF!</v>
      </c>
      <c r="AC426" s="71"/>
      <c r="AD426" s="71"/>
      <c r="AE426" s="71"/>
      <c r="AF426" s="71"/>
      <c r="AG426" s="71" t="e">
        <f t="shared" ref="AG426" si="75">SUM(AG416:AG425)</f>
        <v>#REF!</v>
      </c>
      <c r="AH426" s="81"/>
      <c r="AI426" s="91"/>
    </row>
    <row r="427" spans="2:35" s="93" customFormat="1" ht="15" thickBot="1">
      <c r="B427" s="242"/>
      <c r="C427" s="82"/>
      <c r="D427" s="83"/>
      <c r="E427" s="951"/>
      <c r="F427" s="952"/>
      <c r="G427" s="84"/>
      <c r="H427" s="28" t="str">
        <f>IFERROR(IF(G427/#REF!=0," ",G427/#REF!),"")</f>
        <v/>
      </c>
      <c r="I427" s="28"/>
      <c r="J427" s="28"/>
      <c r="K427" s="28"/>
      <c r="L427" s="28"/>
      <c r="M427" s="28"/>
      <c r="N427" s="28"/>
      <c r="O427" s="72"/>
      <c r="P427" s="73"/>
      <c r="Q427" s="73"/>
      <c r="R427" s="73"/>
      <c r="S427" s="73"/>
      <c r="T427" s="73"/>
      <c r="U427" s="73"/>
      <c r="V427" s="73"/>
      <c r="W427" s="73"/>
      <c r="X427" s="73"/>
      <c r="Y427" s="73"/>
      <c r="Z427" s="73"/>
      <c r="AA427" s="73"/>
      <c r="AB427" s="73"/>
      <c r="AC427" s="73"/>
      <c r="AD427" s="73"/>
      <c r="AE427" s="73"/>
      <c r="AF427" s="73"/>
      <c r="AG427" s="73"/>
      <c r="AH427" s="87"/>
      <c r="AI427" s="92"/>
    </row>
    <row r="428" spans="2:35">
      <c r="B428" s="823">
        <f>B416+1</f>
        <v>35</v>
      </c>
      <c r="C428" s="841"/>
      <c r="D428" s="170"/>
      <c r="E428" s="955"/>
      <c r="F428" s="955"/>
      <c r="G428" s="357"/>
      <c r="H428" s="349" t="e">
        <f>G428/#REF!</f>
        <v>#REF!</v>
      </c>
      <c r="I428" s="348"/>
      <c r="J428" s="348"/>
      <c r="K428" s="348"/>
      <c r="L428" s="147"/>
      <c r="M428" s="147"/>
      <c r="N428" s="147"/>
      <c r="O428" s="862" t="str">
        <f>IFERROR(ROUND(IF(G438/#REF!=0,"",G438/#REF!),0),"")</f>
        <v/>
      </c>
      <c r="P428" s="859" t="str">
        <f>IFERROR(O438/#REF!,"")</f>
        <v/>
      </c>
      <c r="Q428" s="330"/>
      <c r="R428" s="155" t="str">
        <f>IFERROR(P438*#REF!/2,"")</f>
        <v/>
      </c>
      <c r="S428" s="356"/>
      <c r="T428" s="356"/>
      <c r="U428" s="155" t="str">
        <f>IFERROR(S438*#REF!/2,"")</f>
        <v/>
      </c>
      <c r="V428" s="155"/>
      <c r="W428" s="834" t="str">
        <f>IFERROR(ROUND(IF(OR(#REF!="Shazoor",#REF!="Shazoor",#REF!="Shazoor",#REF!="Shazoor"),$P438/#REF!,""),1),"NA")</f>
        <v>NA</v>
      </c>
      <c r="X428" s="344"/>
      <c r="Y428" s="834" t="str">
        <f>IFERROR(ROUND(IF(OR(#REF!="Suzuki",#REF!="Suzuki",#REF!="Suzuki",#REF!="Suzuki"),$P438/#REF!,""),1),"NA")</f>
        <v>NA</v>
      </c>
      <c r="Z428" s="269"/>
      <c r="AA428" s="830"/>
      <c r="AB428" s="855" t="e">
        <f>L438</f>
        <v>#REF!</v>
      </c>
      <c r="AC428" s="319"/>
      <c r="AD428" s="319"/>
      <c r="AE428" s="319"/>
      <c r="AF428" s="319"/>
      <c r="AG428" s="857" t="e">
        <f>AB428/20</f>
        <v>#REF!</v>
      </c>
      <c r="AH428" s="44"/>
      <c r="AI428" s="19"/>
    </row>
    <row r="429" spans="2:35">
      <c r="B429" s="823"/>
      <c r="C429" s="841"/>
      <c r="D429" s="170"/>
      <c r="E429" s="955"/>
      <c r="F429" s="955"/>
      <c r="G429" s="357"/>
      <c r="H429" s="349" t="e">
        <f>G429/#REF!</f>
        <v>#REF!</v>
      </c>
      <c r="I429" s="348"/>
      <c r="J429" s="348"/>
      <c r="K429" s="348"/>
      <c r="L429" s="147"/>
      <c r="M429" s="147"/>
      <c r="N429" s="147"/>
      <c r="O429" s="863"/>
      <c r="P429" s="860"/>
      <c r="Q429" s="330"/>
      <c r="R429" s="155"/>
      <c r="S429" s="356"/>
      <c r="T429" s="356"/>
      <c r="U429" s="155"/>
      <c r="V429" s="155"/>
      <c r="W429" s="835"/>
      <c r="X429" s="345"/>
      <c r="Y429" s="835"/>
      <c r="Z429" s="270"/>
      <c r="AA429" s="831"/>
      <c r="AB429" s="855"/>
      <c r="AC429" s="319"/>
      <c r="AD429" s="319"/>
      <c r="AE429" s="319"/>
      <c r="AF429" s="319"/>
      <c r="AG429" s="857"/>
      <c r="AH429" s="46"/>
      <c r="AI429" s="19"/>
    </row>
    <row r="430" spans="2:35">
      <c r="B430" s="823"/>
      <c r="C430" s="841"/>
      <c r="D430" s="170"/>
      <c r="E430" s="955"/>
      <c r="F430" s="955"/>
      <c r="G430" s="357"/>
      <c r="H430" s="349" t="e">
        <f>G430/#REF!</f>
        <v>#REF!</v>
      </c>
      <c r="I430" s="348"/>
      <c r="J430" s="348"/>
      <c r="K430" s="348"/>
      <c r="L430" s="147"/>
      <c r="M430" s="147"/>
      <c r="N430" s="147"/>
      <c r="O430" s="863"/>
      <c r="P430" s="860"/>
      <c r="Q430" s="330"/>
      <c r="R430" s="155"/>
      <c r="S430" s="356"/>
      <c r="T430" s="356"/>
      <c r="U430" s="155"/>
      <c r="V430" s="155"/>
      <c r="W430" s="835"/>
      <c r="X430" s="345"/>
      <c r="Y430" s="835"/>
      <c r="Z430" s="270"/>
      <c r="AA430" s="831"/>
      <c r="AB430" s="855"/>
      <c r="AC430" s="319"/>
      <c r="AD430" s="319"/>
      <c r="AE430" s="319"/>
      <c r="AF430" s="319"/>
      <c r="AG430" s="857"/>
      <c r="AH430" s="46"/>
      <c r="AI430" s="19"/>
    </row>
    <row r="431" spans="2:35">
      <c r="B431" s="823"/>
      <c r="C431" s="841"/>
      <c r="D431" s="170"/>
      <c r="E431" s="955"/>
      <c r="F431" s="955"/>
      <c r="G431" s="357"/>
      <c r="H431" s="349" t="e">
        <f>G431/#REF!</f>
        <v>#REF!</v>
      </c>
      <c r="I431" s="348"/>
      <c r="J431" s="348"/>
      <c r="K431" s="348"/>
      <c r="L431" s="147"/>
      <c r="M431" s="147"/>
      <c r="N431" s="147"/>
      <c r="O431" s="863"/>
      <c r="P431" s="860"/>
      <c r="Q431" s="330"/>
      <c r="R431" s="155"/>
      <c r="S431" s="356"/>
      <c r="T431" s="356"/>
      <c r="U431" s="155"/>
      <c r="V431" s="155"/>
      <c r="W431" s="835"/>
      <c r="X431" s="345"/>
      <c r="Y431" s="835"/>
      <c r="Z431" s="270"/>
      <c r="AA431" s="831"/>
      <c r="AB431" s="855"/>
      <c r="AC431" s="319"/>
      <c r="AD431" s="319"/>
      <c r="AE431" s="319"/>
      <c r="AF431" s="319"/>
      <c r="AG431" s="857"/>
      <c r="AH431" s="46"/>
      <c r="AI431" s="19"/>
    </row>
    <row r="432" spans="2:35">
      <c r="B432" s="823"/>
      <c r="C432" s="841"/>
      <c r="D432" s="170"/>
      <c r="E432" s="955"/>
      <c r="F432" s="955"/>
      <c r="G432" s="22"/>
      <c r="H432" s="349" t="e">
        <f>G432/#REF!</f>
        <v>#REF!</v>
      </c>
      <c r="I432" s="348"/>
      <c r="J432" s="348"/>
      <c r="K432" s="348"/>
      <c r="L432" s="147"/>
      <c r="M432" s="147"/>
      <c r="N432" s="147"/>
      <c r="O432" s="863"/>
      <c r="P432" s="860"/>
      <c r="Q432" s="330"/>
      <c r="R432" s="155"/>
      <c r="S432" s="356"/>
      <c r="T432" s="356"/>
      <c r="U432" s="155"/>
      <c r="V432" s="155"/>
      <c r="W432" s="835"/>
      <c r="X432" s="345"/>
      <c r="Y432" s="835"/>
      <c r="Z432" s="270"/>
      <c r="AA432" s="831"/>
      <c r="AB432" s="855"/>
      <c r="AC432" s="319"/>
      <c r="AD432" s="319"/>
      <c r="AE432" s="319"/>
      <c r="AF432" s="319"/>
      <c r="AG432" s="857"/>
      <c r="AH432" s="46"/>
      <c r="AI432" s="19"/>
    </row>
    <row r="433" spans="2:35">
      <c r="B433" s="823"/>
      <c r="C433" s="841"/>
      <c r="D433" s="170"/>
      <c r="E433" s="955"/>
      <c r="F433" s="955"/>
      <c r="G433" s="22"/>
      <c r="H433" s="349" t="e">
        <f>G433/#REF!</f>
        <v>#REF!</v>
      </c>
      <c r="I433" s="348"/>
      <c r="J433" s="348"/>
      <c r="K433" s="348"/>
      <c r="L433" s="147"/>
      <c r="M433" s="147"/>
      <c r="N433" s="147"/>
      <c r="O433" s="863"/>
      <c r="P433" s="860"/>
      <c r="Q433" s="330"/>
      <c r="R433" s="155"/>
      <c r="S433" s="356"/>
      <c r="T433" s="356"/>
      <c r="U433" s="155"/>
      <c r="V433" s="155"/>
      <c r="W433" s="835"/>
      <c r="X433" s="345"/>
      <c r="Y433" s="835"/>
      <c r="Z433" s="270"/>
      <c r="AA433" s="831"/>
      <c r="AB433" s="855"/>
      <c r="AC433" s="319"/>
      <c r="AD433" s="319"/>
      <c r="AE433" s="319"/>
      <c r="AF433" s="319"/>
      <c r="AG433" s="857"/>
      <c r="AH433" s="46"/>
      <c r="AI433" s="19"/>
    </row>
    <row r="434" spans="2:35">
      <c r="B434" s="823"/>
      <c r="C434" s="841"/>
      <c r="D434" s="170"/>
      <c r="E434" s="955"/>
      <c r="F434" s="955"/>
      <c r="G434" s="22"/>
      <c r="H434" s="349" t="e">
        <f>G434/#REF!</f>
        <v>#REF!</v>
      </c>
      <c r="I434" s="348"/>
      <c r="J434" s="348"/>
      <c r="K434" s="348"/>
      <c r="L434" s="147"/>
      <c r="M434" s="147"/>
      <c r="N434" s="147"/>
      <c r="O434" s="863"/>
      <c r="P434" s="860"/>
      <c r="Q434" s="330"/>
      <c r="R434" s="155"/>
      <c r="S434" s="356"/>
      <c r="T434" s="356"/>
      <c r="U434" s="155"/>
      <c r="V434" s="155"/>
      <c r="W434" s="835"/>
      <c r="X434" s="345"/>
      <c r="Y434" s="835"/>
      <c r="Z434" s="270"/>
      <c r="AA434" s="831"/>
      <c r="AB434" s="855"/>
      <c r="AC434" s="319"/>
      <c r="AD434" s="319"/>
      <c r="AE434" s="319"/>
      <c r="AF434" s="319"/>
      <c r="AG434" s="857"/>
      <c r="AH434" s="46"/>
      <c r="AI434" s="19"/>
    </row>
    <row r="435" spans="2:35">
      <c r="B435" s="823"/>
      <c r="C435" s="841"/>
      <c r="D435" s="170"/>
      <c r="E435" s="955"/>
      <c r="F435" s="955"/>
      <c r="G435" s="22"/>
      <c r="H435" s="349" t="e">
        <f>G435/#REF!</f>
        <v>#REF!</v>
      </c>
      <c r="I435" s="348"/>
      <c r="J435" s="348"/>
      <c r="K435" s="348"/>
      <c r="L435" s="147"/>
      <c r="M435" s="147"/>
      <c r="N435" s="147"/>
      <c r="O435" s="863"/>
      <c r="P435" s="860"/>
      <c r="Q435" s="330"/>
      <c r="R435" s="155"/>
      <c r="S435" s="356"/>
      <c r="T435" s="356"/>
      <c r="U435" s="155"/>
      <c r="V435" s="155"/>
      <c r="W435" s="835"/>
      <c r="X435" s="345"/>
      <c r="Y435" s="835"/>
      <c r="Z435" s="270"/>
      <c r="AA435" s="831"/>
      <c r="AB435" s="855"/>
      <c r="AC435" s="319"/>
      <c r="AD435" s="319"/>
      <c r="AE435" s="319"/>
      <c r="AF435" s="319"/>
      <c r="AG435" s="857"/>
      <c r="AH435" s="46"/>
      <c r="AI435" s="19"/>
    </row>
    <row r="436" spans="2:35">
      <c r="B436" s="823"/>
      <c r="C436" s="841"/>
      <c r="D436" s="170"/>
      <c r="E436" s="955"/>
      <c r="F436" s="955"/>
      <c r="G436" s="22"/>
      <c r="H436" s="349" t="e">
        <f>G436/#REF!</f>
        <v>#REF!</v>
      </c>
      <c r="I436" s="348"/>
      <c r="J436" s="348"/>
      <c r="K436" s="348"/>
      <c r="L436" s="147"/>
      <c r="M436" s="147"/>
      <c r="N436" s="147"/>
      <c r="O436" s="863"/>
      <c r="P436" s="860"/>
      <c r="Q436" s="330"/>
      <c r="R436" s="155"/>
      <c r="S436" s="356"/>
      <c r="T436" s="356"/>
      <c r="U436" s="155"/>
      <c r="V436" s="155"/>
      <c r="W436" s="835"/>
      <c r="X436" s="345"/>
      <c r="Y436" s="835"/>
      <c r="Z436" s="270"/>
      <c r="AA436" s="831"/>
      <c r="AB436" s="855"/>
      <c r="AC436" s="319"/>
      <c r="AD436" s="319"/>
      <c r="AE436" s="319"/>
      <c r="AF436" s="319"/>
      <c r="AG436" s="857"/>
      <c r="AH436" s="46"/>
      <c r="AI436" s="19"/>
    </row>
    <row r="437" spans="2:35">
      <c r="B437" s="822"/>
      <c r="C437" s="842"/>
      <c r="D437" s="170"/>
      <c r="E437" s="955"/>
      <c r="F437" s="955"/>
      <c r="G437" s="22"/>
      <c r="H437" s="349" t="e">
        <f>G437/#REF!</f>
        <v>#REF!</v>
      </c>
      <c r="I437" s="349"/>
      <c r="J437" s="349"/>
      <c r="K437" s="349"/>
      <c r="L437" s="7"/>
      <c r="M437" s="7"/>
      <c r="N437" s="7"/>
      <c r="O437" s="864"/>
      <c r="P437" s="861"/>
      <c r="Q437" s="331"/>
      <c r="R437" s="155"/>
      <c r="S437" s="356"/>
      <c r="T437" s="356"/>
      <c r="U437" s="155"/>
      <c r="V437" s="155"/>
      <c r="W437" s="836"/>
      <c r="X437" s="346"/>
      <c r="Y437" s="836"/>
      <c r="Z437" s="271"/>
      <c r="AA437" s="832"/>
      <c r="AB437" s="856"/>
      <c r="AC437" s="320"/>
      <c r="AD437" s="320"/>
      <c r="AE437" s="320"/>
      <c r="AF437" s="320"/>
      <c r="AG437" s="858"/>
      <c r="AH437" s="46"/>
      <c r="AI437" s="19"/>
    </row>
    <row r="438" spans="2:35" s="90" customFormat="1" ht="16.5" customHeight="1">
      <c r="B438" s="241"/>
      <c r="C438" s="78" t="s">
        <v>348</v>
      </c>
      <c r="D438" s="78">
        <f>COUNTA(D428:D437)</f>
        <v>0</v>
      </c>
      <c r="E438" s="953"/>
      <c r="F438" s="954"/>
      <c r="G438" s="69">
        <f>SUM(G428:G437)</f>
        <v>0</v>
      </c>
      <c r="H438" s="69" t="e">
        <f>SUM(H428:H437)</f>
        <v>#REF!</v>
      </c>
      <c r="I438" s="69"/>
      <c r="J438" s="69"/>
      <c r="K438" s="69"/>
      <c r="L438" s="69" t="e">
        <f>H438/200</f>
        <v>#REF!</v>
      </c>
      <c r="M438" s="69"/>
      <c r="N438" s="69"/>
      <c r="O438" s="70">
        <f>SUM(O428:O437)</f>
        <v>0</v>
      </c>
      <c r="P438" s="71">
        <f>SUM(P428:P437)</f>
        <v>0</v>
      </c>
      <c r="Q438" s="71"/>
      <c r="R438" s="71"/>
      <c r="S438" s="71"/>
      <c r="T438" s="71"/>
      <c r="U438" s="74"/>
      <c r="V438" s="74"/>
      <c r="W438" s="74">
        <f t="shared" ref="W438" si="76">SUM(W428:W437)</f>
        <v>0</v>
      </c>
      <c r="X438" s="74"/>
      <c r="Y438" s="74">
        <f>SUM(Y428:Y437)</f>
        <v>0</v>
      </c>
      <c r="Z438" s="74"/>
      <c r="AA438" s="71"/>
      <c r="AB438" s="71" t="e">
        <f>SUM(AB428:AB437)</f>
        <v>#REF!</v>
      </c>
      <c r="AC438" s="71"/>
      <c r="AD438" s="71"/>
      <c r="AE438" s="71"/>
      <c r="AF438" s="71"/>
      <c r="AG438" s="71" t="e">
        <f t="shared" ref="AG438" si="77">SUM(AG428:AG437)</f>
        <v>#REF!</v>
      </c>
      <c r="AH438" s="81"/>
      <c r="AI438" s="91"/>
    </row>
    <row r="439" spans="2:35" s="93" customFormat="1" ht="15" thickBot="1">
      <c r="B439" s="242"/>
      <c r="C439" s="82"/>
      <c r="D439" s="83"/>
      <c r="E439" s="951"/>
      <c r="F439" s="952"/>
      <c r="G439" s="84"/>
      <c r="H439" s="28" t="str">
        <f>IFERROR(IF(G439/#REF!=0," ",G439/#REF!),"")</f>
        <v/>
      </c>
      <c r="I439" s="28"/>
      <c r="J439" s="28"/>
      <c r="K439" s="28"/>
      <c r="L439" s="28"/>
      <c r="M439" s="28"/>
      <c r="N439" s="28"/>
      <c r="O439" s="72"/>
      <c r="P439" s="73"/>
      <c r="Q439" s="73"/>
      <c r="R439" s="73"/>
      <c r="S439" s="73"/>
      <c r="T439" s="73"/>
      <c r="U439" s="73"/>
      <c r="V439" s="73"/>
      <c r="W439" s="73"/>
      <c r="X439" s="73"/>
      <c r="Y439" s="73"/>
      <c r="Z439" s="73"/>
      <c r="AA439" s="73"/>
      <c r="AB439" s="73"/>
      <c r="AC439" s="73"/>
      <c r="AD439" s="73"/>
      <c r="AE439" s="73"/>
      <c r="AF439" s="73"/>
      <c r="AG439" s="73"/>
      <c r="AH439" s="87"/>
      <c r="AI439" s="92"/>
    </row>
    <row r="440" spans="2:35">
      <c r="B440" s="823">
        <f>B428+1</f>
        <v>36</v>
      </c>
      <c r="C440" s="841"/>
      <c r="D440" s="170"/>
      <c r="E440" s="955"/>
      <c r="F440" s="955"/>
      <c r="G440" s="357"/>
      <c r="H440" s="7" t="str">
        <f>IFERROR(IF(G440/#REF!=0," ",G440/#REF!),"")</f>
        <v/>
      </c>
      <c r="I440" s="147"/>
      <c r="J440" s="147"/>
      <c r="K440" s="147"/>
      <c r="L440" s="147"/>
      <c r="M440" s="147"/>
      <c r="N440" s="147"/>
      <c r="O440" s="862" t="str">
        <f>IFERROR(ROUND(IF(G450/#REF!=0,"",G450/#REF!),0),"")</f>
        <v/>
      </c>
      <c r="P440" s="859" t="str">
        <f>IFERROR(O450/#REF!,"")</f>
        <v/>
      </c>
      <c r="Q440" s="330"/>
      <c r="R440" s="155" t="str">
        <f>IFERROR(P450*#REF!/2,"")</f>
        <v/>
      </c>
      <c r="S440" s="356"/>
      <c r="T440" s="356"/>
      <c r="U440" s="155" t="str">
        <f>IFERROR(S450*#REF!/2,"")</f>
        <v/>
      </c>
      <c r="V440" s="155"/>
      <c r="W440" s="834" t="str">
        <f>IFERROR(ROUND(IF(OR(#REF!="Shazoor",#REF!="Shazoor",#REF!="Shazoor",#REF!="Shazoor"),$P450/#REF!,""),1),"NA")</f>
        <v>NA</v>
      </c>
      <c r="X440" s="344"/>
      <c r="Y440" s="834" t="str">
        <f>IFERROR(ROUND(IF(OR(#REF!="Suzuki",#REF!="Suzuki",#REF!="Suzuki",#REF!="Suzuki"),$P450/#REF!,""),1),"NA")</f>
        <v>NA</v>
      </c>
      <c r="Z440" s="269"/>
      <c r="AA440" s="830"/>
      <c r="AB440" s="855">
        <f>L450</f>
        <v>0</v>
      </c>
      <c r="AC440" s="319"/>
      <c r="AD440" s="319"/>
      <c r="AE440" s="319"/>
      <c r="AF440" s="319"/>
      <c r="AG440" s="857">
        <f>AB440/20</f>
        <v>0</v>
      </c>
      <c r="AH440" s="44"/>
      <c r="AI440" s="19"/>
    </row>
    <row r="441" spans="2:35">
      <c r="B441" s="823"/>
      <c r="C441" s="841"/>
      <c r="D441" s="170"/>
      <c r="E441" s="955"/>
      <c r="F441" s="955"/>
      <c r="G441" s="357"/>
      <c r="H441" s="7" t="str">
        <f>IFERROR(IF(G441/#REF!=0," ",G441/#REF!),"")</f>
        <v/>
      </c>
      <c r="I441" s="147"/>
      <c r="J441" s="147"/>
      <c r="K441" s="147"/>
      <c r="L441" s="147"/>
      <c r="M441" s="147"/>
      <c r="N441" s="147"/>
      <c r="O441" s="863"/>
      <c r="P441" s="860"/>
      <c r="Q441" s="330"/>
      <c r="R441" s="155"/>
      <c r="S441" s="356"/>
      <c r="T441" s="356"/>
      <c r="U441" s="155"/>
      <c r="V441" s="155"/>
      <c r="W441" s="835"/>
      <c r="X441" s="345"/>
      <c r="Y441" s="835"/>
      <c r="Z441" s="270"/>
      <c r="AA441" s="831"/>
      <c r="AB441" s="855"/>
      <c r="AC441" s="319"/>
      <c r="AD441" s="319"/>
      <c r="AE441" s="319"/>
      <c r="AF441" s="319"/>
      <c r="AG441" s="857"/>
      <c r="AH441" s="46"/>
      <c r="AI441" s="19"/>
    </row>
    <row r="442" spans="2:35">
      <c r="B442" s="823"/>
      <c r="C442" s="841"/>
      <c r="D442" s="170"/>
      <c r="E442" s="955"/>
      <c r="F442" s="955"/>
      <c r="G442" s="357"/>
      <c r="H442" s="7" t="str">
        <f>IFERROR(IF(G442/#REF!=0," ",G442/#REF!),"")</f>
        <v/>
      </c>
      <c r="I442" s="147"/>
      <c r="J442" s="147"/>
      <c r="K442" s="147"/>
      <c r="L442" s="147"/>
      <c r="M442" s="147"/>
      <c r="N442" s="147"/>
      <c r="O442" s="863"/>
      <c r="P442" s="860"/>
      <c r="Q442" s="330"/>
      <c r="R442" s="155"/>
      <c r="S442" s="356"/>
      <c r="T442" s="356"/>
      <c r="U442" s="155"/>
      <c r="V442" s="155"/>
      <c r="W442" s="835"/>
      <c r="X442" s="345"/>
      <c r="Y442" s="835"/>
      <c r="Z442" s="270"/>
      <c r="AA442" s="831"/>
      <c r="AB442" s="855"/>
      <c r="AC442" s="319"/>
      <c r="AD442" s="319"/>
      <c r="AE442" s="319"/>
      <c r="AF442" s="319"/>
      <c r="AG442" s="857"/>
      <c r="AH442" s="46"/>
      <c r="AI442" s="19"/>
    </row>
    <row r="443" spans="2:35">
      <c r="B443" s="823"/>
      <c r="C443" s="841"/>
      <c r="D443" s="170"/>
      <c r="E443" s="955"/>
      <c r="F443" s="955"/>
      <c r="G443" s="357"/>
      <c r="H443" s="7" t="str">
        <f>IFERROR(IF(G443/#REF!=0," ",G443/#REF!),"")</f>
        <v/>
      </c>
      <c r="I443" s="147"/>
      <c r="J443" s="147"/>
      <c r="K443" s="147"/>
      <c r="L443" s="147"/>
      <c r="M443" s="147"/>
      <c r="N443" s="147"/>
      <c r="O443" s="863"/>
      <c r="P443" s="860"/>
      <c r="Q443" s="330"/>
      <c r="R443" s="155"/>
      <c r="S443" s="356"/>
      <c r="T443" s="356"/>
      <c r="U443" s="155"/>
      <c r="V443" s="155"/>
      <c r="W443" s="835"/>
      <c r="X443" s="345"/>
      <c r="Y443" s="835"/>
      <c r="Z443" s="270"/>
      <c r="AA443" s="831"/>
      <c r="AB443" s="855"/>
      <c r="AC443" s="319"/>
      <c r="AD443" s="319"/>
      <c r="AE443" s="319"/>
      <c r="AF443" s="319"/>
      <c r="AG443" s="857"/>
      <c r="AH443" s="46"/>
      <c r="AI443" s="19"/>
    </row>
    <row r="444" spans="2:35">
      <c r="B444" s="823"/>
      <c r="C444" s="841"/>
      <c r="D444" s="170"/>
      <c r="E444" s="955"/>
      <c r="F444" s="955"/>
      <c r="G444" s="22"/>
      <c r="H444" s="7" t="str">
        <f>IFERROR(IF(G444/#REF!=0," ",G444/#REF!),"")</f>
        <v/>
      </c>
      <c r="I444" s="147"/>
      <c r="J444" s="147"/>
      <c r="K444" s="147"/>
      <c r="L444" s="147"/>
      <c r="M444" s="147"/>
      <c r="N444" s="147"/>
      <c r="O444" s="863"/>
      <c r="P444" s="860"/>
      <c r="Q444" s="330"/>
      <c r="R444" s="155"/>
      <c r="S444" s="356"/>
      <c r="T444" s="356"/>
      <c r="U444" s="155"/>
      <c r="V444" s="155"/>
      <c r="W444" s="835"/>
      <c r="X444" s="345"/>
      <c r="Y444" s="835"/>
      <c r="Z444" s="270"/>
      <c r="AA444" s="831"/>
      <c r="AB444" s="855"/>
      <c r="AC444" s="319"/>
      <c r="AD444" s="319"/>
      <c r="AE444" s="319"/>
      <c r="AF444" s="319"/>
      <c r="AG444" s="857"/>
      <c r="AH444" s="46"/>
      <c r="AI444" s="19"/>
    </row>
    <row r="445" spans="2:35">
      <c r="B445" s="823"/>
      <c r="C445" s="841"/>
      <c r="D445" s="170"/>
      <c r="E445" s="955"/>
      <c r="F445" s="955"/>
      <c r="G445" s="22"/>
      <c r="H445" s="7" t="str">
        <f>IFERROR(IF(G445/#REF!=0," ",G445/#REF!),"")</f>
        <v/>
      </c>
      <c r="I445" s="147"/>
      <c r="J445" s="147"/>
      <c r="K445" s="147"/>
      <c r="L445" s="147"/>
      <c r="M445" s="147"/>
      <c r="N445" s="147"/>
      <c r="O445" s="863"/>
      <c r="P445" s="860"/>
      <c r="Q445" s="330"/>
      <c r="R445" s="155"/>
      <c r="S445" s="356"/>
      <c r="T445" s="356"/>
      <c r="U445" s="155"/>
      <c r="V445" s="155"/>
      <c r="W445" s="835"/>
      <c r="X445" s="345"/>
      <c r="Y445" s="835"/>
      <c r="Z445" s="270"/>
      <c r="AA445" s="831"/>
      <c r="AB445" s="855"/>
      <c r="AC445" s="319"/>
      <c r="AD445" s="319"/>
      <c r="AE445" s="319"/>
      <c r="AF445" s="319"/>
      <c r="AG445" s="857"/>
      <c r="AH445" s="46"/>
      <c r="AI445" s="19"/>
    </row>
    <row r="446" spans="2:35">
      <c r="B446" s="823"/>
      <c r="C446" s="841"/>
      <c r="D446" s="170"/>
      <c r="E446" s="955"/>
      <c r="F446" s="955"/>
      <c r="G446" s="22"/>
      <c r="H446" s="7" t="str">
        <f>IFERROR(IF(G446/#REF!=0," ",G446/#REF!),"")</f>
        <v/>
      </c>
      <c r="I446" s="147"/>
      <c r="J446" s="147"/>
      <c r="K446" s="147"/>
      <c r="L446" s="147"/>
      <c r="M446" s="147"/>
      <c r="N446" s="147"/>
      <c r="O446" s="863"/>
      <c r="P446" s="860"/>
      <c r="Q446" s="330"/>
      <c r="R446" s="155"/>
      <c r="S446" s="356"/>
      <c r="T446" s="356"/>
      <c r="U446" s="155"/>
      <c r="V446" s="155"/>
      <c r="W446" s="835"/>
      <c r="X446" s="345"/>
      <c r="Y446" s="835"/>
      <c r="Z446" s="270"/>
      <c r="AA446" s="831"/>
      <c r="AB446" s="855"/>
      <c r="AC446" s="319"/>
      <c r="AD446" s="319"/>
      <c r="AE446" s="319"/>
      <c r="AF446" s="319"/>
      <c r="AG446" s="857"/>
      <c r="AH446" s="46"/>
      <c r="AI446" s="19"/>
    </row>
    <row r="447" spans="2:35">
      <c r="B447" s="823"/>
      <c r="C447" s="841"/>
      <c r="D447" s="170"/>
      <c r="E447" s="955"/>
      <c r="F447" s="955"/>
      <c r="G447" s="22"/>
      <c r="H447" s="7" t="str">
        <f>IFERROR(IF(G447/#REF!=0," ",G447/#REF!),"")</f>
        <v/>
      </c>
      <c r="I447" s="147"/>
      <c r="J447" s="147"/>
      <c r="K447" s="147"/>
      <c r="L447" s="147"/>
      <c r="M447" s="147"/>
      <c r="N447" s="147"/>
      <c r="O447" s="863"/>
      <c r="P447" s="860"/>
      <c r="Q447" s="330"/>
      <c r="R447" s="155"/>
      <c r="S447" s="356"/>
      <c r="T447" s="356"/>
      <c r="U447" s="155"/>
      <c r="V447" s="155"/>
      <c r="W447" s="835"/>
      <c r="X447" s="345"/>
      <c r="Y447" s="835"/>
      <c r="Z447" s="270"/>
      <c r="AA447" s="831"/>
      <c r="AB447" s="855"/>
      <c r="AC447" s="319"/>
      <c r="AD447" s="319"/>
      <c r="AE447" s="319"/>
      <c r="AF447" s="319"/>
      <c r="AG447" s="857"/>
      <c r="AH447" s="46"/>
      <c r="AI447" s="19"/>
    </row>
    <row r="448" spans="2:35">
      <c r="B448" s="823"/>
      <c r="C448" s="841"/>
      <c r="D448" s="170"/>
      <c r="E448" s="955"/>
      <c r="F448" s="955"/>
      <c r="G448" s="22"/>
      <c r="H448" s="7" t="str">
        <f>IFERROR(IF(G448/#REF!=0," ",G448/#REF!),"")</f>
        <v/>
      </c>
      <c r="I448" s="147"/>
      <c r="J448" s="147"/>
      <c r="K448" s="147"/>
      <c r="L448" s="147"/>
      <c r="M448" s="147"/>
      <c r="N448" s="147"/>
      <c r="O448" s="863"/>
      <c r="P448" s="860"/>
      <c r="Q448" s="330"/>
      <c r="R448" s="155"/>
      <c r="S448" s="356"/>
      <c r="T448" s="356"/>
      <c r="U448" s="155"/>
      <c r="V448" s="155"/>
      <c r="W448" s="835"/>
      <c r="X448" s="345"/>
      <c r="Y448" s="835"/>
      <c r="Z448" s="270"/>
      <c r="AA448" s="831"/>
      <c r="AB448" s="855"/>
      <c r="AC448" s="319"/>
      <c r="AD448" s="319"/>
      <c r="AE448" s="319"/>
      <c r="AF448" s="319"/>
      <c r="AG448" s="857"/>
      <c r="AH448" s="46"/>
      <c r="AI448" s="19"/>
    </row>
    <row r="449" spans="2:35">
      <c r="B449" s="822"/>
      <c r="C449" s="842"/>
      <c r="D449" s="170"/>
      <c r="E449" s="955"/>
      <c r="F449" s="955"/>
      <c r="G449" s="22"/>
      <c r="H449" s="7" t="str">
        <f>IFERROR(IF(G449/#REF!=0," ",G449/#REF!),"")</f>
        <v/>
      </c>
      <c r="I449" s="7"/>
      <c r="J449" s="7"/>
      <c r="K449" s="7"/>
      <c r="L449" s="7"/>
      <c r="M449" s="7"/>
      <c r="N449" s="7"/>
      <c r="O449" s="864"/>
      <c r="P449" s="861"/>
      <c r="Q449" s="331"/>
      <c r="R449" s="155"/>
      <c r="S449" s="356"/>
      <c r="T449" s="356"/>
      <c r="U449" s="155"/>
      <c r="V449" s="155"/>
      <c r="W449" s="836"/>
      <c r="X449" s="346"/>
      <c r="Y449" s="836"/>
      <c r="Z449" s="271"/>
      <c r="AA449" s="832"/>
      <c r="AB449" s="856"/>
      <c r="AC449" s="320"/>
      <c r="AD449" s="320"/>
      <c r="AE449" s="320"/>
      <c r="AF449" s="320"/>
      <c r="AG449" s="858"/>
      <c r="AH449" s="46"/>
      <c r="AI449" s="19"/>
    </row>
    <row r="450" spans="2:35" s="90" customFormat="1" ht="16.5" customHeight="1">
      <c r="B450" s="241"/>
      <c r="C450" s="78" t="s">
        <v>348</v>
      </c>
      <c r="D450" s="78">
        <f>COUNTA(D440:D449)</f>
        <v>0</v>
      </c>
      <c r="E450" s="953"/>
      <c r="F450" s="954"/>
      <c r="G450" s="69">
        <f>SUM(G440:G449)</f>
        <v>0</v>
      </c>
      <c r="H450" s="69">
        <f>SUM(H440:H449)</f>
        <v>0</v>
      </c>
      <c r="I450" s="69"/>
      <c r="J450" s="69"/>
      <c r="K450" s="69"/>
      <c r="L450" s="69">
        <f>H450/200</f>
        <v>0</v>
      </c>
      <c r="M450" s="69"/>
      <c r="N450" s="69"/>
      <c r="O450" s="70">
        <f>SUM(O440:O449)</f>
        <v>0</v>
      </c>
      <c r="P450" s="71">
        <f>SUM(P440:P449)</f>
        <v>0</v>
      </c>
      <c r="Q450" s="71"/>
      <c r="R450" s="71"/>
      <c r="S450" s="71"/>
      <c r="T450" s="71"/>
      <c r="U450" s="74"/>
      <c r="V450" s="74"/>
      <c r="W450" s="74">
        <f t="shared" ref="W450" si="78">SUM(W440:W449)</f>
        <v>0</v>
      </c>
      <c r="X450" s="74"/>
      <c r="Y450" s="74">
        <f>SUM(Y440:Y449)</f>
        <v>0</v>
      </c>
      <c r="Z450" s="74"/>
      <c r="AA450" s="71"/>
      <c r="AB450" s="71">
        <f>SUM(AB440:AB449)</f>
        <v>0</v>
      </c>
      <c r="AC450" s="71"/>
      <c r="AD450" s="71"/>
      <c r="AE450" s="71"/>
      <c r="AF450" s="71"/>
      <c r="AG450" s="71">
        <f t="shared" ref="AG450" si="79">SUM(AG440:AG449)</f>
        <v>0</v>
      </c>
      <c r="AH450" s="81"/>
      <c r="AI450" s="91"/>
    </row>
    <row r="451" spans="2:35" s="93" customFormat="1" ht="15" thickBot="1">
      <c r="B451" s="242"/>
      <c r="C451" s="82"/>
      <c r="D451" s="83"/>
      <c r="E451" s="951"/>
      <c r="F451" s="952"/>
      <c r="G451" s="84"/>
      <c r="H451" s="28" t="str">
        <f>IFERROR(IF(G451/#REF!=0," ",G451/#REF!),"")</f>
        <v/>
      </c>
      <c r="I451" s="28"/>
      <c r="J451" s="28"/>
      <c r="K451" s="28"/>
      <c r="L451" s="28"/>
      <c r="M451" s="28"/>
      <c r="N451" s="28"/>
      <c r="O451" s="72"/>
      <c r="P451" s="73"/>
      <c r="Q451" s="73"/>
      <c r="R451" s="73"/>
      <c r="S451" s="73"/>
      <c r="T451" s="73"/>
      <c r="U451" s="73"/>
      <c r="V451" s="73"/>
      <c r="W451" s="73"/>
      <c r="X451" s="73"/>
      <c r="Y451" s="73"/>
      <c r="Z451" s="73"/>
      <c r="AA451" s="73"/>
      <c r="AB451" s="73"/>
      <c r="AC451" s="73"/>
      <c r="AD451" s="73"/>
      <c r="AE451" s="73"/>
      <c r="AF451" s="73"/>
      <c r="AG451" s="73"/>
      <c r="AH451" s="87"/>
      <c r="AI451" s="92"/>
    </row>
    <row r="452" spans="2:35">
      <c r="B452" s="823">
        <f>B440+1</f>
        <v>37</v>
      </c>
      <c r="C452" s="841"/>
      <c r="D452" s="170"/>
      <c r="E452" s="955"/>
      <c r="F452" s="955"/>
      <c r="G452" s="357"/>
      <c r="H452" s="349" t="e">
        <f>G452/#REF!</f>
        <v>#REF!</v>
      </c>
      <c r="I452" s="348"/>
      <c r="J452" s="348"/>
      <c r="K452" s="348"/>
      <c r="L452" s="147"/>
      <c r="M452" s="147"/>
      <c r="N452" s="147"/>
      <c r="O452" s="862" t="str">
        <f>IFERROR(ROUND(IF(G462/#REF!=0,"",G462/#REF!),0),"")</f>
        <v/>
      </c>
      <c r="P452" s="859" t="str">
        <f>IFERROR(O462/#REF!,"")</f>
        <v/>
      </c>
      <c r="Q452" s="330"/>
      <c r="R452" s="155" t="str">
        <f>IFERROR(P462*#REF!/2,"")</f>
        <v/>
      </c>
      <c r="S452" s="356"/>
      <c r="T452" s="356"/>
      <c r="U452" s="155" t="str">
        <f>IFERROR(S462*#REF!/2,"")</f>
        <v/>
      </c>
      <c r="V452" s="155"/>
      <c r="W452" s="834" t="str">
        <f>IFERROR(ROUND(IF(OR(#REF!="Shazoor",#REF!="Shazoor",#REF!="Shazoor",#REF!="Shazoor"),$P462/#REF!,""),1),"NA")</f>
        <v>NA</v>
      </c>
      <c r="X452" s="344"/>
      <c r="Y452" s="834" t="str">
        <f>IFERROR(ROUND(IF(OR(#REF!="Suzuki",#REF!="Suzuki",#REF!="Suzuki",#REF!="Suzuki"),$P462/#REF!,""),1),"NA")</f>
        <v>NA</v>
      </c>
      <c r="Z452" s="269"/>
      <c r="AA452" s="830"/>
      <c r="AB452" s="855" t="e">
        <f>L462</f>
        <v>#REF!</v>
      </c>
      <c r="AC452" s="319"/>
      <c r="AD452" s="319"/>
      <c r="AE452" s="319"/>
      <c r="AF452" s="319"/>
      <c r="AG452" s="857" t="e">
        <f>AB452/20</f>
        <v>#REF!</v>
      </c>
      <c r="AH452" s="44"/>
      <c r="AI452" s="19"/>
    </row>
    <row r="453" spans="2:35">
      <c r="B453" s="823"/>
      <c r="C453" s="841"/>
      <c r="D453" s="170"/>
      <c r="E453" s="955"/>
      <c r="F453" s="955"/>
      <c r="G453" s="357"/>
      <c r="H453" s="349" t="e">
        <f>G453/#REF!</f>
        <v>#REF!</v>
      </c>
      <c r="I453" s="348"/>
      <c r="J453" s="348"/>
      <c r="K453" s="348"/>
      <c r="L453" s="147"/>
      <c r="M453" s="147"/>
      <c r="N453" s="147"/>
      <c r="O453" s="863"/>
      <c r="P453" s="860"/>
      <c r="Q453" s="330"/>
      <c r="R453" s="155"/>
      <c r="S453" s="356"/>
      <c r="T453" s="356"/>
      <c r="U453" s="155"/>
      <c r="V453" s="155"/>
      <c r="W453" s="835"/>
      <c r="X453" s="345"/>
      <c r="Y453" s="835"/>
      <c r="Z453" s="270"/>
      <c r="AA453" s="831"/>
      <c r="AB453" s="855"/>
      <c r="AC453" s="319"/>
      <c r="AD453" s="319"/>
      <c r="AE453" s="319"/>
      <c r="AF453" s="319"/>
      <c r="AG453" s="857"/>
      <c r="AH453" s="46"/>
      <c r="AI453" s="19"/>
    </row>
    <row r="454" spans="2:35">
      <c r="B454" s="823"/>
      <c r="C454" s="841"/>
      <c r="D454" s="170"/>
      <c r="E454" s="955"/>
      <c r="F454" s="955"/>
      <c r="G454" s="357"/>
      <c r="H454" s="349" t="e">
        <f>G454/#REF!</f>
        <v>#REF!</v>
      </c>
      <c r="I454" s="348"/>
      <c r="J454" s="348"/>
      <c r="K454" s="348"/>
      <c r="L454" s="147"/>
      <c r="M454" s="147"/>
      <c r="N454" s="147"/>
      <c r="O454" s="863"/>
      <c r="P454" s="860"/>
      <c r="Q454" s="330"/>
      <c r="R454" s="155"/>
      <c r="S454" s="356"/>
      <c r="T454" s="356"/>
      <c r="U454" s="155"/>
      <c r="V454" s="155"/>
      <c r="W454" s="835"/>
      <c r="X454" s="345"/>
      <c r="Y454" s="835"/>
      <c r="Z454" s="270"/>
      <c r="AA454" s="831"/>
      <c r="AB454" s="855"/>
      <c r="AC454" s="319"/>
      <c r="AD454" s="319"/>
      <c r="AE454" s="319"/>
      <c r="AF454" s="319"/>
      <c r="AG454" s="857"/>
      <c r="AH454" s="46"/>
      <c r="AI454" s="19"/>
    </row>
    <row r="455" spans="2:35">
      <c r="B455" s="823"/>
      <c r="C455" s="841"/>
      <c r="D455" s="170"/>
      <c r="E455" s="955"/>
      <c r="F455" s="955"/>
      <c r="G455" s="357"/>
      <c r="H455" s="349" t="e">
        <f>G455/#REF!</f>
        <v>#REF!</v>
      </c>
      <c r="I455" s="348"/>
      <c r="J455" s="348"/>
      <c r="K455" s="348"/>
      <c r="L455" s="147"/>
      <c r="M455" s="147"/>
      <c r="N455" s="147"/>
      <c r="O455" s="863"/>
      <c r="P455" s="860"/>
      <c r="Q455" s="330"/>
      <c r="R455" s="155"/>
      <c r="S455" s="356"/>
      <c r="T455" s="356"/>
      <c r="U455" s="155"/>
      <c r="V455" s="155"/>
      <c r="W455" s="835"/>
      <c r="X455" s="345"/>
      <c r="Y455" s="835"/>
      <c r="Z455" s="270"/>
      <c r="AA455" s="831"/>
      <c r="AB455" s="855"/>
      <c r="AC455" s="319"/>
      <c r="AD455" s="319"/>
      <c r="AE455" s="319"/>
      <c r="AF455" s="319"/>
      <c r="AG455" s="857"/>
      <c r="AH455" s="46"/>
      <c r="AI455" s="19"/>
    </row>
    <row r="456" spans="2:35">
      <c r="B456" s="823"/>
      <c r="C456" s="841"/>
      <c r="D456" s="170"/>
      <c r="E456" s="955"/>
      <c r="F456" s="955"/>
      <c r="G456" s="22"/>
      <c r="H456" s="349" t="e">
        <f>G456/#REF!</f>
        <v>#REF!</v>
      </c>
      <c r="I456" s="348"/>
      <c r="J456" s="348"/>
      <c r="K456" s="348"/>
      <c r="L456" s="147"/>
      <c r="M456" s="147"/>
      <c r="N456" s="147"/>
      <c r="O456" s="863"/>
      <c r="P456" s="860"/>
      <c r="Q456" s="330"/>
      <c r="R456" s="155"/>
      <c r="S456" s="356"/>
      <c r="T456" s="356"/>
      <c r="U456" s="155"/>
      <c r="V456" s="155"/>
      <c r="W456" s="835"/>
      <c r="X456" s="345"/>
      <c r="Y456" s="835"/>
      <c r="Z456" s="270"/>
      <c r="AA456" s="831"/>
      <c r="AB456" s="855"/>
      <c r="AC456" s="319"/>
      <c r="AD456" s="319"/>
      <c r="AE456" s="319"/>
      <c r="AF456" s="319"/>
      <c r="AG456" s="857"/>
      <c r="AH456" s="46"/>
      <c r="AI456" s="19"/>
    </row>
    <row r="457" spans="2:35">
      <c r="B457" s="823"/>
      <c r="C457" s="841"/>
      <c r="D457" s="170"/>
      <c r="E457" s="955"/>
      <c r="F457" s="955"/>
      <c r="G457" s="22"/>
      <c r="H457" s="349" t="e">
        <f>G457/#REF!</f>
        <v>#REF!</v>
      </c>
      <c r="I457" s="348"/>
      <c r="J457" s="348"/>
      <c r="K457" s="348"/>
      <c r="L457" s="147"/>
      <c r="M457" s="147"/>
      <c r="N457" s="147"/>
      <c r="O457" s="863"/>
      <c r="P457" s="860"/>
      <c r="Q457" s="330"/>
      <c r="R457" s="155"/>
      <c r="S457" s="356"/>
      <c r="T457" s="356"/>
      <c r="U457" s="155"/>
      <c r="V457" s="155"/>
      <c r="W457" s="835"/>
      <c r="X457" s="345"/>
      <c r="Y457" s="835"/>
      <c r="Z457" s="270"/>
      <c r="AA457" s="831"/>
      <c r="AB457" s="855"/>
      <c r="AC457" s="319"/>
      <c r="AD457" s="319"/>
      <c r="AE457" s="319"/>
      <c r="AF457" s="319"/>
      <c r="AG457" s="857"/>
      <c r="AH457" s="46"/>
      <c r="AI457" s="19"/>
    </row>
    <row r="458" spans="2:35">
      <c r="B458" s="823"/>
      <c r="C458" s="841"/>
      <c r="D458" s="170"/>
      <c r="E458" s="955"/>
      <c r="F458" s="955"/>
      <c r="G458" s="22"/>
      <c r="H458" s="349" t="e">
        <f>G458/#REF!</f>
        <v>#REF!</v>
      </c>
      <c r="I458" s="348"/>
      <c r="J458" s="348"/>
      <c r="K458" s="348"/>
      <c r="L458" s="147"/>
      <c r="M458" s="147"/>
      <c r="N458" s="147"/>
      <c r="O458" s="863"/>
      <c r="P458" s="860"/>
      <c r="Q458" s="330"/>
      <c r="R458" s="155"/>
      <c r="S458" s="356"/>
      <c r="T458" s="356"/>
      <c r="U458" s="155"/>
      <c r="V458" s="155"/>
      <c r="W458" s="835"/>
      <c r="X458" s="345"/>
      <c r="Y458" s="835"/>
      <c r="Z458" s="270"/>
      <c r="AA458" s="831"/>
      <c r="AB458" s="855"/>
      <c r="AC458" s="319"/>
      <c r="AD458" s="319"/>
      <c r="AE458" s="319"/>
      <c r="AF458" s="319"/>
      <c r="AG458" s="857"/>
      <c r="AH458" s="46"/>
      <c r="AI458" s="19"/>
    </row>
    <row r="459" spans="2:35">
      <c r="B459" s="823"/>
      <c r="C459" s="841"/>
      <c r="D459" s="170"/>
      <c r="E459" s="955"/>
      <c r="F459" s="955"/>
      <c r="G459" s="22"/>
      <c r="H459" s="349" t="e">
        <f>G459/#REF!</f>
        <v>#REF!</v>
      </c>
      <c r="I459" s="348"/>
      <c r="J459" s="348"/>
      <c r="K459" s="348"/>
      <c r="L459" s="147"/>
      <c r="M459" s="147"/>
      <c r="N459" s="147"/>
      <c r="O459" s="863"/>
      <c r="P459" s="860"/>
      <c r="Q459" s="330"/>
      <c r="R459" s="155"/>
      <c r="S459" s="356"/>
      <c r="T459" s="356"/>
      <c r="U459" s="155"/>
      <c r="V459" s="155"/>
      <c r="W459" s="835"/>
      <c r="X459" s="345"/>
      <c r="Y459" s="835"/>
      <c r="Z459" s="270"/>
      <c r="AA459" s="831"/>
      <c r="AB459" s="855"/>
      <c r="AC459" s="319"/>
      <c r="AD459" s="319"/>
      <c r="AE459" s="319"/>
      <c r="AF459" s="319"/>
      <c r="AG459" s="857"/>
      <c r="AH459" s="46"/>
      <c r="AI459" s="19"/>
    </row>
    <row r="460" spans="2:35">
      <c r="B460" s="823"/>
      <c r="C460" s="841"/>
      <c r="D460" s="170"/>
      <c r="E460" s="955"/>
      <c r="F460" s="955"/>
      <c r="G460" s="22"/>
      <c r="H460" s="349" t="e">
        <f>G460/#REF!</f>
        <v>#REF!</v>
      </c>
      <c r="I460" s="348"/>
      <c r="J460" s="348"/>
      <c r="K460" s="348"/>
      <c r="L460" s="147"/>
      <c r="M460" s="147"/>
      <c r="N460" s="147"/>
      <c r="O460" s="863"/>
      <c r="P460" s="860"/>
      <c r="Q460" s="330"/>
      <c r="R460" s="155"/>
      <c r="S460" s="356"/>
      <c r="T460" s="356"/>
      <c r="U460" s="155"/>
      <c r="V460" s="155"/>
      <c r="W460" s="835"/>
      <c r="X460" s="345"/>
      <c r="Y460" s="835"/>
      <c r="Z460" s="270"/>
      <c r="AA460" s="831"/>
      <c r="AB460" s="855"/>
      <c r="AC460" s="319"/>
      <c r="AD460" s="319"/>
      <c r="AE460" s="319"/>
      <c r="AF460" s="319"/>
      <c r="AG460" s="857"/>
      <c r="AH460" s="46"/>
      <c r="AI460" s="19"/>
    </row>
    <row r="461" spans="2:35">
      <c r="B461" s="822"/>
      <c r="C461" s="842"/>
      <c r="D461" s="170"/>
      <c r="E461" s="955"/>
      <c r="F461" s="955"/>
      <c r="G461" s="22"/>
      <c r="H461" s="349" t="e">
        <f>G461/#REF!</f>
        <v>#REF!</v>
      </c>
      <c r="I461" s="349"/>
      <c r="J461" s="349"/>
      <c r="K461" s="349"/>
      <c r="L461" s="7"/>
      <c r="M461" s="7"/>
      <c r="N461" s="7"/>
      <c r="O461" s="864"/>
      <c r="P461" s="861"/>
      <c r="Q461" s="331"/>
      <c r="R461" s="155"/>
      <c r="S461" s="356"/>
      <c r="T461" s="356"/>
      <c r="U461" s="155"/>
      <c r="V461" s="155"/>
      <c r="W461" s="836"/>
      <c r="X461" s="346"/>
      <c r="Y461" s="836"/>
      <c r="Z461" s="271"/>
      <c r="AA461" s="832"/>
      <c r="AB461" s="856"/>
      <c r="AC461" s="320"/>
      <c r="AD461" s="320"/>
      <c r="AE461" s="320"/>
      <c r="AF461" s="320"/>
      <c r="AG461" s="858"/>
      <c r="AH461" s="46"/>
      <c r="AI461" s="19"/>
    </row>
    <row r="462" spans="2:35" s="90" customFormat="1" ht="16.5" customHeight="1">
      <c r="B462" s="241"/>
      <c r="C462" s="78" t="s">
        <v>348</v>
      </c>
      <c r="D462" s="78">
        <f>COUNTA(D452:D461)</f>
        <v>0</v>
      </c>
      <c r="E462" s="953"/>
      <c r="F462" s="954"/>
      <c r="G462" s="69">
        <f>SUM(G452:G461)</f>
        <v>0</v>
      </c>
      <c r="H462" s="69" t="e">
        <f>SUM(H452:H461)</f>
        <v>#REF!</v>
      </c>
      <c r="I462" s="69"/>
      <c r="J462" s="69"/>
      <c r="K462" s="69"/>
      <c r="L462" s="69" t="e">
        <f>H462/200</f>
        <v>#REF!</v>
      </c>
      <c r="M462" s="69"/>
      <c r="N462" s="69"/>
      <c r="O462" s="70">
        <f>SUM(O452:O461)</f>
        <v>0</v>
      </c>
      <c r="P462" s="71">
        <f>SUM(P452:P461)</f>
        <v>0</v>
      </c>
      <c r="Q462" s="71"/>
      <c r="R462" s="71"/>
      <c r="S462" s="71"/>
      <c r="T462" s="71"/>
      <c r="U462" s="74"/>
      <c r="V462" s="74"/>
      <c r="W462" s="74">
        <f t="shared" ref="W462" si="80">SUM(W452:W461)</f>
        <v>0</v>
      </c>
      <c r="X462" s="74"/>
      <c r="Y462" s="74">
        <f>SUM(Y452:Y461)</f>
        <v>0</v>
      </c>
      <c r="Z462" s="74"/>
      <c r="AA462" s="71"/>
      <c r="AB462" s="71" t="e">
        <f>SUM(AB452:AB461)</f>
        <v>#REF!</v>
      </c>
      <c r="AC462" s="71"/>
      <c r="AD462" s="71"/>
      <c r="AE462" s="71"/>
      <c r="AF462" s="71"/>
      <c r="AG462" s="71" t="e">
        <f t="shared" ref="AG462" si="81">SUM(AG452:AG461)</f>
        <v>#REF!</v>
      </c>
      <c r="AH462" s="81"/>
      <c r="AI462" s="91"/>
    </row>
    <row r="463" spans="2:35" s="93" customFormat="1" ht="15" thickBot="1">
      <c r="B463" s="242"/>
      <c r="C463" s="82"/>
      <c r="D463" s="83"/>
      <c r="E463" s="951"/>
      <c r="F463" s="952"/>
      <c r="G463" s="84"/>
      <c r="H463" s="28" t="str">
        <f>IFERROR(IF(G463/#REF!=0," ",G463/#REF!),"")</f>
        <v/>
      </c>
      <c r="I463" s="28"/>
      <c r="J463" s="28"/>
      <c r="K463" s="28"/>
      <c r="L463" s="28"/>
      <c r="M463" s="28"/>
      <c r="N463" s="28"/>
      <c r="O463" s="72"/>
      <c r="P463" s="73"/>
      <c r="Q463" s="73"/>
      <c r="R463" s="73"/>
      <c r="S463" s="73"/>
      <c r="T463" s="73"/>
      <c r="U463" s="73"/>
      <c r="V463" s="73"/>
      <c r="W463" s="73"/>
      <c r="X463" s="73"/>
      <c r="Y463" s="73"/>
      <c r="Z463" s="73"/>
      <c r="AA463" s="73"/>
      <c r="AB463" s="73"/>
      <c r="AC463" s="73"/>
      <c r="AD463" s="73"/>
      <c r="AE463" s="73"/>
      <c r="AF463" s="73"/>
      <c r="AG463" s="73"/>
      <c r="AH463" s="87"/>
      <c r="AI463" s="92"/>
    </row>
    <row r="464" spans="2:35">
      <c r="B464" s="823">
        <f>B452+1</f>
        <v>38</v>
      </c>
      <c r="C464" s="841"/>
      <c r="D464" s="170"/>
      <c r="E464" s="955"/>
      <c r="F464" s="955"/>
      <c r="G464" s="357"/>
      <c r="H464" s="349" t="e">
        <f>G464/#REF!</f>
        <v>#REF!</v>
      </c>
      <c r="I464" s="348"/>
      <c r="J464" s="348"/>
      <c r="K464" s="348"/>
      <c r="L464" s="147"/>
      <c r="M464" s="147"/>
      <c r="N464" s="147"/>
      <c r="O464" s="862" t="str">
        <f>IFERROR(ROUND(IF(G474/#REF!=0,"",G474/#REF!),0),"")</f>
        <v/>
      </c>
      <c r="P464" s="859" t="str">
        <f>IFERROR(O474/#REF!,"")</f>
        <v/>
      </c>
      <c r="Q464" s="330"/>
      <c r="R464" s="155" t="str">
        <f>IFERROR(P474*#REF!/2,"")</f>
        <v/>
      </c>
      <c r="S464" s="356"/>
      <c r="T464" s="356"/>
      <c r="U464" s="155" t="str">
        <f>IFERROR(S474*#REF!/2,"")</f>
        <v/>
      </c>
      <c r="V464" s="155"/>
      <c r="W464" s="834" t="str">
        <f>IFERROR(ROUND(IF(OR(#REF!="Shazoor",#REF!="Shazoor",#REF!="Shazoor",#REF!="Shazoor"),$P474/#REF!,""),1),"NA")</f>
        <v>NA</v>
      </c>
      <c r="X464" s="344"/>
      <c r="Y464" s="834" t="str">
        <f>IFERROR(ROUND(IF(OR(#REF!="Suzuki",#REF!="Suzuki",#REF!="Suzuki",#REF!="Suzuki"),$P474/#REF!,""),1),"NA")</f>
        <v>NA</v>
      </c>
      <c r="Z464" s="269"/>
      <c r="AA464" s="830"/>
      <c r="AB464" s="855" t="e">
        <f>L474</f>
        <v>#REF!</v>
      </c>
      <c r="AC464" s="319"/>
      <c r="AD464" s="319"/>
      <c r="AE464" s="319"/>
      <c r="AF464" s="319"/>
      <c r="AG464" s="857" t="e">
        <f>AB464/20</f>
        <v>#REF!</v>
      </c>
      <c r="AH464" s="44"/>
      <c r="AI464" s="19"/>
    </row>
    <row r="465" spans="2:35">
      <c r="B465" s="823"/>
      <c r="C465" s="841"/>
      <c r="D465" s="170"/>
      <c r="E465" s="955"/>
      <c r="F465" s="955"/>
      <c r="G465" s="357"/>
      <c r="H465" s="349" t="e">
        <f>G465/#REF!</f>
        <v>#REF!</v>
      </c>
      <c r="I465" s="348"/>
      <c r="J465" s="348"/>
      <c r="K465" s="348"/>
      <c r="L465" s="147"/>
      <c r="M465" s="147"/>
      <c r="N465" s="147"/>
      <c r="O465" s="863"/>
      <c r="P465" s="860"/>
      <c r="Q465" s="330"/>
      <c r="R465" s="155"/>
      <c r="S465" s="356"/>
      <c r="T465" s="356"/>
      <c r="U465" s="155"/>
      <c r="V465" s="155"/>
      <c r="W465" s="835"/>
      <c r="X465" s="345"/>
      <c r="Y465" s="835"/>
      <c r="Z465" s="270"/>
      <c r="AA465" s="831"/>
      <c r="AB465" s="855"/>
      <c r="AC465" s="319"/>
      <c r="AD465" s="319"/>
      <c r="AE465" s="319"/>
      <c r="AF465" s="319"/>
      <c r="AG465" s="857"/>
      <c r="AH465" s="46"/>
      <c r="AI465" s="19"/>
    </row>
    <row r="466" spans="2:35">
      <c r="B466" s="823"/>
      <c r="C466" s="841"/>
      <c r="D466" s="170"/>
      <c r="E466" s="955"/>
      <c r="F466" s="955"/>
      <c r="G466" s="357"/>
      <c r="H466" s="349" t="e">
        <f>G466/#REF!</f>
        <v>#REF!</v>
      </c>
      <c r="I466" s="348"/>
      <c r="J466" s="348"/>
      <c r="K466" s="348"/>
      <c r="L466" s="147"/>
      <c r="M466" s="147"/>
      <c r="N466" s="147"/>
      <c r="O466" s="863"/>
      <c r="P466" s="860"/>
      <c r="Q466" s="330"/>
      <c r="R466" s="155"/>
      <c r="S466" s="356"/>
      <c r="T466" s="356"/>
      <c r="U466" s="155"/>
      <c r="V466" s="155"/>
      <c r="W466" s="835"/>
      <c r="X466" s="345"/>
      <c r="Y466" s="835"/>
      <c r="Z466" s="270"/>
      <c r="AA466" s="831"/>
      <c r="AB466" s="855"/>
      <c r="AC466" s="319"/>
      <c r="AD466" s="319"/>
      <c r="AE466" s="319"/>
      <c r="AF466" s="319"/>
      <c r="AG466" s="857"/>
      <c r="AH466" s="46"/>
      <c r="AI466" s="19"/>
    </row>
    <row r="467" spans="2:35">
      <c r="B467" s="823"/>
      <c r="C467" s="841"/>
      <c r="D467" s="170"/>
      <c r="E467" s="955"/>
      <c r="F467" s="955"/>
      <c r="G467" s="357"/>
      <c r="H467" s="349" t="e">
        <f>G467/#REF!</f>
        <v>#REF!</v>
      </c>
      <c r="I467" s="348"/>
      <c r="J467" s="348"/>
      <c r="K467" s="348"/>
      <c r="L467" s="147"/>
      <c r="M467" s="147"/>
      <c r="N467" s="147"/>
      <c r="O467" s="863"/>
      <c r="P467" s="860"/>
      <c r="Q467" s="330"/>
      <c r="R467" s="155"/>
      <c r="S467" s="356"/>
      <c r="T467" s="356"/>
      <c r="U467" s="155"/>
      <c r="V467" s="155"/>
      <c r="W467" s="835"/>
      <c r="X467" s="345"/>
      <c r="Y467" s="835"/>
      <c r="Z467" s="270"/>
      <c r="AA467" s="831"/>
      <c r="AB467" s="855"/>
      <c r="AC467" s="319"/>
      <c r="AD467" s="319"/>
      <c r="AE467" s="319"/>
      <c r="AF467" s="319"/>
      <c r="AG467" s="857"/>
      <c r="AH467" s="46"/>
      <c r="AI467" s="19"/>
    </row>
    <row r="468" spans="2:35">
      <c r="B468" s="823"/>
      <c r="C468" s="841"/>
      <c r="D468" s="170"/>
      <c r="E468" s="955"/>
      <c r="F468" s="955"/>
      <c r="G468" s="22"/>
      <c r="H468" s="349" t="e">
        <f>G468/#REF!</f>
        <v>#REF!</v>
      </c>
      <c r="I468" s="348"/>
      <c r="J468" s="348"/>
      <c r="K468" s="348"/>
      <c r="L468" s="147"/>
      <c r="M468" s="147"/>
      <c r="N468" s="147"/>
      <c r="O468" s="863"/>
      <c r="P468" s="860"/>
      <c r="Q468" s="330"/>
      <c r="R468" s="155"/>
      <c r="S468" s="356"/>
      <c r="T468" s="356"/>
      <c r="U468" s="155"/>
      <c r="V468" s="155"/>
      <c r="W468" s="835"/>
      <c r="X468" s="345"/>
      <c r="Y468" s="835"/>
      <c r="Z468" s="270"/>
      <c r="AA468" s="831"/>
      <c r="AB468" s="855"/>
      <c r="AC468" s="319"/>
      <c r="AD468" s="319"/>
      <c r="AE468" s="319"/>
      <c r="AF468" s="319"/>
      <c r="AG468" s="857"/>
      <c r="AH468" s="46"/>
      <c r="AI468" s="19"/>
    </row>
    <row r="469" spans="2:35">
      <c r="B469" s="823"/>
      <c r="C469" s="841"/>
      <c r="D469" s="170"/>
      <c r="E469" s="955"/>
      <c r="F469" s="955"/>
      <c r="G469" s="22"/>
      <c r="H469" s="349" t="e">
        <f>G469/#REF!</f>
        <v>#REF!</v>
      </c>
      <c r="I469" s="348"/>
      <c r="J469" s="348"/>
      <c r="K469" s="348"/>
      <c r="L469" s="147"/>
      <c r="M469" s="147"/>
      <c r="N469" s="147"/>
      <c r="O469" s="863"/>
      <c r="P469" s="860"/>
      <c r="Q469" s="330"/>
      <c r="R469" s="155"/>
      <c r="S469" s="356"/>
      <c r="T469" s="356"/>
      <c r="U469" s="155"/>
      <c r="V469" s="155"/>
      <c r="W469" s="835"/>
      <c r="X469" s="345"/>
      <c r="Y469" s="835"/>
      <c r="Z469" s="270"/>
      <c r="AA469" s="831"/>
      <c r="AB469" s="855"/>
      <c r="AC469" s="319"/>
      <c r="AD469" s="319"/>
      <c r="AE469" s="319"/>
      <c r="AF469" s="319"/>
      <c r="AG469" s="857"/>
      <c r="AH469" s="46"/>
      <c r="AI469" s="19"/>
    </row>
    <row r="470" spans="2:35">
      <c r="B470" s="823"/>
      <c r="C470" s="841"/>
      <c r="D470" s="170"/>
      <c r="E470" s="955"/>
      <c r="F470" s="955"/>
      <c r="G470" s="22"/>
      <c r="H470" s="349" t="e">
        <f>G470/#REF!</f>
        <v>#REF!</v>
      </c>
      <c r="I470" s="348"/>
      <c r="J470" s="348"/>
      <c r="K470" s="348"/>
      <c r="L470" s="147"/>
      <c r="M470" s="147"/>
      <c r="N470" s="147"/>
      <c r="O470" s="863"/>
      <c r="P470" s="860"/>
      <c r="Q470" s="330"/>
      <c r="R470" s="155"/>
      <c r="S470" s="356"/>
      <c r="T470" s="356"/>
      <c r="U470" s="155"/>
      <c r="V470" s="155"/>
      <c r="W470" s="835"/>
      <c r="X470" s="345"/>
      <c r="Y470" s="835"/>
      <c r="Z470" s="270"/>
      <c r="AA470" s="831"/>
      <c r="AB470" s="855"/>
      <c r="AC470" s="319"/>
      <c r="AD470" s="319"/>
      <c r="AE470" s="319"/>
      <c r="AF470" s="319"/>
      <c r="AG470" s="857"/>
      <c r="AH470" s="46"/>
      <c r="AI470" s="19"/>
    </row>
    <row r="471" spans="2:35">
      <c r="B471" s="823"/>
      <c r="C471" s="841"/>
      <c r="D471" s="170"/>
      <c r="E471" s="955"/>
      <c r="F471" s="955"/>
      <c r="G471" s="22"/>
      <c r="H471" s="349" t="e">
        <f>G471/#REF!</f>
        <v>#REF!</v>
      </c>
      <c r="I471" s="348"/>
      <c r="J471" s="348"/>
      <c r="K471" s="348"/>
      <c r="L471" s="147"/>
      <c r="M471" s="147"/>
      <c r="N471" s="147"/>
      <c r="O471" s="863"/>
      <c r="P471" s="860"/>
      <c r="Q471" s="330"/>
      <c r="R471" s="155"/>
      <c r="S471" s="356"/>
      <c r="T471" s="356"/>
      <c r="U471" s="155"/>
      <c r="V471" s="155"/>
      <c r="W471" s="835"/>
      <c r="X471" s="345"/>
      <c r="Y471" s="835"/>
      <c r="Z471" s="270"/>
      <c r="AA471" s="831"/>
      <c r="AB471" s="855"/>
      <c r="AC471" s="319"/>
      <c r="AD471" s="319"/>
      <c r="AE471" s="319"/>
      <c r="AF471" s="319"/>
      <c r="AG471" s="857"/>
      <c r="AH471" s="46"/>
      <c r="AI471" s="19"/>
    </row>
    <row r="472" spans="2:35">
      <c r="B472" s="823"/>
      <c r="C472" s="841"/>
      <c r="D472" s="170"/>
      <c r="E472" s="955"/>
      <c r="F472" s="955"/>
      <c r="G472" s="22"/>
      <c r="H472" s="349" t="e">
        <f>G472/#REF!</f>
        <v>#REF!</v>
      </c>
      <c r="I472" s="348"/>
      <c r="J472" s="348"/>
      <c r="K472" s="348"/>
      <c r="L472" s="147"/>
      <c r="M472" s="147"/>
      <c r="N472" s="147"/>
      <c r="O472" s="863"/>
      <c r="P472" s="860"/>
      <c r="Q472" s="330"/>
      <c r="R472" s="155"/>
      <c r="S472" s="356"/>
      <c r="T472" s="356"/>
      <c r="U472" s="155"/>
      <c r="V472" s="155"/>
      <c r="W472" s="835"/>
      <c r="X472" s="345"/>
      <c r="Y472" s="835"/>
      <c r="Z472" s="270"/>
      <c r="AA472" s="831"/>
      <c r="AB472" s="855"/>
      <c r="AC472" s="319"/>
      <c r="AD472" s="319"/>
      <c r="AE472" s="319"/>
      <c r="AF472" s="319"/>
      <c r="AG472" s="857"/>
      <c r="AH472" s="46"/>
      <c r="AI472" s="19"/>
    </row>
    <row r="473" spans="2:35">
      <c r="B473" s="822"/>
      <c r="C473" s="842"/>
      <c r="D473" s="170"/>
      <c r="E473" s="955"/>
      <c r="F473" s="955"/>
      <c r="G473" s="22"/>
      <c r="H473" s="349" t="e">
        <f>G473/#REF!</f>
        <v>#REF!</v>
      </c>
      <c r="I473" s="349"/>
      <c r="J473" s="349"/>
      <c r="K473" s="349"/>
      <c r="L473" s="7"/>
      <c r="M473" s="7"/>
      <c r="N473" s="7"/>
      <c r="O473" s="864"/>
      <c r="P473" s="861"/>
      <c r="Q473" s="331"/>
      <c r="R473" s="155"/>
      <c r="S473" s="356"/>
      <c r="T473" s="356"/>
      <c r="U473" s="155"/>
      <c r="V473" s="155"/>
      <c r="W473" s="836"/>
      <c r="X473" s="346"/>
      <c r="Y473" s="836"/>
      <c r="Z473" s="271"/>
      <c r="AA473" s="832"/>
      <c r="AB473" s="856"/>
      <c r="AC473" s="320"/>
      <c r="AD473" s="320"/>
      <c r="AE473" s="320"/>
      <c r="AF473" s="320"/>
      <c r="AG473" s="858"/>
      <c r="AH473" s="46"/>
      <c r="AI473" s="19"/>
    </row>
    <row r="474" spans="2:35" s="90" customFormat="1" ht="16.5" customHeight="1">
      <c r="B474" s="241"/>
      <c r="C474" s="78" t="s">
        <v>348</v>
      </c>
      <c r="D474" s="78">
        <f>COUNTA(D464:D473)</f>
        <v>0</v>
      </c>
      <c r="E474" s="953"/>
      <c r="F474" s="954"/>
      <c r="G474" s="69">
        <f>SUM(G464:G473)</f>
        <v>0</v>
      </c>
      <c r="H474" s="69" t="e">
        <f>SUM(H464:H473)</f>
        <v>#REF!</v>
      </c>
      <c r="I474" s="69"/>
      <c r="J474" s="69"/>
      <c r="K474" s="69"/>
      <c r="L474" s="69" t="e">
        <f>H474/200</f>
        <v>#REF!</v>
      </c>
      <c r="M474" s="69"/>
      <c r="N474" s="69"/>
      <c r="O474" s="70">
        <f>SUM(O464:O473)</f>
        <v>0</v>
      </c>
      <c r="P474" s="71">
        <f>SUM(P464:P473)</f>
        <v>0</v>
      </c>
      <c r="Q474" s="71"/>
      <c r="R474" s="71"/>
      <c r="S474" s="71"/>
      <c r="T474" s="71"/>
      <c r="U474" s="74"/>
      <c r="V474" s="74"/>
      <c r="W474" s="74">
        <f t="shared" ref="W474" si="82">SUM(W464:W473)</f>
        <v>0</v>
      </c>
      <c r="X474" s="74"/>
      <c r="Y474" s="74">
        <f>SUM(Y464:Y473)</f>
        <v>0</v>
      </c>
      <c r="Z474" s="74"/>
      <c r="AA474" s="71"/>
      <c r="AB474" s="71" t="e">
        <f>SUM(AB464:AB473)</f>
        <v>#REF!</v>
      </c>
      <c r="AC474" s="71"/>
      <c r="AD474" s="71"/>
      <c r="AE474" s="71"/>
      <c r="AF474" s="71"/>
      <c r="AG474" s="71" t="e">
        <f t="shared" ref="AG474" si="83">SUM(AG464:AG473)</f>
        <v>#REF!</v>
      </c>
      <c r="AH474" s="81"/>
      <c r="AI474" s="91"/>
    </row>
    <row r="475" spans="2:35" s="93" customFormat="1" ht="15" thickBot="1">
      <c r="B475" s="242"/>
      <c r="C475" s="82"/>
      <c r="D475" s="83"/>
      <c r="E475" s="951"/>
      <c r="F475" s="952"/>
      <c r="G475" s="84"/>
      <c r="H475" s="28" t="str">
        <f>IFERROR(IF(G475/#REF!=0," ",G475/#REF!),"")</f>
        <v/>
      </c>
      <c r="I475" s="28"/>
      <c r="J475" s="28"/>
      <c r="K475" s="28"/>
      <c r="L475" s="28"/>
      <c r="M475" s="28"/>
      <c r="N475" s="28"/>
      <c r="O475" s="72"/>
      <c r="P475" s="73"/>
      <c r="Q475" s="73"/>
      <c r="R475" s="73"/>
      <c r="S475" s="73"/>
      <c r="T475" s="73"/>
      <c r="U475" s="73"/>
      <c r="V475" s="73"/>
      <c r="W475" s="73"/>
      <c r="X475" s="73"/>
      <c r="Y475" s="73"/>
      <c r="Z475" s="73"/>
      <c r="AA475" s="73"/>
      <c r="AB475" s="73"/>
      <c r="AC475" s="73"/>
      <c r="AD475" s="73"/>
      <c r="AE475" s="73"/>
      <c r="AF475" s="73"/>
      <c r="AG475" s="73"/>
      <c r="AH475" s="87"/>
      <c r="AI475" s="92"/>
    </row>
    <row r="476" spans="2:35">
      <c r="B476" s="823">
        <f>B464+1</f>
        <v>39</v>
      </c>
      <c r="C476" s="841"/>
      <c r="D476" s="170"/>
      <c r="E476" s="955"/>
      <c r="F476" s="955"/>
      <c r="G476" s="357"/>
      <c r="H476" s="349" t="e">
        <f>G476/#REF!</f>
        <v>#REF!</v>
      </c>
      <c r="I476" s="348"/>
      <c r="J476" s="348"/>
      <c r="K476" s="348"/>
      <c r="L476" s="147"/>
      <c r="M476" s="147"/>
      <c r="N476" s="147"/>
      <c r="O476" s="862" t="str">
        <f>IFERROR(ROUND(IF(G486/#REF!=0,"",G486/#REF!),0),"")</f>
        <v/>
      </c>
      <c r="P476" s="859" t="str">
        <f>IFERROR(O486/#REF!,"")</f>
        <v/>
      </c>
      <c r="Q476" s="330"/>
      <c r="R476" s="155" t="str">
        <f>IFERROR(P486*#REF!/2,"")</f>
        <v/>
      </c>
      <c r="S476" s="356"/>
      <c r="T476" s="356"/>
      <c r="U476" s="155" t="str">
        <f>IFERROR(S486*#REF!/2,"")</f>
        <v/>
      </c>
      <c r="V476" s="155"/>
      <c r="W476" s="834" t="str">
        <f>IFERROR(ROUND(IF(OR(#REF!="Shazoor",#REF!="Shazoor",#REF!="Shazoor",#REF!="Shazoor"),$P486/#REF!,""),1),"NA")</f>
        <v>NA</v>
      </c>
      <c r="X476" s="344"/>
      <c r="Y476" s="834" t="str">
        <f>IFERROR(ROUND(IF(OR(#REF!="Suzuki",#REF!="Suzuki",#REF!="Suzuki",#REF!="Suzuki"),$P486/#REF!,""),1),"NA")</f>
        <v>NA</v>
      </c>
      <c r="Z476" s="269"/>
      <c r="AA476" s="830"/>
      <c r="AB476" s="855">
        <f>L486</f>
        <v>0</v>
      </c>
      <c r="AC476" s="319"/>
      <c r="AD476" s="319"/>
      <c r="AE476" s="319"/>
      <c r="AF476" s="319"/>
      <c r="AG476" s="857">
        <f>AB476/20</f>
        <v>0</v>
      </c>
      <c r="AH476" s="44"/>
      <c r="AI476" s="19"/>
    </row>
    <row r="477" spans="2:35">
      <c r="B477" s="823"/>
      <c r="C477" s="841"/>
      <c r="D477" s="170"/>
      <c r="E477" s="955"/>
      <c r="F477" s="955"/>
      <c r="G477" s="357"/>
      <c r="H477" s="349" t="e">
        <f>G477/#REF!</f>
        <v>#REF!</v>
      </c>
      <c r="I477" s="348"/>
      <c r="J477" s="348"/>
      <c r="K477" s="348"/>
      <c r="L477" s="147"/>
      <c r="M477" s="147"/>
      <c r="N477" s="147"/>
      <c r="O477" s="863"/>
      <c r="P477" s="860"/>
      <c r="Q477" s="330"/>
      <c r="R477" s="155"/>
      <c r="S477" s="356"/>
      <c r="T477" s="356"/>
      <c r="U477" s="155"/>
      <c r="V477" s="155"/>
      <c r="W477" s="835"/>
      <c r="X477" s="345"/>
      <c r="Y477" s="835"/>
      <c r="Z477" s="270"/>
      <c r="AA477" s="831"/>
      <c r="AB477" s="855"/>
      <c r="AC477" s="319"/>
      <c r="AD477" s="319"/>
      <c r="AE477" s="319"/>
      <c r="AF477" s="319"/>
      <c r="AG477" s="857"/>
      <c r="AH477" s="46"/>
      <c r="AI477" s="19"/>
    </row>
    <row r="478" spans="2:35">
      <c r="B478" s="823"/>
      <c r="C478" s="841"/>
      <c r="D478" s="170"/>
      <c r="E478" s="955"/>
      <c r="F478" s="955"/>
      <c r="G478" s="357"/>
      <c r="H478" s="349" t="e">
        <f>G478/#REF!</f>
        <v>#REF!</v>
      </c>
      <c r="I478" s="348"/>
      <c r="J478" s="348"/>
      <c r="K478" s="348"/>
      <c r="L478" s="147"/>
      <c r="M478" s="147"/>
      <c r="N478" s="147"/>
      <c r="O478" s="863"/>
      <c r="P478" s="860"/>
      <c r="Q478" s="330"/>
      <c r="R478" s="155"/>
      <c r="S478" s="356"/>
      <c r="T478" s="356"/>
      <c r="U478" s="155"/>
      <c r="V478" s="155"/>
      <c r="W478" s="835"/>
      <c r="X478" s="345"/>
      <c r="Y478" s="835"/>
      <c r="Z478" s="270"/>
      <c r="AA478" s="831"/>
      <c r="AB478" s="855"/>
      <c r="AC478" s="319"/>
      <c r="AD478" s="319"/>
      <c r="AE478" s="319"/>
      <c r="AF478" s="319"/>
      <c r="AG478" s="857"/>
      <c r="AH478" s="46"/>
      <c r="AI478" s="19"/>
    </row>
    <row r="479" spans="2:35">
      <c r="B479" s="823"/>
      <c r="C479" s="841"/>
      <c r="D479" s="170"/>
      <c r="E479" s="955"/>
      <c r="F479" s="955"/>
      <c r="G479" s="357"/>
      <c r="H479" s="349" t="e">
        <f>G479/#REF!</f>
        <v>#REF!</v>
      </c>
      <c r="I479" s="348"/>
      <c r="J479" s="348"/>
      <c r="K479" s="348"/>
      <c r="L479" s="147"/>
      <c r="M479" s="147"/>
      <c r="N479" s="147"/>
      <c r="O479" s="863"/>
      <c r="P479" s="860"/>
      <c r="Q479" s="330"/>
      <c r="R479" s="155"/>
      <c r="S479" s="356"/>
      <c r="T479" s="356"/>
      <c r="U479" s="155"/>
      <c r="V479" s="155"/>
      <c r="W479" s="835"/>
      <c r="X479" s="345"/>
      <c r="Y479" s="835"/>
      <c r="Z479" s="270"/>
      <c r="AA479" s="831"/>
      <c r="AB479" s="855"/>
      <c r="AC479" s="319"/>
      <c r="AD479" s="319"/>
      <c r="AE479" s="319"/>
      <c r="AF479" s="319"/>
      <c r="AG479" s="857"/>
      <c r="AH479" s="46"/>
      <c r="AI479" s="19"/>
    </row>
    <row r="480" spans="2:35">
      <c r="B480" s="823"/>
      <c r="C480" s="841"/>
      <c r="D480" s="170"/>
      <c r="E480" s="955"/>
      <c r="F480" s="955"/>
      <c r="G480" s="22"/>
      <c r="H480" s="349" t="e">
        <f>G480/#REF!</f>
        <v>#REF!</v>
      </c>
      <c r="I480" s="348"/>
      <c r="J480" s="348"/>
      <c r="K480" s="348"/>
      <c r="L480" s="147"/>
      <c r="M480" s="147"/>
      <c r="N480" s="147"/>
      <c r="O480" s="863"/>
      <c r="P480" s="860"/>
      <c r="Q480" s="330"/>
      <c r="R480" s="155"/>
      <c r="S480" s="356"/>
      <c r="T480" s="356"/>
      <c r="U480" s="155"/>
      <c r="V480" s="155"/>
      <c r="W480" s="835"/>
      <c r="X480" s="345"/>
      <c r="Y480" s="835"/>
      <c r="Z480" s="270"/>
      <c r="AA480" s="831"/>
      <c r="AB480" s="855"/>
      <c r="AC480" s="319"/>
      <c r="AD480" s="319"/>
      <c r="AE480" s="319"/>
      <c r="AF480" s="319"/>
      <c r="AG480" s="857"/>
      <c r="AH480" s="46"/>
      <c r="AI480" s="19"/>
    </row>
    <row r="481" spans="2:35">
      <c r="B481" s="823"/>
      <c r="C481" s="841"/>
      <c r="D481" s="170"/>
      <c r="E481" s="955"/>
      <c r="F481" s="955"/>
      <c r="G481" s="22"/>
      <c r="H481" s="349" t="e">
        <f>G481/#REF!</f>
        <v>#REF!</v>
      </c>
      <c r="I481" s="348"/>
      <c r="J481" s="348"/>
      <c r="K481" s="348"/>
      <c r="L481" s="147"/>
      <c r="M481" s="147"/>
      <c r="N481" s="147"/>
      <c r="O481" s="863"/>
      <c r="P481" s="860"/>
      <c r="Q481" s="330"/>
      <c r="R481" s="155"/>
      <c r="S481" s="356"/>
      <c r="T481" s="356"/>
      <c r="U481" s="155"/>
      <c r="V481" s="155"/>
      <c r="W481" s="835"/>
      <c r="X481" s="345"/>
      <c r="Y481" s="835"/>
      <c r="Z481" s="270"/>
      <c r="AA481" s="831"/>
      <c r="AB481" s="855"/>
      <c r="AC481" s="319"/>
      <c r="AD481" s="319"/>
      <c r="AE481" s="319"/>
      <c r="AF481" s="319"/>
      <c r="AG481" s="857"/>
      <c r="AH481" s="46"/>
      <c r="AI481" s="19"/>
    </row>
    <row r="482" spans="2:35">
      <c r="B482" s="823"/>
      <c r="C482" s="841"/>
      <c r="D482" s="170"/>
      <c r="E482" s="955"/>
      <c r="F482" s="955"/>
      <c r="G482" s="22"/>
      <c r="H482" s="349" t="e">
        <f>G482/#REF!</f>
        <v>#REF!</v>
      </c>
      <c r="I482" s="348"/>
      <c r="J482" s="348"/>
      <c r="K482" s="348"/>
      <c r="L482" s="147"/>
      <c r="M482" s="147"/>
      <c r="N482" s="147"/>
      <c r="O482" s="863"/>
      <c r="P482" s="860"/>
      <c r="Q482" s="330"/>
      <c r="R482" s="155"/>
      <c r="S482" s="356"/>
      <c r="T482" s="356"/>
      <c r="U482" s="155"/>
      <c r="V482" s="155"/>
      <c r="W482" s="835"/>
      <c r="X482" s="345"/>
      <c r="Y482" s="835"/>
      <c r="Z482" s="270"/>
      <c r="AA482" s="831"/>
      <c r="AB482" s="855"/>
      <c r="AC482" s="319"/>
      <c r="AD482" s="319"/>
      <c r="AE482" s="319"/>
      <c r="AF482" s="319"/>
      <c r="AG482" s="857"/>
      <c r="AH482" s="46"/>
      <c r="AI482" s="19"/>
    </row>
    <row r="483" spans="2:35">
      <c r="B483" s="823"/>
      <c r="C483" s="841"/>
      <c r="D483" s="170"/>
      <c r="E483" s="955"/>
      <c r="F483" s="955"/>
      <c r="G483" s="22"/>
      <c r="H483" s="349" t="e">
        <f>G483/#REF!</f>
        <v>#REF!</v>
      </c>
      <c r="I483" s="348"/>
      <c r="J483" s="348"/>
      <c r="K483" s="348"/>
      <c r="L483" s="147"/>
      <c r="M483" s="147"/>
      <c r="N483" s="147"/>
      <c r="O483" s="863"/>
      <c r="P483" s="860"/>
      <c r="Q483" s="330"/>
      <c r="R483" s="155"/>
      <c r="S483" s="356"/>
      <c r="T483" s="356"/>
      <c r="U483" s="155"/>
      <c r="V483" s="155"/>
      <c r="W483" s="835"/>
      <c r="X483" s="345"/>
      <c r="Y483" s="835"/>
      <c r="Z483" s="270"/>
      <c r="AA483" s="831"/>
      <c r="AB483" s="855"/>
      <c r="AC483" s="319"/>
      <c r="AD483" s="319"/>
      <c r="AE483" s="319"/>
      <c r="AF483" s="319"/>
      <c r="AG483" s="857"/>
      <c r="AH483" s="46"/>
      <c r="AI483" s="19"/>
    </row>
    <row r="484" spans="2:35">
      <c r="B484" s="823"/>
      <c r="C484" s="841"/>
      <c r="D484" s="170"/>
      <c r="E484" s="955"/>
      <c r="F484" s="955"/>
      <c r="G484" s="22"/>
      <c r="H484" s="349" t="e">
        <f>G484/#REF!</f>
        <v>#REF!</v>
      </c>
      <c r="I484" s="348"/>
      <c r="J484" s="348"/>
      <c r="K484" s="348"/>
      <c r="L484" s="147"/>
      <c r="M484" s="147"/>
      <c r="N484" s="147"/>
      <c r="O484" s="863"/>
      <c r="P484" s="860"/>
      <c r="Q484" s="330"/>
      <c r="R484" s="155"/>
      <c r="S484" s="356"/>
      <c r="T484" s="356"/>
      <c r="U484" s="155"/>
      <c r="V484" s="155"/>
      <c r="W484" s="835"/>
      <c r="X484" s="345"/>
      <c r="Y484" s="835"/>
      <c r="Z484" s="270"/>
      <c r="AA484" s="831"/>
      <c r="AB484" s="855"/>
      <c r="AC484" s="319"/>
      <c r="AD484" s="319"/>
      <c r="AE484" s="319"/>
      <c r="AF484" s="319"/>
      <c r="AG484" s="857"/>
      <c r="AH484" s="46"/>
      <c r="AI484" s="19"/>
    </row>
    <row r="485" spans="2:35">
      <c r="B485" s="822"/>
      <c r="C485" s="842"/>
      <c r="D485" s="170"/>
      <c r="E485" s="955"/>
      <c r="F485" s="955"/>
      <c r="G485" s="22"/>
      <c r="H485" s="349" t="e">
        <f>G485/#REF!</f>
        <v>#REF!</v>
      </c>
      <c r="I485" s="349"/>
      <c r="J485" s="349"/>
      <c r="K485" s="349"/>
      <c r="L485" s="7"/>
      <c r="M485" s="7"/>
      <c r="N485" s="7"/>
      <c r="O485" s="864"/>
      <c r="P485" s="861"/>
      <c r="Q485" s="331"/>
      <c r="R485" s="155"/>
      <c r="S485" s="356"/>
      <c r="T485" s="356"/>
      <c r="U485" s="155"/>
      <c r="V485" s="155"/>
      <c r="W485" s="836"/>
      <c r="X485" s="346"/>
      <c r="Y485" s="836"/>
      <c r="Z485" s="271"/>
      <c r="AA485" s="832"/>
      <c r="AB485" s="856"/>
      <c r="AC485" s="320"/>
      <c r="AD485" s="320"/>
      <c r="AE485" s="320"/>
      <c r="AF485" s="320"/>
      <c r="AG485" s="858"/>
      <c r="AH485" s="46"/>
      <c r="AI485" s="19"/>
    </row>
    <row r="486" spans="2:35" s="90" customFormat="1" ht="16.5" customHeight="1">
      <c r="B486" s="241"/>
      <c r="C486" s="78" t="s">
        <v>348</v>
      </c>
      <c r="D486" s="78">
        <f>COUNTA(D476:D485)</f>
        <v>0</v>
      </c>
      <c r="E486" s="953"/>
      <c r="F486" s="954"/>
      <c r="G486" s="69">
        <f>SUM(G476:G485)</f>
        <v>0</v>
      </c>
      <c r="H486" s="69" t="e">
        <f>SUM(H476:H485)</f>
        <v>#REF!</v>
      </c>
      <c r="I486" s="69"/>
      <c r="J486" s="69"/>
      <c r="K486" s="69"/>
      <c r="L486" s="69"/>
      <c r="M486" s="69"/>
      <c r="N486" s="69"/>
      <c r="O486" s="70">
        <f>SUM(O476:O485)</f>
        <v>0</v>
      </c>
      <c r="P486" s="71">
        <f>SUM(P476:P485)</f>
        <v>0</v>
      </c>
      <c r="Q486" s="71"/>
      <c r="R486" s="71"/>
      <c r="S486" s="71"/>
      <c r="T486" s="71"/>
      <c r="U486" s="74"/>
      <c r="V486" s="74"/>
      <c r="W486" s="74">
        <f t="shared" ref="W486" si="84">SUM(W476:W485)</f>
        <v>0</v>
      </c>
      <c r="X486" s="74"/>
      <c r="Y486" s="74">
        <f>SUM(Y476:Y485)</f>
        <v>0</v>
      </c>
      <c r="Z486" s="74"/>
      <c r="AA486" s="71"/>
      <c r="AB486" s="71">
        <f>SUM(AB476:AB485)</f>
        <v>0</v>
      </c>
      <c r="AC486" s="71"/>
      <c r="AD486" s="71"/>
      <c r="AE486" s="71"/>
      <c r="AF486" s="71"/>
      <c r="AG486" s="71">
        <f t="shared" ref="AG486" si="85">SUM(AG476:AG485)</f>
        <v>0</v>
      </c>
      <c r="AH486" s="81"/>
      <c r="AI486" s="91"/>
    </row>
    <row r="487" spans="2:35" s="93" customFormat="1" ht="15" thickBot="1">
      <c r="B487" s="242"/>
      <c r="C487" s="82"/>
      <c r="D487" s="83"/>
      <c r="E487" s="951"/>
      <c r="F487" s="952"/>
      <c r="G487" s="84"/>
      <c r="H487" s="28" t="str">
        <f>IFERROR(IF(G487/#REF!=0," ",G487/#REF!),"")</f>
        <v/>
      </c>
      <c r="I487" s="28"/>
      <c r="J487" s="28"/>
      <c r="K487" s="28"/>
      <c r="L487" s="28"/>
      <c r="M487" s="28"/>
      <c r="N487" s="28"/>
      <c r="O487" s="72"/>
      <c r="P487" s="73"/>
      <c r="Q487" s="73"/>
      <c r="R487" s="73"/>
      <c r="S487" s="73"/>
      <c r="T487" s="73"/>
      <c r="U487" s="73"/>
      <c r="V487" s="73"/>
      <c r="W487" s="73"/>
      <c r="X487" s="73"/>
      <c r="Y487" s="73"/>
      <c r="Z487" s="73"/>
      <c r="AA487" s="73"/>
      <c r="AB487" s="73"/>
      <c r="AC487" s="73"/>
      <c r="AD487" s="73"/>
      <c r="AE487" s="73"/>
      <c r="AF487" s="73"/>
      <c r="AG487" s="73"/>
      <c r="AH487" s="87"/>
      <c r="AI487" s="92"/>
    </row>
    <row r="488" spans="2:35">
      <c r="B488" s="823">
        <f>B476+1</f>
        <v>40</v>
      </c>
      <c r="C488" s="841"/>
      <c r="D488" s="170"/>
      <c r="E488" s="955"/>
      <c r="F488" s="955"/>
      <c r="G488" s="357"/>
      <c r="H488" s="349" t="e">
        <f>G488/#REF!</f>
        <v>#REF!</v>
      </c>
      <c r="I488" s="348"/>
      <c r="J488" s="348"/>
      <c r="K488" s="348"/>
      <c r="L488" s="147"/>
      <c r="M488" s="147"/>
      <c r="N488" s="147"/>
      <c r="O488" s="862" t="str">
        <f>IFERROR(ROUND(IF(G498/#REF!=0,"",G498/#REF!),0),"")</f>
        <v/>
      </c>
      <c r="P488" s="859" t="str">
        <f>IFERROR(O498/#REF!,"")</f>
        <v/>
      </c>
      <c r="Q488" s="330"/>
      <c r="R488" s="155" t="str">
        <f>IFERROR(P498*#REF!/2,"")</f>
        <v/>
      </c>
      <c r="S488" s="356"/>
      <c r="T488" s="356"/>
      <c r="U488" s="155" t="str">
        <f>IFERROR(S498*#REF!/2,"")</f>
        <v/>
      </c>
      <c r="V488" s="155"/>
      <c r="W488" s="834" t="str">
        <f>IFERROR(ROUND(IF(OR(#REF!="Shazoor",#REF!="Shazoor",#REF!="Shazoor",#REF!="Shazoor"),$P498/#REF!,""),1),"NA")</f>
        <v>NA</v>
      </c>
      <c r="X488" s="344"/>
      <c r="Y488" s="834" t="str">
        <f>IFERROR(ROUND(IF(OR(#REF!="Suzuki",#REF!="Suzuki",#REF!="Suzuki",#REF!="Suzuki"),$P498/#REF!,""),1),"NA")</f>
        <v>NA</v>
      </c>
      <c r="Z488" s="269"/>
      <c r="AA488" s="830"/>
      <c r="AB488" s="855" t="e">
        <f>L498</f>
        <v>#REF!</v>
      </c>
      <c r="AC488" s="319"/>
      <c r="AD488" s="319"/>
      <c r="AE488" s="319"/>
      <c r="AF488" s="319"/>
      <c r="AG488" s="857" t="e">
        <f>AB488/20</f>
        <v>#REF!</v>
      </c>
      <c r="AH488" s="44"/>
      <c r="AI488" s="19"/>
    </row>
    <row r="489" spans="2:35">
      <c r="B489" s="823"/>
      <c r="C489" s="841"/>
      <c r="D489" s="170"/>
      <c r="E489" s="955"/>
      <c r="F489" s="955"/>
      <c r="G489" s="357"/>
      <c r="H489" s="349" t="e">
        <f>G489/#REF!</f>
        <v>#REF!</v>
      </c>
      <c r="I489" s="348"/>
      <c r="J489" s="348"/>
      <c r="K489" s="348"/>
      <c r="L489" s="147"/>
      <c r="M489" s="147"/>
      <c r="N489" s="147"/>
      <c r="O489" s="863"/>
      <c r="P489" s="860"/>
      <c r="Q489" s="330"/>
      <c r="R489" s="155"/>
      <c r="S489" s="356"/>
      <c r="T489" s="356"/>
      <c r="U489" s="155"/>
      <c r="V489" s="155"/>
      <c r="W489" s="835"/>
      <c r="X489" s="345"/>
      <c r="Y489" s="835"/>
      <c r="Z489" s="270"/>
      <c r="AA489" s="831"/>
      <c r="AB489" s="855"/>
      <c r="AC489" s="319"/>
      <c r="AD489" s="319"/>
      <c r="AE489" s="319"/>
      <c r="AF489" s="319"/>
      <c r="AG489" s="857"/>
      <c r="AH489" s="46"/>
      <c r="AI489" s="19"/>
    </row>
    <row r="490" spans="2:35">
      <c r="B490" s="823"/>
      <c r="C490" s="841"/>
      <c r="D490" s="170"/>
      <c r="E490" s="955"/>
      <c r="F490" s="955"/>
      <c r="G490" s="357"/>
      <c r="H490" s="349" t="e">
        <f>G490/#REF!</f>
        <v>#REF!</v>
      </c>
      <c r="I490" s="348"/>
      <c r="J490" s="348"/>
      <c r="K490" s="348"/>
      <c r="L490" s="147"/>
      <c r="M490" s="147"/>
      <c r="N490" s="147"/>
      <c r="O490" s="863"/>
      <c r="P490" s="860"/>
      <c r="Q490" s="330"/>
      <c r="R490" s="155"/>
      <c r="S490" s="356"/>
      <c r="T490" s="356"/>
      <c r="U490" s="155"/>
      <c r="V490" s="155"/>
      <c r="W490" s="835"/>
      <c r="X490" s="345"/>
      <c r="Y490" s="835"/>
      <c r="Z490" s="270"/>
      <c r="AA490" s="831"/>
      <c r="AB490" s="855"/>
      <c r="AC490" s="319"/>
      <c r="AD490" s="319"/>
      <c r="AE490" s="319"/>
      <c r="AF490" s="319"/>
      <c r="AG490" s="857"/>
      <c r="AH490" s="46"/>
      <c r="AI490" s="19"/>
    </row>
    <row r="491" spans="2:35">
      <c r="B491" s="823"/>
      <c r="C491" s="841"/>
      <c r="D491" s="170"/>
      <c r="E491" s="955"/>
      <c r="F491" s="955"/>
      <c r="G491" s="357"/>
      <c r="H491" s="349" t="e">
        <f>G491/#REF!</f>
        <v>#REF!</v>
      </c>
      <c r="I491" s="348"/>
      <c r="J491" s="348"/>
      <c r="K491" s="348"/>
      <c r="L491" s="147"/>
      <c r="M491" s="147"/>
      <c r="N491" s="147"/>
      <c r="O491" s="863"/>
      <c r="P491" s="860"/>
      <c r="Q491" s="330"/>
      <c r="R491" s="155"/>
      <c r="S491" s="356"/>
      <c r="T491" s="356"/>
      <c r="U491" s="155"/>
      <c r="V491" s="155"/>
      <c r="W491" s="835"/>
      <c r="X491" s="345"/>
      <c r="Y491" s="835"/>
      <c r="Z491" s="270"/>
      <c r="AA491" s="831"/>
      <c r="AB491" s="855"/>
      <c r="AC491" s="319"/>
      <c r="AD491" s="319"/>
      <c r="AE491" s="319"/>
      <c r="AF491" s="319"/>
      <c r="AG491" s="857"/>
      <c r="AH491" s="46"/>
      <c r="AI491" s="19"/>
    </row>
    <row r="492" spans="2:35">
      <c r="B492" s="823"/>
      <c r="C492" s="841"/>
      <c r="D492" s="170"/>
      <c r="E492" s="955"/>
      <c r="F492" s="955"/>
      <c r="G492" s="22"/>
      <c r="H492" s="349" t="e">
        <f>G492/#REF!</f>
        <v>#REF!</v>
      </c>
      <c r="I492" s="348"/>
      <c r="J492" s="348"/>
      <c r="K492" s="348"/>
      <c r="L492" s="147"/>
      <c r="M492" s="147"/>
      <c r="N492" s="147"/>
      <c r="O492" s="863"/>
      <c r="P492" s="860"/>
      <c r="Q492" s="330"/>
      <c r="R492" s="155"/>
      <c r="S492" s="356"/>
      <c r="T492" s="356"/>
      <c r="U492" s="155"/>
      <c r="V492" s="155"/>
      <c r="W492" s="835"/>
      <c r="X492" s="345"/>
      <c r="Y492" s="835"/>
      <c r="Z492" s="270"/>
      <c r="AA492" s="831"/>
      <c r="AB492" s="855"/>
      <c r="AC492" s="319"/>
      <c r="AD492" s="319"/>
      <c r="AE492" s="319"/>
      <c r="AF492" s="319"/>
      <c r="AG492" s="857"/>
      <c r="AH492" s="46"/>
      <c r="AI492" s="19"/>
    </row>
    <row r="493" spans="2:35">
      <c r="B493" s="823"/>
      <c r="C493" s="841"/>
      <c r="D493" s="170"/>
      <c r="E493" s="955"/>
      <c r="F493" s="955"/>
      <c r="G493" s="22"/>
      <c r="H493" s="349" t="e">
        <f>G493/#REF!</f>
        <v>#REF!</v>
      </c>
      <c r="I493" s="348"/>
      <c r="J493" s="348"/>
      <c r="K493" s="348"/>
      <c r="L493" s="147"/>
      <c r="M493" s="147"/>
      <c r="N493" s="147"/>
      <c r="O493" s="863"/>
      <c r="P493" s="860"/>
      <c r="Q493" s="330"/>
      <c r="R493" s="155"/>
      <c r="S493" s="356"/>
      <c r="T493" s="356"/>
      <c r="U493" s="155"/>
      <c r="V493" s="155"/>
      <c r="W493" s="835"/>
      <c r="X493" s="345"/>
      <c r="Y493" s="835"/>
      <c r="Z493" s="270"/>
      <c r="AA493" s="831"/>
      <c r="AB493" s="855"/>
      <c r="AC493" s="319"/>
      <c r="AD493" s="319"/>
      <c r="AE493" s="319"/>
      <c r="AF493" s="319"/>
      <c r="AG493" s="857"/>
      <c r="AH493" s="46"/>
      <c r="AI493" s="19"/>
    </row>
    <row r="494" spans="2:35">
      <c r="B494" s="823"/>
      <c r="C494" s="841"/>
      <c r="D494" s="170"/>
      <c r="E494" s="955"/>
      <c r="F494" s="955"/>
      <c r="G494" s="22"/>
      <c r="H494" s="349" t="e">
        <f>G494/#REF!</f>
        <v>#REF!</v>
      </c>
      <c r="I494" s="348"/>
      <c r="J494" s="348"/>
      <c r="K494" s="348"/>
      <c r="L494" s="147"/>
      <c r="M494" s="147"/>
      <c r="N494" s="147"/>
      <c r="O494" s="863"/>
      <c r="P494" s="860"/>
      <c r="Q494" s="330"/>
      <c r="R494" s="155"/>
      <c r="S494" s="356"/>
      <c r="T494" s="356"/>
      <c r="U494" s="155"/>
      <c r="V494" s="155"/>
      <c r="W494" s="835"/>
      <c r="X494" s="345"/>
      <c r="Y494" s="835"/>
      <c r="Z494" s="270"/>
      <c r="AA494" s="831"/>
      <c r="AB494" s="855"/>
      <c r="AC494" s="319"/>
      <c r="AD494" s="319"/>
      <c r="AE494" s="319"/>
      <c r="AF494" s="319"/>
      <c r="AG494" s="857"/>
      <c r="AH494" s="46"/>
      <c r="AI494" s="19"/>
    </row>
    <row r="495" spans="2:35">
      <c r="B495" s="823"/>
      <c r="C495" s="841"/>
      <c r="D495" s="170"/>
      <c r="E495" s="955"/>
      <c r="F495" s="955"/>
      <c r="G495" s="22"/>
      <c r="H495" s="349" t="e">
        <f>G495/#REF!</f>
        <v>#REF!</v>
      </c>
      <c r="I495" s="348"/>
      <c r="J495" s="348"/>
      <c r="K495" s="348"/>
      <c r="L495" s="147"/>
      <c r="M495" s="147"/>
      <c r="N495" s="147"/>
      <c r="O495" s="863"/>
      <c r="P495" s="860"/>
      <c r="Q495" s="330"/>
      <c r="R495" s="155"/>
      <c r="S495" s="356"/>
      <c r="T495" s="356"/>
      <c r="U495" s="155"/>
      <c r="V495" s="155"/>
      <c r="W495" s="835"/>
      <c r="X495" s="345"/>
      <c r="Y495" s="835"/>
      <c r="Z495" s="270"/>
      <c r="AA495" s="831"/>
      <c r="AB495" s="855"/>
      <c r="AC495" s="319"/>
      <c r="AD495" s="319"/>
      <c r="AE495" s="319"/>
      <c r="AF495" s="319"/>
      <c r="AG495" s="857"/>
      <c r="AH495" s="46"/>
      <c r="AI495" s="19"/>
    </row>
    <row r="496" spans="2:35">
      <c r="B496" s="823"/>
      <c r="C496" s="841"/>
      <c r="D496" s="170"/>
      <c r="E496" s="955"/>
      <c r="F496" s="955"/>
      <c r="G496" s="22"/>
      <c r="H496" s="349" t="e">
        <f>G496/#REF!</f>
        <v>#REF!</v>
      </c>
      <c r="I496" s="348"/>
      <c r="J496" s="348"/>
      <c r="K496" s="348"/>
      <c r="L496" s="147"/>
      <c r="M496" s="147"/>
      <c r="N496" s="147"/>
      <c r="O496" s="863"/>
      <c r="P496" s="860"/>
      <c r="Q496" s="330"/>
      <c r="R496" s="155"/>
      <c r="S496" s="356"/>
      <c r="T496" s="356"/>
      <c r="U496" s="155"/>
      <c r="V496" s="155"/>
      <c r="W496" s="835"/>
      <c r="X496" s="345"/>
      <c r="Y496" s="835"/>
      <c r="Z496" s="270"/>
      <c r="AA496" s="831"/>
      <c r="AB496" s="855"/>
      <c r="AC496" s="319"/>
      <c r="AD496" s="319"/>
      <c r="AE496" s="319"/>
      <c r="AF496" s="319"/>
      <c r="AG496" s="857"/>
      <c r="AH496" s="46"/>
      <c r="AI496" s="19"/>
    </row>
    <row r="497" spans="2:35">
      <c r="B497" s="822"/>
      <c r="C497" s="842"/>
      <c r="D497" s="170"/>
      <c r="E497" s="955"/>
      <c r="F497" s="955"/>
      <c r="G497" s="22"/>
      <c r="H497" s="349" t="e">
        <f>G497/#REF!</f>
        <v>#REF!</v>
      </c>
      <c r="I497" s="349"/>
      <c r="J497" s="349"/>
      <c r="K497" s="349"/>
      <c r="L497" s="7"/>
      <c r="M497" s="7"/>
      <c r="N497" s="7"/>
      <c r="O497" s="864"/>
      <c r="P497" s="861"/>
      <c r="Q497" s="331"/>
      <c r="R497" s="155"/>
      <c r="S497" s="356"/>
      <c r="T497" s="356"/>
      <c r="U497" s="155"/>
      <c r="V497" s="155"/>
      <c r="W497" s="836"/>
      <c r="X497" s="346"/>
      <c r="Y497" s="836"/>
      <c r="Z497" s="271"/>
      <c r="AA497" s="832"/>
      <c r="AB497" s="856"/>
      <c r="AC497" s="320"/>
      <c r="AD497" s="320"/>
      <c r="AE497" s="320"/>
      <c r="AF497" s="320"/>
      <c r="AG497" s="858"/>
      <c r="AH497" s="46"/>
      <c r="AI497" s="19"/>
    </row>
    <row r="498" spans="2:35" s="90" customFormat="1" ht="16.5" customHeight="1">
      <c r="B498" s="241"/>
      <c r="C498" s="78" t="s">
        <v>348</v>
      </c>
      <c r="D498" s="78">
        <f>COUNTA(D488:D497)</f>
        <v>0</v>
      </c>
      <c r="E498" s="953"/>
      <c r="F498" s="954"/>
      <c r="G498" s="69">
        <f>SUM(G488:G497)</f>
        <v>0</v>
      </c>
      <c r="H498" s="69" t="e">
        <f>SUM(H488:H497)</f>
        <v>#REF!</v>
      </c>
      <c r="I498" s="69"/>
      <c r="J498" s="69"/>
      <c r="K498" s="69"/>
      <c r="L498" s="69" t="e">
        <f>H498/200</f>
        <v>#REF!</v>
      </c>
      <c r="M498" s="69"/>
      <c r="N498" s="69"/>
      <c r="O498" s="70">
        <f>SUM(O488:O497)</f>
        <v>0</v>
      </c>
      <c r="P498" s="71">
        <f>SUM(P488:P497)</f>
        <v>0</v>
      </c>
      <c r="Q498" s="71"/>
      <c r="R498" s="71"/>
      <c r="S498" s="71"/>
      <c r="T498" s="71"/>
      <c r="U498" s="74"/>
      <c r="V498" s="74"/>
      <c r="W498" s="74">
        <f t="shared" ref="W498" si="86">SUM(W488:W497)</f>
        <v>0</v>
      </c>
      <c r="X498" s="74"/>
      <c r="Y498" s="74">
        <f>SUM(Y488:Y497)</f>
        <v>0</v>
      </c>
      <c r="Z498" s="74"/>
      <c r="AA498" s="71"/>
      <c r="AB498" s="71" t="e">
        <f>SUM(AB488:AB497)</f>
        <v>#REF!</v>
      </c>
      <c r="AC498" s="71"/>
      <c r="AD498" s="71"/>
      <c r="AE498" s="71"/>
      <c r="AF498" s="71"/>
      <c r="AG498" s="71" t="e">
        <f t="shared" ref="AG498" si="87">SUM(AG488:AG497)</f>
        <v>#REF!</v>
      </c>
      <c r="AH498" s="81"/>
      <c r="AI498" s="91"/>
    </row>
    <row r="499" spans="2:35" s="93" customFormat="1" ht="14.55" hidden="1" customHeight="1">
      <c r="B499" s="242"/>
      <c r="C499" s="82"/>
      <c r="D499" s="83"/>
      <c r="E499" s="951"/>
      <c r="F499" s="952"/>
      <c r="G499" s="84"/>
      <c r="H499" s="28" t="str">
        <f>IFERROR(IF(G499/#REF!=0," ",G499/#REF!),"")</f>
        <v/>
      </c>
      <c r="I499" s="28"/>
      <c r="J499" s="28"/>
      <c r="K499" s="28"/>
      <c r="L499" s="28"/>
      <c r="M499" s="28"/>
      <c r="N499" s="28"/>
      <c r="O499" s="72"/>
      <c r="P499" s="73"/>
      <c r="Q499" s="73"/>
      <c r="R499" s="73"/>
      <c r="S499" s="73"/>
      <c r="T499" s="73"/>
      <c r="U499" s="73"/>
      <c r="V499" s="73"/>
      <c r="W499" s="73"/>
      <c r="X499" s="73"/>
      <c r="Y499" s="73"/>
      <c r="Z499" s="73"/>
      <c r="AA499" s="73"/>
      <c r="AB499" s="73"/>
      <c r="AC499" s="73"/>
      <c r="AD499" s="73"/>
      <c r="AE499" s="73"/>
      <c r="AF499" s="73"/>
      <c r="AG499" s="73"/>
      <c r="AH499" s="87"/>
      <c r="AI499" s="92"/>
    </row>
    <row r="500" spans="2:35" hidden="1">
      <c r="B500" s="823">
        <f>B488+1</f>
        <v>41</v>
      </c>
      <c r="C500" s="828"/>
      <c r="D500" s="25"/>
      <c r="E500" s="25"/>
      <c r="F500" s="24"/>
      <c r="G500" s="357"/>
      <c r="H500" s="7" t="str">
        <f>IFERROR(IF(G500/#REF!=0," ",G500/#REF!),"")</f>
        <v/>
      </c>
      <c r="I500" s="147"/>
      <c r="J500" s="147"/>
      <c r="K500" s="147"/>
      <c r="L500" s="147"/>
      <c r="M500" s="147"/>
      <c r="N500" s="147"/>
      <c r="O500" s="862" t="str">
        <f>IFERROR(ROUND(IF(G510/#REF!=0,"",G510/#REF!),0),"")</f>
        <v/>
      </c>
      <c r="P500" s="859" t="str">
        <f>IFERROR(O510/#REF!,"")</f>
        <v/>
      </c>
      <c r="Q500" s="332"/>
      <c r="R500" s="865" t="str">
        <f>IFERROR(P510*#REF!/2,"")</f>
        <v/>
      </c>
      <c r="S500" s="152"/>
      <c r="T500" s="152"/>
      <c r="U500" s="834" t="str">
        <f>IFERROR(ROUND(IF(OR(#REF!="Hino Truck",#REF!="Hino Truck",#REF!="Hino Truck",#REF!="Hino Truck"),$P510/#REF!,""),1),"NA")</f>
        <v>NA</v>
      </c>
      <c r="V500" s="344"/>
      <c r="W500" s="834" t="str">
        <f>IFERROR(ROUND(IF(OR(#REF!="Shazoor",#REF!="Shazoor",#REF!="Shazoor",#REF!="Shazoor"),$P510/#REF!,""),1),"NA")</f>
        <v>NA</v>
      </c>
      <c r="X500" s="344"/>
      <c r="Y500" s="834" t="str">
        <f>IFERROR(ROUND(IF(OR(#REF!="Suzuki",#REF!="Suzuki",#REF!="Suzuki",#REF!="Suzuki"),$P510/#REF!,""),1),"NA")</f>
        <v>NA</v>
      </c>
      <c r="Z500" s="269"/>
      <c r="AA500" s="830"/>
      <c r="AB500" s="855" t="e">
        <f>H510/#REF!/#REF!</f>
        <v>#REF!</v>
      </c>
      <c r="AC500" s="319"/>
      <c r="AD500" s="319"/>
      <c r="AE500" s="319"/>
      <c r="AF500" s="319"/>
      <c r="AG500" s="857" t="e">
        <f>ROUND(AB510/#REF!,0)</f>
        <v>#REF!</v>
      </c>
      <c r="AH500" s="44"/>
      <c r="AI500" s="19"/>
    </row>
    <row r="501" spans="2:35" hidden="1">
      <c r="B501" s="823"/>
      <c r="C501" s="828"/>
      <c r="D501" s="25"/>
      <c r="E501" s="25"/>
      <c r="F501" s="357"/>
      <c r="G501" s="357"/>
      <c r="H501" s="7" t="str">
        <f>IFERROR(IF(G501/#REF!=0," ",G501/#REF!),"")</f>
        <v/>
      </c>
      <c r="I501" s="147"/>
      <c r="J501" s="147"/>
      <c r="K501" s="147"/>
      <c r="L501" s="147"/>
      <c r="M501" s="147"/>
      <c r="N501" s="147"/>
      <c r="O501" s="863"/>
      <c r="P501" s="860"/>
      <c r="Q501" s="330"/>
      <c r="R501" s="866"/>
      <c r="S501" s="152"/>
      <c r="T501" s="152"/>
      <c r="U501" s="835"/>
      <c r="V501" s="345"/>
      <c r="W501" s="835"/>
      <c r="X501" s="345"/>
      <c r="Y501" s="835"/>
      <c r="Z501" s="270"/>
      <c r="AA501" s="831"/>
      <c r="AB501" s="855"/>
      <c r="AC501" s="319"/>
      <c r="AD501" s="319"/>
      <c r="AE501" s="319"/>
      <c r="AF501" s="319"/>
      <c r="AG501" s="857"/>
      <c r="AH501" s="46"/>
      <c r="AI501" s="19"/>
    </row>
    <row r="502" spans="2:35" hidden="1">
      <c r="B502" s="823"/>
      <c r="C502" s="828"/>
      <c r="D502" s="25"/>
      <c r="E502" s="25"/>
      <c r="F502" s="357"/>
      <c r="G502" s="357"/>
      <c r="H502" s="7" t="str">
        <f>IFERROR(IF(G502/#REF!=0," ",G502/#REF!),"")</f>
        <v/>
      </c>
      <c r="I502" s="147"/>
      <c r="J502" s="147"/>
      <c r="K502" s="147"/>
      <c r="L502" s="147"/>
      <c r="M502" s="147"/>
      <c r="N502" s="147"/>
      <c r="O502" s="863"/>
      <c r="P502" s="860"/>
      <c r="Q502" s="330"/>
      <c r="R502" s="866"/>
      <c r="S502" s="152"/>
      <c r="T502" s="152"/>
      <c r="U502" s="835"/>
      <c r="V502" s="345"/>
      <c r="W502" s="835"/>
      <c r="X502" s="345"/>
      <c r="Y502" s="835"/>
      <c r="Z502" s="270"/>
      <c r="AA502" s="831"/>
      <c r="AB502" s="855"/>
      <c r="AC502" s="319"/>
      <c r="AD502" s="319"/>
      <c r="AE502" s="319"/>
      <c r="AF502" s="319"/>
      <c r="AG502" s="857"/>
      <c r="AH502" s="46"/>
      <c r="AI502" s="19"/>
    </row>
    <row r="503" spans="2:35" hidden="1">
      <c r="B503" s="823"/>
      <c r="C503" s="828"/>
      <c r="D503" s="25"/>
      <c r="E503" s="25"/>
      <c r="F503" s="357"/>
      <c r="G503" s="357"/>
      <c r="H503" s="7" t="str">
        <f>IFERROR(IF(G503/#REF!=0," ",G503/#REF!),"")</f>
        <v/>
      </c>
      <c r="I503" s="147"/>
      <c r="J503" s="147"/>
      <c r="K503" s="147"/>
      <c r="L503" s="147"/>
      <c r="M503" s="147"/>
      <c r="N503" s="147"/>
      <c r="O503" s="863"/>
      <c r="P503" s="860"/>
      <c r="Q503" s="330"/>
      <c r="R503" s="866"/>
      <c r="S503" s="152"/>
      <c r="T503" s="152"/>
      <c r="U503" s="835"/>
      <c r="V503" s="345"/>
      <c r="W503" s="835"/>
      <c r="X503" s="345"/>
      <c r="Y503" s="835"/>
      <c r="Z503" s="270"/>
      <c r="AA503" s="831"/>
      <c r="AB503" s="855"/>
      <c r="AC503" s="319"/>
      <c r="AD503" s="319"/>
      <c r="AE503" s="319"/>
      <c r="AF503" s="319"/>
      <c r="AG503" s="857"/>
      <c r="AH503" s="46"/>
      <c r="AI503" s="19"/>
    </row>
    <row r="504" spans="2:35" hidden="1">
      <c r="B504" s="823"/>
      <c r="C504" s="828"/>
      <c r="D504" s="25"/>
      <c r="E504" s="25"/>
      <c r="F504" s="357"/>
      <c r="G504" s="22"/>
      <c r="H504" s="7" t="str">
        <f>IFERROR(IF(G504/#REF!=0," ",G504/#REF!),"")</f>
        <v/>
      </c>
      <c r="I504" s="147"/>
      <c r="J504" s="147"/>
      <c r="K504" s="147"/>
      <c r="L504" s="147"/>
      <c r="M504" s="147"/>
      <c r="N504" s="147"/>
      <c r="O504" s="863"/>
      <c r="P504" s="860"/>
      <c r="Q504" s="330"/>
      <c r="R504" s="866"/>
      <c r="S504" s="152"/>
      <c r="T504" s="152"/>
      <c r="U504" s="835"/>
      <c r="V504" s="345"/>
      <c r="W504" s="835"/>
      <c r="X504" s="345"/>
      <c r="Y504" s="835"/>
      <c r="Z504" s="270"/>
      <c r="AA504" s="831"/>
      <c r="AB504" s="855"/>
      <c r="AC504" s="319"/>
      <c r="AD504" s="319"/>
      <c r="AE504" s="319"/>
      <c r="AF504" s="319"/>
      <c r="AG504" s="857"/>
      <c r="AH504" s="46"/>
      <c r="AI504" s="19"/>
    </row>
    <row r="505" spans="2:35" hidden="1">
      <c r="B505" s="823"/>
      <c r="C505" s="828"/>
      <c r="D505" s="25"/>
      <c r="E505" s="25"/>
      <c r="F505" s="357"/>
      <c r="G505" s="22"/>
      <c r="H505" s="7" t="str">
        <f>IFERROR(IF(G505/#REF!=0," ",G505/#REF!),"")</f>
        <v/>
      </c>
      <c r="I505" s="147"/>
      <c r="J505" s="147"/>
      <c r="K505" s="147"/>
      <c r="L505" s="147"/>
      <c r="M505" s="147"/>
      <c r="N505" s="147"/>
      <c r="O505" s="863"/>
      <c r="P505" s="860"/>
      <c r="Q505" s="330"/>
      <c r="R505" s="866"/>
      <c r="S505" s="152"/>
      <c r="T505" s="152"/>
      <c r="U505" s="835"/>
      <c r="V505" s="345"/>
      <c r="W505" s="835"/>
      <c r="X505" s="345"/>
      <c r="Y505" s="835"/>
      <c r="Z505" s="270"/>
      <c r="AA505" s="831"/>
      <c r="AB505" s="855"/>
      <c r="AC505" s="319"/>
      <c r="AD505" s="319"/>
      <c r="AE505" s="319"/>
      <c r="AF505" s="319"/>
      <c r="AG505" s="857"/>
      <c r="AH505" s="46"/>
      <c r="AI505" s="19"/>
    </row>
    <row r="506" spans="2:35" hidden="1">
      <c r="B506" s="823"/>
      <c r="C506" s="828"/>
      <c r="D506" s="25"/>
      <c r="E506" s="25"/>
      <c r="F506" s="357"/>
      <c r="G506" s="22"/>
      <c r="H506" s="7" t="str">
        <f>IFERROR(IF(G506/#REF!=0," ",G506/#REF!),"")</f>
        <v/>
      </c>
      <c r="I506" s="147"/>
      <c r="J506" s="147"/>
      <c r="K506" s="147"/>
      <c r="L506" s="147"/>
      <c r="M506" s="147"/>
      <c r="N506" s="147"/>
      <c r="O506" s="863"/>
      <c r="P506" s="860"/>
      <c r="Q506" s="330"/>
      <c r="R506" s="866"/>
      <c r="S506" s="152"/>
      <c r="T506" s="152"/>
      <c r="U506" s="835"/>
      <c r="V506" s="345"/>
      <c r="W506" s="835"/>
      <c r="X506" s="345"/>
      <c r="Y506" s="835"/>
      <c r="Z506" s="270"/>
      <c r="AA506" s="831"/>
      <c r="AB506" s="855"/>
      <c r="AC506" s="319"/>
      <c r="AD506" s="319"/>
      <c r="AE506" s="319"/>
      <c r="AF506" s="319"/>
      <c r="AG506" s="857"/>
      <c r="AH506" s="46"/>
      <c r="AI506" s="19"/>
    </row>
    <row r="507" spans="2:35" hidden="1">
      <c r="B507" s="823"/>
      <c r="C507" s="828"/>
      <c r="D507" s="25"/>
      <c r="E507" s="25"/>
      <c r="F507" s="357"/>
      <c r="G507" s="22"/>
      <c r="H507" s="7" t="str">
        <f>IFERROR(IF(G507/#REF!=0," ",G507/#REF!),"")</f>
        <v/>
      </c>
      <c r="I507" s="147"/>
      <c r="J507" s="147"/>
      <c r="K507" s="147"/>
      <c r="L507" s="147"/>
      <c r="M507" s="147"/>
      <c r="N507" s="147"/>
      <c r="O507" s="863"/>
      <c r="P507" s="860"/>
      <c r="Q507" s="330"/>
      <c r="R507" s="866"/>
      <c r="S507" s="152"/>
      <c r="T507" s="152"/>
      <c r="U507" s="835"/>
      <c r="V507" s="345"/>
      <c r="W507" s="835"/>
      <c r="X507" s="345"/>
      <c r="Y507" s="835"/>
      <c r="Z507" s="270"/>
      <c r="AA507" s="831"/>
      <c r="AB507" s="855"/>
      <c r="AC507" s="319"/>
      <c r="AD507" s="319"/>
      <c r="AE507" s="319"/>
      <c r="AF507" s="319"/>
      <c r="AG507" s="857"/>
      <c r="AH507" s="46"/>
      <c r="AI507" s="19"/>
    </row>
    <row r="508" spans="2:35" hidden="1">
      <c r="B508" s="823"/>
      <c r="C508" s="828"/>
      <c r="D508" s="25"/>
      <c r="E508" s="25"/>
      <c r="F508" s="357"/>
      <c r="G508" s="22"/>
      <c r="H508" s="7" t="str">
        <f>IFERROR(IF(G508/#REF!=0," ",G508/#REF!),"")</f>
        <v/>
      </c>
      <c r="I508" s="147"/>
      <c r="J508" s="147"/>
      <c r="K508" s="147"/>
      <c r="L508" s="147"/>
      <c r="M508" s="147"/>
      <c r="N508" s="147"/>
      <c r="O508" s="863"/>
      <c r="P508" s="860"/>
      <c r="Q508" s="330"/>
      <c r="R508" s="866"/>
      <c r="S508" s="152"/>
      <c r="T508" s="152"/>
      <c r="U508" s="835"/>
      <c r="V508" s="345"/>
      <c r="W508" s="835"/>
      <c r="X508" s="345"/>
      <c r="Y508" s="835"/>
      <c r="Z508" s="270"/>
      <c r="AA508" s="831"/>
      <c r="AB508" s="855"/>
      <c r="AC508" s="319"/>
      <c r="AD508" s="319"/>
      <c r="AE508" s="319"/>
      <c r="AF508" s="319"/>
      <c r="AG508" s="857"/>
      <c r="AH508" s="46"/>
      <c r="AI508" s="19"/>
    </row>
    <row r="509" spans="2:35" hidden="1">
      <c r="B509" s="822"/>
      <c r="C509" s="829"/>
      <c r="D509" s="25"/>
      <c r="E509" s="25"/>
      <c r="F509" s="357"/>
      <c r="G509" s="22"/>
      <c r="H509" s="7" t="str">
        <f>IFERROR(IF(G509/#REF!=0," ",G509/#REF!),"")</f>
        <v/>
      </c>
      <c r="I509" s="7"/>
      <c r="J509" s="7"/>
      <c r="K509" s="7"/>
      <c r="L509" s="7"/>
      <c r="M509" s="7"/>
      <c r="N509" s="7"/>
      <c r="O509" s="864"/>
      <c r="P509" s="861"/>
      <c r="Q509" s="331"/>
      <c r="R509" s="867"/>
      <c r="S509" s="153"/>
      <c r="T509" s="153"/>
      <c r="U509" s="836"/>
      <c r="V509" s="346"/>
      <c r="W509" s="836"/>
      <c r="X509" s="346"/>
      <c r="Y509" s="836"/>
      <c r="Z509" s="271"/>
      <c r="AA509" s="832"/>
      <c r="AB509" s="856"/>
      <c r="AC509" s="320"/>
      <c r="AD509" s="320"/>
      <c r="AE509" s="320"/>
      <c r="AF509" s="320"/>
      <c r="AG509" s="858"/>
      <c r="AH509" s="46"/>
      <c r="AI509" s="19"/>
    </row>
    <row r="510" spans="2:35" s="90" customFormat="1" ht="16.5" hidden="1" customHeight="1">
      <c r="B510" s="821"/>
      <c r="C510" s="78" t="s">
        <v>348</v>
      </c>
      <c r="D510" s="78">
        <f>COUNTA(D500:D509)</f>
        <v>0</v>
      </c>
      <c r="E510" s="78"/>
      <c r="F510" s="78"/>
      <c r="G510" s="69">
        <f>SUM(G500:G509)</f>
        <v>0</v>
      </c>
      <c r="H510" s="69">
        <f>SUM(H500:H509)</f>
        <v>0</v>
      </c>
      <c r="I510" s="69"/>
      <c r="J510" s="69"/>
      <c r="K510" s="69"/>
      <c r="L510" s="69"/>
      <c r="M510" s="69"/>
      <c r="N510" s="69"/>
      <c r="O510" s="70">
        <f>SUM(O500:O509)</f>
        <v>0</v>
      </c>
      <c r="P510" s="71">
        <f>SUM(P500:P509)</f>
        <v>0</v>
      </c>
      <c r="Q510" s="71"/>
      <c r="R510" s="71">
        <f>SUM(R500:R509)</f>
        <v>0</v>
      </c>
      <c r="S510" s="71"/>
      <c r="T510" s="71"/>
      <c r="U510" s="74">
        <f>SUM(U500:U509)</f>
        <v>0</v>
      </c>
      <c r="V510" s="74"/>
      <c r="W510" s="74">
        <f t="shared" ref="W510" si="88">SUM(W500:W509)</f>
        <v>0</v>
      </c>
      <c r="X510" s="74"/>
      <c r="Y510" s="74">
        <f>SUM(Y500:Y509)</f>
        <v>0</v>
      </c>
      <c r="Z510" s="74"/>
      <c r="AA510" s="71"/>
      <c r="AB510" s="71" t="e">
        <f>SUM(AB500:AB509)</f>
        <v>#REF!</v>
      </c>
      <c r="AC510" s="71"/>
      <c r="AD510" s="71"/>
      <c r="AE510" s="71"/>
      <c r="AF510" s="71"/>
      <c r="AG510" s="71" t="e">
        <f t="shared" ref="AG510" si="89">SUM(AG500:AG509)</f>
        <v>#REF!</v>
      </c>
      <c r="AH510" s="81"/>
      <c r="AI510" s="91"/>
    </row>
    <row r="511" spans="2:35" s="93" customFormat="1" hidden="1">
      <c r="B511" s="822"/>
      <c r="C511" s="82"/>
      <c r="D511" s="83"/>
      <c r="E511" s="83"/>
      <c r="F511" s="84"/>
      <c r="G511" s="84"/>
      <c r="H511" s="28" t="str">
        <f>IFERROR(IF(G511/#REF!=0," ",G511/#REF!),"")</f>
        <v/>
      </c>
      <c r="I511" s="28"/>
      <c r="J511" s="28"/>
      <c r="K511" s="28"/>
      <c r="L511" s="28"/>
      <c r="M511" s="28"/>
      <c r="N511" s="28"/>
      <c r="O511" s="72"/>
      <c r="P511" s="73"/>
      <c r="Q511" s="73"/>
      <c r="R511" s="73"/>
      <c r="S511" s="73"/>
      <c r="T511" s="73"/>
      <c r="U511" s="73"/>
      <c r="V511" s="73"/>
      <c r="W511" s="73"/>
      <c r="X511" s="73"/>
      <c r="Y511" s="73"/>
      <c r="Z511" s="73"/>
      <c r="AA511" s="73"/>
      <c r="AB511" s="73"/>
      <c r="AC511" s="73"/>
      <c r="AD511" s="73"/>
      <c r="AE511" s="73"/>
      <c r="AF511" s="73"/>
      <c r="AG511" s="73"/>
      <c r="AH511" s="87"/>
      <c r="AI511" s="92"/>
    </row>
    <row r="512" spans="2:35" hidden="1">
      <c r="B512" s="823">
        <f>B500+1</f>
        <v>42</v>
      </c>
      <c r="C512" s="828"/>
      <c r="D512" s="25"/>
      <c r="E512" s="25"/>
      <c r="F512" s="24"/>
      <c r="G512" s="357"/>
      <c r="H512" s="7" t="str">
        <f>IFERROR(IF(G512/#REF!=0," ",G512/#REF!),"")</f>
        <v/>
      </c>
      <c r="I512" s="147"/>
      <c r="J512" s="147"/>
      <c r="K512" s="147"/>
      <c r="L512" s="147"/>
      <c r="M512" s="147"/>
      <c r="N512" s="147"/>
      <c r="O512" s="862" t="str">
        <f>IFERROR(ROUND(IF(G522/#REF!=0,"",G522/#REF!),0),"")</f>
        <v/>
      </c>
      <c r="P512" s="859" t="str">
        <f>IFERROR(O522/#REF!,"")</f>
        <v/>
      </c>
      <c r="Q512" s="332"/>
      <c r="R512" s="865" t="str">
        <f>IFERROR(P522*#REF!/2,"")</f>
        <v/>
      </c>
      <c r="S512" s="152"/>
      <c r="T512" s="152"/>
      <c r="U512" s="834" t="str">
        <f>IFERROR(ROUND(IF(OR(#REF!="Hino Truck",#REF!="Hino Truck",#REF!="Hino Truck",#REF!="Hino Truck"),$P522/#REF!,""),1),"NA")</f>
        <v>NA</v>
      </c>
      <c r="V512" s="344"/>
      <c r="W512" s="834" t="str">
        <f>IFERROR(ROUND(IF(OR(#REF!="Shazoor",#REF!="Shazoor",#REF!="Shazoor",#REF!="Shazoor"),$P522/#REF!,""),1),"NA")</f>
        <v>NA</v>
      </c>
      <c r="X512" s="344"/>
      <c r="Y512" s="834" t="str">
        <f>IFERROR(ROUND(IF(OR(#REF!="Suzuki",#REF!="Suzuki",#REF!="Suzuki",#REF!="Suzuki"),$P522/#REF!,""),1),"NA")</f>
        <v>NA</v>
      </c>
      <c r="Z512" s="269"/>
      <c r="AA512" s="830"/>
      <c r="AB512" s="855" t="e">
        <f>H522/#REF!/#REF!</f>
        <v>#REF!</v>
      </c>
      <c r="AC512" s="319"/>
      <c r="AD512" s="319"/>
      <c r="AE512" s="319"/>
      <c r="AF512" s="319"/>
      <c r="AG512" s="857" t="e">
        <f>ROUND(AB522/#REF!,0)</f>
        <v>#REF!</v>
      </c>
      <c r="AH512" s="44"/>
      <c r="AI512" s="19"/>
    </row>
    <row r="513" spans="2:35" hidden="1">
      <c r="B513" s="823"/>
      <c r="C513" s="828"/>
      <c r="D513" s="25"/>
      <c r="E513" s="25"/>
      <c r="F513" s="357"/>
      <c r="G513" s="357"/>
      <c r="H513" s="7" t="str">
        <f>IFERROR(IF(G513/#REF!=0," ",G513/#REF!),"")</f>
        <v/>
      </c>
      <c r="I513" s="147"/>
      <c r="J513" s="147"/>
      <c r="K513" s="147"/>
      <c r="L513" s="147"/>
      <c r="M513" s="147"/>
      <c r="N513" s="147"/>
      <c r="O513" s="863"/>
      <c r="P513" s="860"/>
      <c r="Q513" s="330"/>
      <c r="R513" s="866"/>
      <c r="S513" s="152"/>
      <c r="T513" s="152"/>
      <c r="U513" s="835"/>
      <c r="V513" s="345"/>
      <c r="W513" s="835"/>
      <c r="X513" s="345"/>
      <c r="Y513" s="835"/>
      <c r="Z513" s="270"/>
      <c r="AA513" s="831"/>
      <c r="AB513" s="855"/>
      <c r="AC513" s="319"/>
      <c r="AD513" s="319"/>
      <c r="AE513" s="319"/>
      <c r="AF513" s="319"/>
      <c r="AG513" s="857"/>
      <c r="AH513" s="46"/>
      <c r="AI513" s="19"/>
    </row>
    <row r="514" spans="2:35" hidden="1">
      <c r="B514" s="823"/>
      <c r="C514" s="828"/>
      <c r="D514" s="25"/>
      <c r="E514" s="25"/>
      <c r="F514" s="357"/>
      <c r="G514" s="357"/>
      <c r="H514" s="7" t="str">
        <f>IFERROR(IF(G514/#REF!=0," ",G514/#REF!),"")</f>
        <v/>
      </c>
      <c r="I514" s="147"/>
      <c r="J514" s="147"/>
      <c r="K514" s="147"/>
      <c r="L514" s="147"/>
      <c r="M514" s="147"/>
      <c r="N514" s="147"/>
      <c r="O514" s="863"/>
      <c r="P514" s="860"/>
      <c r="Q514" s="330"/>
      <c r="R514" s="866"/>
      <c r="S514" s="152"/>
      <c r="T514" s="152"/>
      <c r="U514" s="835"/>
      <c r="V514" s="345"/>
      <c r="W514" s="835"/>
      <c r="X514" s="345"/>
      <c r="Y514" s="835"/>
      <c r="Z514" s="270"/>
      <c r="AA514" s="831"/>
      <c r="AB514" s="855"/>
      <c r="AC514" s="319"/>
      <c r="AD514" s="319"/>
      <c r="AE514" s="319"/>
      <c r="AF514" s="319"/>
      <c r="AG514" s="857"/>
      <c r="AH514" s="46"/>
      <c r="AI514" s="19"/>
    </row>
    <row r="515" spans="2:35" hidden="1">
      <c r="B515" s="823"/>
      <c r="C515" s="828"/>
      <c r="D515" s="25"/>
      <c r="E515" s="25"/>
      <c r="F515" s="357"/>
      <c r="G515" s="357"/>
      <c r="H515" s="7" t="str">
        <f>IFERROR(IF(G515/#REF!=0," ",G515/#REF!),"")</f>
        <v/>
      </c>
      <c r="I515" s="147"/>
      <c r="J515" s="147"/>
      <c r="K515" s="147"/>
      <c r="L515" s="147"/>
      <c r="M515" s="147"/>
      <c r="N515" s="147"/>
      <c r="O515" s="863"/>
      <c r="P515" s="860"/>
      <c r="Q515" s="330"/>
      <c r="R515" s="866"/>
      <c r="S515" s="152"/>
      <c r="T515" s="152"/>
      <c r="U515" s="835"/>
      <c r="V515" s="345"/>
      <c r="W515" s="835"/>
      <c r="X515" s="345"/>
      <c r="Y515" s="835"/>
      <c r="Z515" s="270"/>
      <c r="AA515" s="831"/>
      <c r="AB515" s="855"/>
      <c r="AC515" s="319"/>
      <c r="AD515" s="319"/>
      <c r="AE515" s="319"/>
      <c r="AF515" s="319"/>
      <c r="AG515" s="857"/>
      <c r="AH515" s="46"/>
      <c r="AI515" s="19"/>
    </row>
    <row r="516" spans="2:35" hidden="1">
      <c r="B516" s="823"/>
      <c r="C516" s="828"/>
      <c r="D516" s="25"/>
      <c r="E516" s="25"/>
      <c r="F516" s="357"/>
      <c r="G516" s="22"/>
      <c r="H516" s="7" t="str">
        <f>IFERROR(IF(G516/#REF!=0," ",G516/#REF!),"")</f>
        <v/>
      </c>
      <c r="I516" s="147"/>
      <c r="J516" s="147"/>
      <c r="K516" s="147"/>
      <c r="L516" s="147"/>
      <c r="M516" s="147"/>
      <c r="N516" s="147"/>
      <c r="O516" s="863"/>
      <c r="P516" s="860"/>
      <c r="Q516" s="330"/>
      <c r="R516" s="866"/>
      <c r="S516" s="152"/>
      <c r="T516" s="152"/>
      <c r="U516" s="835"/>
      <c r="V516" s="345"/>
      <c r="W516" s="835"/>
      <c r="X516" s="345"/>
      <c r="Y516" s="835"/>
      <c r="Z516" s="270"/>
      <c r="AA516" s="831"/>
      <c r="AB516" s="855"/>
      <c r="AC516" s="319"/>
      <c r="AD516" s="319"/>
      <c r="AE516" s="319"/>
      <c r="AF516" s="319"/>
      <c r="AG516" s="857"/>
      <c r="AH516" s="46"/>
      <c r="AI516" s="19"/>
    </row>
    <row r="517" spans="2:35" hidden="1">
      <c r="B517" s="823"/>
      <c r="C517" s="828"/>
      <c r="D517" s="25"/>
      <c r="E517" s="25"/>
      <c r="F517" s="357"/>
      <c r="G517" s="22"/>
      <c r="H517" s="7" t="str">
        <f>IFERROR(IF(G517/#REF!=0," ",G517/#REF!),"")</f>
        <v/>
      </c>
      <c r="I517" s="147"/>
      <c r="J517" s="147"/>
      <c r="K517" s="147"/>
      <c r="L517" s="147"/>
      <c r="M517" s="147"/>
      <c r="N517" s="147"/>
      <c r="O517" s="863"/>
      <c r="P517" s="860"/>
      <c r="Q517" s="330"/>
      <c r="R517" s="866"/>
      <c r="S517" s="152"/>
      <c r="T517" s="152"/>
      <c r="U517" s="835"/>
      <c r="V517" s="345"/>
      <c r="W517" s="835"/>
      <c r="X517" s="345"/>
      <c r="Y517" s="835"/>
      <c r="Z517" s="270"/>
      <c r="AA517" s="831"/>
      <c r="AB517" s="855"/>
      <c r="AC517" s="319"/>
      <c r="AD517" s="319"/>
      <c r="AE517" s="319"/>
      <c r="AF517" s="319"/>
      <c r="AG517" s="857"/>
      <c r="AH517" s="46"/>
      <c r="AI517" s="19"/>
    </row>
    <row r="518" spans="2:35" hidden="1">
      <c r="B518" s="823"/>
      <c r="C518" s="828"/>
      <c r="D518" s="25"/>
      <c r="E518" s="25"/>
      <c r="F518" s="357"/>
      <c r="G518" s="22"/>
      <c r="H518" s="7" t="str">
        <f>IFERROR(IF(G518/#REF!=0," ",G518/#REF!),"")</f>
        <v/>
      </c>
      <c r="I518" s="147"/>
      <c r="J518" s="147"/>
      <c r="K518" s="147"/>
      <c r="L518" s="147"/>
      <c r="M518" s="147"/>
      <c r="N518" s="147"/>
      <c r="O518" s="863"/>
      <c r="P518" s="860"/>
      <c r="Q518" s="330"/>
      <c r="R518" s="866"/>
      <c r="S518" s="152"/>
      <c r="T518" s="152"/>
      <c r="U518" s="835"/>
      <c r="V518" s="345"/>
      <c r="W518" s="835"/>
      <c r="X518" s="345"/>
      <c r="Y518" s="835"/>
      <c r="Z518" s="270"/>
      <c r="AA518" s="831"/>
      <c r="AB518" s="855"/>
      <c r="AC518" s="319"/>
      <c r="AD518" s="319"/>
      <c r="AE518" s="319"/>
      <c r="AF518" s="319"/>
      <c r="AG518" s="857"/>
      <c r="AH518" s="46"/>
      <c r="AI518" s="19"/>
    </row>
    <row r="519" spans="2:35" hidden="1">
      <c r="B519" s="823"/>
      <c r="C519" s="828"/>
      <c r="D519" s="25"/>
      <c r="E519" s="25"/>
      <c r="F519" s="357"/>
      <c r="G519" s="22"/>
      <c r="H519" s="7" t="str">
        <f>IFERROR(IF(G519/#REF!=0," ",G519/#REF!),"")</f>
        <v/>
      </c>
      <c r="I519" s="147"/>
      <c r="J519" s="147"/>
      <c r="K519" s="147"/>
      <c r="L519" s="147"/>
      <c r="M519" s="147"/>
      <c r="N519" s="147"/>
      <c r="O519" s="863"/>
      <c r="P519" s="860"/>
      <c r="Q519" s="330"/>
      <c r="R519" s="866"/>
      <c r="S519" s="152"/>
      <c r="T519" s="152"/>
      <c r="U519" s="835"/>
      <c r="V519" s="345"/>
      <c r="W519" s="835"/>
      <c r="X519" s="345"/>
      <c r="Y519" s="835"/>
      <c r="Z519" s="270"/>
      <c r="AA519" s="831"/>
      <c r="AB519" s="855"/>
      <c r="AC519" s="319"/>
      <c r="AD519" s="319"/>
      <c r="AE519" s="319"/>
      <c r="AF519" s="319"/>
      <c r="AG519" s="857"/>
      <c r="AH519" s="46"/>
      <c r="AI519" s="19"/>
    </row>
    <row r="520" spans="2:35" hidden="1">
      <c r="B520" s="823"/>
      <c r="C520" s="828"/>
      <c r="D520" s="25"/>
      <c r="E520" s="25"/>
      <c r="F520" s="357"/>
      <c r="G520" s="22"/>
      <c r="H520" s="7" t="str">
        <f>IFERROR(IF(G520/#REF!=0," ",G520/#REF!),"")</f>
        <v/>
      </c>
      <c r="I520" s="147"/>
      <c r="J520" s="147"/>
      <c r="K520" s="147"/>
      <c r="L520" s="147"/>
      <c r="M520" s="147"/>
      <c r="N520" s="147"/>
      <c r="O520" s="863"/>
      <c r="P520" s="860"/>
      <c r="Q520" s="330"/>
      <c r="R520" s="866"/>
      <c r="S520" s="152"/>
      <c r="T520" s="152"/>
      <c r="U520" s="835"/>
      <c r="V520" s="345"/>
      <c r="W520" s="835"/>
      <c r="X520" s="345"/>
      <c r="Y520" s="835"/>
      <c r="Z520" s="270"/>
      <c r="AA520" s="831"/>
      <c r="AB520" s="855"/>
      <c r="AC520" s="319"/>
      <c r="AD520" s="319"/>
      <c r="AE520" s="319"/>
      <c r="AF520" s="319"/>
      <c r="AG520" s="857"/>
      <c r="AH520" s="46"/>
      <c r="AI520" s="19"/>
    </row>
    <row r="521" spans="2:35" hidden="1">
      <c r="B521" s="822"/>
      <c r="C521" s="829"/>
      <c r="D521" s="25"/>
      <c r="E521" s="25"/>
      <c r="F521" s="357"/>
      <c r="G521" s="22"/>
      <c r="H521" s="7" t="str">
        <f>IFERROR(IF(G521/#REF!=0," ",G521/#REF!),"")</f>
        <v/>
      </c>
      <c r="I521" s="7"/>
      <c r="J521" s="7"/>
      <c r="K521" s="7"/>
      <c r="L521" s="7"/>
      <c r="M521" s="7"/>
      <c r="N521" s="7"/>
      <c r="O521" s="864"/>
      <c r="P521" s="861"/>
      <c r="Q521" s="331"/>
      <c r="R521" s="867"/>
      <c r="S521" s="153"/>
      <c r="T521" s="153"/>
      <c r="U521" s="836"/>
      <c r="V521" s="346"/>
      <c r="W521" s="836"/>
      <c r="X521" s="346"/>
      <c r="Y521" s="836"/>
      <c r="Z521" s="271"/>
      <c r="AA521" s="832"/>
      <c r="AB521" s="856"/>
      <c r="AC521" s="320"/>
      <c r="AD521" s="320"/>
      <c r="AE521" s="320"/>
      <c r="AF521" s="320"/>
      <c r="AG521" s="858"/>
      <c r="AH521" s="46"/>
      <c r="AI521" s="19"/>
    </row>
    <row r="522" spans="2:35" s="90" customFormat="1" ht="16.5" hidden="1" customHeight="1">
      <c r="B522" s="821"/>
      <c r="C522" s="78" t="s">
        <v>348</v>
      </c>
      <c r="D522" s="78">
        <f>COUNTA(D512:D521)</f>
        <v>0</v>
      </c>
      <c r="E522" s="78"/>
      <c r="F522" s="78"/>
      <c r="G522" s="69">
        <f>SUM(G512:G521)</f>
        <v>0</v>
      </c>
      <c r="H522" s="69">
        <f>SUM(H512:H521)</f>
        <v>0</v>
      </c>
      <c r="I522" s="69"/>
      <c r="J522" s="69"/>
      <c r="K522" s="69"/>
      <c r="L522" s="69"/>
      <c r="M522" s="69"/>
      <c r="N522" s="69"/>
      <c r="O522" s="70">
        <f>SUM(O512:O521)</f>
        <v>0</v>
      </c>
      <c r="P522" s="71">
        <f>SUM(P512:P521)</f>
        <v>0</v>
      </c>
      <c r="Q522" s="71"/>
      <c r="R522" s="71">
        <f>SUM(R512:R521)</f>
        <v>0</v>
      </c>
      <c r="S522" s="71"/>
      <c r="T522" s="71"/>
      <c r="U522" s="74">
        <f>SUM(U512:U521)</f>
        <v>0</v>
      </c>
      <c r="V522" s="74"/>
      <c r="W522" s="74">
        <f t="shared" ref="W522" si="90">SUM(W512:W521)</f>
        <v>0</v>
      </c>
      <c r="X522" s="74"/>
      <c r="Y522" s="74">
        <f>SUM(Y512:Y521)</f>
        <v>0</v>
      </c>
      <c r="Z522" s="74"/>
      <c r="AA522" s="71"/>
      <c r="AB522" s="71" t="e">
        <f>SUM(AB512:AB521)</f>
        <v>#REF!</v>
      </c>
      <c r="AC522" s="71"/>
      <c r="AD522" s="71"/>
      <c r="AE522" s="71"/>
      <c r="AF522" s="71"/>
      <c r="AG522" s="71" t="e">
        <f t="shared" ref="AG522" si="91">SUM(AG512:AG521)</f>
        <v>#REF!</v>
      </c>
      <c r="AH522" s="81"/>
      <c r="AI522" s="91"/>
    </row>
    <row r="523" spans="2:35" s="93" customFormat="1" hidden="1">
      <c r="B523" s="822"/>
      <c r="C523" s="82"/>
      <c r="D523" s="83"/>
      <c r="E523" s="83"/>
      <c r="F523" s="84"/>
      <c r="G523" s="84"/>
      <c r="H523" s="28" t="str">
        <f>IFERROR(IF(G523/#REF!=0," ",G523/#REF!),"")</f>
        <v/>
      </c>
      <c r="I523" s="28"/>
      <c r="J523" s="28"/>
      <c r="K523" s="28"/>
      <c r="L523" s="28"/>
      <c r="M523" s="28"/>
      <c r="N523" s="28"/>
      <c r="O523" s="72"/>
      <c r="P523" s="73"/>
      <c r="Q523" s="73"/>
      <c r="R523" s="73"/>
      <c r="S523" s="73"/>
      <c r="T523" s="73"/>
      <c r="U523" s="73"/>
      <c r="V523" s="73"/>
      <c r="W523" s="73"/>
      <c r="X523" s="73"/>
      <c r="Y523" s="73"/>
      <c r="Z523" s="73"/>
      <c r="AA523" s="73"/>
      <c r="AB523" s="73"/>
      <c r="AC523" s="73"/>
      <c r="AD523" s="73"/>
      <c r="AE523" s="73"/>
      <c r="AF523" s="73"/>
      <c r="AG523" s="73"/>
      <c r="AH523" s="87"/>
      <c r="AI523" s="92"/>
    </row>
    <row r="524" spans="2:35" hidden="1">
      <c r="B524" s="823">
        <f>B512+1</f>
        <v>43</v>
      </c>
      <c r="C524" s="828"/>
      <c r="D524" s="25"/>
      <c r="E524" s="25"/>
      <c r="F524" s="24"/>
      <c r="G524" s="357"/>
      <c r="H524" s="7" t="str">
        <f>IFERROR(IF(G524/#REF!=0," ",G524/#REF!),"")</f>
        <v/>
      </c>
      <c r="I524" s="147"/>
      <c r="J524" s="147"/>
      <c r="K524" s="147"/>
      <c r="L524" s="147"/>
      <c r="M524" s="147"/>
      <c r="N524" s="147"/>
      <c r="O524" s="862" t="str">
        <f>IFERROR(ROUND(IF(G534/#REF!=0,"",G534/#REF!),0),"")</f>
        <v/>
      </c>
      <c r="P524" s="859" t="str">
        <f>IFERROR(O534/#REF!,"")</f>
        <v/>
      </c>
      <c r="Q524" s="332"/>
      <c r="R524" s="865" t="str">
        <f>IFERROR(P534*#REF!/2,"")</f>
        <v/>
      </c>
      <c r="S524" s="152"/>
      <c r="T524" s="152"/>
      <c r="U524" s="834" t="str">
        <f>IFERROR(ROUND(IF(OR(#REF!="Hino Truck",#REF!="Hino Truck",#REF!="Hino Truck",#REF!="Hino Truck"),$P534/#REF!,""),1),"NA")</f>
        <v>NA</v>
      </c>
      <c r="V524" s="344"/>
      <c r="W524" s="834" t="str">
        <f>IFERROR(ROUND(IF(OR(#REF!="Shazoor",#REF!="Shazoor",#REF!="Shazoor",#REF!="Shazoor"),$P534/#REF!,""),1),"NA")</f>
        <v>NA</v>
      </c>
      <c r="X524" s="344"/>
      <c r="Y524" s="834" t="str">
        <f>IFERROR(ROUND(IF(OR(#REF!="Suzuki",#REF!="Suzuki",#REF!="Suzuki",#REF!="Suzuki"),$P534/#REF!,""),1),"NA")</f>
        <v>NA</v>
      </c>
      <c r="Z524" s="269"/>
      <c r="AA524" s="830"/>
      <c r="AB524" s="855" t="e">
        <f>H534/#REF!/#REF!</f>
        <v>#REF!</v>
      </c>
      <c r="AC524" s="319"/>
      <c r="AD524" s="319"/>
      <c r="AE524" s="319"/>
      <c r="AF524" s="319"/>
      <c r="AG524" s="857" t="e">
        <f>ROUND(AB534/#REF!,0)</f>
        <v>#REF!</v>
      </c>
      <c r="AH524" s="44"/>
      <c r="AI524" s="19"/>
    </row>
    <row r="525" spans="2:35" hidden="1">
      <c r="B525" s="823"/>
      <c r="C525" s="828"/>
      <c r="D525" s="25"/>
      <c r="E525" s="25"/>
      <c r="F525" s="357"/>
      <c r="G525" s="357"/>
      <c r="H525" s="7" t="str">
        <f>IFERROR(IF(G525/#REF!=0," ",G525/#REF!),"")</f>
        <v/>
      </c>
      <c r="I525" s="147"/>
      <c r="J525" s="147"/>
      <c r="K525" s="147"/>
      <c r="L525" s="147"/>
      <c r="M525" s="147"/>
      <c r="N525" s="147"/>
      <c r="O525" s="863"/>
      <c r="P525" s="860"/>
      <c r="Q525" s="330"/>
      <c r="R525" s="866"/>
      <c r="S525" s="152"/>
      <c r="T525" s="152"/>
      <c r="U525" s="835"/>
      <c r="V525" s="345"/>
      <c r="W525" s="835"/>
      <c r="X525" s="345"/>
      <c r="Y525" s="835"/>
      <c r="Z525" s="270"/>
      <c r="AA525" s="831"/>
      <c r="AB525" s="855"/>
      <c r="AC525" s="319"/>
      <c r="AD525" s="319"/>
      <c r="AE525" s="319"/>
      <c r="AF525" s="319"/>
      <c r="AG525" s="857"/>
      <c r="AH525" s="46"/>
      <c r="AI525" s="19"/>
    </row>
    <row r="526" spans="2:35" hidden="1">
      <c r="B526" s="823"/>
      <c r="C526" s="828"/>
      <c r="D526" s="25"/>
      <c r="E526" s="25"/>
      <c r="F526" s="357"/>
      <c r="G526" s="357"/>
      <c r="H526" s="7" t="str">
        <f>IFERROR(IF(G526/#REF!=0," ",G526/#REF!),"")</f>
        <v/>
      </c>
      <c r="I526" s="147"/>
      <c r="J526" s="147"/>
      <c r="K526" s="147"/>
      <c r="L526" s="147"/>
      <c r="M526" s="147"/>
      <c r="N526" s="147"/>
      <c r="O526" s="863"/>
      <c r="P526" s="860"/>
      <c r="Q526" s="330"/>
      <c r="R526" s="866"/>
      <c r="S526" s="152"/>
      <c r="T526" s="152"/>
      <c r="U526" s="835"/>
      <c r="V526" s="345"/>
      <c r="W526" s="835"/>
      <c r="X526" s="345"/>
      <c r="Y526" s="835"/>
      <c r="Z526" s="270"/>
      <c r="AA526" s="831"/>
      <c r="AB526" s="855"/>
      <c r="AC526" s="319"/>
      <c r="AD526" s="319"/>
      <c r="AE526" s="319"/>
      <c r="AF526" s="319"/>
      <c r="AG526" s="857"/>
      <c r="AH526" s="46"/>
      <c r="AI526" s="19"/>
    </row>
    <row r="527" spans="2:35" hidden="1">
      <c r="B527" s="823"/>
      <c r="C527" s="828"/>
      <c r="D527" s="25"/>
      <c r="E527" s="25"/>
      <c r="F527" s="357"/>
      <c r="G527" s="357"/>
      <c r="H527" s="7" t="str">
        <f>IFERROR(IF(G527/#REF!=0," ",G527/#REF!),"")</f>
        <v/>
      </c>
      <c r="I527" s="147"/>
      <c r="J527" s="147"/>
      <c r="K527" s="147"/>
      <c r="L527" s="147"/>
      <c r="M527" s="147"/>
      <c r="N527" s="147"/>
      <c r="O527" s="863"/>
      <c r="P527" s="860"/>
      <c r="Q527" s="330"/>
      <c r="R527" s="866"/>
      <c r="S527" s="152"/>
      <c r="T527" s="152"/>
      <c r="U527" s="835"/>
      <c r="V527" s="345"/>
      <c r="W527" s="835"/>
      <c r="X527" s="345"/>
      <c r="Y527" s="835"/>
      <c r="Z527" s="270"/>
      <c r="AA527" s="831"/>
      <c r="AB527" s="855"/>
      <c r="AC527" s="319"/>
      <c r="AD527" s="319"/>
      <c r="AE527" s="319"/>
      <c r="AF527" s="319"/>
      <c r="AG527" s="857"/>
      <c r="AH527" s="46"/>
      <c r="AI527" s="19"/>
    </row>
    <row r="528" spans="2:35" hidden="1">
      <c r="B528" s="823"/>
      <c r="C528" s="828"/>
      <c r="D528" s="25"/>
      <c r="E528" s="25"/>
      <c r="F528" s="357"/>
      <c r="G528" s="22"/>
      <c r="H528" s="7" t="str">
        <f>IFERROR(IF(G528/#REF!=0," ",G528/#REF!),"")</f>
        <v/>
      </c>
      <c r="I528" s="147"/>
      <c r="J528" s="147"/>
      <c r="K528" s="147"/>
      <c r="L528" s="147"/>
      <c r="M528" s="147"/>
      <c r="N528" s="147"/>
      <c r="O528" s="863"/>
      <c r="P528" s="860"/>
      <c r="Q528" s="330"/>
      <c r="R528" s="866"/>
      <c r="S528" s="152"/>
      <c r="T528" s="152"/>
      <c r="U528" s="835"/>
      <c r="V528" s="345"/>
      <c r="W528" s="835"/>
      <c r="X528" s="345"/>
      <c r="Y528" s="835"/>
      <c r="Z528" s="270"/>
      <c r="AA528" s="831"/>
      <c r="AB528" s="855"/>
      <c r="AC528" s="319"/>
      <c r="AD528" s="319"/>
      <c r="AE528" s="319"/>
      <c r="AF528" s="319"/>
      <c r="AG528" s="857"/>
      <c r="AH528" s="46"/>
      <c r="AI528" s="19"/>
    </row>
    <row r="529" spans="2:35" hidden="1">
      <c r="B529" s="823"/>
      <c r="C529" s="828"/>
      <c r="D529" s="25"/>
      <c r="E529" s="25"/>
      <c r="F529" s="357"/>
      <c r="G529" s="22"/>
      <c r="H529" s="7" t="str">
        <f>IFERROR(IF(G529/#REF!=0," ",G529/#REF!),"")</f>
        <v/>
      </c>
      <c r="I529" s="147"/>
      <c r="J529" s="147"/>
      <c r="K529" s="147"/>
      <c r="L529" s="147"/>
      <c r="M529" s="147"/>
      <c r="N529" s="147"/>
      <c r="O529" s="863"/>
      <c r="P529" s="860"/>
      <c r="Q529" s="330"/>
      <c r="R529" s="866"/>
      <c r="S529" s="152"/>
      <c r="T529" s="152"/>
      <c r="U529" s="835"/>
      <c r="V529" s="345"/>
      <c r="W529" s="835"/>
      <c r="X529" s="345"/>
      <c r="Y529" s="835"/>
      <c r="Z529" s="270"/>
      <c r="AA529" s="831"/>
      <c r="AB529" s="855"/>
      <c r="AC529" s="319"/>
      <c r="AD529" s="319"/>
      <c r="AE529" s="319"/>
      <c r="AF529" s="319"/>
      <c r="AG529" s="857"/>
      <c r="AH529" s="46"/>
      <c r="AI529" s="19"/>
    </row>
    <row r="530" spans="2:35" hidden="1">
      <c r="B530" s="823"/>
      <c r="C530" s="828"/>
      <c r="D530" s="25"/>
      <c r="E530" s="25"/>
      <c r="F530" s="357"/>
      <c r="G530" s="22"/>
      <c r="H530" s="7" t="str">
        <f>IFERROR(IF(G530/#REF!=0," ",G530/#REF!),"")</f>
        <v/>
      </c>
      <c r="I530" s="147"/>
      <c r="J530" s="147"/>
      <c r="K530" s="147"/>
      <c r="L530" s="147"/>
      <c r="M530" s="147"/>
      <c r="N530" s="147"/>
      <c r="O530" s="863"/>
      <c r="P530" s="860"/>
      <c r="Q530" s="330"/>
      <c r="R530" s="866"/>
      <c r="S530" s="152"/>
      <c r="T530" s="152"/>
      <c r="U530" s="835"/>
      <c r="V530" s="345"/>
      <c r="W530" s="835"/>
      <c r="X530" s="345"/>
      <c r="Y530" s="835"/>
      <c r="Z530" s="270"/>
      <c r="AA530" s="831"/>
      <c r="AB530" s="855"/>
      <c r="AC530" s="319"/>
      <c r="AD530" s="319"/>
      <c r="AE530" s="319"/>
      <c r="AF530" s="319"/>
      <c r="AG530" s="857"/>
      <c r="AH530" s="46"/>
      <c r="AI530" s="19"/>
    </row>
    <row r="531" spans="2:35" hidden="1">
      <c r="B531" s="823"/>
      <c r="C531" s="828"/>
      <c r="D531" s="25"/>
      <c r="E531" s="25"/>
      <c r="F531" s="357"/>
      <c r="G531" s="22"/>
      <c r="H531" s="7" t="str">
        <f>IFERROR(IF(G531/#REF!=0," ",G531/#REF!),"")</f>
        <v/>
      </c>
      <c r="I531" s="147"/>
      <c r="J531" s="147"/>
      <c r="K531" s="147"/>
      <c r="L531" s="147"/>
      <c r="M531" s="147"/>
      <c r="N531" s="147"/>
      <c r="O531" s="863"/>
      <c r="P531" s="860"/>
      <c r="Q531" s="330"/>
      <c r="R531" s="866"/>
      <c r="S531" s="152"/>
      <c r="T531" s="152"/>
      <c r="U531" s="835"/>
      <c r="V531" s="345"/>
      <c r="W531" s="835"/>
      <c r="X531" s="345"/>
      <c r="Y531" s="835"/>
      <c r="Z531" s="270"/>
      <c r="AA531" s="831"/>
      <c r="AB531" s="855"/>
      <c r="AC531" s="319"/>
      <c r="AD531" s="319"/>
      <c r="AE531" s="319"/>
      <c r="AF531" s="319"/>
      <c r="AG531" s="857"/>
      <c r="AH531" s="46"/>
      <c r="AI531" s="19"/>
    </row>
    <row r="532" spans="2:35" hidden="1">
      <c r="B532" s="823"/>
      <c r="C532" s="828"/>
      <c r="D532" s="25"/>
      <c r="E532" s="25"/>
      <c r="F532" s="357"/>
      <c r="G532" s="22"/>
      <c r="H532" s="7" t="str">
        <f>IFERROR(IF(G532/#REF!=0," ",G532/#REF!),"")</f>
        <v/>
      </c>
      <c r="I532" s="147"/>
      <c r="J532" s="147"/>
      <c r="K532" s="147"/>
      <c r="L532" s="147"/>
      <c r="M532" s="147"/>
      <c r="N532" s="147"/>
      <c r="O532" s="863"/>
      <c r="P532" s="860"/>
      <c r="Q532" s="330"/>
      <c r="R532" s="866"/>
      <c r="S532" s="152"/>
      <c r="T532" s="152"/>
      <c r="U532" s="835"/>
      <c r="V532" s="345"/>
      <c r="W532" s="835"/>
      <c r="X532" s="345"/>
      <c r="Y532" s="835"/>
      <c r="Z532" s="270"/>
      <c r="AA532" s="831"/>
      <c r="AB532" s="855"/>
      <c r="AC532" s="319"/>
      <c r="AD532" s="319"/>
      <c r="AE532" s="319"/>
      <c r="AF532" s="319"/>
      <c r="AG532" s="857"/>
      <c r="AH532" s="46"/>
      <c r="AI532" s="19"/>
    </row>
    <row r="533" spans="2:35" hidden="1">
      <c r="B533" s="822"/>
      <c r="C533" s="829"/>
      <c r="D533" s="25"/>
      <c r="E533" s="25"/>
      <c r="F533" s="357"/>
      <c r="G533" s="22"/>
      <c r="H533" s="7" t="str">
        <f>IFERROR(IF(G533/#REF!=0," ",G533/#REF!),"")</f>
        <v/>
      </c>
      <c r="I533" s="7"/>
      <c r="J533" s="7"/>
      <c r="K533" s="7"/>
      <c r="L533" s="7"/>
      <c r="M533" s="7"/>
      <c r="N533" s="7"/>
      <c r="O533" s="864"/>
      <c r="P533" s="861"/>
      <c r="Q533" s="331"/>
      <c r="R533" s="867"/>
      <c r="S533" s="153"/>
      <c r="T533" s="153"/>
      <c r="U533" s="836"/>
      <c r="V533" s="346"/>
      <c r="W533" s="836"/>
      <c r="X533" s="346"/>
      <c r="Y533" s="836"/>
      <c r="Z533" s="271"/>
      <c r="AA533" s="832"/>
      <c r="AB533" s="856"/>
      <c r="AC533" s="320"/>
      <c r="AD533" s="320"/>
      <c r="AE533" s="320"/>
      <c r="AF533" s="320"/>
      <c r="AG533" s="858"/>
      <c r="AH533" s="46"/>
      <c r="AI533" s="19"/>
    </row>
    <row r="534" spans="2:35" s="90" customFormat="1" ht="16.5" hidden="1" customHeight="1">
      <c r="B534" s="821"/>
      <c r="C534" s="78" t="s">
        <v>348</v>
      </c>
      <c r="D534" s="78">
        <f>COUNTA(D524:D533)</f>
        <v>0</v>
      </c>
      <c r="E534" s="78"/>
      <c r="F534" s="78"/>
      <c r="G534" s="69">
        <f>SUM(G524:G533)</f>
        <v>0</v>
      </c>
      <c r="H534" s="69">
        <f>SUM(H524:H533)</f>
        <v>0</v>
      </c>
      <c r="I534" s="69"/>
      <c r="J534" s="69"/>
      <c r="K534" s="69"/>
      <c r="L534" s="69"/>
      <c r="M534" s="69"/>
      <c r="N534" s="69"/>
      <c r="O534" s="70">
        <f>SUM(O524:O533)</f>
        <v>0</v>
      </c>
      <c r="P534" s="71">
        <f>SUM(P524:P533)</f>
        <v>0</v>
      </c>
      <c r="Q534" s="71"/>
      <c r="R534" s="71">
        <f>SUM(R524:R533)</f>
        <v>0</v>
      </c>
      <c r="S534" s="71"/>
      <c r="T534" s="71"/>
      <c r="U534" s="74">
        <f>SUM(U524:U533)</f>
        <v>0</v>
      </c>
      <c r="V534" s="74"/>
      <c r="W534" s="74">
        <f t="shared" ref="W534" si="92">SUM(W524:W533)</f>
        <v>0</v>
      </c>
      <c r="X534" s="74"/>
      <c r="Y534" s="74">
        <f>SUM(Y524:Y533)</f>
        <v>0</v>
      </c>
      <c r="Z534" s="74"/>
      <c r="AA534" s="71"/>
      <c r="AB534" s="71" t="e">
        <f>SUM(AB524:AB533)</f>
        <v>#REF!</v>
      </c>
      <c r="AC534" s="71"/>
      <c r="AD534" s="71"/>
      <c r="AE534" s="71"/>
      <c r="AF534" s="71"/>
      <c r="AG534" s="71" t="e">
        <f t="shared" ref="AG534" si="93">SUM(AG524:AG533)</f>
        <v>#REF!</v>
      </c>
      <c r="AH534" s="81"/>
      <c r="AI534" s="91"/>
    </row>
    <row r="535" spans="2:35" s="93" customFormat="1" hidden="1">
      <c r="B535" s="822"/>
      <c r="C535" s="82"/>
      <c r="D535" s="83"/>
      <c r="E535" s="83"/>
      <c r="F535" s="84"/>
      <c r="G535" s="84"/>
      <c r="H535" s="28" t="str">
        <f>IFERROR(IF(G535/#REF!=0," ",G535/#REF!),"")</f>
        <v/>
      </c>
      <c r="I535" s="28"/>
      <c r="J535" s="28"/>
      <c r="K535" s="28"/>
      <c r="L535" s="28"/>
      <c r="M535" s="28"/>
      <c r="N535" s="28"/>
      <c r="O535" s="72"/>
      <c r="P535" s="73"/>
      <c r="Q535" s="73"/>
      <c r="R535" s="73"/>
      <c r="S535" s="73"/>
      <c r="T535" s="73"/>
      <c r="U535" s="73"/>
      <c r="V535" s="73"/>
      <c r="W535" s="73"/>
      <c r="X535" s="73"/>
      <c r="Y535" s="73"/>
      <c r="Z535" s="73"/>
      <c r="AA535" s="73"/>
      <c r="AB535" s="73"/>
      <c r="AC535" s="73"/>
      <c r="AD535" s="73"/>
      <c r="AE535" s="73"/>
      <c r="AF535" s="73"/>
      <c r="AG535" s="73"/>
      <c r="AH535" s="87"/>
      <c r="AI535" s="92"/>
    </row>
    <row r="536" spans="2:35" hidden="1">
      <c r="B536" s="823">
        <f>B524+1</f>
        <v>44</v>
      </c>
      <c r="C536" s="828"/>
      <c r="D536" s="25"/>
      <c r="E536" s="25"/>
      <c r="F536" s="24"/>
      <c r="G536" s="357"/>
      <c r="H536" s="7" t="str">
        <f>IFERROR(IF(G536/#REF!=0," ",G536/#REF!),"")</f>
        <v/>
      </c>
      <c r="I536" s="147"/>
      <c r="J536" s="147"/>
      <c r="K536" s="147"/>
      <c r="L536" s="147"/>
      <c r="M536" s="147"/>
      <c r="N536" s="147"/>
      <c r="O536" s="862" t="str">
        <f>IFERROR(ROUND(IF(G546/#REF!=0,"",G546/#REF!),0),"")</f>
        <v/>
      </c>
      <c r="P536" s="859" t="str">
        <f>IFERROR(O546/#REF!,"")</f>
        <v/>
      </c>
      <c r="Q536" s="332"/>
      <c r="R536" s="865" t="str">
        <f>IFERROR(P546*#REF!/2,"")</f>
        <v/>
      </c>
      <c r="S536" s="152"/>
      <c r="T536" s="152"/>
      <c r="U536" s="834" t="str">
        <f>IFERROR(ROUND(IF(OR(#REF!="Hino Truck",#REF!="Hino Truck",#REF!="Hino Truck",#REF!="Hino Truck"),$P546/#REF!,""),1),"NA")</f>
        <v>NA</v>
      </c>
      <c r="V536" s="344"/>
      <c r="W536" s="834" t="str">
        <f>IFERROR(ROUND(IF(OR(#REF!="Shazoor",#REF!="Shazoor",#REF!="Shazoor",#REF!="Shazoor"),$P546/#REF!,""),1),"NA")</f>
        <v>NA</v>
      </c>
      <c r="X536" s="344"/>
      <c r="Y536" s="834" t="str">
        <f>IFERROR(ROUND(IF(OR(#REF!="Suzuki",#REF!="Suzuki",#REF!="Suzuki",#REF!="Suzuki"),$P546/#REF!,""),1),"NA")</f>
        <v>NA</v>
      </c>
      <c r="Z536" s="269"/>
      <c r="AA536" s="830"/>
      <c r="AB536" s="855" t="e">
        <f>H546/#REF!/#REF!</f>
        <v>#REF!</v>
      </c>
      <c r="AC536" s="319"/>
      <c r="AD536" s="319"/>
      <c r="AE536" s="319"/>
      <c r="AF536" s="319"/>
      <c r="AG536" s="857" t="e">
        <f>ROUND(AB546/#REF!,0)</f>
        <v>#REF!</v>
      </c>
      <c r="AH536" s="44"/>
      <c r="AI536" s="19"/>
    </row>
    <row r="537" spans="2:35" hidden="1">
      <c r="B537" s="823"/>
      <c r="C537" s="828"/>
      <c r="D537" s="25"/>
      <c r="E537" s="25"/>
      <c r="F537" s="357"/>
      <c r="G537" s="357"/>
      <c r="H537" s="7" t="str">
        <f>IFERROR(IF(G537/#REF!=0," ",G537/#REF!),"")</f>
        <v/>
      </c>
      <c r="I537" s="147"/>
      <c r="J537" s="147"/>
      <c r="K537" s="147"/>
      <c r="L537" s="147"/>
      <c r="M537" s="147"/>
      <c r="N537" s="147"/>
      <c r="O537" s="863"/>
      <c r="P537" s="860"/>
      <c r="Q537" s="330"/>
      <c r="R537" s="866"/>
      <c r="S537" s="152"/>
      <c r="T537" s="152"/>
      <c r="U537" s="835"/>
      <c r="V537" s="345"/>
      <c r="W537" s="835"/>
      <c r="X537" s="345"/>
      <c r="Y537" s="835"/>
      <c r="Z537" s="270"/>
      <c r="AA537" s="831"/>
      <c r="AB537" s="855"/>
      <c r="AC537" s="319"/>
      <c r="AD537" s="319"/>
      <c r="AE537" s="319"/>
      <c r="AF537" s="319"/>
      <c r="AG537" s="857"/>
      <c r="AH537" s="46"/>
      <c r="AI537" s="19"/>
    </row>
    <row r="538" spans="2:35" hidden="1">
      <c r="B538" s="823"/>
      <c r="C538" s="828"/>
      <c r="D538" s="25"/>
      <c r="E538" s="25"/>
      <c r="F538" s="357"/>
      <c r="G538" s="357"/>
      <c r="H538" s="7" t="str">
        <f>IFERROR(IF(G538/#REF!=0," ",G538/#REF!),"")</f>
        <v/>
      </c>
      <c r="I538" s="147"/>
      <c r="J538" s="147"/>
      <c r="K538" s="147"/>
      <c r="L538" s="147"/>
      <c r="M538" s="147"/>
      <c r="N538" s="147"/>
      <c r="O538" s="863"/>
      <c r="P538" s="860"/>
      <c r="Q538" s="330"/>
      <c r="R538" s="866"/>
      <c r="S538" s="152"/>
      <c r="T538" s="152"/>
      <c r="U538" s="835"/>
      <c r="V538" s="345"/>
      <c r="W538" s="835"/>
      <c r="X538" s="345"/>
      <c r="Y538" s="835"/>
      <c r="Z538" s="270"/>
      <c r="AA538" s="831"/>
      <c r="AB538" s="855"/>
      <c r="AC538" s="319"/>
      <c r="AD538" s="319"/>
      <c r="AE538" s="319"/>
      <c r="AF538" s="319"/>
      <c r="AG538" s="857"/>
      <c r="AH538" s="46"/>
      <c r="AI538" s="19"/>
    </row>
    <row r="539" spans="2:35" hidden="1">
      <c r="B539" s="823"/>
      <c r="C539" s="828"/>
      <c r="D539" s="25"/>
      <c r="E539" s="25"/>
      <c r="F539" s="357"/>
      <c r="G539" s="357"/>
      <c r="H539" s="7" t="str">
        <f>IFERROR(IF(G539/#REF!=0," ",G539/#REF!),"")</f>
        <v/>
      </c>
      <c r="I539" s="147"/>
      <c r="J539" s="147"/>
      <c r="K539" s="147"/>
      <c r="L539" s="147"/>
      <c r="M539" s="147"/>
      <c r="N539" s="147"/>
      <c r="O539" s="863"/>
      <c r="P539" s="860"/>
      <c r="Q539" s="330"/>
      <c r="R539" s="866"/>
      <c r="S539" s="152"/>
      <c r="T539" s="152"/>
      <c r="U539" s="835"/>
      <c r="V539" s="345"/>
      <c r="W539" s="835"/>
      <c r="X539" s="345"/>
      <c r="Y539" s="835"/>
      <c r="Z539" s="270"/>
      <c r="AA539" s="831"/>
      <c r="AB539" s="855"/>
      <c r="AC539" s="319"/>
      <c r="AD539" s="319"/>
      <c r="AE539" s="319"/>
      <c r="AF539" s="319"/>
      <c r="AG539" s="857"/>
      <c r="AH539" s="46"/>
      <c r="AI539" s="19"/>
    </row>
    <row r="540" spans="2:35" hidden="1">
      <c r="B540" s="823"/>
      <c r="C540" s="828"/>
      <c r="D540" s="25"/>
      <c r="E540" s="25"/>
      <c r="F540" s="357"/>
      <c r="G540" s="22"/>
      <c r="H540" s="7" t="str">
        <f>IFERROR(IF(G540/#REF!=0," ",G540/#REF!),"")</f>
        <v/>
      </c>
      <c r="I540" s="147"/>
      <c r="J540" s="147"/>
      <c r="K540" s="147"/>
      <c r="L540" s="147"/>
      <c r="M540" s="147"/>
      <c r="N540" s="147"/>
      <c r="O540" s="863"/>
      <c r="P540" s="860"/>
      <c r="Q540" s="330"/>
      <c r="R540" s="866"/>
      <c r="S540" s="152"/>
      <c r="T540" s="152"/>
      <c r="U540" s="835"/>
      <c r="V540" s="345"/>
      <c r="W540" s="835"/>
      <c r="X540" s="345"/>
      <c r="Y540" s="835"/>
      <c r="Z540" s="270"/>
      <c r="AA540" s="831"/>
      <c r="AB540" s="855"/>
      <c r="AC540" s="319"/>
      <c r="AD540" s="319"/>
      <c r="AE540" s="319"/>
      <c r="AF540" s="319"/>
      <c r="AG540" s="857"/>
      <c r="AH540" s="46"/>
      <c r="AI540" s="19"/>
    </row>
    <row r="541" spans="2:35" hidden="1">
      <c r="B541" s="823"/>
      <c r="C541" s="828"/>
      <c r="D541" s="25"/>
      <c r="E541" s="25"/>
      <c r="F541" s="357"/>
      <c r="G541" s="22"/>
      <c r="H541" s="7" t="str">
        <f>IFERROR(IF(G541/#REF!=0," ",G541/#REF!),"")</f>
        <v/>
      </c>
      <c r="I541" s="147"/>
      <c r="J541" s="147"/>
      <c r="K541" s="147"/>
      <c r="L541" s="147"/>
      <c r="M541" s="147"/>
      <c r="N541" s="147"/>
      <c r="O541" s="863"/>
      <c r="P541" s="860"/>
      <c r="Q541" s="330"/>
      <c r="R541" s="866"/>
      <c r="S541" s="152"/>
      <c r="T541" s="152"/>
      <c r="U541" s="835"/>
      <c r="V541" s="345"/>
      <c r="W541" s="835"/>
      <c r="X541" s="345"/>
      <c r="Y541" s="835"/>
      <c r="Z541" s="270"/>
      <c r="AA541" s="831"/>
      <c r="AB541" s="855"/>
      <c r="AC541" s="319"/>
      <c r="AD541" s="319"/>
      <c r="AE541" s="319"/>
      <c r="AF541" s="319"/>
      <c r="AG541" s="857"/>
      <c r="AH541" s="46"/>
      <c r="AI541" s="19"/>
    </row>
    <row r="542" spans="2:35" hidden="1">
      <c r="B542" s="823"/>
      <c r="C542" s="828"/>
      <c r="D542" s="25"/>
      <c r="E542" s="25"/>
      <c r="F542" s="357"/>
      <c r="G542" s="22"/>
      <c r="H542" s="7" t="str">
        <f>IFERROR(IF(G542/#REF!=0," ",G542/#REF!),"")</f>
        <v/>
      </c>
      <c r="I542" s="147"/>
      <c r="J542" s="147"/>
      <c r="K542" s="147"/>
      <c r="L542" s="147"/>
      <c r="M542" s="147"/>
      <c r="N542" s="147"/>
      <c r="O542" s="863"/>
      <c r="P542" s="860"/>
      <c r="Q542" s="330"/>
      <c r="R542" s="866"/>
      <c r="S542" s="152"/>
      <c r="T542" s="152"/>
      <c r="U542" s="835"/>
      <c r="V542" s="345"/>
      <c r="W542" s="835"/>
      <c r="X542" s="345"/>
      <c r="Y542" s="835"/>
      <c r="Z542" s="270"/>
      <c r="AA542" s="831"/>
      <c r="AB542" s="855"/>
      <c r="AC542" s="319"/>
      <c r="AD542" s="319"/>
      <c r="AE542" s="319"/>
      <c r="AF542" s="319"/>
      <c r="AG542" s="857"/>
      <c r="AH542" s="46"/>
      <c r="AI542" s="19"/>
    </row>
    <row r="543" spans="2:35" hidden="1">
      <c r="B543" s="823"/>
      <c r="C543" s="828"/>
      <c r="D543" s="25"/>
      <c r="E543" s="25"/>
      <c r="F543" s="357"/>
      <c r="G543" s="22"/>
      <c r="H543" s="7" t="str">
        <f>IFERROR(IF(G543/#REF!=0," ",G543/#REF!),"")</f>
        <v/>
      </c>
      <c r="I543" s="147"/>
      <c r="J543" s="147"/>
      <c r="K543" s="147"/>
      <c r="L543" s="147"/>
      <c r="M543" s="147"/>
      <c r="N543" s="147"/>
      <c r="O543" s="863"/>
      <c r="P543" s="860"/>
      <c r="Q543" s="330"/>
      <c r="R543" s="866"/>
      <c r="S543" s="152"/>
      <c r="T543" s="152"/>
      <c r="U543" s="835"/>
      <c r="V543" s="345"/>
      <c r="W543" s="835"/>
      <c r="X543" s="345"/>
      <c r="Y543" s="835"/>
      <c r="Z543" s="270"/>
      <c r="AA543" s="831"/>
      <c r="AB543" s="855"/>
      <c r="AC543" s="319"/>
      <c r="AD543" s="319"/>
      <c r="AE543" s="319"/>
      <c r="AF543" s="319"/>
      <c r="AG543" s="857"/>
      <c r="AH543" s="46"/>
      <c r="AI543" s="19"/>
    </row>
    <row r="544" spans="2:35" hidden="1">
      <c r="B544" s="823"/>
      <c r="C544" s="828"/>
      <c r="D544" s="25"/>
      <c r="E544" s="25"/>
      <c r="F544" s="357"/>
      <c r="G544" s="22"/>
      <c r="H544" s="7" t="str">
        <f>IFERROR(IF(G544/#REF!=0," ",G544/#REF!),"")</f>
        <v/>
      </c>
      <c r="I544" s="147"/>
      <c r="J544" s="147"/>
      <c r="K544" s="147"/>
      <c r="L544" s="147"/>
      <c r="M544" s="147"/>
      <c r="N544" s="147"/>
      <c r="O544" s="863"/>
      <c r="P544" s="860"/>
      <c r="Q544" s="330"/>
      <c r="R544" s="866"/>
      <c r="S544" s="152"/>
      <c r="T544" s="152"/>
      <c r="U544" s="835"/>
      <c r="V544" s="345"/>
      <c r="W544" s="835"/>
      <c r="X544" s="345"/>
      <c r="Y544" s="835"/>
      <c r="Z544" s="270"/>
      <c r="AA544" s="831"/>
      <c r="AB544" s="855"/>
      <c r="AC544" s="319"/>
      <c r="AD544" s="319"/>
      <c r="AE544" s="319"/>
      <c r="AF544" s="319"/>
      <c r="AG544" s="857"/>
      <c r="AH544" s="46"/>
      <c r="AI544" s="19"/>
    </row>
    <row r="545" spans="2:35" hidden="1">
      <c r="B545" s="822"/>
      <c r="C545" s="829"/>
      <c r="D545" s="25"/>
      <c r="E545" s="25"/>
      <c r="F545" s="357"/>
      <c r="G545" s="22"/>
      <c r="H545" s="7" t="str">
        <f>IFERROR(IF(G545/#REF!=0," ",G545/#REF!),"")</f>
        <v/>
      </c>
      <c r="I545" s="7"/>
      <c r="J545" s="7"/>
      <c r="K545" s="7"/>
      <c r="L545" s="7"/>
      <c r="M545" s="7"/>
      <c r="N545" s="7"/>
      <c r="O545" s="864"/>
      <c r="P545" s="861"/>
      <c r="Q545" s="331"/>
      <c r="R545" s="867"/>
      <c r="S545" s="153"/>
      <c r="T545" s="153"/>
      <c r="U545" s="836"/>
      <c r="V545" s="346"/>
      <c r="W545" s="836"/>
      <c r="X545" s="346"/>
      <c r="Y545" s="836"/>
      <c r="Z545" s="271"/>
      <c r="AA545" s="832"/>
      <c r="AB545" s="856"/>
      <c r="AC545" s="320"/>
      <c r="AD545" s="320"/>
      <c r="AE545" s="320"/>
      <c r="AF545" s="320"/>
      <c r="AG545" s="858"/>
      <c r="AH545" s="46"/>
      <c r="AI545" s="19"/>
    </row>
    <row r="546" spans="2:35" s="90" customFormat="1" ht="16.5" hidden="1" customHeight="1">
      <c r="B546" s="821"/>
      <c r="C546" s="78" t="s">
        <v>348</v>
      </c>
      <c r="D546" s="78">
        <f>COUNTA(D536:D545)</f>
        <v>0</v>
      </c>
      <c r="E546" s="78"/>
      <c r="F546" s="78"/>
      <c r="G546" s="69">
        <f>SUM(G536:G545)</f>
        <v>0</v>
      </c>
      <c r="H546" s="69">
        <f>SUM(H536:H545)</f>
        <v>0</v>
      </c>
      <c r="I546" s="69"/>
      <c r="J546" s="69"/>
      <c r="K546" s="69"/>
      <c r="L546" s="69"/>
      <c r="M546" s="69"/>
      <c r="N546" s="69"/>
      <c r="O546" s="70">
        <f>SUM(O536:O545)</f>
        <v>0</v>
      </c>
      <c r="P546" s="71">
        <f>SUM(P536:P545)</f>
        <v>0</v>
      </c>
      <c r="Q546" s="71"/>
      <c r="R546" s="71">
        <f>SUM(R536:R545)</f>
        <v>0</v>
      </c>
      <c r="S546" s="71"/>
      <c r="T546" s="71"/>
      <c r="U546" s="74">
        <f>SUM(U536:U545)</f>
        <v>0</v>
      </c>
      <c r="V546" s="74"/>
      <c r="W546" s="74">
        <f t="shared" ref="W546" si="94">SUM(W536:W545)</f>
        <v>0</v>
      </c>
      <c r="X546" s="74"/>
      <c r="Y546" s="74">
        <f>SUM(Y536:Y545)</f>
        <v>0</v>
      </c>
      <c r="Z546" s="74"/>
      <c r="AA546" s="71"/>
      <c r="AB546" s="71" t="e">
        <f>SUM(AB536:AB545)</f>
        <v>#REF!</v>
      </c>
      <c r="AC546" s="71"/>
      <c r="AD546" s="71"/>
      <c r="AE546" s="71"/>
      <c r="AF546" s="71"/>
      <c r="AG546" s="71" t="e">
        <f t="shared" ref="AG546" si="95">SUM(AG536:AG545)</f>
        <v>#REF!</v>
      </c>
      <c r="AH546" s="81"/>
      <c r="AI546" s="91"/>
    </row>
    <row r="547" spans="2:35" s="93" customFormat="1" hidden="1">
      <c r="B547" s="822"/>
      <c r="C547" s="82"/>
      <c r="D547" s="83"/>
      <c r="E547" s="83"/>
      <c r="F547" s="84"/>
      <c r="G547" s="84"/>
      <c r="H547" s="28" t="str">
        <f>IFERROR(IF(G547/#REF!=0," ",G547/#REF!),"")</f>
        <v/>
      </c>
      <c r="I547" s="28"/>
      <c r="J547" s="28"/>
      <c r="K547" s="28"/>
      <c r="L547" s="28"/>
      <c r="M547" s="28"/>
      <c r="N547" s="28"/>
      <c r="O547" s="72"/>
      <c r="P547" s="73"/>
      <c r="Q547" s="73"/>
      <c r="R547" s="73"/>
      <c r="S547" s="73"/>
      <c r="T547" s="73"/>
      <c r="U547" s="73"/>
      <c r="V547" s="73"/>
      <c r="W547" s="73"/>
      <c r="X547" s="73"/>
      <c r="Y547" s="73"/>
      <c r="Z547" s="73"/>
      <c r="AA547" s="73"/>
      <c r="AB547" s="73"/>
      <c r="AC547" s="73"/>
      <c r="AD547" s="73"/>
      <c r="AE547" s="73"/>
      <c r="AF547" s="73"/>
      <c r="AG547" s="73"/>
      <c r="AH547" s="87"/>
      <c r="AI547" s="92"/>
    </row>
    <row r="548" spans="2:35" hidden="1">
      <c r="B548" s="823">
        <f>B536+1</f>
        <v>45</v>
      </c>
      <c r="C548" s="828"/>
      <c r="D548" s="25"/>
      <c r="E548" s="25"/>
      <c r="F548" s="24"/>
      <c r="G548" s="357"/>
      <c r="H548" s="7" t="str">
        <f>IFERROR(IF(G548/#REF!=0," ",G548/#REF!),"")</f>
        <v/>
      </c>
      <c r="I548" s="147"/>
      <c r="J548" s="147"/>
      <c r="K548" s="147"/>
      <c r="L548" s="147"/>
      <c r="M548" s="147"/>
      <c r="N548" s="147"/>
      <c r="O548" s="862" t="str">
        <f>IFERROR(ROUND(IF(G558/#REF!=0,"",G558/#REF!),0),"")</f>
        <v/>
      </c>
      <c r="P548" s="859" t="str">
        <f>IFERROR(O558/#REF!,"")</f>
        <v/>
      </c>
      <c r="Q548" s="332"/>
      <c r="R548" s="865" t="str">
        <f>IFERROR(P558*#REF!/2,"")</f>
        <v/>
      </c>
      <c r="S548" s="152"/>
      <c r="T548" s="152"/>
      <c r="U548" s="834" t="str">
        <f>IFERROR(ROUND(IF(OR(#REF!="Hino Truck",#REF!="Hino Truck",#REF!="Hino Truck",#REF!="Hino Truck"),$P558/#REF!,""),1),"NA")</f>
        <v>NA</v>
      </c>
      <c r="V548" s="344"/>
      <c r="W548" s="834" t="str">
        <f>IFERROR(ROUND(IF(OR(#REF!="Shazoor",#REF!="Shazoor",#REF!="Shazoor",#REF!="Shazoor"),$P558/#REF!,""),1),"NA")</f>
        <v>NA</v>
      </c>
      <c r="X548" s="344"/>
      <c r="Y548" s="834" t="str">
        <f>IFERROR(ROUND(IF(OR(#REF!="Suzuki",#REF!="Suzuki",#REF!="Suzuki",#REF!="Suzuki"),$P558/#REF!,""),1),"NA")</f>
        <v>NA</v>
      </c>
      <c r="Z548" s="269"/>
      <c r="AA548" s="830"/>
      <c r="AB548" s="855" t="e">
        <f>H558/#REF!/#REF!</f>
        <v>#REF!</v>
      </c>
      <c r="AC548" s="319"/>
      <c r="AD548" s="319"/>
      <c r="AE548" s="319"/>
      <c r="AF548" s="319"/>
      <c r="AG548" s="857" t="e">
        <f>ROUND(AB558/#REF!,0)</f>
        <v>#REF!</v>
      </c>
      <c r="AH548" s="44"/>
      <c r="AI548" s="19"/>
    </row>
    <row r="549" spans="2:35" hidden="1">
      <c r="B549" s="823"/>
      <c r="C549" s="828"/>
      <c r="D549" s="25"/>
      <c r="E549" s="25"/>
      <c r="F549" s="357"/>
      <c r="G549" s="357"/>
      <c r="H549" s="7" t="str">
        <f>IFERROR(IF(G549/#REF!=0," ",G549/#REF!),"")</f>
        <v/>
      </c>
      <c r="I549" s="147"/>
      <c r="J549" s="147"/>
      <c r="K549" s="147"/>
      <c r="L549" s="147"/>
      <c r="M549" s="147"/>
      <c r="N549" s="147"/>
      <c r="O549" s="863"/>
      <c r="P549" s="860"/>
      <c r="Q549" s="330"/>
      <c r="R549" s="866"/>
      <c r="S549" s="152"/>
      <c r="T549" s="152"/>
      <c r="U549" s="835"/>
      <c r="V549" s="345"/>
      <c r="W549" s="835"/>
      <c r="X549" s="345"/>
      <c r="Y549" s="835"/>
      <c r="Z549" s="270"/>
      <c r="AA549" s="831"/>
      <c r="AB549" s="855"/>
      <c r="AC549" s="319"/>
      <c r="AD549" s="319"/>
      <c r="AE549" s="319"/>
      <c r="AF549" s="319"/>
      <c r="AG549" s="857"/>
      <c r="AH549" s="46"/>
      <c r="AI549" s="19"/>
    </row>
    <row r="550" spans="2:35" hidden="1">
      <c r="B550" s="823"/>
      <c r="C550" s="828"/>
      <c r="D550" s="25"/>
      <c r="E550" s="25"/>
      <c r="F550" s="357"/>
      <c r="G550" s="357"/>
      <c r="H550" s="7" t="str">
        <f>IFERROR(IF(G550/#REF!=0," ",G550/#REF!),"")</f>
        <v/>
      </c>
      <c r="I550" s="147"/>
      <c r="J550" s="147"/>
      <c r="K550" s="147"/>
      <c r="L550" s="147"/>
      <c r="M550" s="147"/>
      <c r="N550" s="147"/>
      <c r="O550" s="863"/>
      <c r="P550" s="860"/>
      <c r="Q550" s="330"/>
      <c r="R550" s="866"/>
      <c r="S550" s="152"/>
      <c r="T550" s="152"/>
      <c r="U550" s="835"/>
      <c r="V550" s="345"/>
      <c r="W550" s="835"/>
      <c r="X550" s="345"/>
      <c r="Y550" s="835"/>
      <c r="Z550" s="270"/>
      <c r="AA550" s="831"/>
      <c r="AB550" s="855"/>
      <c r="AC550" s="319"/>
      <c r="AD550" s="319"/>
      <c r="AE550" s="319"/>
      <c r="AF550" s="319"/>
      <c r="AG550" s="857"/>
      <c r="AH550" s="46"/>
      <c r="AI550" s="19"/>
    </row>
    <row r="551" spans="2:35" hidden="1">
      <c r="B551" s="823"/>
      <c r="C551" s="828"/>
      <c r="D551" s="25"/>
      <c r="E551" s="25"/>
      <c r="F551" s="357"/>
      <c r="G551" s="357"/>
      <c r="H551" s="7" t="str">
        <f>IFERROR(IF(G551/#REF!=0," ",G551/#REF!),"")</f>
        <v/>
      </c>
      <c r="I551" s="147"/>
      <c r="J551" s="147"/>
      <c r="K551" s="147"/>
      <c r="L551" s="147"/>
      <c r="M551" s="147"/>
      <c r="N551" s="147"/>
      <c r="O551" s="863"/>
      <c r="P551" s="860"/>
      <c r="Q551" s="330"/>
      <c r="R551" s="866"/>
      <c r="S551" s="152"/>
      <c r="T551" s="152"/>
      <c r="U551" s="835"/>
      <c r="V551" s="345"/>
      <c r="W551" s="835"/>
      <c r="X551" s="345"/>
      <c r="Y551" s="835"/>
      <c r="Z551" s="270"/>
      <c r="AA551" s="831"/>
      <c r="AB551" s="855"/>
      <c r="AC551" s="319"/>
      <c r="AD551" s="319"/>
      <c r="AE551" s="319"/>
      <c r="AF551" s="319"/>
      <c r="AG551" s="857"/>
      <c r="AH551" s="46"/>
      <c r="AI551" s="19"/>
    </row>
    <row r="552" spans="2:35" hidden="1">
      <c r="B552" s="823"/>
      <c r="C552" s="828"/>
      <c r="D552" s="25"/>
      <c r="E552" s="25"/>
      <c r="F552" s="357"/>
      <c r="G552" s="22"/>
      <c r="H552" s="7" t="str">
        <f>IFERROR(IF(G552/#REF!=0," ",G552/#REF!),"")</f>
        <v/>
      </c>
      <c r="I552" s="147"/>
      <c r="J552" s="147"/>
      <c r="K552" s="147"/>
      <c r="L552" s="147"/>
      <c r="M552" s="147"/>
      <c r="N552" s="147"/>
      <c r="O552" s="863"/>
      <c r="P552" s="860"/>
      <c r="Q552" s="330"/>
      <c r="R552" s="866"/>
      <c r="S552" s="152"/>
      <c r="T552" s="152"/>
      <c r="U552" s="835"/>
      <c r="V552" s="345"/>
      <c r="W552" s="835"/>
      <c r="X552" s="345"/>
      <c r="Y552" s="835"/>
      <c r="Z552" s="270"/>
      <c r="AA552" s="831"/>
      <c r="AB552" s="855"/>
      <c r="AC552" s="319"/>
      <c r="AD552" s="319"/>
      <c r="AE552" s="319"/>
      <c r="AF552" s="319"/>
      <c r="AG552" s="857"/>
      <c r="AH552" s="46"/>
      <c r="AI552" s="19"/>
    </row>
    <row r="553" spans="2:35" hidden="1">
      <c r="B553" s="823"/>
      <c r="C553" s="828"/>
      <c r="D553" s="25"/>
      <c r="E553" s="25"/>
      <c r="F553" s="357"/>
      <c r="G553" s="22"/>
      <c r="H553" s="7" t="str">
        <f>IFERROR(IF(G553/#REF!=0," ",G553/#REF!),"")</f>
        <v/>
      </c>
      <c r="I553" s="147"/>
      <c r="J553" s="147"/>
      <c r="K553" s="147"/>
      <c r="L553" s="147"/>
      <c r="M553" s="147"/>
      <c r="N553" s="147"/>
      <c r="O553" s="863"/>
      <c r="P553" s="860"/>
      <c r="Q553" s="330"/>
      <c r="R553" s="866"/>
      <c r="S553" s="152"/>
      <c r="T553" s="152"/>
      <c r="U553" s="835"/>
      <c r="V553" s="345"/>
      <c r="W553" s="835"/>
      <c r="X553" s="345"/>
      <c r="Y553" s="835"/>
      <c r="Z553" s="270"/>
      <c r="AA553" s="831"/>
      <c r="AB553" s="855"/>
      <c r="AC553" s="319"/>
      <c r="AD553" s="319"/>
      <c r="AE553" s="319"/>
      <c r="AF553" s="319"/>
      <c r="AG553" s="857"/>
      <c r="AH553" s="46"/>
      <c r="AI553" s="19"/>
    </row>
    <row r="554" spans="2:35" hidden="1">
      <c r="B554" s="823"/>
      <c r="C554" s="828"/>
      <c r="D554" s="25"/>
      <c r="E554" s="25"/>
      <c r="F554" s="357"/>
      <c r="G554" s="22"/>
      <c r="H554" s="7" t="str">
        <f>IFERROR(IF(G554/#REF!=0," ",G554/#REF!),"")</f>
        <v/>
      </c>
      <c r="I554" s="147"/>
      <c r="J554" s="147"/>
      <c r="K554" s="147"/>
      <c r="L554" s="147"/>
      <c r="M554" s="147"/>
      <c r="N554" s="147"/>
      <c r="O554" s="863"/>
      <c r="P554" s="860"/>
      <c r="Q554" s="330"/>
      <c r="R554" s="866"/>
      <c r="S554" s="152"/>
      <c r="T554" s="152"/>
      <c r="U554" s="835"/>
      <c r="V554" s="345"/>
      <c r="W554" s="835"/>
      <c r="X554" s="345"/>
      <c r="Y554" s="835"/>
      <c r="Z554" s="270"/>
      <c r="AA554" s="831"/>
      <c r="AB554" s="855"/>
      <c r="AC554" s="319"/>
      <c r="AD554" s="319"/>
      <c r="AE554" s="319"/>
      <c r="AF554" s="319"/>
      <c r="AG554" s="857"/>
      <c r="AH554" s="46"/>
      <c r="AI554" s="19"/>
    </row>
    <row r="555" spans="2:35" hidden="1">
      <c r="B555" s="823"/>
      <c r="C555" s="828"/>
      <c r="D555" s="25"/>
      <c r="E555" s="25"/>
      <c r="F555" s="357"/>
      <c r="G555" s="22"/>
      <c r="H555" s="7" t="str">
        <f>IFERROR(IF(G555/#REF!=0," ",G555/#REF!),"")</f>
        <v/>
      </c>
      <c r="I555" s="147"/>
      <c r="J555" s="147"/>
      <c r="K555" s="147"/>
      <c r="L555" s="147"/>
      <c r="M555" s="147"/>
      <c r="N555" s="147"/>
      <c r="O555" s="863"/>
      <c r="P555" s="860"/>
      <c r="Q555" s="330"/>
      <c r="R555" s="866"/>
      <c r="S555" s="152"/>
      <c r="T555" s="152"/>
      <c r="U555" s="835"/>
      <c r="V555" s="345"/>
      <c r="W555" s="835"/>
      <c r="X555" s="345"/>
      <c r="Y555" s="835"/>
      <c r="Z555" s="270"/>
      <c r="AA555" s="831"/>
      <c r="AB555" s="855"/>
      <c r="AC555" s="319"/>
      <c r="AD555" s="319"/>
      <c r="AE555" s="319"/>
      <c r="AF555" s="319"/>
      <c r="AG555" s="857"/>
      <c r="AH555" s="46"/>
      <c r="AI555" s="19"/>
    </row>
    <row r="556" spans="2:35" hidden="1">
      <c r="B556" s="823"/>
      <c r="C556" s="828"/>
      <c r="D556" s="25"/>
      <c r="E556" s="25"/>
      <c r="F556" s="357"/>
      <c r="G556" s="22"/>
      <c r="H556" s="7" t="str">
        <f>IFERROR(IF(G556/#REF!=0," ",G556/#REF!),"")</f>
        <v/>
      </c>
      <c r="I556" s="147"/>
      <c r="J556" s="147"/>
      <c r="K556" s="147"/>
      <c r="L556" s="147"/>
      <c r="M556" s="147"/>
      <c r="N556" s="147"/>
      <c r="O556" s="863"/>
      <c r="P556" s="860"/>
      <c r="Q556" s="330"/>
      <c r="R556" s="866"/>
      <c r="S556" s="152"/>
      <c r="T556" s="152"/>
      <c r="U556" s="835"/>
      <c r="V556" s="345"/>
      <c r="W556" s="835"/>
      <c r="X556" s="345"/>
      <c r="Y556" s="835"/>
      <c r="Z556" s="270"/>
      <c r="AA556" s="831"/>
      <c r="AB556" s="855"/>
      <c r="AC556" s="319"/>
      <c r="AD556" s="319"/>
      <c r="AE556" s="319"/>
      <c r="AF556" s="319"/>
      <c r="AG556" s="857"/>
      <c r="AH556" s="46"/>
      <c r="AI556" s="19"/>
    </row>
    <row r="557" spans="2:35" hidden="1">
      <c r="B557" s="822"/>
      <c r="C557" s="829"/>
      <c r="D557" s="25"/>
      <c r="E557" s="25"/>
      <c r="F557" s="357"/>
      <c r="G557" s="22"/>
      <c r="H557" s="7" t="str">
        <f>IFERROR(IF(G557/#REF!=0," ",G557/#REF!),"")</f>
        <v/>
      </c>
      <c r="I557" s="7"/>
      <c r="J557" s="7"/>
      <c r="K557" s="7"/>
      <c r="L557" s="7"/>
      <c r="M557" s="7"/>
      <c r="N557" s="7"/>
      <c r="O557" s="864"/>
      <c r="P557" s="861"/>
      <c r="Q557" s="331"/>
      <c r="R557" s="867"/>
      <c r="S557" s="153"/>
      <c r="T557" s="153"/>
      <c r="U557" s="836"/>
      <c r="V557" s="346"/>
      <c r="W557" s="836"/>
      <c r="X557" s="346"/>
      <c r="Y557" s="836"/>
      <c r="Z557" s="271"/>
      <c r="AA557" s="832"/>
      <c r="AB557" s="856"/>
      <c r="AC557" s="320"/>
      <c r="AD557" s="320"/>
      <c r="AE557" s="320"/>
      <c r="AF557" s="320"/>
      <c r="AG557" s="858"/>
      <c r="AH557" s="46"/>
      <c r="AI557" s="19"/>
    </row>
    <row r="558" spans="2:35" s="90" customFormat="1" ht="16.5" hidden="1" customHeight="1">
      <c r="B558" s="821"/>
      <c r="C558" s="78" t="s">
        <v>348</v>
      </c>
      <c r="D558" s="78">
        <f>COUNTA(D548:D557)</f>
        <v>0</v>
      </c>
      <c r="E558" s="78"/>
      <c r="F558" s="78"/>
      <c r="G558" s="69">
        <f>SUM(G548:G557)</f>
        <v>0</v>
      </c>
      <c r="H558" s="69">
        <f>SUM(H548:H557)</f>
        <v>0</v>
      </c>
      <c r="I558" s="69"/>
      <c r="J558" s="69"/>
      <c r="K558" s="69"/>
      <c r="L558" s="69"/>
      <c r="M558" s="69"/>
      <c r="N558" s="69"/>
      <c r="O558" s="70">
        <f>SUM(O548:O557)</f>
        <v>0</v>
      </c>
      <c r="P558" s="71">
        <f>SUM(P548:P557)</f>
        <v>0</v>
      </c>
      <c r="Q558" s="71"/>
      <c r="R558" s="71">
        <f>SUM(R548:R557)</f>
        <v>0</v>
      </c>
      <c r="S558" s="71"/>
      <c r="T558" s="71"/>
      <c r="U558" s="74">
        <f>SUM(U548:U557)</f>
        <v>0</v>
      </c>
      <c r="V558" s="74"/>
      <c r="W558" s="74">
        <f t="shared" ref="W558" si="96">SUM(W548:W557)</f>
        <v>0</v>
      </c>
      <c r="X558" s="74"/>
      <c r="Y558" s="74">
        <f>SUM(Y548:Y557)</f>
        <v>0</v>
      </c>
      <c r="Z558" s="74"/>
      <c r="AA558" s="71"/>
      <c r="AB558" s="71" t="e">
        <f>SUM(AB548:AB557)</f>
        <v>#REF!</v>
      </c>
      <c r="AC558" s="71"/>
      <c r="AD558" s="71"/>
      <c r="AE558" s="71"/>
      <c r="AF558" s="71"/>
      <c r="AG558" s="71" t="e">
        <f t="shared" ref="AG558" si="97">SUM(AG548:AG557)</f>
        <v>#REF!</v>
      </c>
      <c r="AH558" s="81"/>
      <c r="AI558" s="91"/>
    </row>
    <row r="559" spans="2:35" s="93" customFormat="1" hidden="1">
      <c r="B559" s="822"/>
      <c r="C559" s="82"/>
      <c r="D559" s="83"/>
      <c r="E559" s="83"/>
      <c r="F559" s="84"/>
      <c r="G559" s="84"/>
      <c r="H559" s="28" t="str">
        <f>IFERROR(IF(G559/#REF!=0," ",G559/#REF!),"")</f>
        <v/>
      </c>
      <c r="I559" s="28"/>
      <c r="J559" s="28"/>
      <c r="K559" s="28"/>
      <c r="L559" s="28"/>
      <c r="M559" s="28"/>
      <c r="N559" s="28"/>
      <c r="O559" s="72"/>
      <c r="P559" s="73"/>
      <c r="Q559" s="73"/>
      <c r="R559" s="73"/>
      <c r="S559" s="73"/>
      <c r="T559" s="73"/>
      <c r="U559" s="73"/>
      <c r="V559" s="73"/>
      <c r="W559" s="73"/>
      <c r="X559" s="73"/>
      <c r="Y559" s="73"/>
      <c r="Z559" s="73"/>
      <c r="AA559" s="73"/>
      <c r="AB559" s="73"/>
      <c r="AC559" s="73"/>
      <c r="AD559" s="73"/>
      <c r="AE559" s="73"/>
      <c r="AF559" s="73"/>
      <c r="AG559" s="73"/>
      <c r="AH559" s="87"/>
      <c r="AI559" s="92"/>
    </row>
    <row r="560" spans="2:35" hidden="1">
      <c r="B560" s="823">
        <f>B548+1</f>
        <v>46</v>
      </c>
      <c r="C560" s="828"/>
      <c r="D560" s="25"/>
      <c r="E560" s="25"/>
      <c r="F560" s="24"/>
      <c r="G560" s="357"/>
      <c r="H560" s="7" t="str">
        <f>IFERROR(IF(G560/#REF!=0," ",G560/#REF!),"")</f>
        <v/>
      </c>
      <c r="I560" s="147"/>
      <c r="J560" s="147"/>
      <c r="K560" s="147"/>
      <c r="L560" s="147"/>
      <c r="M560" s="147"/>
      <c r="N560" s="147"/>
      <c r="O560" s="862" t="str">
        <f>IFERROR(ROUND(IF(G570/#REF!=0,"",G570/#REF!),0),"")</f>
        <v/>
      </c>
      <c r="P560" s="859" t="str">
        <f>IFERROR(O570/#REF!,"")</f>
        <v/>
      </c>
      <c r="Q560" s="332"/>
      <c r="R560" s="865" t="str">
        <f>IFERROR(P570*#REF!/2,"")</f>
        <v/>
      </c>
      <c r="S560" s="152"/>
      <c r="T560" s="152"/>
      <c r="U560" s="834" t="str">
        <f>IFERROR(ROUND(IF(OR(#REF!="Hino Truck",#REF!="Hino Truck",#REF!="Hino Truck",#REF!="Hino Truck"),$P570/#REF!,""),1),"NA")</f>
        <v>NA</v>
      </c>
      <c r="V560" s="344"/>
      <c r="W560" s="834" t="str">
        <f>IFERROR(ROUND(IF(OR(#REF!="Shazoor",#REF!="Shazoor",#REF!="Shazoor",#REF!="Shazoor"),$P570/#REF!,""),1),"NA")</f>
        <v>NA</v>
      </c>
      <c r="X560" s="344"/>
      <c r="Y560" s="834" t="str">
        <f>IFERROR(ROUND(IF(OR(#REF!="Suzuki",#REF!="Suzuki",#REF!="Suzuki",#REF!="Suzuki"),$P570/#REF!,""),1),"NA")</f>
        <v>NA</v>
      </c>
      <c r="Z560" s="269"/>
      <c r="AA560" s="830"/>
      <c r="AB560" s="855" t="e">
        <f>H570/#REF!/#REF!</f>
        <v>#REF!</v>
      </c>
      <c r="AC560" s="319"/>
      <c r="AD560" s="319"/>
      <c r="AE560" s="319"/>
      <c r="AF560" s="319"/>
      <c r="AG560" s="857" t="e">
        <f>ROUND(AB570/#REF!,0)</f>
        <v>#REF!</v>
      </c>
      <c r="AH560" s="44"/>
      <c r="AI560" s="19"/>
    </row>
    <row r="561" spans="2:35" hidden="1">
      <c r="B561" s="823"/>
      <c r="C561" s="828"/>
      <c r="D561" s="25"/>
      <c r="E561" s="25"/>
      <c r="F561" s="357"/>
      <c r="G561" s="357"/>
      <c r="H561" s="7" t="str">
        <f>IFERROR(IF(G561/#REF!=0," ",G561/#REF!),"")</f>
        <v/>
      </c>
      <c r="I561" s="147"/>
      <c r="J561" s="147"/>
      <c r="K561" s="147"/>
      <c r="L561" s="147"/>
      <c r="M561" s="147"/>
      <c r="N561" s="147"/>
      <c r="O561" s="863"/>
      <c r="P561" s="860"/>
      <c r="Q561" s="330"/>
      <c r="R561" s="866"/>
      <c r="S561" s="152"/>
      <c r="T561" s="152"/>
      <c r="U561" s="835"/>
      <c r="V561" s="345"/>
      <c r="W561" s="835"/>
      <c r="X561" s="345"/>
      <c r="Y561" s="835"/>
      <c r="Z561" s="270"/>
      <c r="AA561" s="831"/>
      <c r="AB561" s="855"/>
      <c r="AC561" s="319"/>
      <c r="AD561" s="319"/>
      <c r="AE561" s="319"/>
      <c r="AF561" s="319"/>
      <c r="AG561" s="857"/>
      <c r="AH561" s="46"/>
      <c r="AI561" s="19"/>
    </row>
    <row r="562" spans="2:35" hidden="1">
      <c r="B562" s="823"/>
      <c r="C562" s="828"/>
      <c r="D562" s="25"/>
      <c r="E562" s="25"/>
      <c r="F562" s="357"/>
      <c r="G562" s="357"/>
      <c r="H562" s="7" t="str">
        <f>IFERROR(IF(G562/#REF!=0," ",G562/#REF!),"")</f>
        <v/>
      </c>
      <c r="I562" s="147"/>
      <c r="J562" s="147"/>
      <c r="K562" s="147"/>
      <c r="L562" s="147"/>
      <c r="M562" s="147"/>
      <c r="N562" s="147"/>
      <c r="O562" s="863"/>
      <c r="P562" s="860"/>
      <c r="Q562" s="330"/>
      <c r="R562" s="866"/>
      <c r="S562" s="152"/>
      <c r="T562" s="152"/>
      <c r="U562" s="835"/>
      <c r="V562" s="345"/>
      <c r="W562" s="835"/>
      <c r="X562" s="345"/>
      <c r="Y562" s="835"/>
      <c r="Z562" s="270"/>
      <c r="AA562" s="831"/>
      <c r="AB562" s="855"/>
      <c r="AC562" s="319"/>
      <c r="AD562" s="319"/>
      <c r="AE562" s="319"/>
      <c r="AF562" s="319"/>
      <c r="AG562" s="857"/>
      <c r="AH562" s="46"/>
      <c r="AI562" s="19"/>
    </row>
    <row r="563" spans="2:35" hidden="1">
      <c r="B563" s="823"/>
      <c r="C563" s="828"/>
      <c r="D563" s="25"/>
      <c r="E563" s="25"/>
      <c r="F563" s="357"/>
      <c r="G563" s="357"/>
      <c r="H563" s="7" t="str">
        <f>IFERROR(IF(G563/#REF!=0," ",G563/#REF!),"")</f>
        <v/>
      </c>
      <c r="I563" s="147"/>
      <c r="J563" s="147"/>
      <c r="K563" s="147"/>
      <c r="L563" s="147"/>
      <c r="M563" s="147"/>
      <c r="N563" s="147"/>
      <c r="O563" s="863"/>
      <c r="P563" s="860"/>
      <c r="Q563" s="330"/>
      <c r="R563" s="866"/>
      <c r="S563" s="152"/>
      <c r="T563" s="152"/>
      <c r="U563" s="835"/>
      <c r="V563" s="345"/>
      <c r="W563" s="835"/>
      <c r="X563" s="345"/>
      <c r="Y563" s="835"/>
      <c r="Z563" s="270"/>
      <c r="AA563" s="831"/>
      <c r="AB563" s="855"/>
      <c r="AC563" s="319"/>
      <c r="AD563" s="319"/>
      <c r="AE563" s="319"/>
      <c r="AF563" s="319"/>
      <c r="AG563" s="857"/>
      <c r="AH563" s="46"/>
      <c r="AI563" s="19"/>
    </row>
    <row r="564" spans="2:35" hidden="1">
      <c r="B564" s="823"/>
      <c r="C564" s="828"/>
      <c r="D564" s="25"/>
      <c r="E564" s="25"/>
      <c r="F564" s="357"/>
      <c r="G564" s="22"/>
      <c r="H564" s="7" t="str">
        <f>IFERROR(IF(G564/#REF!=0," ",G564/#REF!),"")</f>
        <v/>
      </c>
      <c r="I564" s="147"/>
      <c r="J564" s="147"/>
      <c r="K564" s="147"/>
      <c r="L564" s="147"/>
      <c r="M564" s="147"/>
      <c r="N564" s="147"/>
      <c r="O564" s="863"/>
      <c r="P564" s="860"/>
      <c r="Q564" s="330"/>
      <c r="R564" s="866"/>
      <c r="S564" s="152"/>
      <c r="T564" s="152"/>
      <c r="U564" s="835"/>
      <c r="V564" s="345"/>
      <c r="W564" s="835"/>
      <c r="X564" s="345"/>
      <c r="Y564" s="835"/>
      <c r="Z564" s="270"/>
      <c r="AA564" s="831"/>
      <c r="AB564" s="855"/>
      <c r="AC564" s="319"/>
      <c r="AD564" s="319"/>
      <c r="AE564" s="319"/>
      <c r="AF564" s="319"/>
      <c r="AG564" s="857"/>
      <c r="AH564" s="46"/>
      <c r="AI564" s="19"/>
    </row>
    <row r="565" spans="2:35" hidden="1">
      <c r="B565" s="823"/>
      <c r="C565" s="828"/>
      <c r="D565" s="25"/>
      <c r="E565" s="25"/>
      <c r="F565" s="357"/>
      <c r="G565" s="22"/>
      <c r="H565" s="7" t="str">
        <f>IFERROR(IF(G565/#REF!=0," ",G565/#REF!),"")</f>
        <v/>
      </c>
      <c r="I565" s="147"/>
      <c r="J565" s="147"/>
      <c r="K565" s="147"/>
      <c r="L565" s="147"/>
      <c r="M565" s="147"/>
      <c r="N565" s="147"/>
      <c r="O565" s="863"/>
      <c r="P565" s="860"/>
      <c r="Q565" s="330"/>
      <c r="R565" s="866"/>
      <c r="S565" s="152"/>
      <c r="T565" s="152"/>
      <c r="U565" s="835"/>
      <c r="V565" s="345"/>
      <c r="W565" s="835"/>
      <c r="X565" s="345"/>
      <c r="Y565" s="835"/>
      <c r="Z565" s="270"/>
      <c r="AA565" s="831"/>
      <c r="AB565" s="855"/>
      <c r="AC565" s="319"/>
      <c r="AD565" s="319"/>
      <c r="AE565" s="319"/>
      <c r="AF565" s="319"/>
      <c r="AG565" s="857"/>
      <c r="AH565" s="46"/>
      <c r="AI565" s="19"/>
    </row>
    <row r="566" spans="2:35" hidden="1">
      <c r="B566" s="823"/>
      <c r="C566" s="828"/>
      <c r="D566" s="25"/>
      <c r="E566" s="25"/>
      <c r="F566" s="357"/>
      <c r="G566" s="22"/>
      <c r="H566" s="7" t="str">
        <f>IFERROR(IF(G566/#REF!=0," ",G566/#REF!),"")</f>
        <v/>
      </c>
      <c r="I566" s="147"/>
      <c r="J566" s="147"/>
      <c r="K566" s="147"/>
      <c r="L566" s="147"/>
      <c r="M566" s="147"/>
      <c r="N566" s="147"/>
      <c r="O566" s="863"/>
      <c r="P566" s="860"/>
      <c r="Q566" s="330"/>
      <c r="R566" s="866"/>
      <c r="S566" s="152"/>
      <c r="T566" s="152"/>
      <c r="U566" s="835"/>
      <c r="V566" s="345"/>
      <c r="W566" s="835"/>
      <c r="X566" s="345"/>
      <c r="Y566" s="835"/>
      <c r="Z566" s="270"/>
      <c r="AA566" s="831"/>
      <c r="AB566" s="855"/>
      <c r="AC566" s="319"/>
      <c r="AD566" s="319"/>
      <c r="AE566" s="319"/>
      <c r="AF566" s="319"/>
      <c r="AG566" s="857"/>
      <c r="AH566" s="46"/>
      <c r="AI566" s="19"/>
    </row>
    <row r="567" spans="2:35" hidden="1">
      <c r="B567" s="823"/>
      <c r="C567" s="828"/>
      <c r="D567" s="25"/>
      <c r="E567" s="25"/>
      <c r="F567" s="357"/>
      <c r="G567" s="22"/>
      <c r="H567" s="7" t="str">
        <f>IFERROR(IF(G567/#REF!=0," ",G567/#REF!),"")</f>
        <v/>
      </c>
      <c r="I567" s="147"/>
      <c r="J567" s="147"/>
      <c r="K567" s="147"/>
      <c r="L567" s="147"/>
      <c r="M567" s="147"/>
      <c r="N567" s="147"/>
      <c r="O567" s="863"/>
      <c r="P567" s="860"/>
      <c r="Q567" s="330"/>
      <c r="R567" s="866"/>
      <c r="S567" s="152"/>
      <c r="T567" s="152"/>
      <c r="U567" s="835"/>
      <c r="V567" s="345"/>
      <c r="W567" s="835"/>
      <c r="X567" s="345"/>
      <c r="Y567" s="835"/>
      <c r="Z567" s="270"/>
      <c r="AA567" s="831"/>
      <c r="AB567" s="855"/>
      <c r="AC567" s="319"/>
      <c r="AD567" s="319"/>
      <c r="AE567" s="319"/>
      <c r="AF567" s="319"/>
      <c r="AG567" s="857"/>
      <c r="AH567" s="46"/>
      <c r="AI567" s="19"/>
    </row>
    <row r="568" spans="2:35" hidden="1">
      <c r="B568" s="823"/>
      <c r="C568" s="828"/>
      <c r="D568" s="25"/>
      <c r="E568" s="25"/>
      <c r="F568" s="357"/>
      <c r="G568" s="22"/>
      <c r="H568" s="7" t="str">
        <f>IFERROR(IF(G568/#REF!=0," ",G568/#REF!),"")</f>
        <v/>
      </c>
      <c r="I568" s="147"/>
      <c r="J568" s="147"/>
      <c r="K568" s="147"/>
      <c r="L568" s="147"/>
      <c r="M568" s="147"/>
      <c r="N568" s="147"/>
      <c r="O568" s="863"/>
      <c r="P568" s="860"/>
      <c r="Q568" s="330"/>
      <c r="R568" s="866"/>
      <c r="S568" s="152"/>
      <c r="T568" s="152"/>
      <c r="U568" s="835"/>
      <c r="V568" s="345"/>
      <c r="W568" s="835"/>
      <c r="X568" s="345"/>
      <c r="Y568" s="835"/>
      <c r="Z568" s="270"/>
      <c r="AA568" s="831"/>
      <c r="AB568" s="855"/>
      <c r="AC568" s="319"/>
      <c r="AD568" s="319"/>
      <c r="AE568" s="319"/>
      <c r="AF568" s="319"/>
      <c r="AG568" s="857"/>
      <c r="AH568" s="46"/>
      <c r="AI568" s="19"/>
    </row>
    <row r="569" spans="2:35" hidden="1">
      <c r="B569" s="822"/>
      <c r="C569" s="829"/>
      <c r="D569" s="25"/>
      <c r="E569" s="25"/>
      <c r="F569" s="357"/>
      <c r="G569" s="22"/>
      <c r="H569" s="7" t="str">
        <f>IFERROR(IF(G569/#REF!=0," ",G569/#REF!),"")</f>
        <v/>
      </c>
      <c r="I569" s="7"/>
      <c r="J569" s="7"/>
      <c r="K569" s="7"/>
      <c r="L569" s="7"/>
      <c r="M569" s="7"/>
      <c r="N569" s="7"/>
      <c r="O569" s="864"/>
      <c r="P569" s="861"/>
      <c r="Q569" s="331"/>
      <c r="R569" s="867"/>
      <c r="S569" s="153"/>
      <c r="T569" s="153"/>
      <c r="U569" s="836"/>
      <c r="V569" s="346"/>
      <c r="W569" s="836"/>
      <c r="X569" s="346"/>
      <c r="Y569" s="836"/>
      <c r="Z569" s="271"/>
      <c r="AA569" s="832"/>
      <c r="AB569" s="856"/>
      <c r="AC569" s="320"/>
      <c r="AD569" s="320"/>
      <c r="AE569" s="320"/>
      <c r="AF569" s="320"/>
      <c r="AG569" s="858"/>
      <c r="AH569" s="46"/>
      <c r="AI569" s="19"/>
    </row>
    <row r="570" spans="2:35" s="90" customFormat="1" ht="16.5" hidden="1" customHeight="1">
      <c r="B570" s="821"/>
      <c r="C570" s="78" t="s">
        <v>348</v>
      </c>
      <c r="D570" s="78">
        <f>COUNTA(D560:D569)</f>
        <v>0</v>
      </c>
      <c r="E570" s="78"/>
      <c r="F570" s="78"/>
      <c r="G570" s="69">
        <f>SUM(G560:G569)</f>
        <v>0</v>
      </c>
      <c r="H570" s="69">
        <f>SUM(H560:H569)</f>
        <v>0</v>
      </c>
      <c r="I570" s="69"/>
      <c r="J570" s="69"/>
      <c r="K570" s="69"/>
      <c r="L570" s="69"/>
      <c r="M570" s="69"/>
      <c r="N570" s="69"/>
      <c r="O570" s="70">
        <f>SUM(O560:O569)</f>
        <v>0</v>
      </c>
      <c r="P570" s="71">
        <f>SUM(P560:P569)</f>
        <v>0</v>
      </c>
      <c r="Q570" s="71"/>
      <c r="R570" s="71">
        <f>SUM(R560:R569)</f>
        <v>0</v>
      </c>
      <c r="S570" s="71"/>
      <c r="T570" s="71"/>
      <c r="U570" s="74">
        <f>SUM(U560:U569)</f>
        <v>0</v>
      </c>
      <c r="V570" s="74"/>
      <c r="W570" s="74">
        <f t="shared" ref="W570" si="98">SUM(W560:W569)</f>
        <v>0</v>
      </c>
      <c r="X570" s="74"/>
      <c r="Y570" s="74">
        <f>SUM(Y560:Y569)</f>
        <v>0</v>
      </c>
      <c r="Z570" s="74"/>
      <c r="AA570" s="71"/>
      <c r="AB570" s="71" t="e">
        <f>SUM(AB560:AB569)</f>
        <v>#REF!</v>
      </c>
      <c r="AC570" s="71"/>
      <c r="AD570" s="71"/>
      <c r="AE570" s="71"/>
      <c r="AF570" s="71"/>
      <c r="AG570" s="71" t="e">
        <f t="shared" ref="AG570" si="99">SUM(AG560:AG569)</f>
        <v>#REF!</v>
      </c>
      <c r="AH570" s="81"/>
      <c r="AI570" s="91"/>
    </row>
    <row r="571" spans="2:35" s="93" customFormat="1" hidden="1">
      <c r="B571" s="822"/>
      <c r="C571" s="82"/>
      <c r="D571" s="83"/>
      <c r="E571" s="83"/>
      <c r="F571" s="84"/>
      <c r="G571" s="84"/>
      <c r="H571" s="28" t="str">
        <f>IFERROR(IF(G571/#REF!=0," ",G571/#REF!),"")</f>
        <v/>
      </c>
      <c r="I571" s="28"/>
      <c r="J571" s="28"/>
      <c r="K571" s="28"/>
      <c r="L571" s="28"/>
      <c r="M571" s="28"/>
      <c r="N571" s="28"/>
      <c r="O571" s="72"/>
      <c r="P571" s="73"/>
      <c r="Q571" s="73"/>
      <c r="R571" s="73"/>
      <c r="S571" s="73"/>
      <c r="T571" s="73"/>
      <c r="U571" s="73"/>
      <c r="V571" s="73"/>
      <c r="W571" s="73"/>
      <c r="X571" s="73"/>
      <c r="Y571" s="73"/>
      <c r="Z571" s="73"/>
      <c r="AA571" s="73"/>
      <c r="AB571" s="73"/>
      <c r="AC571" s="73"/>
      <c r="AD571" s="73"/>
      <c r="AE571" s="73"/>
      <c r="AF571" s="73"/>
      <c r="AG571" s="73"/>
      <c r="AH571" s="87"/>
      <c r="AI571" s="92"/>
    </row>
    <row r="572" spans="2:35" hidden="1">
      <c r="B572" s="823">
        <f>B560+1</f>
        <v>47</v>
      </c>
      <c r="C572" s="828"/>
      <c r="D572" s="25"/>
      <c r="E572" s="25"/>
      <c r="F572" s="24"/>
      <c r="G572" s="357"/>
      <c r="H572" s="7" t="str">
        <f>IFERROR(IF(G572/#REF!=0," ",G572/#REF!),"")</f>
        <v/>
      </c>
      <c r="I572" s="147"/>
      <c r="J572" s="147"/>
      <c r="K572" s="147"/>
      <c r="L572" s="147"/>
      <c r="M572" s="147"/>
      <c r="N572" s="147"/>
      <c r="O572" s="862" t="str">
        <f>IFERROR(ROUND(IF(G582/#REF!=0,"",G582/#REF!),0),"")</f>
        <v/>
      </c>
      <c r="P572" s="859" t="str">
        <f>IFERROR(O582/#REF!,"")</f>
        <v/>
      </c>
      <c r="Q572" s="332"/>
      <c r="R572" s="865" t="str">
        <f>IFERROR(P582*#REF!/2,"")</f>
        <v/>
      </c>
      <c r="S572" s="152"/>
      <c r="T572" s="152"/>
      <c r="U572" s="834" t="str">
        <f>IFERROR(ROUND(IF(OR(#REF!="Hino Truck",#REF!="Hino Truck",#REF!="Hino Truck",#REF!="Hino Truck"),$P582/#REF!,""),1),"NA")</f>
        <v>NA</v>
      </c>
      <c r="V572" s="344"/>
      <c r="W572" s="834" t="str">
        <f>IFERROR(ROUND(IF(OR(#REF!="Shazoor",#REF!="Shazoor",#REF!="Shazoor",#REF!="Shazoor"),$P582/#REF!,""),1),"NA")</f>
        <v>NA</v>
      </c>
      <c r="X572" s="344"/>
      <c r="Y572" s="834" t="str">
        <f>IFERROR(ROUND(IF(OR(#REF!="Suzuki",#REF!="Suzuki",#REF!="Suzuki",#REF!="Suzuki"),$P582/#REF!,""),1),"NA")</f>
        <v>NA</v>
      </c>
      <c r="Z572" s="269"/>
      <c r="AA572" s="830"/>
      <c r="AB572" s="855" t="e">
        <f>H582/#REF!/#REF!</f>
        <v>#REF!</v>
      </c>
      <c r="AC572" s="319"/>
      <c r="AD572" s="319"/>
      <c r="AE572" s="319"/>
      <c r="AF572" s="319"/>
      <c r="AG572" s="857" t="e">
        <f>ROUND(AB582/#REF!,0)</f>
        <v>#REF!</v>
      </c>
      <c r="AH572" s="44"/>
      <c r="AI572" s="19"/>
    </row>
    <row r="573" spans="2:35" hidden="1">
      <c r="B573" s="823"/>
      <c r="C573" s="828"/>
      <c r="D573" s="25"/>
      <c r="E573" s="25"/>
      <c r="F573" s="357"/>
      <c r="G573" s="357"/>
      <c r="H573" s="7" t="str">
        <f>IFERROR(IF(G573/#REF!=0," ",G573/#REF!),"")</f>
        <v/>
      </c>
      <c r="I573" s="147"/>
      <c r="J573" s="147"/>
      <c r="K573" s="147"/>
      <c r="L573" s="147"/>
      <c r="M573" s="147"/>
      <c r="N573" s="147"/>
      <c r="O573" s="863"/>
      <c r="P573" s="860"/>
      <c r="Q573" s="330"/>
      <c r="R573" s="866"/>
      <c r="S573" s="152"/>
      <c r="T573" s="152"/>
      <c r="U573" s="835"/>
      <c r="V573" s="345"/>
      <c r="W573" s="835"/>
      <c r="X573" s="345"/>
      <c r="Y573" s="835"/>
      <c r="Z573" s="270"/>
      <c r="AA573" s="831"/>
      <c r="AB573" s="855"/>
      <c r="AC573" s="319"/>
      <c r="AD573" s="319"/>
      <c r="AE573" s="319"/>
      <c r="AF573" s="319"/>
      <c r="AG573" s="857"/>
      <c r="AH573" s="46"/>
      <c r="AI573" s="19"/>
    </row>
    <row r="574" spans="2:35" hidden="1">
      <c r="B574" s="823"/>
      <c r="C574" s="828"/>
      <c r="D574" s="25"/>
      <c r="E574" s="25"/>
      <c r="F574" s="357"/>
      <c r="G574" s="357"/>
      <c r="H574" s="7" t="str">
        <f>IFERROR(IF(G574/#REF!=0," ",G574/#REF!),"")</f>
        <v/>
      </c>
      <c r="I574" s="147"/>
      <c r="J574" s="147"/>
      <c r="K574" s="147"/>
      <c r="L574" s="147"/>
      <c r="M574" s="147"/>
      <c r="N574" s="147"/>
      <c r="O574" s="863"/>
      <c r="P574" s="860"/>
      <c r="Q574" s="330"/>
      <c r="R574" s="866"/>
      <c r="S574" s="152"/>
      <c r="T574" s="152"/>
      <c r="U574" s="835"/>
      <c r="V574" s="345"/>
      <c r="W574" s="835"/>
      <c r="X574" s="345"/>
      <c r="Y574" s="835"/>
      <c r="Z574" s="270"/>
      <c r="AA574" s="831"/>
      <c r="AB574" s="855"/>
      <c r="AC574" s="319"/>
      <c r="AD574" s="319"/>
      <c r="AE574" s="319"/>
      <c r="AF574" s="319"/>
      <c r="AG574" s="857"/>
      <c r="AH574" s="46"/>
      <c r="AI574" s="19"/>
    </row>
    <row r="575" spans="2:35" hidden="1">
      <c r="B575" s="823"/>
      <c r="C575" s="828"/>
      <c r="D575" s="25"/>
      <c r="E575" s="25"/>
      <c r="F575" s="357"/>
      <c r="G575" s="357"/>
      <c r="H575" s="7" t="str">
        <f>IFERROR(IF(G575/#REF!=0," ",G575/#REF!),"")</f>
        <v/>
      </c>
      <c r="I575" s="147"/>
      <c r="J575" s="147"/>
      <c r="K575" s="147"/>
      <c r="L575" s="147"/>
      <c r="M575" s="147"/>
      <c r="N575" s="147"/>
      <c r="O575" s="863"/>
      <c r="P575" s="860"/>
      <c r="Q575" s="330"/>
      <c r="R575" s="866"/>
      <c r="S575" s="152"/>
      <c r="T575" s="152"/>
      <c r="U575" s="835"/>
      <c r="V575" s="345"/>
      <c r="W575" s="835"/>
      <c r="X575" s="345"/>
      <c r="Y575" s="835"/>
      <c r="Z575" s="270"/>
      <c r="AA575" s="831"/>
      <c r="AB575" s="855"/>
      <c r="AC575" s="319"/>
      <c r="AD575" s="319"/>
      <c r="AE575" s="319"/>
      <c r="AF575" s="319"/>
      <c r="AG575" s="857"/>
      <c r="AH575" s="46"/>
      <c r="AI575" s="19"/>
    </row>
    <row r="576" spans="2:35" hidden="1">
      <c r="B576" s="823"/>
      <c r="C576" s="828"/>
      <c r="D576" s="25"/>
      <c r="E576" s="25"/>
      <c r="F576" s="357"/>
      <c r="G576" s="22"/>
      <c r="H576" s="7" t="str">
        <f>IFERROR(IF(G576/#REF!=0," ",G576/#REF!),"")</f>
        <v/>
      </c>
      <c r="I576" s="147"/>
      <c r="J576" s="147"/>
      <c r="K576" s="147"/>
      <c r="L576" s="147"/>
      <c r="M576" s="147"/>
      <c r="N576" s="147"/>
      <c r="O576" s="863"/>
      <c r="P576" s="860"/>
      <c r="Q576" s="330"/>
      <c r="R576" s="866"/>
      <c r="S576" s="152"/>
      <c r="T576" s="152"/>
      <c r="U576" s="835"/>
      <c r="V576" s="345"/>
      <c r="W576" s="835"/>
      <c r="X576" s="345"/>
      <c r="Y576" s="835"/>
      <c r="Z576" s="270"/>
      <c r="AA576" s="831"/>
      <c r="AB576" s="855"/>
      <c r="AC576" s="319"/>
      <c r="AD576" s="319"/>
      <c r="AE576" s="319"/>
      <c r="AF576" s="319"/>
      <c r="AG576" s="857"/>
      <c r="AH576" s="46"/>
      <c r="AI576" s="19"/>
    </row>
    <row r="577" spans="2:35" hidden="1">
      <c r="B577" s="823"/>
      <c r="C577" s="828"/>
      <c r="D577" s="25"/>
      <c r="E577" s="25"/>
      <c r="F577" s="357"/>
      <c r="G577" s="22"/>
      <c r="H577" s="7" t="str">
        <f>IFERROR(IF(G577/#REF!=0," ",G577/#REF!),"")</f>
        <v/>
      </c>
      <c r="I577" s="147"/>
      <c r="J577" s="147"/>
      <c r="K577" s="147"/>
      <c r="L577" s="147"/>
      <c r="M577" s="147"/>
      <c r="N577" s="147"/>
      <c r="O577" s="863"/>
      <c r="P577" s="860"/>
      <c r="Q577" s="330"/>
      <c r="R577" s="866"/>
      <c r="S577" s="152"/>
      <c r="T577" s="152"/>
      <c r="U577" s="835"/>
      <c r="V577" s="345"/>
      <c r="W577" s="835"/>
      <c r="X577" s="345"/>
      <c r="Y577" s="835"/>
      <c r="Z577" s="270"/>
      <c r="AA577" s="831"/>
      <c r="AB577" s="855"/>
      <c r="AC577" s="319"/>
      <c r="AD577" s="319"/>
      <c r="AE577" s="319"/>
      <c r="AF577" s="319"/>
      <c r="AG577" s="857"/>
      <c r="AH577" s="46"/>
      <c r="AI577" s="19"/>
    </row>
    <row r="578" spans="2:35" hidden="1">
      <c r="B578" s="823"/>
      <c r="C578" s="828"/>
      <c r="D578" s="25"/>
      <c r="E578" s="25"/>
      <c r="F578" s="357"/>
      <c r="G578" s="22"/>
      <c r="H578" s="7" t="str">
        <f>IFERROR(IF(G578/#REF!=0," ",G578/#REF!),"")</f>
        <v/>
      </c>
      <c r="I578" s="147"/>
      <c r="J578" s="147"/>
      <c r="K578" s="147"/>
      <c r="L578" s="147"/>
      <c r="M578" s="147"/>
      <c r="N578" s="147"/>
      <c r="O578" s="863"/>
      <c r="P578" s="860"/>
      <c r="Q578" s="330"/>
      <c r="R578" s="866"/>
      <c r="S578" s="152"/>
      <c r="T578" s="152"/>
      <c r="U578" s="835"/>
      <c r="V578" s="345"/>
      <c r="W578" s="835"/>
      <c r="X578" s="345"/>
      <c r="Y578" s="835"/>
      <c r="Z578" s="270"/>
      <c r="AA578" s="831"/>
      <c r="AB578" s="855"/>
      <c r="AC578" s="319"/>
      <c r="AD578" s="319"/>
      <c r="AE578" s="319"/>
      <c r="AF578" s="319"/>
      <c r="AG578" s="857"/>
      <c r="AH578" s="46"/>
      <c r="AI578" s="19"/>
    </row>
    <row r="579" spans="2:35" hidden="1">
      <c r="B579" s="823"/>
      <c r="C579" s="828"/>
      <c r="D579" s="25"/>
      <c r="E579" s="25"/>
      <c r="F579" s="357"/>
      <c r="G579" s="22"/>
      <c r="H579" s="7" t="str">
        <f>IFERROR(IF(G579/#REF!=0," ",G579/#REF!),"")</f>
        <v/>
      </c>
      <c r="I579" s="147"/>
      <c r="J579" s="147"/>
      <c r="K579" s="147"/>
      <c r="L579" s="147"/>
      <c r="M579" s="147"/>
      <c r="N579" s="147"/>
      <c r="O579" s="863"/>
      <c r="P579" s="860"/>
      <c r="Q579" s="330"/>
      <c r="R579" s="866"/>
      <c r="S579" s="152"/>
      <c r="T579" s="152"/>
      <c r="U579" s="835"/>
      <c r="V579" s="345"/>
      <c r="W579" s="835"/>
      <c r="X579" s="345"/>
      <c r="Y579" s="835"/>
      <c r="Z579" s="270"/>
      <c r="AA579" s="831"/>
      <c r="AB579" s="855"/>
      <c r="AC579" s="319"/>
      <c r="AD579" s="319"/>
      <c r="AE579" s="319"/>
      <c r="AF579" s="319"/>
      <c r="AG579" s="857"/>
      <c r="AH579" s="46"/>
      <c r="AI579" s="19"/>
    </row>
    <row r="580" spans="2:35" hidden="1">
      <c r="B580" s="823"/>
      <c r="C580" s="828"/>
      <c r="D580" s="25"/>
      <c r="E580" s="25"/>
      <c r="F580" s="357"/>
      <c r="G580" s="22"/>
      <c r="H580" s="7" t="str">
        <f>IFERROR(IF(G580/#REF!=0," ",G580/#REF!),"")</f>
        <v/>
      </c>
      <c r="I580" s="147"/>
      <c r="J580" s="147"/>
      <c r="K580" s="147"/>
      <c r="L580" s="147"/>
      <c r="M580" s="147"/>
      <c r="N580" s="147"/>
      <c r="O580" s="863"/>
      <c r="P580" s="860"/>
      <c r="Q580" s="330"/>
      <c r="R580" s="866"/>
      <c r="S580" s="152"/>
      <c r="T580" s="152"/>
      <c r="U580" s="835"/>
      <c r="V580" s="345"/>
      <c r="W580" s="835"/>
      <c r="X580" s="345"/>
      <c r="Y580" s="835"/>
      <c r="Z580" s="270"/>
      <c r="AA580" s="831"/>
      <c r="AB580" s="855"/>
      <c r="AC580" s="319"/>
      <c r="AD580" s="319"/>
      <c r="AE580" s="319"/>
      <c r="AF580" s="319"/>
      <c r="AG580" s="857"/>
      <c r="AH580" s="46"/>
      <c r="AI580" s="19"/>
    </row>
    <row r="581" spans="2:35" hidden="1">
      <c r="B581" s="822"/>
      <c r="C581" s="829"/>
      <c r="D581" s="25"/>
      <c r="E581" s="25"/>
      <c r="F581" s="357"/>
      <c r="G581" s="22"/>
      <c r="H581" s="7" t="str">
        <f>IFERROR(IF(G581/#REF!=0," ",G581/#REF!),"")</f>
        <v/>
      </c>
      <c r="I581" s="7"/>
      <c r="J581" s="7"/>
      <c r="K581" s="7"/>
      <c r="L581" s="7"/>
      <c r="M581" s="7"/>
      <c r="N581" s="7"/>
      <c r="O581" s="864"/>
      <c r="P581" s="861"/>
      <c r="Q581" s="331"/>
      <c r="R581" s="867"/>
      <c r="S581" s="153"/>
      <c r="T581" s="153"/>
      <c r="U581" s="836"/>
      <c r="V581" s="346"/>
      <c r="W581" s="836"/>
      <c r="X581" s="346"/>
      <c r="Y581" s="836"/>
      <c r="Z581" s="271"/>
      <c r="AA581" s="832"/>
      <c r="AB581" s="856"/>
      <c r="AC581" s="320"/>
      <c r="AD581" s="320"/>
      <c r="AE581" s="320"/>
      <c r="AF581" s="320"/>
      <c r="AG581" s="858"/>
      <c r="AH581" s="46"/>
      <c r="AI581" s="19"/>
    </row>
    <row r="582" spans="2:35" s="90" customFormat="1" ht="16.5" hidden="1" customHeight="1">
      <c r="B582" s="821"/>
      <c r="C582" s="78" t="s">
        <v>348</v>
      </c>
      <c r="D582" s="78">
        <f>COUNTA(D572:D581)</f>
        <v>0</v>
      </c>
      <c r="E582" s="78"/>
      <c r="F582" s="78"/>
      <c r="G582" s="69">
        <f>SUM(G572:G581)</f>
        <v>0</v>
      </c>
      <c r="H582" s="69">
        <f>SUM(H572:H581)</f>
        <v>0</v>
      </c>
      <c r="I582" s="69"/>
      <c r="J582" s="69"/>
      <c r="K582" s="69"/>
      <c r="L582" s="69"/>
      <c r="M582" s="69"/>
      <c r="N582" s="69"/>
      <c r="O582" s="70">
        <f>SUM(O572:O581)</f>
        <v>0</v>
      </c>
      <c r="P582" s="71">
        <f>SUM(P572:P581)</f>
        <v>0</v>
      </c>
      <c r="Q582" s="71"/>
      <c r="R582" s="71">
        <f>SUM(R572:R581)</f>
        <v>0</v>
      </c>
      <c r="S582" s="71"/>
      <c r="T582" s="71"/>
      <c r="U582" s="74">
        <f>SUM(U572:U581)</f>
        <v>0</v>
      </c>
      <c r="V582" s="74"/>
      <c r="W582" s="74">
        <f t="shared" ref="W582" si="100">SUM(W572:W581)</f>
        <v>0</v>
      </c>
      <c r="X582" s="74"/>
      <c r="Y582" s="74">
        <f>SUM(Y572:Y581)</f>
        <v>0</v>
      </c>
      <c r="Z582" s="74"/>
      <c r="AA582" s="71"/>
      <c r="AB582" s="71" t="e">
        <f>SUM(AB572:AB581)</f>
        <v>#REF!</v>
      </c>
      <c r="AC582" s="71"/>
      <c r="AD582" s="71"/>
      <c r="AE582" s="71"/>
      <c r="AF582" s="71"/>
      <c r="AG582" s="71" t="e">
        <f t="shared" ref="AG582" si="101">SUM(AG572:AG581)</f>
        <v>#REF!</v>
      </c>
      <c r="AH582" s="81"/>
      <c r="AI582" s="91"/>
    </row>
    <row r="583" spans="2:35" s="93" customFormat="1" hidden="1">
      <c r="B583" s="822"/>
      <c r="C583" s="82"/>
      <c r="D583" s="83"/>
      <c r="E583" s="83"/>
      <c r="F583" s="84"/>
      <c r="G583" s="84"/>
      <c r="H583" s="28" t="str">
        <f>IFERROR(IF(G583/#REF!=0," ",G583/#REF!),"")</f>
        <v/>
      </c>
      <c r="I583" s="28"/>
      <c r="J583" s="28"/>
      <c r="K583" s="28"/>
      <c r="L583" s="28"/>
      <c r="M583" s="28"/>
      <c r="N583" s="28"/>
      <c r="O583" s="72"/>
      <c r="P583" s="73"/>
      <c r="Q583" s="73"/>
      <c r="R583" s="73"/>
      <c r="S583" s="73"/>
      <c r="T583" s="73"/>
      <c r="U583" s="73"/>
      <c r="V583" s="73"/>
      <c r="W583" s="73"/>
      <c r="X583" s="73"/>
      <c r="Y583" s="73"/>
      <c r="Z583" s="73"/>
      <c r="AA583" s="73"/>
      <c r="AB583" s="73"/>
      <c r="AC583" s="73"/>
      <c r="AD583" s="73"/>
      <c r="AE583" s="73"/>
      <c r="AF583" s="73"/>
      <c r="AG583" s="73"/>
      <c r="AH583" s="87"/>
      <c r="AI583" s="92"/>
    </row>
    <row r="584" spans="2:35" hidden="1">
      <c r="B584" s="823">
        <f>B572+1</f>
        <v>48</v>
      </c>
      <c r="C584" s="828"/>
      <c r="D584" s="25"/>
      <c r="E584" s="25"/>
      <c r="F584" s="24"/>
      <c r="G584" s="357"/>
      <c r="H584" s="7" t="str">
        <f>IFERROR(IF(G584/#REF!=0," ",G584/#REF!),"")</f>
        <v/>
      </c>
      <c r="I584" s="147"/>
      <c r="J584" s="147"/>
      <c r="K584" s="147"/>
      <c r="L584" s="147"/>
      <c r="M584" s="147"/>
      <c r="N584" s="147"/>
      <c r="O584" s="862" t="str">
        <f>IFERROR(ROUND(IF(G594/#REF!=0,"",G594/#REF!),0),"")</f>
        <v/>
      </c>
      <c r="P584" s="859" t="str">
        <f>IFERROR(O594/#REF!,"")</f>
        <v/>
      </c>
      <c r="Q584" s="332"/>
      <c r="R584" s="865" t="str">
        <f>IFERROR(P594*#REF!/2,"")</f>
        <v/>
      </c>
      <c r="S584" s="152"/>
      <c r="T584" s="152"/>
      <c r="U584" s="834" t="str">
        <f>IFERROR(ROUND(IF(OR(#REF!="Hino Truck",#REF!="Hino Truck",#REF!="Hino Truck",#REF!="Hino Truck"),$P594/#REF!,""),1),"NA")</f>
        <v>NA</v>
      </c>
      <c r="V584" s="344"/>
      <c r="W584" s="834" t="str">
        <f>IFERROR(ROUND(IF(OR(#REF!="Shazoor",#REF!="Shazoor",#REF!="Shazoor",#REF!="Shazoor"),$P594/#REF!,""),1),"NA")</f>
        <v>NA</v>
      </c>
      <c r="X584" s="344"/>
      <c r="Y584" s="834" t="str">
        <f>IFERROR(ROUND(IF(OR(#REF!="Suzuki",#REF!="Suzuki",#REF!="Suzuki",#REF!="Suzuki"),$P594/#REF!,""),1),"NA")</f>
        <v>NA</v>
      </c>
      <c r="Z584" s="269"/>
      <c r="AA584" s="830"/>
      <c r="AB584" s="855" t="e">
        <f>H594/#REF!/#REF!</f>
        <v>#REF!</v>
      </c>
      <c r="AC584" s="319"/>
      <c r="AD584" s="319"/>
      <c r="AE584" s="319"/>
      <c r="AF584" s="319"/>
      <c r="AG584" s="857" t="e">
        <f>ROUND(AB594/#REF!,0)</f>
        <v>#REF!</v>
      </c>
      <c r="AH584" s="44"/>
      <c r="AI584" s="19"/>
    </row>
    <row r="585" spans="2:35" hidden="1">
      <c r="B585" s="823"/>
      <c r="C585" s="828"/>
      <c r="D585" s="25"/>
      <c r="E585" s="25"/>
      <c r="F585" s="357"/>
      <c r="G585" s="357"/>
      <c r="H585" s="7" t="str">
        <f>IFERROR(IF(G585/#REF!=0," ",G585/#REF!),"")</f>
        <v/>
      </c>
      <c r="I585" s="147"/>
      <c r="J585" s="147"/>
      <c r="K585" s="147"/>
      <c r="L585" s="147"/>
      <c r="M585" s="147"/>
      <c r="N585" s="147"/>
      <c r="O585" s="863"/>
      <c r="P585" s="860"/>
      <c r="Q585" s="330"/>
      <c r="R585" s="866"/>
      <c r="S585" s="152"/>
      <c r="T585" s="152"/>
      <c r="U585" s="835"/>
      <c r="V585" s="345"/>
      <c r="W585" s="835"/>
      <c r="X585" s="345"/>
      <c r="Y585" s="835"/>
      <c r="Z585" s="270"/>
      <c r="AA585" s="831"/>
      <c r="AB585" s="855"/>
      <c r="AC585" s="319"/>
      <c r="AD585" s="319"/>
      <c r="AE585" s="319"/>
      <c r="AF585" s="319"/>
      <c r="AG585" s="857"/>
      <c r="AH585" s="46"/>
      <c r="AI585" s="19"/>
    </row>
    <row r="586" spans="2:35" hidden="1">
      <c r="B586" s="823"/>
      <c r="C586" s="828"/>
      <c r="D586" s="25"/>
      <c r="E586" s="25"/>
      <c r="F586" s="357"/>
      <c r="G586" s="357"/>
      <c r="H586" s="7" t="str">
        <f>IFERROR(IF(G586/#REF!=0," ",G586/#REF!),"")</f>
        <v/>
      </c>
      <c r="I586" s="147"/>
      <c r="J586" s="147"/>
      <c r="K586" s="147"/>
      <c r="L586" s="147"/>
      <c r="M586" s="147"/>
      <c r="N586" s="147"/>
      <c r="O586" s="863"/>
      <c r="P586" s="860"/>
      <c r="Q586" s="330"/>
      <c r="R586" s="866"/>
      <c r="S586" s="152"/>
      <c r="T586" s="152"/>
      <c r="U586" s="835"/>
      <c r="V586" s="345"/>
      <c r="W586" s="835"/>
      <c r="X586" s="345"/>
      <c r="Y586" s="835"/>
      <c r="Z586" s="270"/>
      <c r="AA586" s="831"/>
      <c r="AB586" s="855"/>
      <c r="AC586" s="319"/>
      <c r="AD586" s="319"/>
      <c r="AE586" s="319"/>
      <c r="AF586" s="319"/>
      <c r="AG586" s="857"/>
      <c r="AH586" s="46"/>
      <c r="AI586" s="19"/>
    </row>
    <row r="587" spans="2:35" hidden="1">
      <c r="B587" s="823"/>
      <c r="C587" s="828"/>
      <c r="D587" s="25"/>
      <c r="E587" s="25"/>
      <c r="F587" s="357"/>
      <c r="G587" s="357"/>
      <c r="H587" s="7" t="str">
        <f>IFERROR(IF(G587/#REF!=0," ",G587/#REF!),"")</f>
        <v/>
      </c>
      <c r="I587" s="147"/>
      <c r="J587" s="147"/>
      <c r="K587" s="147"/>
      <c r="L587" s="147"/>
      <c r="M587" s="147"/>
      <c r="N587" s="147"/>
      <c r="O587" s="863"/>
      <c r="P587" s="860"/>
      <c r="Q587" s="330"/>
      <c r="R587" s="866"/>
      <c r="S587" s="152"/>
      <c r="T587" s="152"/>
      <c r="U587" s="835"/>
      <c r="V587" s="345"/>
      <c r="W587" s="835"/>
      <c r="X587" s="345"/>
      <c r="Y587" s="835"/>
      <c r="Z587" s="270"/>
      <c r="AA587" s="831"/>
      <c r="AB587" s="855"/>
      <c r="AC587" s="319"/>
      <c r="AD587" s="319"/>
      <c r="AE587" s="319"/>
      <c r="AF587" s="319"/>
      <c r="AG587" s="857"/>
      <c r="AH587" s="46"/>
      <c r="AI587" s="19"/>
    </row>
    <row r="588" spans="2:35" hidden="1">
      <c r="B588" s="823"/>
      <c r="C588" s="828"/>
      <c r="D588" s="25"/>
      <c r="E588" s="25"/>
      <c r="F588" s="357"/>
      <c r="G588" s="22"/>
      <c r="H588" s="7" t="str">
        <f>IFERROR(IF(G588/#REF!=0," ",G588/#REF!),"")</f>
        <v/>
      </c>
      <c r="I588" s="147"/>
      <c r="J588" s="147"/>
      <c r="K588" s="147"/>
      <c r="L588" s="147"/>
      <c r="M588" s="147"/>
      <c r="N588" s="147"/>
      <c r="O588" s="863"/>
      <c r="P588" s="860"/>
      <c r="Q588" s="330"/>
      <c r="R588" s="866"/>
      <c r="S588" s="152"/>
      <c r="T588" s="152"/>
      <c r="U588" s="835"/>
      <c r="V588" s="345"/>
      <c r="W588" s="835"/>
      <c r="X588" s="345"/>
      <c r="Y588" s="835"/>
      <c r="Z588" s="270"/>
      <c r="AA588" s="831"/>
      <c r="AB588" s="855"/>
      <c r="AC588" s="319"/>
      <c r="AD588" s="319"/>
      <c r="AE588" s="319"/>
      <c r="AF588" s="319"/>
      <c r="AG588" s="857"/>
      <c r="AH588" s="46"/>
      <c r="AI588" s="19"/>
    </row>
    <row r="589" spans="2:35" hidden="1">
      <c r="B589" s="823"/>
      <c r="C589" s="828"/>
      <c r="D589" s="25"/>
      <c r="E589" s="25"/>
      <c r="F589" s="357"/>
      <c r="G589" s="22"/>
      <c r="H589" s="7" t="str">
        <f>IFERROR(IF(G589/#REF!=0," ",G589/#REF!),"")</f>
        <v/>
      </c>
      <c r="I589" s="147"/>
      <c r="J589" s="147"/>
      <c r="K589" s="147"/>
      <c r="L589" s="147"/>
      <c r="M589" s="147"/>
      <c r="N589" s="147"/>
      <c r="O589" s="863"/>
      <c r="P589" s="860"/>
      <c r="Q589" s="330"/>
      <c r="R589" s="866"/>
      <c r="S589" s="152"/>
      <c r="T589" s="152"/>
      <c r="U589" s="835"/>
      <c r="V589" s="345"/>
      <c r="W589" s="835"/>
      <c r="X589" s="345"/>
      <c r="Y589" s="835"/>
      <c r="Z589" s="270"/>
      <c r="AA589" s="831"/>
      <c r="AB589" s="855"/>
      <c r="AC589" s="319"/>
      <c r="AD589" s="319"/>
      <c r="AE589" s="319"/>
      <c r="AF589" s="319"/>
      <c r="AG589" s="857"/>
      <c r="AH589" s="46"/>
      <c r="AI589" s="19"/>
    </row>
    <row r="590" spans="2:35" hidden="1">
      <c r="B590" s="823"/>
      <c r="C590" s="828"/>
      <c r="D590" s="25"/>
      <c r="E590" s="25"/>
      <c r="F590" s="357"/>
      <c r="G590" s="22"/>
      <c r="H590" s="7" t="str">
        <f>IFERROR(IF(G590/#REF!=0," ",G590/#REF!),"")</f>
        <v/>
      </c>
      <c r="I590" s="147"/>
      <c r="J590" s="147"/>
      <c r="K590" s="147"/>
      <c r="L590" s="147"/>
      <c r="M590" s="147"/>
      <c r="N590" s="147"/>
      <c r="O590" s="863"/>
      <c r="P590" s="860"/>
      <c r="Q590" s="330"/>
      <c r="R590" s="866"/>
      <c r="S590" s="152"/>
      <c r="T590" s="152"/>
      <c r="U590" s="835"/>
      <c r="V590" s="345"/>
      <c r="W590" s="835"/>
      <c r="X590" s="345"/>
      <c r="Y590" s="835"/>
      <c r="Z590" s="270"/>
      <c r="AA590" s="831"/>
      <c r="AB590" s="855"/>
      <c r="AC590" s="319"/>
      <c r="AD590" s="319"/>
      <c r="AE590" s="319"/>
      <c r="AF590" s="319"/>
      <c r="AG590" s="857"/>
      <c r="AH590" s="46"/>
      <c r="AI590" s="19"/>
    </row>
    <row r="591" spans="2:35" hidden="1">
      <c r="B591" s="823"/>
      <c r="C591" s="828"/>
      <c r="D591" s="25"/>
      <c r="E591" s="25"/>
      <c r="F591" s="357"/>
      <c r="G591" s="22"/>
      <c r="H591" s="7" t="str">
        <f>IFERROR(IF(G591/#REF!=0," ",G591/#REF!),"")</f>
        <v/>
      </c>
      <c r="I591" s="147"/>
      <c r="J591" s="147"/>
      <c r="K591" s="147"/>
      <c r="L591" s="147"/>
      <c r="M591" s="147"/>
      <c r="N591" s="147"/>
      <c r="O591" s="863"/>
      <c r="P591" s="860"/>
      <c r="Q591" s="330"/>
      <c r="R591" s="866"/>
      <c r="S591" s="152"/>
      <c r="T591" s="152"/>
      <c r="U591" s="835"/>
      <c r="V591" s="345"/>
      <c r="W591" s="835"/>
      <c r="X591" s="345"/>
      <c r="Y591" s="835"/>
      <c r="Z591" s="270"/>
      <c r="AA591" s="831"/>
      <c r="AB591" s="855"/>
      <c r="AC591" s="319"/>
      <c r="AD591" s="319"/>
      <c r="AE591" s="319"/>
      <c r="AF591" s="319"/>
      <c r="AG591" s="857"/>
      <c r="AH591" s="46"/>
      <c r="AI591" s="19"/>
    </row>
    <row r="592" spans="2:35" hidden="1">
      <c r="B592" s="823"/>
      <c r="C592" s="828"/>
      <c r="D592" s="25"/>
      <c r="E592" s="25"/>
      <c r="F592" s="357"/>
      <c r="G592" s="22"/>
      <c r="H592" s="7" t="str">
        <f>IFERROR(IF(G592/#REF!=0," ",G592/#REF!),"")</f>
        <v/>
      </c>
      <c r="I592" s="147"/>
      <c r="J592" s="147"/>
      <c r="K592" s="147"/>
      <c r="L592" s="147"/>
      <c r="M592" s="147"/>
      <c r="N592" s="147"/>
      <c r="O592" s="863"/>
      <c r="P592" s="860"/>
      <c r="Q592" s="330"/>
      <c r="R592" s="866"/>
      <c r="S592" s="152"/>
      <c r="T592" s="152"/>
      <c r="U592" s="835"/>
      <c r="V592" s="345"/>
      <c r="W592" s="835"/>
      <c r="X592" s="345"/>
      <c r="Y592" s="835"/>
      <c r="Z592" s="270"/>
      <c r="AA592" s="831"/>
      <c r="AB592" s="855"/>
      <c r="AC592" s="319"/>
      <c r="AD592" s="319"/>
      <c r="AE592" s="319"/>
      <c r="AF592" s="319"/>
      <c r="AG592" s="857"/>
      <c r="AH592" s="46"/>
      <c r="AI592" s="19"/>
    </row>
    <row r="593" spans="2:35" hidden="1">
      <c r="B593" s="822"/>
      <c r="C593" s="829"/>
      <c r="D593" s="25"/>
      <c r="E593" s="25"/>
      <c r="F593" s="357"/>
      <c r="G593" s="22"/>
      <c r="H593" s="7" t="str">
        <f>IFERROR(IF(G593/#REF!=0," ",G593/#REF!),"")</f>
        <v/>
      </c>
      <c r="I593" s="7"/>
      <c r="J593" s="7"/>
      <c r="K593" s="7"/>
      <c r="L593" s="7"/>
      <c r="M593" s="7"/>
      <c r="N593" s="7"/>
      <c r="O593" s="864"/>
      <c r="P593" s="861"/>
      <c r="Q593" s="331"/>
      <c r="R593" s="867"/>
      <c r="S593" s="153"/>
      <c r="T593" s="153"/>
      <c r="U593" s="836"/>
      <c r="V593" s="346"/>
      <c r="W593" s="836"/>
      <c r="X593" s="346"/>
      <c r="Y593" s="836"/>
      <c r="Z593" s="271"/>
      <c r="AA593" s="832"/>
      <c r="AB593" s="856"/>
      <c r="AC593" s="320"/>
      <c r="AD593" s="320"/>
      <c r="AE593" s="320"/>
      <c r="AF593" s="320"/>
      <c r="AG593" s="858"/>
      <c r="AH593" s="46"/>
      <c r="AI593" s="19"/>
    </row>
    <row r="594" spans="2:35" s="90" customFormat="1" ht="16.5" hidden="1" customHeight="1">
      <c r="B594" s="821"/>
      <c r="C594" s="78" t="s">
        <v>348</v>
      </c>
      <c r="D594" s="78">
        <f>COUNTA(D584:D593)</f>
        <v>0</v>
      </c>
      <c r="E594" s="78"/>
      <c r="F594" s="78"/>
      <c r="G594" s="69">
        <f>SUM(G584:G593)</f>
        <v>0</v>
      </c>
      <c r="H594" s="69">
        <f>SUM(H584:H593)</f>
        <v>0</v>
      </c>
      <c r="I594" s="69"/>
      <c r="J594" s="69"/>
      <c r="K594" s="69"/>
      <c r="L594" s="69"/>
      <c r="M594" s="69"/>
      <c r="N594" s="69"/>
      <c r="O594" s="70">
        <f>SUM(O584:O593)</f>
        <v>0</v>
      </c>
      <c r="P594" s="71">
        <f>SUM(P584:P593)</f>
        <v>0</v>
      </c>
      <c r="Q594" s="71"/>
      <c r="R594" s="71">
        <f>SUM(R584:R593)</f>
        <v>0</v>
      </c>
      <c r="S594" s="71"/>
      <c r="T594" s="71"/>
      <c r="U594" s="74">
        <f>SUM(U584:U593)</f>
        <v>0</v>
      </c>
      <c r="V594" s="74"/>
      <c r="W594" s="74">
        <f t="shared" ref="W594" si="102">SUM(W584:W593)</f>
        <v>0</v>
      </c>
      <c r="X594" s="74"/>
      <c r="Y594" s="74">
        <f>SUM(Y584:Y593)</f>
        <v>0</v>
      </c>
      <c r="Z594" s="74"/>
      <c r="AA594" s="71"/>
      <c r="AB594" s="71" t="e">
        <f>SUM(AB584:AB593)</f>
        <v>#REF!</v>
      </c>
      <c r="AC594" s="71"/>
      <c r="AD594" s="71"/>
      <c r="AE594" s="71"/>
      <c r="AF594" s="71"/>
      <c r="AG594" s="71" t="e">
        <f t="shared" ref="AG594" si="103">SUM(AG584:AG593)</f>
        <v>#REF!</v>
      </c>
      <c r="AH594" s="81"/>
      <c r="AI594" s="91"/>
    </row>
    <row r="595" spans="2:35" s="93" customFormat="1" hidden="1">
      <c r="B595" s="822"/>
      <c r="C595" s="82"/>
      <c r="D595" s="83"/>
      <c r="E595" s="83"/>
      <c r="F595" s="84"/>
      <c r="G595" s="84"/>
      <c r="H595" s="28" t="str">
        <f>IFERROR(IF(G595/#REF!=0," ",G595/#REF!),"")</f>
        <v/>
      </c>
      <c r="I595" s="28"/>
      <c r="J595" s="28"/>
      <c r="K595" s="28"/>
      <c r="L595" s="28"/>
      <c r="M595" s="28"/>
      <c r="N595" s="28"/>
      <c r="O595" s="72"/>
      <c r="P595" s="73"/>
      <c r="Q595" s="73"/>
      <c r="R595" s="73"/>
      <c r="S595" s="73"/>
      <c r="T595" s="73"/>
      <c r="U595" s="73"/>
      <c r="V595" s="73"/>
      <c r="W595" s="73"/>
      <c r="X595" s="73"/>
      <c r="Y595" s="73"/>
      <c r="Z595" s="73"/>
      <c r="AA595" s="73"/>
      <c r="AB595" s="73"/>
      <c r="AC595" s="73"/>
      <c r="AD595" s="73"/>
      <c r="AE595" s="73"/>
      <c r="AF595" s="73"/>
      <c r="AG595" s="73"/>
      <c r="AH595" s="87"/>
      <c r="AI595" s="92"/>
    </row>
    <row r="596" spans="2:35" hidden="1">
      <c r="B596" s="823">
        <f>B584+1</f>
        <v>49</v>
      </c>
      <c r="C596" s="828"/>
      <c r="D596" s="25"/>
      <c r="E596" s="25"/>
      <c r="F596" s="24"/>
      <c r="G596" s="357"/>
      <c r="H596" s="7" t="str">
        <f>IFERROR(IF(G596/#REF!=0," ",G596/#REF!),"")</f>
        <v/>
      </c>
      <c r="I596" s="147"/>
      <c r="J596" s="147"/>
      <c r="K596" s="147"/>
      <c r="L596" s="147"/>
      <c r="M596" s="147"/>
      <c r="N596" s="147"/>
      <c r="O596" s="862" t="str">
        <f>IFERROR(ROUND(IF(G606/#REF!=0,"",G606/#REF!),0),"")</f>
        <v/>
      </c>
      <c r="P596" s="859" t="str">
        <f>IFERROR(O606/#REF!,"")</f>
        <v/>
      </c>
      <c r="Q596" s="332"/>
      <c r="R596" s="865" t="str">
        <f>IFERROR(P606*#REF!/2,"")</f>
        <v/>
      </c>
      <c r="S596" s="152"/>
      <c r="T596" s="152"/>
      <c r="U596" s="834" t="str">
        <f>IFERROR(ROUND(IF(OR(#REF!="Hino Truck",#REF!="Hino Truck",#REF!="Hino Truck",#REF!="Hino Truck"),$P606/#REF!,""),1),"NA")</f>
        <v>NA</v>
      </c>
      <c r="V596" s="344"/>
      <c r="W596" s="834" t="str">
        <f>IFERROR(ROUND(IF(OR(#REF!="Shazoor",#REF!="Shazoor",#REF!="Shazoor",#REF!="Shazoor"),$P606/#REF!,""),1),"NA")</f>
        <v>NA</v>
      </c>
      <c r="X596" s="344"/>
      <c r="Y596" s="834" t="str">
        <f>IFERROR(ROUND(IF(OR(#REF!="Suzuki",#REF!="Suzuki",#REF!="Suzuki",#REF!="Suzuki"),$P606/#REF!,""),1),"NA")</f>
        <v>NA</v>
      </c>
      <c r="Z596" s="269"/>
      <c r="AA596" s="830"/>
      <c r="AB596" s="855" t="e">
        <f>H606/#REF!/#REF!</f>
        <v>#REF!</v>
      </c>
      <c r="AC596" s="319"/>
      <c r="AD596" s="319"/>
      <c r="AE596" s="319"/>
      <c r="AF596" s="319"/>
      <c r="AG596" s="857" t="e">
        <f>ROUND(AB606/#REF!,0)</f>
        <v>#REF!</v>
      </c>
      <c r="AH596" s="44"/>
      <c r="AI596" s="19"/>
    </row>
    <row r="597" spans="2:35" hidden="1">
      <c r="B597" s="823"/>
      <c r="C597" s="828"/>
      <c r="D597" s="25"/>
      <c r="E597" s="25"/>
      <c r="F597" s="357"/>
      <c r="G597" s="357"/>
      <c r="H597" s="7" t="str">
        <f>IFERROR(IF(G597/#REF!=0," ",G597/#REF!),"")</f>
        <v/>
      </c>
      <c r="I597" s="147"/>
      <c r="J597" s="147"/>
      <c r="K597" s="147"/>
      <c r="L597" s="147"/>
      <c r="M597" s="147"/>
      <c r="N597" s="147"/>
      <c r="O597" s="863"/>
      <c r="P597" s="860"/>
      <c r="Q597" s="330"/>
      <c r="R597" s="866"/>
      <c r="S597" s="152"/>
      <c r="T597" s="152"/>
      <c r="U597" s="835"/>
      <c r="V597" s="345"/>
      <c r="W597" s="835"/>
      <c r="X597" s="345"/>
      <c r="Y597" s="835"/>
      <c r="Z597" s="270"/>
      <c r="AA597" s="831"/>
      <c r="AB597" s="855"/>
      <c r="AC597" s="319"/>
      <c r="AD597" s="319"/>
      <c r="AE597" s="319"/>
      <c r="AF597" s="319"/>
      <c r="AG597" s="857"/>
      <c r="AH597" s="46"/>
      <c r="AI597" s="19"/>
    </row>
    <row r="598" spans="2:35" hidden="1">
      <c r="B598" s="823"/>
      <c r="C598" s="828"/>
      <c r="D598" s="25"/>
      <c r="E598" s="25"/>
      <c r="F598" s="357"/>
      <c r="G598" s="357"/>
      <c r="H598" s="7" t="str">
        <f>IFERROR(IF(G598/#REF!=0," ",G598/#REF!),"")</f>
        <v/>
      </c>
      <c r="I598" s="147"/>
      <c r="J598" s="147"/>
      <c r="K598" s="147"/>
      <c r="L598" s="147"/>
      <c r="M598" s="147"/>
      <c r="N598" s="147"/>
      <c r="O598" s="863"/>
      <c r="P598" s="860"/>
      <c r="Q598" s="330"/>
      <c r="R598" s="866"/>
      <c r="S598" s="152"/>
      <c r="T598" s="152"/>
      <c r="U598" s="835"/>
      <c r="V598" s="345"/>
      <c r="W598" s="835"/>
      <c r="X598" s="345"/>
      <c r="Y598" s="835"/>
      <c r="Z598" s="270"/>
      <c r="AA598" s="831"/>
      <c r="AB598" s="855"/>
      <c r="AC598" s="319"/>
      <c r="AD598" s="319"/>
      <c r="AE598" s="319"/>
      <c r="AF598" s="319"/>
      <c r="AG598" s="857"/>
      <c r="AH598" s="46"/>
      <c r="AI598" s="19"/>
    </row>
    <row r="599" spans="2:35" hidden="1">
      <c r="B599" s="823"/>
      <c r="C599" s="828"/>
      <c r="D599" s="25"/>
      <c r="E599" s="25"/>
      <c r="F599" s="357"/>
      <c r="G599" s="357"/>
      <c r="H599" s="7" t="str">
        <f>IFERROR(IF(G599/#REF!=0," ",G599/#REF!),"")</f>
        <v/>
      </c>
      <c r="I599" s="147"/>
      <c r="J599" s="147"/>
      <c r="K599" s="147"/>
      <c r="L599" s="147"/>
      <c r="M599" s="147"/>
      <c r="N599" s="147"/>
      <c r="O599" s="863"/>
      <c r="P599" s="860"/>
      <c r="Q599" s="330"/>
      <c r="R599" s="866"/>
      <c r="S599" s="152"/>
      <c r="T599" s="152"/>
      <c r="U599" s="835"/>
      <c r="V599" s="345"/>
      <c r="W599" s="835"/>
      <c r="X599" s="345"/>
      <c r="Y599" s="835"/>
      <c r="Z599" s="270"/>
      <c r="AA599" s="831"/>
      <c r="AB599" s="855"/>
      <c r="AC599" s="319"/>
      <c r="AD599" s="319"/>
      <c r="AE599" s="319"/>
      <c r="AF599" s="319"/>
      <c r="AG599" s="857"/>
      <c r="AH599" s="46"/>
      <c r="AI599" s="19"/>
    </row>
    <row r="600" spans="2:35" hidden="1">
      <c r="B600" s="823"/>
      <c r="C600" s="828"/>
      <c r="D600" s="25"/>
      <c r="E600" s="25"/>
      <c r="F600" s="357"/>
      <c r="G600" s="22"/>
      <c r="H600" s="7" t="str">
        <f>IFERROR(IF(G600/#REF!=0," ",G600/#REF!),"")</f>
        <v/>
      </c>
      <c r="I600" s="147"/>
      <c r="J600" s="147"/>
      <c r="K600" s="147"/>
      <c r="L600" s="147"/>
      <c r="M600" s="147"/>
      <c r="N600" s="147"/>
      <c r="O600" s="863"/>
      <c r="P600" s="860"/>
      <c r="Q600" s="330"/>
      <c r="R600" s="866"/>
      <c r="S600" s="152"/>
      <c r="T600" s="152"/>
      <c r="U600" s="835"/>
      <c r="V600" s="345"/>
      <c r="W600" s="835"/>
      <c r="X600" s="345"/>
      <c r="Y600" s="835"/>
      <c r="Z600" s="270"/>
      <c r="AA600" s="831"/>
      <c r="AB600" s="855"/>
      <c r="AC600" s="319"/>
      <c r="AD600" s="319"/>
      <c r="AE600" s="319"/>
      <c r="AF600" s="319"/>
      <c r="AG600" s="857"/>
      <c r="AH600" s="46"/>
      <c r="AI600" s="19"/>
    </row>
    <row r="601" spans="2:35" hidden="1">
      <c r="B601" s="823"/>
      <c r="C601" s="828"/>
      <c r="D601" s="25"/>
      <c r="E601" s="25"/>
      <c r="F601" s="357"/>
      <c r="G601" s="22"/>
      <c r="H601" s="7" t="str">
        <f>IFERROR(IF(G601/#REF!=0," ",G601/#REF!),"")</f>
        <v/>
      </c>
      <c r="I601" s="147"/>
      <c r="J601" s="147"/>
      <c r="K601" s="147"/>
      <c r="L601" s="147"/>
      <c r="M601" s="147"/>
      <c r="N601" s="147"/>
      <c r="O601" s="863"/>
      <c r="P601" s="860"/>
      <c r="Q601" s="330"/>
      <c r="R601" s="866"/>
      <c r="S601" s="152"/>
      <c r="T601" s="152"/>
      <c r="U601" s="835"/>
      <c r="V601" s="345"/>
      <c r="W601" s="835"/>
      <c r="X601" s="345"/>
      <c r="Y601" s="835"/>
      <c r="Z601" s="270"/>
      <c r="AA601" s="831"/>
      <c r="AB601" s="855"/>
      <c r="AC601" s="319"/>
      <c r="AD601" s="319"/>
      <c r="AE601" s="319"/>
      <c r="AF601" s="319"/>
      <c r="AG601" s="857"/>
      <c r="AH601" s="46"/>
      <c r="AI601" s="19"/>
    </row>
    <row r="602" spans="2:35" hidden="1">
      <c r="B602" s="823"/>
      <c r="C602" s="828"/>
      <c r="D602" s="25"/>
      <c r="E602" s="25"/>
      <c r="F602" s="357"/>
      <c r="G602" s="22"/>
      <c r="H602" s="7" t="str">
        <f>IFERROR(IF(G602/#REF!=0," ",G602/#REF!),"")</f>
        <v/>
      </c>
      <c r="I602" s="147"/>
      <c r="J602" s="147"/>
      <c r="K602" s="147"/>
      <c r="L602" s="147"/>
      <c r="M602" s="147"/>
      <c r="N602" s="147"/>
      <c r="O602" s="863"/>
      <c r="P602" s="860"/>
      <c r="Q602" s="330"/>
      <c r="R602" s="866"/>
      <c r="S602" s="152"/>
      <c r="T602" s="152"/>
      <c r="U602" s="835"/>
      <c r="V602" s="345"/>
      <c r="W602" s="835"/>
      <c r="X602" s="345"/>
      <c r="Y602" s="835"/>
      <c r="Z602" s="270"/>
      <c r="AA602" s="831"/>
      <c r="AB602" s="855"/>
      <c r="AC602" s="319"/>
      <c r="AD602" s="319"/>
      <c r="AE602" s="319"/>
      <c r="AF602" s="319"/>
      <c r="AG602" s="857"/>
      <c r="AH602" s="46"/>
      <c r="AI602" s="19"/>
    </row>
    <row r="603" spans="2:35" hidden="1">
      <c r="B603" s="823"/>
      <c r="C603" s="828"/>
      <c r="D603" s="25"/>
      <c r="E603" s="25"/>
      <c r="F603" s="357"/>
      <c r="G603" s="22"/>
      <c r="H603" s="7" t="str">
        <f>IFERROR(IF(G603/#REF!=0," ",G603/#REF!),"")</f>
        <v/>
      </c>
      <c r="I603" s="147"/>
      <c r="J603" s="147"/>
      <c r="K603" s="147"/>
      <c r="L603" s="147"/>
      <c r="M603" s="147"/>
      <c r="N603" s="147"/>
      <c r="O603" s="863"/>
      <c r="P603" s="860"/>
      <c r="Q603" s="330"/>
      <c r="R603" s="866"/>
      <c r="S603" s="152"/>
      <c r="T603" s="152"/>
      <c r="U603" s="835"/>
      <c r="V603" s="345"/>
      <c r="W603" s="835"/>
      <c r="X603" s="345"/>
      <c r="Y603" s="835"/>
      <c r="Z603" s="270"/>
      <c r="AA603" s="831"/>
      <c r="AB603" s="855"/>
      <c r="AC603" s="319"/>
      <c r="AD603" s="319"/>
      <c r="AE603" s="319"/>
      <c r="AF603" s="319"/>
      <c r="AG603" s="857"/>
      <c r="AH603" s="46"/>
      <c r="AI603" s="19"/>
    </row>
    <row r="604" spans="2:35" hidden="1">
      <c r="B604" s="823"/>
      <c r="C604" s="828"/>
      <c r="D604" s="25"/>
      <c r="E604" s="25"/>
      <c r="F604" s="357"/>
      <c r="G604" s="22"/>
      <c r="H604" s="7" t="str">
        <f>IFERROR(IF(G604/#REF!=0," ",G604/#REF!),"")</f>
        <v/>
      </c>
      <c r="I604" s="147"/>
      <c r="J604" s="147"/>
      <c r="K604" s="147"/>
      <c r="L604" s="147"/>
      <c r="M604" s="147"/>
      <c r="N604" s="147"/>
      <c r="O604" s="863"/>
      <c r="P604" s="860"/>
      <c r="Q604" s="330"/>
      <c r="R604" s="866"/>
      <c r="S604" s="152"/>
      <c r="T604" s="152"/>
      <c r="U604" s="835"/>
      <c r="V604" s="345"/>
      <c r="W604" s="835"/>
      <c r="X604" s="345"/>
      <c r="Y604" s="835"/>
      <c r="Z604" s="270"/>
      <c r="AA604" s="831"/>
      <c r="AB604" s="855"/>
      <c r="AC604" s="319"/>
      <c r="AD604" s="319"/>
      <c r="AE604" s="319"/>
      <c r="AF604" s="319"/>
      <c r="AG604" s="857"/>
      <c r="AH604" s="46"/>
      <c r="AI604" s="19"/>
    </row>
    <row r="605" spans="2:35" hidden="1">
      <c r="B605" s="822"/>
      <c r="C605" s="829"/>
      <c r="D605" s="25"/>
      <c r="E605" s="25"/>
      <c r="F605" s="357"/>
      <c r="G605" s="22"/>
      <c r="H605" s="7" t="str">
        <f>IFERROR(IF(G605/#REF!=0," ",G605/#REF!),"")</f>
        <v/>
      </c>
      <c r="I605" s="7"/>
      <c r="J605" s="7"/>
      <c r="K605" s="7"/>
      <c r="L605" s="7"/>
      <c r="M605" s="7"/>
      <c r="N605" s="7"/>
      <c r="O605" s="864"/>
      <c r="P605" s="861"/>
      <c r="Q605" s="331"/>
      <c r="R605" s="867"/>
      <c r="S605" s="153"/>
      <c r="T605" s="153"/>
      <c r="U605" s="836"/>
      <c r="V605" s="346"/>
      <c r="W605" s="836"/>
      <c r="X605" s="346"/>
      <c r="Y605" s="836"/>
      <c r="Z605" s="271"/>
      <c r="AA605" s="832"/>
      <c r="AB605" s="856"/>
      <c r="AC605" s="320"/>
      <c r="AD605" s="320"/>
      <c r="AE605" s="320"/>
      <c r="AF605" s="320"/>
      <c r="AG605" s="858"/>
      <c r="AH605" s="46"/>
      <c r="AI605" s="19"/>
    </row>
    <row r="606" spans="2:35" s="90" customFormat="1" ht="16.5" hidden="1" customHeight="1">
      <c r="B606" s="821"/>
      <c r="C606" s="78" t="s">
        <v>348</v>
      </c>
      <c r="D606" s="78">
        <f>COUNTA(D596:D605)</f>
        <v>0</v>
      </c>
      <c r="E606" s="78"/>
      <c r="F606" s="78"/>
      <c r="G606" s="69">
        <f>SUM(G596:G605)</f>
        <v>0</v>
      </c>
      <c r="H606" s="69">
        <f>SUM(H596:H605)</f>
        <v>0</v>
      </c>
      <c r="I606" s="69"/>
      <c r="J606" s="69"/>
      <c r="K606" s="69"/>
      <c r="L606" s="69"/>
      <c r="M606" s="69"/>
      <c r="N606" s="69"/>
      <c r="O606" s="70">
        <f>SUM(O596:O605)</f>
        <v>0</v>
      </c>
      <c r="P606" s="71">
        <f>SUM(P596:P605)</f>
        <v>0</v>
      </c>
      <c r="Q606" s="71"/>
      <c r="R606" s="71">
        <f>SUM(R596:R605)</f>
        <v>0</v>
      </c>
      <c r="S606" s="71"/>
      <c r="T606" s="71"/>
      <c r="U606" s="74">
        <f>SUM(U596:U605)</f>
        <v>0</v>
      </c>
      <c r="V606" s="74"/>
      <c r="W606" s="74">
        <f t="shared" ref="W606" si="104">SUM(W596:W605)</f>
        <v>0</v>
      </c>
      <c r="X606" s="74"/>
      <c r="Y606" s="74">
        <f>SUM(Y596:Y605)</f>
        <v>0</v>
      </c>
      <c r="Z606" s="74"/>
      <c r="AA606" s="71"/>
      <c r="AB606" s="71" t="e">
        <f>SUM(AB596:AB605)</f>
        <v>#REF!</v>
      </c>
      <c r="AC606" s="71"/>
      <c r="AD606" s="71"/>
      <c r="AE606" s="71"/>
      <c r="AF606" s="71"/>
      <c r="AG606" s="71" t="e">
        <f t="shared" ref="AG606" si="105">SUM(AG596:AG605)</f>
        <v>#REF!</v>
      </c>
      <c r="AH606" s="81"/>
      <c r="AI606" s="91"/>
    </row>
    <row r="607" spans="2:35" s="93" customFormat="1" hidden="1">
      <c r="B607" s="822"/>
      <c r="C607" s="82"/>
      <c r="D607" s="83"/>
      <c r="E607" s="83"/>
      <c r="F607" s="84"/>
      <c r="G607" s="84"/>
      <c r="H607" s="28" t="str">
        <f>IFERROR(IF(G607/#REF!=0," ",G607/#REF!),"")</f>
        <v/>
      </c>
      <c r="I607" s="28"/>
      <c r="J607" s="28"/>
      <c r="K607" s="28"/>
      <c r="L607" s="28"/>
      <c r="M607" s="28"/>
      <c r="N607" s="28"/>
      <c r="O607" s="72"/>
      <c r="P607" s="73"/>
      <c r="Q607" s="73"/>
      <c r="R607" s="73"/>
      <c r="S607" s="73"/>
      <c r="T607" s="73"/>
      <c r="U607" s="73"/>
      <c r="V607" s="73"/>
      <c r="W607" s="73"/>
      <c r="X607" s="73"/>
      <c r="Y607" s="73"/>
      <c r="Z607" s="73"/>
      <c r="AA607" s="73"/>
      <c r="AB607" s="73"/>
      <c r="AC607" s="73"/>
      <c r="AD607" s="73"/>
      <c r="AE607" s="73"/>
      <c r="AF607" s="73"/>
      <c r="AG607" s="73"/>
      <c r="AH607" s="87"/>
      <c r="AI607" s="92"/>
    </row>
    <row r="608" spans="2:35" hidden="1">
      <c r="B608" s="823">
        <f>B596+1</f>
        <v>50</v>
      </c>
      <c r="C608" s="828"/>
      <c r="D608" s="25"/>
      <c r="E608" s="25"/>
      <c r="F608" s="24"/>
      <c r="G608" s="357"/>
      <c r="H608" s="7" t="str">
        <f>IFERROR(IF(G608/#REF!=0," ",G608/#REF!),"")</f>
        <v/>
      </c>
      <c r="I608" s="147"/>
      <c r="J608" s="147"/>
      <c r="K608" s="147"/>
      <c r="L608" s="147"/>
      <c r="M608" s="147"/>
      <c r="N608" s="147"/>
      <c r="O608" s="862" t="str">
        <f>IFERROR(ROUND(IF(G618/#REF!=0,"",G618/#REF!),0),"")</f>
        <v/>
      </c>
      <c r="P608" s="859" t="str">
        <f>IFERROR(O618/#REF!,"")</f>
        <v/>
      </c>
      <c r="Q608" s="332"/>
      <c r="R608" s="865" t="str">
        <f>IFERROR(P618*#REF!/2,"")</f>
        <v/>
      </c>
      <c r="S608" s="152"/>
      <c r="T608" s="152"/>
      <c r="U608" s="834" t="str">
        <f>IFERROR(ROUND(IF(OR(#REF!="Hino Truck",#REF!="Hino Truck",#REF!="Hino Truck",#REF!="Hino Truck"),$P618/#REF!,""),1),"NA")</f>
        <v>NA</v>
      </c>
      <c r="V608" s="344"/>
      <c r="W608" s="834" t="str">
        <f>IFERROR(ROUND(IF(OR(#REF!="Shazoor",#REF!="Shazoor",#REF!="Shazoor",#REF!="Shazoor"),$P618/#REF!,""),1),"NA")</f>
        <v>NA</v>
      </c>
      <c r="X608" s="344"/>
      <c r="Y608" s="834" t="str">
        <f>IFERROR(ROUND(IF(OR(#REF!="Suzuki",#REF!="Suzuki",#REF!="Suzuki",#REF!="Suzuki"),$P618/#REF!,""),1),"NA")</f>
        <v>NA</v>
      </c>
      <c r="Z608" s="269"/>
      <c r="AA608" s="830"/>
      <c r="AB608" s="855" t="e">
        <f>H618/#REF!/#REF!</f>
        <v>#REF!</v>
      </c>
      <c r="AC608" s="319"/>
      <c r="AD608" s="319"/>
      <c r="AE608" s="319"/>
      <c r="AF608" s="319"/>
      <c r="AG608" s="857" t="e">
        <f>ROUND(AB618/#REF!,0)</f>
        <v>#REF!</v>
      </c>
      <c r="AH608" s="44"/>
      <c r="AI608" s="19"/>
    </row>
    <row r="609" spans="2:35" hidden="1">
      <c r="B609" s="823"/>
      <c r="C609" s="828"/>
      <c r="D609" s="25"/>
      <c r="E609" s="25"/>
      <c r="F609" s="357"/>
      <c r="G609" s="357"/>
      <c r="H609" s="7" t="str">
        <f>IFERROR(IF(G609/#REF!=0," ",G609/#REF!),"")</f>
        <v/>
      </c>
      <c r="I609" s="147"/>
      <c r="J609" s="147"/>
      <c r="K609" s="147"/>
      <c r="L609" s="147"/>
      <c r="M609" s="147"/>
      <c r="N609" s="147"/>
      <c r="O609" s="863"/>
      <c r="P609" s="860"/>
      <c r="Q609" s="330"/>
      <c r="R609" s="866"/>
      <c r="S609" s="152"/>
      <c r="T609" s="152"/>
      <c r="U609" s="835"/>
      <c r="V609" s="345"/>
      <c r="W609" s="835"/>
      <c r="X609" s="345"/>
      <c r="Y609" s="835"/>
      <c r="Z609" s="270"/>
      <c r="AA609" s="831"/>
      <c r="AB609" s="855"/>
      <c r="AC609" s="319"/>
      <c r="AD609" s="319"/>
      <c r="AE609" s="319"/>
      <c r="AF609" s="319"/>
      <c r="AG609" s="857"/>
      <c r="AH609" s="46"/>
      <c r="AI609" s="19"/>
    </row>
    <row r="610" spans="2:35" hidden="1">
      <c r="B610" s="823"/>
      <c r="C610" s="828"/>
      <c r="D610" s="25"/>
      <c r="E610" s="25"/>
      <c r="F610" s="357"/>
      <c r="G610" s="357"/>
      <c r="H610" s="7" t="str">
        <f>IFERROR(IF(G610/#REF!=0," ",G610/#REF!),"")</f>
        <v/>
      </c>
      <c r="I610" s="147"/>
      <c r="J610" s="147"/>
      <c r="K610" s="147"/>
      <c r="L610" s="147"/>
      <c r="M610" s="147"/>
      <c r="N610" s="147"/>
      <c r="O610" s="863"/>
      <c r="P610" s="860"/>
      <c r="Q610" s="330"/>
      <c r="R610" s="866"/>
      <c r="S610" s="152"/>
      <c r="T610" s="152"/>
      <c r="U610" s="835"/>
      <c r="V610" s="345"/>
      <c r="W610" s="835"/>
      <c r="X610" s="345"/>
      <c r="Y610" s="835"/>
      <c r="Z610" s="270"/>
      <c r="AA610" s="831"/>
      <c r="AB610" s="855"/>
      <c r="AC610" s="319"/>
      <c r="AD610" s="319"/>
      <c r="AE610" s="319"/>
      <c r="AF610" s="319"/>
      <c r="AG610" s="857"/>
      <c r="AH610" s="46"/>
      <c r="AI610" s="19"/>
    </row>
    <row r="611" spans="2:35" hidden="1">
      <c r="B611" s="823"/>
      <c r="C611" s="828"/>
      <c r="D611" s="25"/>
      <c r="E611" s="25"/>
      <c r="F611" s="357"/>
      <c r="G611" s="357"/>
      <c r="H611" s="7" t="str">
        <f>IFERROR(IF(G611/#REF!=0," ",G611/#REF!),"")</f>
        <v/>
      </c>
      <c r="I611" s="147"/>
      <c r="J611" s="147"/>
      <c r="K611" s="147"/>
      <c r="L611" s="147"/>
      <c r="M611" s="147"/>
      <c r="N611" s="147"/>
      <c r="O611" s="863"/>
      <c r="P611" s="860"/>
      <c r="Q611" s="330"/>
      <c r="R611" s="866"/>
      <c r="S611" s="152"/>
      <c r="T611" s="152"/>
      <c r="U611" s="835"/>
      <c r="V611" s="345"/>
      <c r="W611" s="835"/>
      <c r="X611" s="345"/>
      <c r="Y611" s="835"/>
      <c r="Z611" s="270"/>
      <c r="AA611" s="831"/>
      <c r="AB611" s="855"/>
      <c r="AC611" s="319"/>
      <c r="AD611" s="319"/>
      <c r="AE611" s="319"/>
      <c r="AF611" s="319"/>
      <c r="AG611" s="857"/>
      <c r="AH611" s="46"/>
      <c r="AI611" s="19"/>
    </row>
    <row r="612" spans="2:35" hidden="1">
      <c r="B612" s="823"/>
      <c r="C612" s="828"/>
      <c r="D612" s="25"/>
      <c r="E612" s="25"/>
      <c r="F612" s="357"/>
      <c r="G612" s="22"/>
      <c r="H612" s="7" t="str">
        <f>IFERROR(IF(G612/#REF!=0," ",G612/#REF!),"")</f>
        <v/>
      </c>
      <c r="I612" s="147"/>
      <c r="J612" s="147"/>
      <c r="K612" s="147"/>
      <c r="L612" s="147"/>
      <c r="M612" s="147"/>
      <c r="N612" s="147"/>
      <c r="O612" s="863"/>
      <c r="P612" s="860"/>
      <c r="Q612" s="330"/>
      <c r="R612" s="866"/>
      <c r="S612" s="152"/>
      <c r="T612" s="152"/>
      <c r="U612" s="835"/>
      <c r="V612" s="345"/>
      <c r="W612" s="835"/>
      <c r="X612" s="345"/>
      <c r="Y612" s="835"/>
      <c r="Z612" s="270"/>
      <c r="AA612" s="831"/>
      <c r="AB612" s="855"/>
      <c r="AC612" s="319"/>
      <c r="AD612" s="319"/>
      <c r="AE612" s="319"/>
      <c r="AF612" s="319"/>
      <c r="AG612" s="857"/>
      <c r="AH612" s="46"/>
      <c r="AI612" s="19"/>
    </row>
    <row r="613" spans="2:35" hidden="1">
      <c r="B613" s="823"/>
      <c r="C613" s="828"/>
      <c r="D613" s="25"/>
      <c r="E613" s="25"/>
      <c r="F613" s="357"/>
      <c r="G613" s="22"/>
      <c r="H613" s="7" t="str">
        <f>IFERROR(IF(G613/#REF!=0," ",G613/#REF!),"")</f>
        <v/>
      </c>
      <c r="I613" s="147"/>
      <c r="J613" s="147"/>
      <c r="K613" s="147"/>
      <c r="L613" s="147"/>
      <c r="M613" s="147"/>
      <c r="N613" s="147"/>
      <c r="O613" s="863"/>
      <c r="P613" s="860"/>
      <c r="Q613" s="330"/>
      <c r="R613" s="866"/>
      <c r="S613" s="152"/>
      <c r="T613" s="152"/>
      <c r="U613" s="835"/>
      <c r="V613" s="345"/>
      <c r="W613" s="835"/>
      <c r="X613" s="345"/>
      <c r="Y613" s="835"/>
      <c r="Z613" s="270"/>
      <c r="AA613" s="831"/>
      <c r="AB613" s="855"/>
      <c r="AC613" s="319"/>
      <c r="AD613" s="319"/>
      <c r="AE613" s="319"/>
      <c r="AF613" s="319"/>
      <c r="AG613" s="857"/>
      <c r="AH613" s="46"/>
      <c r="AI613" s="19"/>
    </row>
    <row r="614" spans="2:35" hidden="1">
      <c r="B614" s="823"/>
      <c r="C614" s="828"/>
      <c r="D614" s="25"/>
      <c r="E614" s="25"/>
      <c r="F614" s="357"/>
      <c r="G614" s="22"/>
      <c r="H614" s="7" t="str">
        <f>IFERROR(IF(G614/#REF!=0," ",G614/#REF!),"")</f>
        <v/>
      </c>
      <c r="I614" s="147"/>
      <c r="J614" s="147"/>
      <c r="K614" s="147"/>
      <c r="L614" s="147"/>
      <c r="M614" s="147"/>
      <c r="N614" s="147"/>
      <c r="O614" s="863"/>
      <c r="P614" s="860"/>
      <c r="Q614" s="330"/>
      <c r="R614" s="866"/>
      <c r="S614" s="152"/>
      <c r="T614" s="152"/>
      <c r="U614" s="835"/>
      <c r="V614" s="345"/>
      <c r="W614" s="835"/>
      <c r="X614" s="345"/>
      <c r="Y614" s="835"/>
      <c r="Z614" s="270"/>
      <c r="AA614" s="831"/>
      <c r="AB614" s="855"/>
      <c r="AC614" s="319"/>
      <c r="AD614" s="319"/>
      <c r="AE614" s="319"/>
      <c r="AF614" s="319"/>
      <c r="AG614" s="857"/>
      <c r="AH614" s="46"/>
      <c r="AI614" s="19"/>
    </row>
    <row r="615" spans="2:35" hidden="1">
      <c r="B615" s="823"/>
      <c r="C615" s="828"/>
      <c r="D615" s="25"/>
      <c r="E615" s="25"/>
      <c r="F615" s="357"/>
      <c r="G615" s="22"/>
      <c r="H615" s="7" t="str">
        <f>IFERROR(IF(G615/#REF!=0," ",G615/#REF!),"")</f>
        <v/>
      </c>
      <c r="I615" s="147"/>
      <c r="J615" s="147"/>
      <c r="K615" s="147"/>
      <c r="L615" s="147"/>
      <c r="M615" s="147"/>
      <c r="N615" s="147"/>
      <c r="O615" s="863"/>
      <c r="P615" s="860"/>
      <c r="Q615" s="330"/>
      <c r="R615" s="866"/>
      <c r="S615" s="152"/>
      <c r="T615" s="152"/>
      <c r="U615" s="835"/>
      <c r="V615" s="345"/>
      <c r="W615" s="835"/>
      <c r="X615" s="345"/>
      <c r="Y615" s="835"/>
      <c r="Z615" s="270"/>
      <c r="AA615" s="831"/>
      <c r="AB615" s="855"/>
      <c r="AC615" s="319"/>
      <c r="AD615" s="319"/>
      <c r="AE615" s="319"/>
      <c r="AF615" s="319"/>
      <c r="AG615" s="857"/>
      <c r="AH615" s="46"/>
      <c r="AI615" s="19"/>
    </row>
    <row r="616" spans="2:35" hidden="1">
      <c r="B616" s="823"/>
      <c r="C616" s="828"/>
      <c r="D616" s="25"/>
      <c r="E616" s="25"/>
      <c r="F616" s="357"/>
      <c r="G616" s="22"/>
      <c r="H616" s="7" t="str">
        <f>IFERROR(IF(G616/#REF!=0," ",G616/#REF!),"")</f>
        <v/>
      </c>
      <c r="I616" s="147"/>
      <c r="J616" s="147"/>
      <c r="K616" s="147"/>
      <c r="L616" s="147"/>
      <c r="M616" s="147"/>
      <c r="N616" s="147"/>
      <c r="O616" s="863"/>
      <c r="P616" s="860"/>
      <c r="Q616" s="330"/>
      <c r="R616" s="866"/>
      <c r="S616" s="152"/>
      <c r="T616" s="152"/>
      <c r="U616" s="835"/>
      <c r="V616" s="345"/>
      <c r="W616" s="835"/>
      <c r="X616" s="345"/>
      <c r="Y616" s="835"/>
      <c r="Z616" s="270"/>
      <c r="AA616" s="831"/>
      <c r="AB616" s="855"/>
      <c r="AC616" s="319"/>
      <c r="AD616" s="319"/>
      <c r="AE616" s="319"/>
      <c r="AF616" s="319"/>
      <c r="AG616" s="857"/>
      <c r="AH616" s="46"/>
      <c r="AI616" s="19"/>
    </row>
    <row r="617" spans="2:35" hidden="1">
      <c r="B617" s="822"/>
      <c r="C617" s="829"/>
      <c r="D617" s="25"/>
      <c r="E617" s="25"/>
      <c r="F617" s="357"/>
      <c r="G617" s="22"/>
      <c r="H617" s="7" t="str">
        <f>IFERROR(IF(G617/#REF!=0," ",G617/#REF!),"")</f>
        <v/>
      </c>
      <c r="I617" s="7"/>
      <c r="J617" s="7"/>
      <c r="K617" s="7"/>
      <c r="L617" s="7"/>
      <c r="M617" s="7"/>
      <c r="N617" s="7"/>
      <c r="O617" s="864"/>
      <c r="P617" s="861"/>
      <c r="Q617" s="331"/>
      <c r="R617" s="867"/>
      <c r="S617" s="153"/>
      <c r="T617" s="153"/>
      <c r="U617" s="836"/>
      <c r="V617" s="346"/>
      <c r="W617" s="836"/>
      <c r="X617" s="346"/>
      <c r="Y617" s="836"/>
      <c r="Z617" s="271"/>
      <c r="AA617" s="832"/>
      <c r="AB617" s="856"/>
      <c r="AC617" s="320"/>
      <c r="AD617" s="320"/>
      <c r="AE617" s="320"/>
      <c r="AF617" s="320"/>
      <c r="AG617" s="858"/>
      <c r="AH617" s="46"/>
      <c r="AI617" s="19"/>
    </row>
    <row r="618" spans="2:35" s="90" customFormat="1" ht="16.5" hidden="1" customHeight="1">
      <c r="B618" s="821"/>
      <c r="C618" s="78" t="s">
        <v>348</v>
      </c>
      <c r="D618" s="78">
        <f>COUNTA(D608:D617)</f>
        <v>0</v>
      </c>
      <c r="E618" s="78"/>
      <c r="F618" s="78"/>
      <c r="G618" s="69">
        <f>SUM(G608:G617)</f>
        <v>0</v>
      </c>
      <c r="H618" s="69">
        <f>SUM(H608:H617)</f>
        <v>0</v>
      </c>
      <c r="I618" s="69"/>
      <c r="J618" s="69"/>
      <c r="K618" s="69"/>
      <c r="L618" s="69"/>
      <c r="M618" s="69"/>
      <c r="N618" s="69"/>
      <c r="O618" s="70">
        <f>SUM(O608:O617)</f>
        <v>0</v>
      </c>
      <c r="P618" s="71">
        <f>SUM(P608:P617)</f>
        <v>0</v>
      </c>
      <c r="Q618" s="71"/>
      <c r="R618" s="71">
        <f>SUM(R608:R617)</f>
        <v>0</v>
      </c>
      <c r="S618" s="71"/>
      <c r="T618" s="71"/>
      <c r="U618" s="74">
        <f>SUM(U608:U617)</f>
        <v>0</v>
      </c>
      <c r="V618" s="74"/>
      <c r="W618" s="74">
        <f t="shared" ref="W618" si="106">SUM(W608:W617)</f>
        <v>0</v>
      </c>
      <c r="X618" s="74"/>
      <c r="Y618" s="74">
        <f>SUM(Y608:Y617)</f>
        <v>0</v>
      </c>
      <c r="Z618" s="74"/>
      <c r="AA618" s="71"/>
      <c r="AB618" s="71" t="e">
        <f>SUM(AB608:AB617)</f>
        <v>#REF!</v>
      </c>
      <c r="AC618" s="71"/>
      <c r="AD618" s="71"/>
      <c r="AE618" s="71"/>
      <c r="AF618" s="71"/>
      <c r="AG618" s="71" t="e">
        <f t="shared" ref="AG618" si="107">SUM(AG608:AG617)</f>
        <v>#REF!</v>
      </c>
      <c r="AH618" s="81"/>
      <c r="AI618" s="91"/>
    </row>
    <row r="619" spans="2:35" s="93" customFormat="1" hidden="1">
      <c r="B619" s="822"/>
      <c r="C619" s="82"/>
      <c r="D619" s="83"/>
      <c r="E619" s="83"/>
      <c r="F619" s="84"/>
      <c r="G619" s="84"/>
      <c r="H619" s="28" t="str">
        <f>IFERROR(IF(G619/#REF!=0," ",G619/#REF!),"")</f>
        <v/>
      </c>
      <c r="I619" s="28"/>
      <c r="J619" s="28"/>
      <c r="K619" s="28"/>
      <c r="L619" s="28"/>
      <c r="M619" s="28"/>
      <c r="N619" s="28"/>
      <c r="O619" s="72"/>
      <c r="P619" s="73"/>
      <c r="Q619" s="73"/>
      <c r="R619" s="73"/>
      <c r="S619" s="73"/>
      <c r="T619" s="73"/>
      <c r="U619" s="73"/>
      <c r="V619" s="73"/>
      <c r="W619" s="73"/>
      <c r="X619" s="73"/>
      <c r="Y619" s="73"/>
      <c r="Z619" s="73"/>
      <c r="AA619" s="73"/>
      <c r="AB619" s="73"/>
      <c r="AC619" s="73"/>
      <c r="AD619" s="73"/>
      <c r="AE619" s="73"/>
      <c r="AF619" s="73"/>
      <c r="AG619" s="73"/>
      <c r="AH619" s="87"/>
      <c r="AI619" s="92"/>
    </row>
    <row r="620" spans="2:35" hidden="1">
      <c r="B620" s="823">
        <f>B608+1</f>
        <v>51</v>
      </c>
      <c r="C620" s="828"/>
      <c r="D620" s="25"/>
      <c r="E620" s="25"/>
      <c r="F620" s="24"/>
      <c r="G620" s="357"/>
      <c r="H620" s="7" t="str">
        <f>IFERROR(IF(G620/#REF!=0," ",G620/#REF!),"")</f>
        <v/>
      </c>
      <c r="I620" s="147"/>
      <c r="J620" s="147"/>
      <c r="K620" s="147"/>
      <c r="L620" s="147"/>
      <c r="M620" s="147"/>
      <c r="N620" s="147"/>
      <c r="O620" s="862" t="str">
        <f>IFERROR(ROUND(IF(G630/#REF!=0,"",G630/#REF!),0),"")</f>
        <v/>
      </c>
      <c r="P620" s="859" t="str">
        <f>IFERROR(O630/#REF!,"")</f>
        <v/>
      </c>
      <c r="Q620" s="332"/>
      <c r="R620" s="865" t="str">
        <f>IFERROR(P630*#REF!/2,"")</f>
        <v/>
      </c>
      <c r="S620" s="152"/>
      <c r="T620" s="152"/>
      <c r="U620" s="834" t="str">
        <f>IFERROR(ROUND(IF(OR(#REF!="Hino Truck",#REF!="Hino Truck",#REF!="Hino Truck",#REF!="Hino Truck"),$P630/#REF!,""),1),"NA")</f>
        <v>NA</v>
      </c>
      <c r="V620" s="344"/>
      <c r="W620" s="834" t="str">
        <f>IFERROR(ROUND(IF(OR(#REF!="Shazoor",#REF!="Shazoor",#REF!="Shazoor",#REF!="Shazoor"),$P630/#REF!,""),1),"NA")</f>
        <v>NA</v>
      </c>
      <c r="X620" s="344"/>
      <c r="Y620" s="834" t="str">
        <f>IFERROR(ROUND(IF(OR(#REF!="Suzuki",#REF!="Suzuki",#REF!="Suzuki",#REF!="Suzuki"),$P630/#REF!,""),1),"NA")</f>
        <v>NA</v>
      </c>
      <c r="Z620" s="269"/>
      <c r="AA620" s="830"/>
      <c r="AB620" s="855" t="e">
        <f>H630/#REF!/#REF!</f>
        <v>#REF!</v>
      </c>
      <c r="AC620" s="319"/>
      <c r="AD620" s="319"/>
      <c r="AE620" s="319"/>
      <c r="AF620" s="319"/>
      <c r="AG620" s="857" t="e">
        <f>ROUND(AB630/#REF!,0)</f>
        <v>#REF!</v>
      </c>
      <c r="AH620" s="44"/>
      <c r="AI620" s="19"/>
    </row>
    <row r="621" spans="2:35" hidden="1">
      <c r="B621" s="823"/>
      <c r="C621" s="828"/>
      <c r="D621" s="25"/>
      <c r="E621" s="25"/>
      <c r="F621" s="357"/>
      <c r="G621" s="357"/>
      <c r="H621" s="7" t="str">
        <f>IFERROR(IF(G621/#REF!=0," ",G621/#REF!),"")</f>
        <v/>
      </c>
      <c r="I621" s="147"/>
      <c r="J621" s="147"/>
      <c r="K621" s="147"/>
      <c r="L621" s="147"/>
      <c r="M621" s="147"/>
      <c r="N621" s="147"/>
      <c r="O621" s="863"/>
      <c r="P621" s="860"/>
      <c r="Q621" s="330"/>
      <c r="R621" s="866"/>
      <c r="S621" s="152"/>
      <c r="T621" s="152"/>
      <c r="U621" s="835"/>
      <c r="V621" s="345"/>
      <c r="W621" s="835"/>
      <c r="X621" s="345"/>
      <c r="Y621" s="835"/>
      <c r="Z621" s="270"/>
      <c r="AA621" s="831"/>
      <c r="AB621" s="855"/>
      <c r="AC621" s="319"/>
      <c r="AD621" s="319"/>
      <c r="AE621" s="319"/>
      <c r="AF621" s="319"/>
      <c r="AG621" s="857"/>
      <c r="AH621" s="46"/>
      <c r="AI621" s="19"/>
    </row>
    <row r="622" spans="2:35" hidden="1">
      <c r="B622" s="823"/>
      <c r="C622" s="828"/>
      <c r="D622" s="25"/>
      <c r="E622" s="25"/>
      <c r="F622" s="357"/>
      <c r="G622" s="357"/>
      <c r="H622" s="7" t="str">
        <f>IFERROR(IF(G622/#REF!=0," ",G622/#REF!),"")</f>
        <v/>
      </c>
      <c r="I622" s="147"/>
      <c r="J622" s="147"/>
      <c r="K622" s="147"/>
      <c r="L622" s="147"/>
      <c r="M622" s="147"/>
      <c r="N622" s="147"/>
      <c r="O622" s="863"/>
      <c r="P622" s="860"/>
      <c r="Q622" s="330"/>
      <c r="R622" s="866"/>
      <c r="S622" s="152"/>
      <c r="T622" s="152"/>
      <c r="U622" s="835"/>
      <c r="V622" s="345"/>
      <c r="W622" s="835"/>
      <c r="X622" s="345"/>
      <c r="Y622" s="835"/>
      <c r="Z622" s="270"/>
      <c r="AA622" s="831"/>
      <c r="AB622" s="855"/>
      <c r="AC622" s="319"/>
      <c r="AD622" s="319"/>
      <c r="AE622" s="319"/>
      <c r="AF622" s="319"/>
      <c r="AG622" s="857"/>
      <c r="AH622" s="46"/>
      <c r="AI622" s="19"/>
    </row>
    <row r="623" spans="2:35" hidden="1">
      <c r="B623" s="823"/>
      <c r="C623" s="828"/>
      <c r="D623" s="25"/>
      <c r="E623" s="25"/>
      <c r="F623" s="357"/>
      <c r="G623" s="357"/>
      <c r="H623" s="7" t="str">
        <f>IFERROR(IF(G623/#REF!=0," ",G623/#REF!),"")</f>
        <v/>
      </c>
      <c r="I623" s="147"/>
      <c r="J623" s="147"/>
      <c r="K623" s="147"/>
      <c r="L623" s="147"/>
      <c r="M623" s="147"/>
      <c r="N623" s="147"/>
      <c r="O623" s="863"/>
      <c r="P623" s="860"/>
      <c r="Q623" s="330"/>
      <c r="R623" s="866"/>
      <c r="S623" s="152"/>
      <c r="T623" s="152"/>
      <c r="U623" s="835"/>
      <c r="V623" s="345"/>
      <c r="W623" s="835"/>
      <c r="X623" s="345"/>
      <c r="Y623" s="835"/>
      <c r="Z623" s="270"/>
      <c r="AA623" s="831"/>
      <c r="AB623" s="855"/>
      <c r="AC623" s="319"/>
      <c r="AD623" s="319"/>
      <c r="AE623" s="319"/>
      <c r="AF623" s="319"/>
      <c r="AG623" s="857"/>
      <c r="AH623" s="46"/>
      <c r="AI623" s="19"/>
    </row>
    <row r="624" spans="2:35" hidden="1">
      <c r="B624" s="823"/>
      <c r="C624" s="828"/>
      <c r="D624" s="25"/>
      <c r="E624" s="25"/>
      <c r="F624" s="357"/>
      <c r="G624" s="22"/>
      <c r="H624" s="7" t="str">
        <f>IFERROR(IF(G624/#REF!=0," ",G624/#REF!),"")</f>
        <v/>
      </c>
      <c r="I624" s="147"/>
      <c r="J624" s="147"/>
      <c r="K624" s="147"/>
      <c r="L624" s="147"/>
      <c r="M624" s="147"/>
      <c r="N624" s="147"/>
      <c r="O624" s="863"/>
      <c r="P624" s="860"/>
      <c r="Q624" s="330"/>
      <c r="R624" s="866"/>
      <c r="S624" s="152"/>
      <c r="T624" s="152"/>
      <c r="U624" s="835"/>
      <c r="V624" s="345"/>
      <c r="W624" s="835"/>
      <c r="X624" s="345"/>
      <c r="Y624" s="835"/>
      <c r="Z624" s="270"/>
      <c r="AA624" s="831"/>
      <c r="AB624" s="855"/>
      <c r="AC624" s="319"/>
      <c r="AD624" s="319"/>
      <c r="AE624" s="319"/>
      <c r="AF624" s="319"/>
      <c r="AG624" s="857"/>
      <c r="AH624" s="46"/>
      <c r="AI624" s="19"/>
    </row>
    <row r="625" spans="2:35" hidden="1">
      <c r="B625" s="823"/>
      <c r="C625" s="828"/>
      <c r="D625" s="25"/>
      <c r="E625" s="25"/>
      <c r="F625" s="357"/>
      <c r="G625" s="22"/>
      <c r="H625" s="7" t="str">
        <f>IFERROR(IF(G625/#REF!=0," ",G625/#REF!),"")</f>
        <v/>
      </c>
      <c r="I625" s="147"/>
      <c r="J625" s="147"/>
      <c r="K625" s="147"/>
      <c r="L625" s="147"/>
      <c r="M625" s="147"/>
      <c r="N625" s="147"/>
      <c r="O625" s="863"/>
      <c r="P625" s="860"/>
      <c r="Q625" s="330"/>
      <c r="R625" s="866"/>
      <c r="S625" s="152"/>
      <c r="T625" s="152"/>
      <c r="U625" s="835"/>
      <c r="V625" s="345"/>
      <c r="W625" s="835"/>
      <c r="X625" s="345"/>
      <c r="Y625" s="835"/>
      <c r="Z625" s="270"/>
      <c r="AA625" s="831"/>
      <c r="AB625" s="855"/>
      <c r="AC625" s="319"/>
      <c r="AD625" s="319"/>
      <c r="AE625" s="319"/>
      <c r="AF625" s="319"/>
      <c r="AG625" s="857"/>
      <c r="AH625" s="46"/>
      <c r="AI625" s="19"/>
    </row>
    <row r="626" spans="2:35" hidden="1">
      <c r="B626" s="823"/>
      <c r="C626" s="828"/>
      <c r="D626" s="25"/>
      <c r="E626" s="25"/>
      <c r="F626" s="357"/>
      <c r="G626" s="22"/>
      <c r="H626" s="7" t="str">
        <f>IFERROR(IF(G626/#REF!=0," ",G626/#REF!),"")</f>
        <v/>
      </c>
      <c r="I626" s="147"/>
      <c r="J626" s="147"/>
      <c r="K626" s="147"/>
      <c r="L626" s="147"/>
      <c r="M626" s="147"/>
      <c r="N626" s="147"/>
      <c r="O626" s="863"/>
      <c r="P626" s="860"/>
      <c r="Q626" s="330"/>
      <c r="R626" s="866"/>
      <c r="S626" s="152"/>
      <c r="T626" s="152"/>
      <c r="U626" s="835"/>
      <c r="V626" s="345"/>
      <c r="W626" s="835"/>
      <c r="X626" s="345"/>
      <c r="Y626" s="835"/>
      <c r="Z626" s="270"/>
      <c r="AA626" s="831"/>
      <c r="AB626" s="855"/>
      <c r="AC626" s="319"/>
      <c r="AD626" s="319"/>
      <c r="AE626" s="319"/>
      <c r="AF626" s="319"/>
      <c r="AG626" s="857"/>
      <c r="AH626" s="46"/>
      <c r="AI626" s="19"/>
    </row>
    <row r="627" spans="2:35" hidden="1">
      <c r="B627" s="823"/>
      <c r="C627" s="828"/>
      <c r="D627" s="25"/>
      <c r="E627" s="25"/>
      <c r="F627" s="357"/>
      <c r="G627" s="22"/>
      <c r="H627" s="7" t="str">
        <f>IFERROR(IF(G627/#REF!=0," ",G627/#REF!),"")</f>
        <v/>
      </c>
      <c r="I627" s="147"/>
      <c r="J627" s="147"/>
      <c r="K627" s="147"/>
      <c r="L627" s="147"/>
      <c r="M627" s="147"/>
      <c r="N627" s="147"/>
      <c r="O627" s="863"/>
      <c r="P627" s="860"/>
      <c r="Q627" s="330"/>
      <c r="R627" s="866"/>
      <c r="S627" s="152"/>
      <c r="T627" s="152"/>
      <c r="U627" s="835"/>
      <c r="V627" s="345"/>
      <c r="W627" s="835"/>
      <c r="X627" s="345"/>
      <c r="Y627" s="835"/>
      <c r="Z627" s="270"/>
      <c r="AA627" s="831"/>
      <c r="AB627" s="855"/>
      <c r="AC627" s="319"/>
      <c r="AD627" s="319"/>
      <c r="AE627" s="319"/>
      <c r="AF627" s="319"/>
      <c r="AG627" s="857"/>
      <c r="AH627" s="46"/>
      <c r="AI627" s="19"/>
    </row>
    <row r="628" spans="2:35" hidden="1">
      <c r="B628" s="823"/>
      <c r="C628" s="828"/>
      <c r="D628" s="25"/>
      <c r="E628" s="25"/>
      <c r="F628" s="357"/>
      <c r="G628" s="22"/>
      <c r="H628" s="7" t="str">
        <f>IFERROR(IF(G628/#REF!=0," ",G628/#REF!),"")</f>
        <v/>
      </c>
      <c r="I628" s="147"/>
      <c r="J628" s="147"/>
      <c r="K628" s="147"/>
      <c r="L628" s="147"/>
      <c r="M628" s="147"/>
      <c r="N628" s="147"/>
      <c r="O628" s="863"/>
      <c r="P628" s="860"/>
      <c r="Q628" s="330"/>
      <c r="R628" s="866"/>
      <c r="S628" s="152"/>
      <c r="T628" s="152"/>
      <c r="U628" s="835"/>
      <c r="V628" s="345"/>
      <c r="W628" s="835"/>
      <c r="X628" s="345"/>
      <c r="Y628" s="835"/>
      <c r="Z628" s="270"/>
      <c r="AA628" s="831"/>
      <c r="AB628" s="855"/>
      <c r="AC628" s="319"/>
      <c r="AD628" s="319"/>
      <c r="AE628" s="319"/>
      <c r="AF628" s="319"/>
      <c r="AG628" s="857"/>
      <c r="AH628" s="46"/>
      <c r="AI628" s="19"/>
    </row>
    <row r="629" spans="2:35" hidden="1">
      <c r="B629" s="822"/>
      <c r="C629" s="829"/>
      <c r="D629" s="25"/>
      <c r="E629" s="25"/>
      <c r="F629" s="357"/>
      <c r="G629" s="22"/>
      <c r="H629" s="7" t="str">
        <f>IFERROR(IF(G629/#REF!=0," ",G629/#REF!),"")</f>
        <v/>
      </c>
      <c r="I629" s="7"/>
      <c r="J629" s="7"/>
      <c r="K629" s="7"/>
      <c r="L629" s="7"/>
      <c r="M629" s="7"/>
      <c r="N629" s="7"/>
      <c r="O629" s="864"/>
      <c r="P629" s="861"/>
      <c r="Q629" s="331"/>
      <c r="R629" s="867"/>
      <c r="S629" s="153"/>
      <c r="T629" s="153"/>
      <c r="U629" s="836"/>
      <c r="V629" s="346"/>
      <c r="W629" s="836"/>
      <c r="X629" s="346"/>
      <c r="Y629" s="836"/>
      <c r="Z629" s="271"/>
      <c r="AA629" s="832"/>
      <c r="AB629" s="856"/>
      <c r="AC629" s="320"/>
      <c r="AD629" s="320"/>
      <c r="AE629" s="320"/>
      <c r="AF629" s="320"/>
      <c r="AG629" s="858"/>
      <c r="AH629" s="46"/>
      <c r="AI629" s="19"/>
    </row>
    <row r="630" spans="2:35" s="90" customFormat="1" ht="16.5" hidden="1" customHeight="1">
      <c r="B630" s="821"/>
      <c r="C630" s="78" t="s">
        <v>348</v>
      </c>
      <c r="D630" s="78">
        <f>COUNTA(D620:D629)</f>
        <v>0</v>
      </c>
      <c r="E630" s="78"/>
      <c r="F630" s="78"/>
      <c r="G630" s="69">
        <f>SUM(G620:G629)</f>
        <v>0</v>
      </c>
      <c r="H630" s="69">
        <f>SUM(H620:H629)</f>
        <v>0</v>
      </c>
      <c r="I630" s="69"/>
      <c r="J630" s="69"/>
      <c r="K630" s="69"/>
      <c r="L630" s="69"/>
      <c r="M630" s="69"/>
      <c r="N630" s="69"/>
      <c r="O630" s="70">
        <f>SUM(O620:O629)</f>
        <v>0</v>
      </c>
      <c r="P630" s="71">
        <f>SUM(P620:P629)</f>
        <v>0</v>
      </c>
      <c r="Q630" s="71"/>
      <c r="R630" s="71">
        <f>SUM(R620:R629)</f>
        <v>0</v>
      </c>
      <c r="S630" s="71"/>
      <c r="T630" s="71"/>
      <c r="U630" s="74">
        <f>SUM(U620:U629)</f>
        <v>0</v>
      </c>
      <c r="V630" s="74"/>
      <c r="W630" s="74">
        <f t="shared" ref="W630" si="108">SUM(W620:W629)</f>
        <v>0</v>
      </c>
      <c r="X630" s="74"/>
      <c r="Y630" s="74">
        <f>SUM(Y620:Y629)</f>
        <v>0</v>
      </c>
      <c r="Z630" s="74"/>
      <c r="AA630" s="71"/>
      <c r="AB630" s="71" t="e">
        <f>SUM(AB620:AB629)</f>
        <v>#REF!</v>
      </c>
      <c r="AC630" s="71"/>
      <c r="AD630" s="71"/>
      <c r="AE630" s="71"/>
      <c r="AF630" s="71"/>
      <c r="AG630" s="71" t="e">
        <f t="shared" ref="AG630" si="109">SUM(AG620:AG629)</f>
        <v>#REF!</v>
      </c>
      <c r="AH630" s="81"/>
      <c r="AI630" s="91"/>
    </row>
    <row r="631" spans="2:35" s="93" customFormat="1" hidden="1">
      <c r="B631" s="822"/>
      <c r="C631" s="82"/>
      <c r="D631" s="83"/>
      <c r="E631" s="83"/>
      <c r="F631" s="84"/>
      <c r="G631" s="84"/>
      <c r="H631" s="28" t="str">
        <f>IFERROR(IF(G631/#REF!=0," ",G631/#REF!),"")</f>
        <v/>
      </c>
      <c r="I631" s="28"/>
      <c r="J631" s="28"/>
      <c r="K631" s="28"/>
      <c r="L631" s="28"/>
      <c r="M631" s="28"/>
      <c r="N631" s="28"/>
      <c r="O631" s="72"/>
      <c r="P631" s="73"/>
      <c r="Q631" s="73"/>
      <c r="R631" s="73"/>
      <c r="S631" s="73"/>
      <c r="T631" s="73"/>
      <c r="U631" s="73"/>
      <c r="V631" s="73"/>
      <c r="W631" s="73"/>
      <c r="X631" s="73"/>
      <c r="Y631" s="73"/>
      <c r="Z631" s="73"/>
      <c r="AA631" s="73"/>
      <c r="AB631" s="73"/>
      <c r="AC631" s="73"/>
      <c r="AD631" s="73"/>
      <c r="AE631" s="73"/>
      <c r="AF631" s="73"/>
      <c r="AG631" s="73"/>
      <c r="AH631" s="87"/>
      <c r="AI631" s="92"/>
    </row>
    <row r="632" spans="2:35" hidden="1">
      <c r="B632" s="823">
        <f>B620+1</f>
        <v>52</v>
      </c>
      <c r="C632" s="828"/>
      <c r="D632" s="25"/>
      <c r="E632" s="25"/>
      <c r="F632" s="24"/>
      <c r="G632" s="357"/>
      <c r="H632" s="7" t="str">
        <f>IFERROR(IF(G632/#REF!=0," ",G632/#REF!),"")</f>
        <v/>
      </c>
      <c r="I632" s="147"/>
      <c r="J632" s="147"/>
      <c r="K632" s="147"/>
      <c r="L632" s="147"/>
      <c r="M632" s="147"/>
      <c r="N632" s="147"/>
      <c r="O632" s="862" t="str">
        <f>IFERROR(ROUND(IF(G642/#REF!=0,"",G642/#REF!),0),"")</f>
        <v/>
      </c>
      <c r="P632" s="859" t="str">
        <f>IFERROR(O642/#REF!,"")</f>
        <v/>
      </c>
      <c r="Q632" s="332"/>
      <c r="R632" s="865" t="str">
        <f>IFERROR(P642*#REF!/2,"")</f>
        <v/>
      </c>
      <c r="S632" s="152"/>
      <c r="T632" s="152"/>
      <c r="U632" s="834" t="str">
        <f>IFERROR(ROUND(IF(OR(#REF!="Hino Truck",#REF!="Hino Truck",#REF!="Hino Truck",#REF!="Hino Truck"),$P642/#REF!,""),1),"NA")</f>
        <v>NA</v>
      </c>
      <c r="V632" s="344"/>
      <c r="W632" s="834" t="str">
        <f>IFERROR(ROUND(IF(OR(#REF!="Shazoor",#REF!="Shazoor",#REF!="Shazoor",#REF!="Shazoor"),$P642/#REF!,""),1),"NA")</f>
        <v>NA</v>
      </c>
      <c r="X632" s="344"/>
      <c r="Y632" s="834" t="str">
        <f>IFERROR(ROUND(IF(OR(#REF!="Suzuki",#REF!="Suzuki",#REF!="Suzuki",#REF!="Suzuki"),$P642/#REF!,""),1),"NA")</f>
        <v>NA</v>
      </c>
      <c r="Z632" s="269"/>
      <c r="AA632" s="830"/>
      <c r="AB632" s="855" t="e">
        <f>H642/#REF!/#REF!</f>
        <v>#REF!</v>
      </c>
      <c r="AC632" s="319"/>
      <c r="AD632" s="319"/>
      <c r="AE632" s="319"/>
      <c r="AF632" s="319"/>
      <c r="AG632" s="857" t="e">
        <f>ROUND(AB642/#REF!,0)</f>
        <v>#REF!</v>
      </c>
      <c r="AH632" s="44"/>
      <c r="AI632" s="19"/>
    </row>
    <row r="633" spans="2:35" hidden="1">
      <c r="B633" s="823"/>
      <c r="C633" s="828"/>
      <c r="D633" s="25"/>
      <c r="E633" s="25"/>
      <c r="F633" s="357"/>
      <c r="G633" s="357"/>
      <c r="H633" s="7" t="str">
        <f>IFERROR(IF(G633/#REF!=0," ",G633/#REF!),"")</f>
        <v/>
      </c>
      <c r="I633" s="147"/>
      <c r="J633" s="147"/>
      <c r="K633" s="147"/>
      <c r="L633" s="147"/>
      <c r="M633" s="147"/>
      <c r="N633" s="147"/>
      <c r="O633" s="863"/>
      <c r="P633" s="860"/>
      <c r="Q633" s="330"/>
      <c r="R633" s="866"/>
      <c r="S633" s="152"/>
      <c r="T633" s="152"/>
      <c r="U633" s="835"/>
      <c r="V633" s="345"/>
      <c r="W633" s="835"/>
      <c r="X633" s="345"/>
      <c r="Y633" s="835"/>
      <c r="Z633" s="270"/>
      <c r="AA633" s="831"/>
      <c r="AB633" s="855"/>
      <c r="AC633" s="319"/>
      <c r="AD633" s="319"/>
      <c r="AE633" s="319"/>
      <c r="AF633" s="319"/>
      <c r="AG633" s="857"/>
      <c r="AH633" s="46"/>
      <c r="AI633" s="19"/>
    </row>
    <row r="634" spans="2:35" hidden="1">
      <c r="B634" s="823"/>
      <c r="C634" s="828"/>
      <c r="D634" s="25"/>
      <c r="E634" s="25"/>
      <c r="F634" s="357"/>
      <c r="G634" s="357"/>
      <c r="H634" s="7" t="str">
        <f>IFERROR(IF(G634/#REF!=0," ",G634/#REF!),"")</f>
        <v/>
      </c>
      <c r="I634" s="147"/>
      <c r="J634" s="147"/>
      <c r="K634" s="147"/>
      <c r="L634" s="147"/>
      <c r="M634" s="147"/>
      <c r="N634" s="147"/>
      <c r="O634" s="863"/>
      <c r="P634" s="860"/>
      <c r="Q634" s="330"/>
      <c r="R634" s="866"/>
      <c r="S634" s="152"/>
      <c r="T634" s="152"/>
      <c r="U634" s="835"/>
      <c r="V634" s="345"/>
      <c r="W634" s="835"/>
      <c r="X634" s="345"/>
      <c r="Y634" s="835"/>
      <c r="Z634" s="270"/>
      <c r="AA634" s="831"/>
      <c r="AB634" s="855"/>
      <c r="AC634" s="319"/>
      <c r="AD634" s="319"/>
      <c r="AE634" s="319"/>
      <c r="AF634" s="319"/>
      <c r="AG634" s="857"/>
      <c r="AH634" s="46"/>
      <c r="AI634" s="19"/>
    </row>
    <row r="635" spans="2:35" hidden="1">
      <c r="B635" s="823"/>
      <c r="C635" s="828"/>
      <c r="D635" s="25"/>
      <c r="E635" s="25"/>
      <c r="F635" s="357"/>
      <c r="G635" s="357"/>
      <c r="H635" s="7" t="str">
        <f>IFERROR(IF(G635/#REF!=0," ",G635/#REF!),"")</f>
        <v/>
      </c>
      <c r="I635" s="147"/>
      <c r="J635" s="147"/>
      <c r="K635" s="147"/>
      <c r="L635" s="147"/>
      <c r="M635" s="147"/>
      <c r="N635" s="147"/>
      <c r="O635" s="863"/>
      <c r="P635" s="860"/>
      <c r="Q635" s="330"/>
      <c r="R635" s="866"/>
      <c r="S635" s="152"/>
      <c r="T635" s="152"/>
      <c r="U635" s="835"/>
      <c r="V635" s="345"/>
      <c r="W635" s="835"/>
      <c r="X635" s="345"/>
      <c r="Y635" s="835"/>
      <c r="Z635" s="270"/>
      <c r="AA635" s="831"/>
      <c r="AB635" s="855"/>
      <c r="AC635" s="319"/>
      <c r="AD635" s="319"/>
      <c r="AE635" s="319"/>
      <c r="AF635" s="319"/>
      <c r="AG635" s="857"/>
      <c r="AH635" s="46"/>
      <c r="AI635" s="19"/>
    </row>
    <row r="636" spans="2:35" hidden="1">
      <c r="B636" s="823"/>
      <c r="C636" s="828"/>
      <c r="D636" s="25"/>
      <c r="E636" s="25"/>
      <c r="F636" s="357"/>
      <c r="G636" s="22"/>
      <c r="H636" s="7" t="str">
        <f>IFERROR(IF(G636/#REF!=0," ",G636/#REF!),"")</f>
        <v/>
      </c>
      <c r="I636" s="147"/>
      <c r="J636" s="147"/>
      <c r="K636" s="147"/>
      <c r="L636" s="147"/>
      <c r="M636" s="147"/>
      <c r="N636" s="147"/>
      <c r="O636" s="863"/>
      <c r="P636" s="860"/>
      <c r="Q636" s="330"/>
      <c r="R636" s="866"/>
      <c r="S636" s="152"/>
      <c r="T636" s="152"/>
      <c r="U636" s="835"/>
      <c r="V636" s="345"/>
      <c r="W636" s="835"/>
      <c r="X636" s="345"/>
      <c r="Y636" s="835"/>
      <c r="Z636" s="270"/>
      <c r="AA636" s="831"/>
      <c r="AB636" s="855"/>
      <c r="AC636" s="319"/>
      <c r="AD636" s="319"/>
      <c r="AE636" s="319"/>
      <c r="AF636" s="319"/>
      <c r="AG636" s="857"/>
      <c r="AH636" s="46"/>
      <c r="AI636" s="19"/>
    </row>
    <row r="637" spans="2:35" hidden="1">
      <c r="B637" s="823"/>
      <c r="C637" s="828"/>
      <c r="D637" s="25"/>
      <c r="E637" s="25"/>
      <c r="F637" s="357"/>
      <c r="G637" s="22"/>
      <c r="H637" s="7" t="str">
        <f>IFERROR(IF(G637/#REF!=0," ",G637/#REF!),"")</f>
        <v/>
      </c>
      <c r="I637" s="147"/>
      <c r="J637" s="147"/>
      <c r="K637" s="147"/>
      <c r="L637" s="147"/>
      <c r="M637" s="147"/>
      <c r="N637" s="147"/>
      <c r="O637" s="863"/>
      <c r="P637" s="860"/>
      <c r="Q637" s="330"/>
      <c r="R637" s="866"/>
      <c r="S637" s="152"/>
      <c r="T637" s="152"/>
      <c r="U637" s="835"/>
      <c r="V637" s="345"/>
      <c r="W637" s="835"/>
      <c r="X637" s="345"/>
      <c r="Y637" s="835"/>
      <c r="Z637" s="270"/>
      <c r="AA637" s="831"/>
      <c r="AB637" s="855"/>
      <c r="AC637" s="319"/>
      <c r="AD637" s="319"/>
      <c r="AE637" s="319"/>
      <c r="AF637" s="319"/>
      <c r="AG637" s="857"/>
      <c r="AH637" s="46"/>
      <c r="AI637" s="19"/>
    </row>
    <row r="638" spans="2:35" hidden="1">
      <c r="B638" s="823"/>
      <c r="C638" s="828"/>
      <c r="D638" s="25"/>
      <c r="E638" s="25"/>
      <c r="F638" s="357"/>
      <c r="G638" s="22"/>
      <c r="H638" s="7" t="str">
        <f>IFERROR(IF(G638/#REF!=0," ",G638/#REF!),"")</f>
        <v/>
      </c>
      <c r="I638" s="147"/>
      <c r="J638" s="147"/>
      <c r="K638" s="147"/>
      <c r="L638" s="147"/>
      <c r="M638" s="147"/>
      <c r="N638" s="147"/>
      <c r="O638" s="863"/>
      <c r="P638" s="860"/>
      <c r="Q638" s="330"/>
      <c r="R638" s="866"/>
      <c r="S638" s="152"/>
      <c r="T638" s="152"/>
      <c r="U638" s="835"/>
      <c r="V638" s="345"/>
      <c r="W638" s="835"/>
      <c r="X638" s="345"/>
      <c r="Y638" s="835"/>
      <c r="Z638" s="270"/>
      <c r="AA638" s="831"/>
      <c r="AB638" s="855"/>
      <c r="AC638" s="319"/>
      <c r="AD638" s="319"/>
      <c r="AE638" s="319"/>
      <c r="AF638" s="319"/>
      <c r="AG638" s="857"/>
      <c r="AH638" s="46"/>
      <c r="AI638" s="19"/>
    </row>
    <row r="639" spans="2:35" hidden="1">
      <c r="B639" s="823"/>
      <c r="C639" s="828"/>
      <c r="D639" s="25"/>
      <c r="E639" s="25"/>
      <c r="F639" s="357"/>
      <c r="G639" s="22"/>
      <c r="H639" s="7" t="str">
        <f>IFERROR(IF(G639/#REF!=0," ",G639/#REF!),"")</f>
        <v/>
      </c>
      <c r="I639" s="147"/>
      <c r="J639" s="147"/>
      <c r="K639" s="147"/>
      <c r="L639" s="147"/>
      <c r="M639" s="147"/>
      <c r="N639" s="147"/>
      <c r="O639" s="863"/>
      <c r="P639" s="860"/>
      <c r="Q639" s="330"/>
      <c r="R639" s="866"/>
      <c r="S639" s="152"/>
      <c r="T639" s="152"/>
      <c r="U639" s="835"/>
      <c r="V639" s="345"/>
      <c r="W639" s="835"/>
      <c r="X639" s="345"/>
      <c r="Y639" s="835"/>
      <c r="Z639" s="270"/>
      <c r="AA639" s="831"/>
      <c r="AB639" s="855"/>
      <c r="AC639" s="319"/>
      <c r="AD639" s="319"/>
      <c r="AE639" s="319"/>
      <c r="AF639" s="319"/>
      <c r="AG639" s="857"/>
      <c r="AH639" s="46"/>
      <c r="AI639" s="19"/>
    </row>
    <row r="640" spans="2:35" hidden="1">
      <c r="B640" s="823"/>
      <c r="C640" s="828"/>
      <c r="D640" s="25"/>
      <c r="E640" s="25"/>
      <c r="F640" s="357"/>
      <c r="G640" s="22"/>
      <c r="H640" s="7" t="str">
        <f>IFERROR(IF(G640/#REF!=0," ",G640/#REF!),"")</f>
        <v/>
      </c>
      <c r="I640" s="147"/>
      <c r="J640" s="147"/>
      <c r="K640" s="147"/>
      <c r="L640" s="147"/>
      <c r="M640" s="147"/>
      <c r="N640" s="147"/>
      <c r="O640" s="863"/>
      <c r="P640" s="860"/>
      <c r="Q640" s="330"/>
      <c r="R640" s="866"/>
      <c r="S640" s="152"/>
      <c r="T640" s="152"/>
      <c r="U640" s="835"/>
      <c r="V640" s="345"/>
      <c r="W640" s="835"/>
      <c r="X640" s="345"/>
      <c r="Y640" s="835"/>
      <c r="Z640" s="270"/>
      <c r="AA640" s="831"/>
      <c r="AB640" s="855"/>
      <c r="AC640" s="319"/>
      <c r="AD640" s="319"/>
      <c r="AE640" s="319"/>
      <c r="AF640" s="319"/>
      <c r="AG640" s="857"/>
      <c r="AH640" s="46"/>
      <c r="AI640" s="19"/>
    </row>
    <row r="641" spans="2:35" hidden="1">
      <c r="B641" s="822"/>
      <c r="C641" s="829"/>
      <c r="D641" s="25"/>
      <c r="E641" s="25"/>
      <c r="F641" s="357"/>
      <c r="G641" s="22"/>
      <c r="H641" s="7" t="str">
        <f>IFERROR(IF(G641/#REF!=0," ",G641/#REF!),"")</f>
        <v/>
      </c>
      <c r="I641" s="7"/>
      <c r="J641" s="7"/>
      <c r="K641" s="7"/>
      <c r="L641" s="7"/>
      <c r="M641" s="7"/>
      <c r="N641" s="7"/>
      <c r="O641" s="864"/>
      <c r="P641" s="861"/>
      <c r="Q641" s="331"/>
      <c r="R641" s="867"/>
      <c r="S641" s="153"/>
      <c r="T641" s="153"/>
      <c r="U641" s="836"/>
      <c r="V641" s="346"/>
      <c r="W641" s="836"/>
      <c r="X641" s="346"/>
      <c r="Y641" s="836"/>
      <c r="Z641" s="271"/>
      <c r="AA641" s="832"/>
      <c r="AB641" s="856"/>
      <c r="AC641" s="320"/>
      <c r="AD641" s="320"/>
      <c r="AE641" s="320"/>
      <c r="AF641" s="320"/>
      <c r="AG641" s="858"/>
      <c r="AH641" s="46"/>
      <c r="AI641" s="19"/>
    </row>
    <row r="642" spans="2:35" s="90" customFormat="1" ht="16.5" hidden="1" customHeight="1">
      <c r="B642" s="821"/>
      <c r="C642" s="78" t="s">
        <v>348</v>
      </c>
      <c r="D642" s="78">
        <f>COUNTA(D632:D641)</f>
        <v>0</v>
      </c>
      <c r="E642" s="78"/>
      <c r="F642" s="78"/>
      <c r="G642" s="69">
        <f>SUM(G632:G641)</f>
        <v>0</v>
      </c>
      <c r="H642" s="69">
        <f>SUM(H632:H641)</f>
        <v>0</v>
      </c>
      <c r="I642" s="69"/>
      <c r="J642" s="69"/>
      <c r="K642" s="69"/>
      <c r="L642" s="69"/>
      <c r="M642" s="69"/>
      <c r="N642" s="69"/>
      <c r="O642" s="70">
        <f>SUM(O632:O641)</f>
        <v>0</v>
      </c>
      <c r="P642" s="71">
        <f>SUM(P632:P641)</f>
        <v>0</v>
      </c>
      <c r="Q642" s="71"/>
      <c r="R642" s="71">
        <f>SUM(R632:R641)</f>
        <v>0</v>
      </c>
      <c r="S642" s="71"/>
      <c r="T642" s="71"/>
      <c r="U642" s="74">
        <f>SUM(U632:U641)</f>
        <v>0</v>
      </c>
      <c r="V642" s="74"/>
      <c r="W642" s="74">
        <f t="shared" ref="W642" si="110">SUM(W632:W641)</f>
        <v>0</v>
      </c>
      <c r="X642" s="74"/>
      <c r="Y642" s="74">
        <f>SUM(Y632:Y641)</f>
        <v>0</v>
      </c>
      <c r="Z642" s="74"/>
      <c r="AA642" s="71"/>
      <c r="AB642" s="71" t="e">
        <f>SUM(AB632:AB641)</f>
        <v>#REF!</v>
      </c>
      <c r="AC642" s="71"/>
      <c r="AD642" s="71"/>
      <c r="AE642" s="71"/>
      <c r="AF642" s="71"/>
      <c r="AG642" s="71" t="e">
        <f t="shared" ref="AG642" si="111">SUM(AG632:AG641)</f>
        <v>#REF!</v>
      </c>
      <c r="AH642" s="81"/>
      <c r="AI642" s="91"/>
    </row>
    <row r="643" spans="2:35" s="93" customFormat="1" hidden="1">
      <c r="B643" s="822"/>
      <c r="C643" s="82"/>
      <c r="D643" s="83"/>
      <c r="E643" s="83"/>
      <c r="F643" s="84"/>
      <c r="G643" s="84"/>
      <c r="H643" s="28" t="str">
        <f>IFERROR(IF(G643/#REF!=0," ",G643/#REF!),"")</f>
        <v/>
      </c>
      <c r="I643" s="28"/>
      <c r="J643" s="28"/>
      <c r="K643" s="28"/>
      <c r="L643" s="28"/>
      <c r="M643" s="28"/>
      <c r="N643" s="28"/>
      <c r="O643" s="72"/>
      <c r="P643" s="73"/>
      <c r="Q643" s="73"/>
      <c r="R643" s="73"/>
      <c r="S643" s="73"/>
      <c r="T643" s="73"/>
      <c r="U643" s="73"/>
      <c r="V643" s="73"/>
      <c r="W643" s="73"/>
      <c r="X643" s="73"/>
      <c r="Y643" s="73"/>
      <c r="Z643" s="73"/>
      <c r="AA643" s="73"/>
      <c r="AB643" s="73"/>
      <c r="AC643" s="73"/>
      <c r="AD643" s="73"/>
      <c r="AE643" s="73"/>
      <c r="AF643" s="73"/>
      <c r="AG643" s="73"/>
      <c r="AH643" s="87"/>
      <c r="AI643" s="92"/>
    </row>
    <row r="644" spans="2:35" hidden="1">
      <c r="B644" s="823">
        <f>B632+1</f>
        <v>53</v>
      </c>
      <c r="C644" s="828"/>
      <c r="D644" s="25"/>
      <c r="E644" s="25"/>
      <c r="F644" s="24"/>
      <c r="G644" s="357"/>
      <c r="H644" s="7" t="str">
        <f>IFERROR(IF(G644/#REF!=0," ",G644/#REF!),"")</f>
        <v/>
      </c>
      <c r="I644" s="147"/>
      <c r="J644" s="147"/>
      <c r="K644" s="147"/>
      <c r="L644" s="147"/>
      <c r="M644" s="147"/>
      <c r="N644" s="147"/>
      <c r="O644" s="862" t="str">
        <f>IFERROR(ROUND(IF(G654/#REF!=0,"",G654/#REF!),0),"")</f>
        <v/>
      </c>
      <c r="P644" s="859" t="str">
        <f>IFERROR(O654/#REF!,"")</f>
        <v/>
      </c>
      <c r="Q644" s="332"/>
      <c r="R644" s="865" t="str">
        <f>IFERROR(P654*#REF!/2,"")</f>
        <v/>
      </c>
      <c r="S644" s="152"/>
      <c r="T644" s="152"/>
      <c r="U644" s="834" t="str">
        <f>IFERROR(ROUND(IF(OR(#REF!="Hino Truck",#REF!="Hino Truck",#REF!="Hino Truck",#REF!="Hino Truck"),$P654/#REF!,""),1),"NA")</f>
        <v>NA</v>
      </c>
      <c r="V644" s="344"/>
      <c r="W644" s="834" t="str">
        <f>IFERROR(ROUND(IF(OR(#REF!="Shazoor",#REF!="Shazoor",#REF!="Shazoor",#REF!="Shazoor"),$P654/#REF!,""),1),"NA")</f>
        <v>NA</v>
      </c>
      <c r="X644" s="344"/>
      <c r="Y644" s="834" t="str">
        <f>IFERROR(ROUND(IF(OR(#REF!="Suzuki",#REF!="Suzuki",#REF!="Suzuki",#REF!="Suzuki"),$P654/#REF!,""),1),"NA")</f>
        <v>NA</v>
      </c>
      <c r="Z644" s="269"/>
      <c r="AA644" s="830"/>
      <c r="AB644" s="855" t="e">
        <f>H654/#REF!/#REF!</f>
        <v>#REF!</v>
      </c>
      <c r="AC644" s="319"/>
      <c r="AD644" s="319"/>
      <c r="AE644" s="319"/>
      <c r="AF644" s="319"/>
      <c r="AG644" s="857" t="e">
        <f>ROUND(AB654/#REF!,0)</f>
        <v>#REF!</v>
      </c>
      <c r="AH644" s="44"/>
      <c r="AI644" s="19"/>
    </row>
    <row r="645" spans="2:35" hidden="1">
      <c r="B645" s="823"/>
      <c r="C645" s="828"/>
      <c r="D645" s="25"/>
      <c r="E645" s="25"/>
      <c r="F645" s="357"/>
      <c r="G645" s="357"/>
      <c r="H645" s="7" t="str">
        <f>IFERROR(IF(G645/#REF!=0," ",G645/#REF!),"")</f>
        <v/>
      </c>
      <c r="I645" s="147"/>
      <c r="J645" s="147"/>
      <c r="K645" s="147"/>
      <c r="L645" s="147"/>
      <c r="M645" s="147"/>
      <c r="N645" s="147"/>
      <c r="O645" s="863"/>
      <c r="P645" s="860"/>
      <c r="Q645" s="330"/>
      <c r="R645" s="866"/>
      <c r="S645" s="152"/>
      <c r="T645" s="152"/>
      <c r="U645" s="835"/>
      <c r="V645" s="345"/>
      <c r="W645" s="835"/>
      <c r="X645" s="345"/>
      <c r="Y645" s="835"/>
      <c r="Z645" s="270"/>
      <c r="AA645" s="831"/>
      <c r="AB645" s="855"/>
      <c r="AC645" s="319"/>
      <c r="AD645" s="319"/>
      <c r="AE645" s="319"/>
      <c r="AF645" s="319"/>
      <c r="AG645" s="857"/>
      <c r="AH645" s="46"/>
      <c r="AI645" s="19"/>
    </row>
    <row r="646" spans="2:35" hidden="1">
      <c r="B646" s="823"/>
      <c r="C646" s="828"/>
      <c r="D646" s="25"/>
      <c r="E646" s="25"/>
      <c r="F646" s="357"/>
      <c r="G646" s="357"/>
      <c r="H646" s="7" t="str">
        <f>IFERROR(IF(G646/#REF!=0," ",G646/#REF!),"")</f>
        <v/>
      </c>
      <c r="I646" s="147"/>
      <c r="J646" s="147"/>
      <c r="K646" s="147"/>
      <c r="L646" s="147"/>
      <c r="M646" s="147"/>
      <c r="N646" s="147"/>
      <c r="O646" s="863"/>
      <c r="P646" s="860"/>
      <c r="Q646" s="330"/>
      <c r="R646" s="866"/>
      <c r="S646" s="152"/>
      <c r="T646" s="152"/>
      <c r="U646" s="835"/>
      <c r="V646" s="345"/>
      <c r="W646" s="835"/>
      <c r="X646" s="345"/>
      <c r="Y646" s="835"/>
      <c r="Z646" s="270"/>
      <c r="AA646" s="831"/>
      <c r="AB646" s="855"/>
      <c r="AC646" s="319"/>
      <c r="AD646" s="319"/>
      <c r="AE646" s="319"/>
      <c r="AF646" s="319"/>
      <c r="AG646" s="857"/>
      <c r="AH646" s="46"/>
      <c r="AI646" s="19"/>
    </row>
    <row r="647" spans="2:35" hidden="1">
      <c r="B647" s="823"/>
      <c r="C647" s="828"/>
      <c r="D647" s="25"/>
      <c r="E647" s="25"/>
      <c r="F647" s="357"/>
      <c r="G647" s="357"/>
      <c r="H647" s="7" t="str">
        <f>IFERROR(IF(G647/#REF!=0," ",G647/#REF!),"")</f>
        <v/>
      </c>
      <c r="I647" s="147"/>
      <c r="J647" s="147"/>
      <c r="K647" s="147"/>
      <c r="L647" s="147"/>
      <c r="M647" s="147"/>
      <c r="N647" s="147"/>
      <c r="O647" s="863"/>
      <c r="P647" s="860"/>
      <c r="Q647" s="330"/>
      <c r="R647" s="866"/>
      <c r="S647" s="152"/>
      <c r="T647" s="152"/>
      <c r="U647" s="835"/>
      <c r="V647" s="345"/>
      <c r="W647" s="835"/>
      <c r="X647" s="345"/>
      <c r="Y647" s="835"/>
      <c r="Z647" s="270"/>
      <c r="AA647" s="831"/>
      <c r="AB647" s="855"/>
      <c r="AC647" s="319"/>
      <c r="AD647" s="319"/>
      <c r="AE647" s="319"/>
      <c r="AF647" s="319"/>
      <c r="AG647" s="857"/>
      <c r="AH647" s="46"/>
      <c r="AI647" s="19"/>
    </row>
    <row r="648" spans="2:35" hidden="1">
      <c r="B648" s="823"/>
      <c r="C648" s="828"/>
      <c r="D648" s="25"/>
      <c r="E648" s="25"/>
      <c r="F648" s="357"/>
      <c r="G648" s="22"/>
      <c r="H648" s="7" t="str">
        <f>IFERROR(IF(G648/#REF!=0," ",G648/#REF!),"")</f>
        <v/>
      </c>
      <c r="I648" s="147"/>
      <c r="J648" s="147"/>
      <c r="K648" s="147"/>
      <c r="L648" s="147"/>
      <c r="M648" s="147"/>
      <c r="N648" s="147"/>
      <c r="O648" s="863"/>
      <c r="P648" s="860"/>
      <c r="Q648" s="330"/>
      <c r="R648" s="866"/>
      <c r="S648" s="152"/>
      <c r="T648" s="152"/>
      <c r="U648" s="835"/>
      <c r="V648" s="345"/>
      <c r="W648" s="835"/>
      <c r="X648" s="345"/>
      <c r="Y648" s="835"/>
      <c r="Z648" s="270"/>
      <c r="AA648" s="831"/>
      <c r="AB648" s="855"/>
      <c r="AC648" s="319"/>
      <c r="AD648" s="319"/>
      <c r="AE648" s="319"/>
      <c r="AF648" s="319"/>
      <c r="AG648" s="857"/>
      <c r="AH648" s="46"/>
      <c r="AI648" s="19"/>
    </row>
    <row r="649" spans="2:35" hidden="1">
      <c r="B649" s="823"/>
      <c r="C649" s="828"/>
      <c r="D649" s="25"/>
      <c r="E649" s="25"/>
      <c r="F649" s="357"/>
      <c r="G649" s="22"/>
      <c r="H649" s="7" t="str">
        <f>IFERROR(IF(G649/#REF!=0," ",G649/#REF!),"")</f>
        <v/>
      </c>
      <c r="I649" s="147"/>
      <c r="J649" s="147"/>
      <c r="K649" s="147"/>
      <c r="L649" s="147"/>
      <c r="M649" s="147"/>
      <c r="N649" s="147"/>
      <c r="O649" s="863"/>
      <c r="P649" s="860"/>
      <c r="Q649" s="330"/>
      <c r="R649" s="866"/>
      <c r="S649" s="152"/>
      <c r="T649" s="152"/>
      <c r="U649" s="835"/>
      <c r="V649" s="345"/>
      <c r="W649" s="835"/>
      <c r="X649" s="345"/>
      <c r="Y649" s="835"/>
      <c r="Z649" s="270"/>
      <c r="AA649" s="831"/>
      <c r="AB649" s="855"/>
      <c r="AC649" s="319"/>
      <c r="AD649" s="319"/>
      <c r="AE649" s="319"/>
      <c r="AF649" s="319"/>
      <c r="AG649" s="857"/>
      <c r="AH649" s="46"/>
      <c r="AI649" s="19"/>
    </row>
    <row r="650" spans="2:35" hidden="1">
      <c r="B650" s="823"/>
      <c r="C650" s="828"/>
      <c r="D650" s="25"/>
      <c r="E650" s="25"/>
      <c r="F650" s="357"/>
      <c r="G650" s="22"/>
      <c r="H650" s="7" t="str">
        <f>IFERROR(IF(G650/#REF!=0," ",G650/#REF!),"")</f>
        <v/>
      </c>
      <c r="I650" s="147"/>
      <c r="J650" s="147"/>
      <c r="K650" s="147"/>
      <c r="L650" s="147"/>
      <c r="M650" s="147"/>
      <c r="N650" s="147"/>
      <c r="O650" s="863"/>
      <c r="P650" s="860"/>
      <c r="Q650" s="330"/>
      <c r="R650" s="866"/>
      <c r="S650" s="152"/>
      <c r="T650" s="152"/>
      <c r="U650" s="835"/>
      <c r="V650" s="345"/>
      <c r="W650" s="835"/>
      <c r="X650" s="345"/>
      <c r="Y650" s="835"/>
      <c r="Z650" s="270"/>
      <c r="AA650" s="831"/>
      <c r="AB650" s="855"/>
      <c r="AC650" s="319"/>
      <c r="AD650" s="319"/>
      <c r="AE650" s="319"/>
      <c r="AF650" s="319"/>
      <c r="AG650" s="857"/>
      <c r="AH650" s="46"/>
      <c r="AI650" s="19"/>
    </row>
    <row r="651" spans="2:35" hidden="1">
      <c r="B651" s="823"/>
      <c r="C651" s="828"/>
      <c r="D651" s="25"/>
      <c r="E651" s="25"/>
      <c r="F651" s="357"/>
      <c r="G651" s="22"/>
      <c r="H651" s="7" t="str">
        <f>IFERROR(IF(G651/#REF!=0," ",G651/#REF!),"")</f>
        <v/>
      </c>
      <c r="I651" s="147"/>
      <c r="J651" s="147"/>
      <c r="K651" s="147"/>
      <c r="L651" s="147"/>
      <c r="M651" s="147"/>
      <c r="N651" s="147"/>
      <c r="O651" s="863"/>
      <c r="P651" s="860"/>
      <c r="Q651" s="330"/>
      <c r="R651" s="866"/>
      <c r="S651" s="152"/>
      <c r="T651" s="152"/>
      <c r="U651" s="835"/>
      <c r="V651" s="345"/>
      <c r="W651" s="835"/>
      <c r="X651" s="345"/>
      <c r="Y651" s="835"/>
      <c r="Z651" s="270"/>
      <c r="AA651" s="831"/>
      <c r="AB651" s="855"/>
      <c r="AC651" s="319"/>
      <c r="AD651" s="319"/>
      <c r="AE651" s="319"/>
      <c r="AF651" s="319"/>
      <c r="AG651" s="857"/>
      <c r="AH651" s="46"/>
      <c r="AI651" s="19"/>
    </row>
    <row r="652" spans="2:35" hidden="1">
      <c r="B652" s="823"/>
      <c r="C652" s="828"/>
      <c r="D652" s="25"/>
      <c r="E652" s="25"/>
      <c r="F652" s="357"/>
      <c r="G652" s="22"/>
      <c r="H652" s="7" t="str">
        <f>IFERROR(IF(G652/#REF!=0," ",G652/#REF!),"")</f>
        <v/>
      </c>
      <c r="I652" s="147"/>
      <c r="J652" s="147"/>
      <c r="K652" s="147"/>
      <c r="L652" s="147"/>
      <c r="M652" s="147"/>
      <c r="N652" s="147"/>
      <c r="O652" s="863"/>
      <c r="P652" s="860"/>
      <c r="Q652" s="330"/>
      <c r="R652" s="866"/>
      <c r="S652" s="152"/>
      <c r="T652" s="152"/>
      <c r="U652" s="835"/>
      <c r="V652" s="345"/>
      <c r="W652" s="835"/>
      <c r="X652" s="345"/>
      <c r="Y652" s="835"/>
      <c r="Z652" s="270"/>
      <c r="AA652" s="831"/>
      <c r="AB652" s="855"/>
      <c r="AC652" s="319"/>
      <c r="AD652" s="319"/>
      <c r="AE652" s="319"/>
      <c r="AF652" s="319"/>
      <c r="AG652" s="857"/>
      <c r="AH652" s="46"/>
      <c r="AI652" s="19"/>
    </row>
    <row r="653" spans="2:35" hidden="1">
      <c r="B653" s="822"/>
      <c r="C653" s="829"/>
      <c r="D653" s="25"/>
      <c r="E653" s="25"/>
      <c r="F653" s="357"/>
      <c r="G653" s="22"/>
      <c r="H653" s="7" t="str">
        <f>IFERROR(IF(G653/#REF!=0," ",G653/#REF!),"")</f>
        <v/>
      </c>
      <c r="I653" s="7"/>
      <c r="J653" s="7"/>
      <c r="K653" s="7"/>
      <c r="L653" s="7"/>
      <c r="M653" s="7"/>
      <c r="N653" s="7"/>
      <c r="O653" s="864"/>
      <c r="P653" s="861"/>
      <c r="Q653" s="331"/>
      <c r="R653" s="867"/>
      <c r="S653" s="153"/>
      <c r="T653" s="153"/>
      <c r="U653" s="836"/>
      <c r="V653" s="346"/>
      <c r="W653" s="836"/>
      <c r="X653" s="346"/>
      <c r="Y653" s="836"/>
      <c r="Z653" s="271"/>
      <c r="AA653" s="832"/>
      <c r="AB653" s="856"/>
      <c r="AC653" s="320"/>
      <c r="AD653" s="320"/>
      <c r="AE653" s="320"/>
      <c r="AF653" s="320"/>
      <c r="AG653" s="858"/>
      <c r="AH653" s="46"/>
      <c r="AI653" s="19"/>
    </row>
    <row r="654" spans="2:35" s="90" customFormat="1" ht="16.5" hidden="1" customHeight="1">
      <c r="B654" s="821"/>
      <c r="C654" s="78" t="s">
        <v>348</v>
      </c>
      <c r="D654" s="78">
        <f>COUNTA(D644:D653)</f>
        <v>0</v>
      </c>
      <c r="E654" s="78"/>
      <c r="F654" s="78"/>
      <c r="G654" s="69">
        <f>SUM(G644:G653)</f>
        <v>0</v>
      </c>
      <c r="H654" s="69">
        <f>SUM(H644:H653)</f>
        <v>0</v>
      </c>
      <c r="I654" s="69"/>
      <c r="J654" s="69"/>
      <c r="K654" s="69"/>
      <c r="L654" s="69"/>
      <c r="M654" s="69"/>
      <c r="N654" s="69"/>
      <c r="O654" s="70">
        <f>SUM(O644:O653)</f>
        <v>0</v>
      </c>
      <c r="P654" s="71">
        <f>SUM(P644:P653)</f>
        <v>0</v>
      </c>
      <c r="Q654" s="71"/>
      <c r="R654" s="71">
        <f>SUM(R644:R653)</f>
        <v>0</v>
      </c>
      <c r="S654" s="71"/>
      <c r="T654" s="71"/>
      <c r="U654" s="74">
        <f>SUM(U644:U653)</f>
        <v>0</v>
      </c>
      <c r="V654" s="74"/>
      <c r="W654" s="74">
        <f t="shared" ref="W654" si="112">SUM(W644:W653)</f>
        <v>0</v>
      </c>
      <c r="X654" s="74"/>
      <c r="Y654" s="74">
        <f>SUM(Y644:Y653)</f>
        <v>0</v>
      </c>
      <c r="Z654" s="74"/>
      <c r="AA654" s="71"/>
      <c r="AB654" s="71" t="e">
        <f>SUM(AB644:AB653)</f>
        <v>#REF!</v>
      </c>
      <c r="AC654" s="71"/>
      <c r="AD654" s="71"/>
      <c r="AE654" s="71"/>
      <c r="AF654" s="71"/>
      <c r="AG654" s="71" t="e">
        <f t="shared" ref="AG654" si="113">SUM(AG644:AG653)</f>
        <v>#REF!</v>
      </c>
      <c r="AH654" s="81"/>
      <c r="AI654" s="91"/>
    </row>
    <row r="655" spans="2:35" s="93" customFormat="1" hidden="1">
      <c r="B655" s="822"/>
      <c r="C655" s="82"/>
      <c r="D655" s="83"/>
      <c r="E655" s="83"/>
      <c r="F655" s="84"/>
      <c r="G655" s="84"/>
      <c r="H655" s="28" t="str">
        <f>IFERROR(IF(G655/#REF!=0," ",G655/#REF!),"")</f>
        <v/>
      </c>
      <c r="I655" s="28"/>
      <c r="J655" s="28"/>
      <c r="K655" s="28"/>
      <c r="L655" s="28"/>
      <c r="M655" s="28"/>
      <c r="N655" s="28"/>
      <c r="O655" s="72"/>
      <c r="P655" s="73"/>
      <c r="Q655" s="73"/>
      <c r="R655" s="73"/>
      <c r="S655" s="73"/>
      <c r="T655" s="73"/>
      <c r="U655" s="73"/>
      <c r="V655" s="73"/>
      <c r="W655" s="73"/>
      <c r="X655" s="73"/>
      <c r="Y655" s="73"/>
      <c r="Z655" s="73"/>
      <c r="AA655" s="73"/>
      <c r="AB655" s="73"/>
      <c r="AC655" s="73"/>
      <c r="AD655" s="73"/>
      <c r="AE655" s="73"/>
      <c r="AF655" s="73"/>
      <c r="AG655" s="73"/>
      <c r="AH655" s="87"/>
      <c r="AI655" s="92"/>
    </row>
    <row r="656" spans="2:35" hidden="1">
      <c r="B656" s="823">
        <f>B644+1</f>
        <v>54</v>
      </c>
      <c r="C656" s="828"/>
      <c r="D656" s="25"/>
      <c r="E656" s="25"/>
      <c r="F656" s="24"/>
      <c r="G656" s="357"/>
      <c r="H656" s="7" t="str">
        <f>IFERROR(IF(G656/#REF!=0," ",G656/#REF!),"")</f>
        <v/>
      </c>
      <c r="I656" s="147"/>
      <c r="J656" s="147"/>
      <c r="K656" s="147"/>
      <c r="L656" s="147"/>
      <c r="M656" s="147"/>
      <c r="N656" s="147"/>
      <c r="O656" s="862" t="str">
        <f>IFERROR(ROUND(IF(G666/#REF!=0,"",G666/#REF!),0),"")</f>
        <v/>
      </c>
      <c r="P656" s="859" t="str">
        <f>IFERROR(O666/#REF!,"")</f>
        <v/>
      </c>
      <c r="Q656" s="332"/>
      <c r="R656" s="865" t="str">
        <f>IFERROR(P666*#REF!/2,"")</f>
        <v/>
      </c>
      <c r="S656" s="152"/>
      <c r="T656" s="152"/>
      <c r="U656" s="834" t="str">
        <f>IFERROR(ROUND(IF(OR(#REF!="Hino Truck",#REF!="Hino Truck",#REF!="Hino Truck",#REF!="Hino Truck"),$P666/#REF!,""),1),"NA")</f>
        <v>NA</v>
      </c>
      <c r="V656" s="344"/>
      <c r="W656" s="834" t="str">
        <f>IFERROR(ROUND(IF(OR(#REF!="Shazoor",#REF!="Shazoor",#REF!="Shazoor",#REF!="Shazoor"),$P666/#REF!,""),1),"NA")</f>
        <v>NA</v>
      </c>
      <c r="X656" s="344"/>
      <c r="Y656" s="834" t="str">
        <f>IFERROR(ROUND(IF(OR(#REF!="Suzuki",#REF!="Suzuki",#REF!="Suzuki",#REF!="Suzuki"),$P666/#REF!,""),1),"NA")</f>
        <v>NA</v>
      </c>
      <c r="Z656" s="269"/>
      <c r="AA656" s="830"/>
      <c r="AB656" s="855" t="e">
        <f>H666/#REF!/#REF!</f>
        <v>#REF!</v>
      </c>
      <c r="AC656" s="319"/>
      <c r="AD656" s="319"/>
      <c r="AE656" s="319"/>
      <c r="AF656" s="319"/>
      <c r="AG656" s="857" t="e">
        <f>ROUND(AB666/#REF!,0)</f>
        <v>#REF!</v>
      </c>
      <c r="AH656" s="44"/>
      <c r="AI656" s="19"/>
    </row>
    <row r="657" spans="2:35" hidden="1">
      <c r="B657" s="823"/>
      <c r="C657" s="828"/>
      <c r="D657" s="25"/>
      <c r="E657" s="25"/>
      <c r="F657" s="357"/>
      <c r="G657" s="357"/>
      <c r="H657" s="7" t="str">
        <f>IFERROR(IF(G657/#REF!=0," ",G657/#REF!),"")</f>
        <v/>
      </c>
      <c r="I657" s="147"/>
      <c r="J657" s="147"/>
      <c r="K657" s="147"/>
      <c r="L657" s="147"/>
      <c r="M657" s="147"/>
      <c r="N657" s="147"/>
      <c r="O657" s="863"/>
      <c r="P657" s="860"/>
      <c r="Q657" s="330"/>
      <c r="R657" s="866"/>
      <c r="S657" s="152"/>
      <c r="T657" s="152"/>
      <c r="U657" s="835"/>
      <c r="V657" s="345"/>
      <c r="W657" s="835"/>
      <c r="X657" s="345"/>
      <c r="Y657" s="835"/>
      <c r="Z657" s="270"/>
      <c r="AA657" s="831"/>
      <c r="AB657" s="855"/>
      <c r="AC657" s="319"/>
      <c r="AD657" s="319"/>
      <c r="AE657" s="319"/>
      <c r="AF657" s="319"/>
      <c r="AG657" s="857"/>
      <c r="AH657" s="46"/>
      <c r="AI657" s="19"/>
    </row>
    <row r="658" spans="2:35" hidden="1">
      <c r="B658" s="823"/>
      <c r="C658" s="828"/>
      <c r="D658" s="25"/>
      <c r="E658" s="25"/>
      <c r="F658" s="357"/>
      <c r="G658" s="357"/>
      <c r="H658" s="7" t="str">
        <f>IFERROR(IF(G658/#REF!=0," ",G658/#REF!),"")</f>
        <v/>
      </c>
      <c r="I658" s="147"/>
      <c r="J658" s="147"/>
      <c r="K658" s="147"/>
      <c r="L658" s="147"/>
      <c r="M658" s="147"/>
      <c r="N658" s="147"/>
      <c r="O658" s="863"/>
      <c r="P658" s="860"/>
      <c r="Q658" s="330"/>
      <c r="R658" s="866"/>
      <c r="S658" s="152"/>
      <c r="T658" s="152"/>
      <c r="U658" s="835"/>
      <c r="V658" s="345"/>
      <c r="W658" s="835"/>
      <c r="X658" s="345"/>
      <c r="Y658" s="835"/>
      <c r="Z658" s="270"/>
      <c r="AA658" s="831"/>
      <c r="AB658" s="855"/>
      <c r="AC658" s="319"/>
      <c r="AD658" s="319"/>
      <c r="AE658" s="319"/>
      <c r="AF658" s="319"/>
      <c r="AG658" s="857"/>
      <c r="AH658" s="46"/>
      <c r="AI658" s="19"/>
    </row>
    <row r="659" spans="2:35" hidden="1">
      <c r="B659" s="823"/>
      <c r="C659" s="828"/>
      <c r="D659" s="25"/>
      <c r="E659" s="25"/>
      <c r="F659" s="357"/>
      <c r="G659" s="357"/>
      <c r="H659" s="7" t="str">
        <f>IFERROR(IF(G659/#REF!=0," ",G659/#REF!),"")</f>
        <v/>
      </c>
      <c r="I659" s="147"/>
      <c r="J659" s="147"/>
      <c r="K659" s="147"/>
      <c r="L659" s="147"/>
      <c r="M659" s="147"/>
      <c r="N659" s="147"/>
      <c r="O659" s="863"/>
      <c r="P659" s="860"/>
      <c r="Q659" s="330"/>
      <c r="R659" s="866"/>
      <c r="S659" s="152"/>
      <c r="T659" s="152"/>
      <c r="U659" s="835"/>
      <c r="V659" s="345"/>
      <c r="W659" s="835"/>
      <c r="X659" s="345"/>
      <c r="Y659" s="835"/>
      <c r="Z659" s="270"/>
      <c r="AA659" s="831"/>
      <c r="AB659" s="855"/>
      <c r="AC659" s="319"/>
      <c r="AD659" s="319"/>
      <c r="AE659" s="319"/>
      <c r="AF659" s="319"/>
      <c r="AG659" s="857"/>
      <c r="AH659" s="46"/>
      <c r="AI659" s="19"/>
    </row>
    <row r="660" spans="2:35" hidden="1">
      <c r="B660" s="823"/>
      <c r="C660" s="828"/>
      <c r="D660" s="25"/>
      <c r="E660" s="25"/>
      <c r="F660" s="357"/>
      <c r="G660" s="22"/>
      <c r="H660" s="7" t="str">
        <f>IFERROR(IF(G660/#REF!=0," ",G660/#REF!),"")</f>
        <v/>
      </c>
      <c r="I660" s="147"/>
      <c r="J660" s="147"/>
      <c r="K660" s="147"/>
      <c r="L660" s="147"/>
      <c r="M660" s="147"/>
      <c r="N660" s="147"/>
      <c r="O660" s="863"/>
      <c r="P660" s="860"/>
      <c r="Q660" s="330"/>
      <c r="R660" s="866"/>
      <c r="S660" s="152"/>
      <c r="T660" s="152"/>
      <c r="U660" s="835"/>
      <c r="V660" s="345"/>
      <c r="W660" s="835"/>
      <c r="X660" s="345"/>
      <c r="Y660" s="835"/>
      <c r="Z660" s="270"/>
      <c r="AA660" s="831"/>
      <c r="AB660" s="855"/>
      <c r="AC660" s="319"/>
      <c r="AD660" s="319"/>
      <c r="AE660" s="319"/>
      <c r="AF660" s="319"/>
      <c r="AG660" s="857"/>
      <c r="AH660" s="46"/>
      <c r="AI660" s="19"/>
    </row>
    <row r="661" spans="2:35" hidden="1">
      <c r="B661" s="823"/>
      <c r="C661" s="828"/>
      <c r="D661" s="25"/>
      <c r="E661" s="25"/>
      <c r="F661" s="357"/>
      <c r="G661" s="22"/>
      <c r="H661" s="7" t="str">
        <f>IFERROR(IF(G661/#REF!=0," ",G661/#REF!),"")</f>
        <v/>
      </c>
      <c r="I661" s="147"/>
      <c r="J661" s="147"/>
      <c r="K661" s="147"/>
      <c r="L661" s="147"/>
      <c r="M661" s="147"/>
      <c r="N661" s="147"/>
      <c r="O661" s="863"/>
      <c r="P661" s="860"/>
      <c r="Q661" s="330"/>
      <c r="R661" s="866"/>
      <c r="S661" s="152"/>
      <c r="T661" s="152"/>
      <c r="U661" s="835"/>
      <c r="V661" s="345"/>
      <c r="W661" s="835"/>
      <c r="X661" s="345"/>
      <c r="Y661" s="835"/>
      <c r="Z661" s="270"/>
      <c r="AA661" s="831"/>
      <c r="AB661" s="855"/>
      <c r="AC661" s="319"/>
      <c r="AD661" s="319"/>
      <c r="AE661" s="319"/>
      <c r="AF661" s="319"/>
      <c r="AG661" s="857"/>
      <c r="AH661" s="46"/>
      <c r="AI661" s="19"/>
    </row>
    <row r="662" spans="2:35" hidden="1">
      <c r="B662" s="823"/>
      <c r="C662" s="828"/>
      <c r="D662" s="25"/>
      <c r="E662" s="25"/>
      <c r="F662" s="357"/>
      <c r="G662" s="22"/>
      <c r="H662" s="7" t="str">
        <f>IFERROR(IF(G662/#REF!=0," ",G662/#REF!),"")</f>
        <v/>
      </c>
      <c r="I662" s="147"/>
      <c r="J662" s="147"/>
      <c r="K662" s="147"/>
      <c r="L662" s="147"/>
      <c r="M662" s="147"/>
      <c r="N662" s="147"/>
      <c r="O662" s="863"/>
      <c r="P662" s="860"/>
      <c r="Q662" s="330"/>
      <c r="R662" s="866"/>
      <c r="S662" s="152"/>
      <c r="T662" s="152"/>
      <c r="U662" s="835"/>
      <c r="V662" s="345"/>
      <c r="W662" s="835"/>
      <c r="X662" s="345"/>
      <c r="Y662" s="835"/>
      <c r="Z662" s="270"/>
      <c r="AA662" s="831"/>
      <c r="AB662" s="855"/>
      <c r="AC662" s="319"/>
      <c r="AD662" s="319"/>
      <c r="AE662" s="319"/>
      <c r="AF662" s="319"/>
      <c r="AG662" s="857"/>
      <c r="AH662" s="46"/>
      <c r="AI662" s="19"/>
    </row>
    <row r="663" spans="2:35" hidden="1">
      <c r="B663" s="823"/>
      <c r="C663" s="828"/>
      <c r="D663" s="25"/>
      <c r="E663" s="25"/>
      <c r="F663" s="357"/>
      <c r="G663" s="22"/>
      <c r="H663" s="7" t="str">
        <f>IFERROR(IF(G663/#REF!=0," ",G663/#REF!),"")</f>
        <v/>
      </c>
      <c r="I663" s="147"/>
      <c r="J663" s="147"/>
      <c r="K663" s="147"/>
      <c r="L663" s="147"/>
      <c r="M663" s="147"/>
      <c r="N663" s="147"/>
      <c r="O663" s="863"/>
      <c r="P663" s="860"/>
      <c r="Q663" s="330"/>
      <c r="R663" s="866"/>
      <c r="S663" s="152"/>
      <c r="T663" s="152"/>
      <c r="U663" s="835"/>
      <c r="V663" s="345"/>
      <c r="W663" s="835"/>
      <c r="X663" s="345"/>
      <c r="Y663" s="835"/>
      <c r="Z663" s="270"/>
      <c r="AA663" s="831"/>
      <c r="AB663" s="855"/>
      <c r="AC663" s="319"/>
      <c r="AD663" s="319"/>
      <c r="AE663" s="319"/>
      <c r="AF663" s="319"/>
      <c r="AG663" s="857"/>
      <c r="AH663" s="46"/>
      <c r="AI663" s="19"/>
    </row>
    <row r="664" spans="2:35" hidden="1">
      <c r="B664" s="823"/>
      <c r="C664" s="828"/>
      <c r="D664" s="25"/>
      <c r="E664" s="25"/>
      <c r="F664" s="357"/>
      <c r="G664" s="22"/>
      <c r="H664" s="7" t="str">
        <f>IFERROR(IF(G664/#REF!=0," ",G664/#REF!),"")</f>
        <v/>
      </c>
      <c r="I664" s="147"/>
      <c r="J664" s="147"/>
      <c r="K664" s="147"/>
      <c r="L664" s="147"/>
      <c r="M664" s="147"/>
      <c r="N664" s="147"/>
      <c r="O664" s="863"/>
      <c r="P664" s="860"/>
      <c r="Q664" s="330"/>
      <c r="R664" s="866"/>
      <c r="S664" s="152"/>
      <c r="T664" s="152"/>
      <c r="U664" s="835"/>
      <c r="V664" s="345"/>
      <c r="W664" s="835"/>
      <c r="X664" s="345"/>
      <c r="Y664" s="835"/>
      <c r="Z664" s="270"/>
      <c r="AA664" s="831"/>
      <c r="AB664" s="855"/>
      <c r="AC664" s="319"/>
      <c r="AD664" s="319"/>
      <c r="AE664" s="319"/>
      <c r="AF664" s="319"/>
      <c r="AG664" s="857"/>
      <c r="AH664" s="46"/>
      <c r="AI664" s="19"/>
    </row>
    <row r="665" spans="2:35" hidden="1">
      <c r="B665" s="822"/>
      <c r="C665" s="829"/>
      <c r="D665" s="25"/>
      <c r="E665" s="25"/>
      <c r="F665" s="357"/>
      <c r="G665" s="22"/>
      <c r="H665" s="7" t="str">
        <f>IFERROR(IF(G665/#REF!=0," ",G665/#REF!),"")</f>
        <v/>
      </c>
      <c r="I665" s="7"/>
      <c r="J665" s="7"/>
      <c r="K665" s="7"/>
      <c r="L665" s="7"/>
      <c r="M665" s="7"/>
      <c r="N665" s="7"/>
      <c r="O665" s="864"/>
      <c r="P665" s="861"/>
      <c r="Q665" s="331"/>
      <c r="R665" s="867"/>
      <c r="S665" s="153"/>
      <c r="T665" s="153"/>
      <c r="U665" s="836"/>
      <c r="V665" s="346"/>
      <c r="W665" s="836"/>
      <c r="X665" s="346"/>
      <c r="Y665" s="836"/>
      <c r="Z665" s="271"/>
      <c r="AA665" s="832"/>
      <c r="AB665" s="856"/>
      <c r="AC665" s="320"/>
      <c r="AD665" s="320"/>
      <c r="AE665" s="320"/>
      <c r="AF665" s="320"/>
      <c r="AG665" s="858"/>
      <c r="AH665" s="46"/>
      <c r="AI665" s="19"/>
    </row>
    <row r="666" spans="2:35" s="90" customFormat="1" ht="16.5" hidden="1" customHeight="1">
      <c r="B666" s="821"/>
      <c r="C666" s="78" t="s">
        <v>348</v>
      </c>
      <c r="D666" s="78">
        <f>COUNTA(D656:D665)</f>
        <v>0</v>
      </c>
      <c r="E666" s="78"/>
      <c r="F666" s="78"/>
      <c r="G666" s="69">
        <f>SUM(G656:G665)</f>
        <v>0</v>
      </c>
      <c r="H666" s="69">
        <f>SUM(H656:H665)</f>
        <v>0</v>
      </c>
      <c r="I666" s="69"/>
      <c r="J666" s="69"/>
      <c r="K666" s="69"/>
      <c r="L666" s="69"/>
      <c r="M666" s="69"/>
      <c r="N666" s="69"/>
      <c r="O666" s="70">
        <f>SUM(O656:O665)</f>
        <v>0</v>
      </c>
      <c r="P666" s="71">
        <f>SUM(P656:P665)</f>
        <v>0</v>
      </c>
      <c r="Q666" s="71"/>
      <c r="R666" s="71">
        <f>SUM(R656:R665)</f>
        <v>0</v>
      </c>
      <c r="S666" s="71"/>
      <c r="T666" s="71"/>
      <c r="U666" s="74">
        <f>SUM(U656:U665)</f>
        <v>0</v>
      </c>
      <c r="V666" s="74"/>
      <c r="W666" s="74">
        <f t="shared" ref="W666" si="114">SUM(W656:W665)</f>
        <v>0</v>
      </c>
      <c r="X666" s="74"/>
      <c r="Y666" s="74">
        <f>SUM(Y656:Y665)</f>
        <v>0</v>
      </c>
      <c r="Z666" s="74"/>
      <c r="AA666" s="71"/>
      <c r="AB666" s="71" t="e">
        <f>SUM(AB656:AB665)</f>
        <v>#REF!</v>
      </c>
      <c r="AC666" s="71"/>
      <c r="AD666" s="71"/>
      <c r="AE666" s="71"/>
      <c r="AF666" s="71"/>
      <c r="AG666" s="71" t="e">
        <f t="shared" ref="AG666" si="115">SUM(AG656:AG665)</f>
        <v>#REF!</v>
      </c>
      <c r="AH666" s="81"/>
      <c r="AI666" s="91"/>
    </row>
    <row r="667" spans="2:35" s="93" customFormat="1" hidden="1">
      <c r="B667" s="822"/>
      <c r="C667" s="82"/>
      <c r="D667" s="83"/>
      <c r="E667" s="83"/>
      <c r="F667" s="84"/>
      <c r="G667" s="84"/>
      <c r="H667" s="28" t="str">
        <f>IFERROR(IF(G667/#REF!=0," ",G667/#REF!),"")</f>
        <v/>
      </c>
      <c r="I667" s="28"/>
      <c r="J667" s="28"/>
      <c r="K667" s="28"/>
      <c r="L667" s="28"/>
      <c r="M667" s="28"/>
      <c r="N667" s="28"/>
      <c r="O667" s="72"/>
      <c r="P667" s="73"/>
      <c r="Q667" s="73"/>
      <c r="R667" s="73"/>
      <c r="S667" s="73"/>
      <c r="T667" s="73"/>
      <c r="U667" s="73"/>
      <c r="V667" s="73"/>
      <c r="W667" s="73"/>
      <c r="X667" s="73"/>
      <c r="Y667" s="73"/>
      <c r="Z667" s="73"/>
      <c r="AA667" s="73"/>
      <c r="AB667" s="73"/>
      <c r="AC667" s="73"/>
      <c r="AD667" s="73"/>
      <c r="AE667" s="73"/>
      <c r="AF667" s="73"/>
      <c r="AG667" s="73"/>
      <c r="AH667" s="87"/>
      <c r="AI667" s="92"/>
    </row>
    <row r="668" spans="2:35" hidden="1">
      <c r="B668" s="823">
        <f>B656+1</f>
        <v>55</v>
      </c>
      <c r="C668" s="828"/>
      <c r="D668" s="25"/>
      <c r="E668" s="25"/>
      <c r="F668" s="24"/>
      <c r="G668" s="357"/>
      <c r="H668" s="7" t="str">
        <f>IFERROR(IF(G668/#REF!=0," ",G668/#REF!),"")</f>
        <v/>
      </c>
      <c r="I668" s="147"/>
      <c r="J668" s="147"/>
      <c r="K668" s="147"/>
      <c r="L668" s="147"/>
      <c r="M668" s="147"/>
      <c r="N668" s="147"/>
      <c r="O668" s="862" t="str">
        <f>IFERROR(ROUND(IF(G678/#REF!=0,"",G678/#REF!),0),"")</f>
        <v/>
      </c>
      <c r="P668" s="859" t="str">
        <f>IFERROR(O678/#REF!,"")</f>
        <v/>
      </c>
      <c r="Q668" s="332"/>
      <c r="R668" s="865" t="str">
        <f>IFERROR(P678*#REF!/2,"")</f>
        <v/>
      </c>
      <c r="S668" s="152"/>
      <c r="T668" s="152"/>
      <c r="U668" s="834" t="str">
        <f>IFERROR(ROUND(IF(OR(#REF!="Hino Truck",#REF!="Hino Truck",#REF!="Hino Truck",#REF!="Hino Truck"),$P678/#REF!,""),1),"NA")</f>
        <v>NA</v>
      </c>
      <c r="V668" s="344"/>
      <c r="W668" s="834" t="str">
        <f>IFERROR(ROUND(IF(OR(#REF!="Shazoor",#REF!="Shazoor",#REF!="Shazoor",#REF!="Shazoor"),$P678/#REF!,""),1),"NA")</f>
        <v>NA</v>
      </c>
      <c r="X668" s="344"/>
      <c r="Y668" s="834" t="str">
        <f>IFERROR(ROUND(IF(OR(#REF!="Suzuki",#REF!="Suzuki",#REF!="Suzuki",#REF!="Suzuki"),$P678/#REF!,""),1),"NA")</f>
        <v>NA</v>
      </c>
      <c r="Z668" s="269"/>
      <c r="AA668" s="830"/>
      <c r="AB668" s="855" t="e">
        <f>H678/#REF!/#REF!</f>
        <v>#REF!</v>
      </c>
      <c r="AC668" s="319"/>
      <c r="AD668" s="319"/>
      <c r="AE668" s="319"/>
      <c r="AF668" s="319"/>
      <c r="AG668" s="857" t="e">
        <f>ROUND(AB678/#REF!,0)</f>
        <v>#REF!</v>
      </c>
      <c r="AH668" s="44"/>
      <c r="AI668" s="19"/>
    </row>
    <row r="669" spans="2:35" hidden="1">
      <c r="B669" s="823"/>
      <c r="C669" s="828"/>
      <c r="D669" s="25"/>
      <c r="E669" s="25"/>
      <c r="F669" s="357"/>
      <c r="G669" s="357"/>
      <c r="H669" s="7" t="str">
        <f>IFERROR(IF(G669/#REF!=0," ",G669/#REF!),"")</f>
        <v/>
      </c>
      <c r="I669" s="147"/>
      <c r="J669" s="147"/>
      <c r="K669" s="147"/>
      <c r="L669" s="147"/>
      <c r="M669" s="147"/>
      <c r="N669" s="147"/>
      <c r="O669" s="863"/>
      <c r="P669" s="860"/>
      <c r="Q669" s="330"/>
      <c r="R669" s="866"/>
      <c r="S669" s="152"/>
      <c r="T669" s="152"/>
      <c r="U669" s="835"/>
      <c r="V669" s="345"/>
      <c r="W669" s="835"/>
      <c r="X669" s="345"/>
      <c r="Y669" s="835"/>
      <c r="Z669" s="270"/>
      <c r="AA669" s="831"/>
      <c r="AB669" s="855"/>
      <c r="AC669" s="319"/>
      <c r="AD669" s="319"/>
      <c r="AE669" s="319"/>
      <c r="AF669" s="319"/>
      <c r="AG669" s="857"/>
      <c r="AH669" s="46"/>
      <c r="AI669" s="19"/>
    </row>
    <row r="670" spans="2:35" hidden="1">
      <c r="B670" s="823"/>
      <c r="C670" s="828"/>
      <c r="D670" s="25"/>
      <c r="E670" s="25"/>
      <c r="F670" s="357"/>
      <c r="G670" s="357"/>
      <c r="H670" s="7" t="str">
        <f>IFERROR(IF(G670/#REF!=0," ",G670/#REF!),"")</f>
        <v/>
      </c>
      <c r="I670" s="147"/>
      <c r="J670" s="147"/>
      <c r="K670" s="147"/>
      <c r="L670" s="147"/>
      <c r="M670" s="147"/>
      <c r="N670" s="147"/>
      <c r="O670" s="863"/>
      <c r="P670" s="860"/>
      <c r="Q670" s="330"/>
      <c r="R670" s="866"/>
      <c r="S670" s="152"/>
      <c r="T670" s="152"/>
      <c r="U670" s="835"/>
      <c r="V670" s="345"/>
      <c r="W670" s="835"/>
      <c r="X670" s="345"/>
      <c r="Y670" s="835"/>
      <c r="Z670" s="270"/>
      <c r="AA670" s="831"/>
      <c r="AB670" s="855"/>
      <c r="AC670" s="319"/>
      <c r="AD670" s="319"/>
      <c r="AE670" s="319"/>
      <c r="AF670" s="319"/>
      <c r="AG670" s="857"/>
      <c r="AH670" s="46"/>
      <c r="AI670" s="19"/>
    </row>
    <row r="671" spans="2:35" hidden="1">
      <c r="B671" s="823"/>
      <c r="C671" s="828"/>
      <c r="D671" s="25"/>
      <c r="E671" s="25"/>
      <c r="F671" s="357"/>
      <c r="G671" s="357"/>
      <c r="H671" s="7" t="str">
        <f>IFERROR(IF(G671/#REF!=0," ",G671/#REF!),"")</f>
        <v/>
      </c>
      <c r="I671" s="147"/>
      <c r="J671" s="147"/>
      <c r="K671" s="147"/>
      <c r="L671" s="147"/>
      <c r="M671" s="147"/>
      <c r="N671" s="147"/>
      <c r="O671" s="863"/>
      <c r="P671" s="860"/>
      <c r="Q671" s="330"/>
      <c r="R671" s="866"/>
      <c r="S671" s="152"/>
      <c r="T671" s="152"/>
      <c r="U671" s="835"/>
      <c r="V671" s="345"/>
      <c r="W671" s="835"/>
      <c r="X671" s="345"/>
      <c r="Y671" s="835"/>
      <c r="Z671" s="270"/>
      <c r="AA671" s="831"/>
      <c r="AB671" s="855"/>
      <c r="AC671" s="319"/>
      <c r="AD671" s="319"/>
      <c r="AE671" s="319"/>
      <c r="AF671" s="319"/>
      <c r="AG671" s="857"/>
      <c r="AH671" s="46"/>
      <c r="AI671" s="19"/>
    </row>
    <row r="672" spans="2:35" hidden="1">
      <c r="B672" s="823"/>
      <c r="C672" s="828"/>
      <c r="D672" s="25"/>
      <c r="E672" s="25"/>
      <c r="F672" s="357"/>
      <c r="G672" s="22"/>
      <c r="H672" s="7" t="str">
        <f>IFERROR(IF(G672/#REF!=0," ",G672/#REF!),"")</f>
        <v/>
      </c>
      <c r="I672" s="147"/>
      <c r="J672" s="147"/>
      <c r="K672" s="147"/>
      <c r="L672" s="147"/>
      <c r="M672" s="147"/>
      <c r="N672" s="147"/>
      <c r="O672" s="863"/>
      <c r="P672" s="860"/>
      <c r="Q672" s="330"/>
      <c r="R672" s="866"/>
      <c r="S672" s="152"/>
      <c r="T672" s="152"/>
      <c r="U672" s="835"/>
      <c r="V672" s="345"/>
      <c r="W672" s="835"/>
      <c r="X672" s="345"/>
      <c r="Y672" s="835"/>
      <c r="Z672" s="270"/>
      <c r="AA672" s="831"/>
      <c r="AB672" s="855"/>
      <c r="AC672" s="319"/>
      <c r="AD672" s="319"/>
      <c r="AE672" s="319"/>
      <c r="AF672" s="319"/>
      <c r="AG672" s="857"/>
      <c r="AH672" s="46"/>
      <c r="AI672" s="19"/>
    </row>
    <row r="673" spans="2:35" hidden="1">
      <c r="B673" s="823"/>
      <c r="C673" s="828"/>
      <c r="D673" s="25"/>
      <c r="E673" s="25"/>
      <c r="F673" s="357"/>
      <c r="G673" s="22"/>
      <c r="H673" s="7" t="str">
        <f>IFERROR(IF(G673/#REF!=0," ",G673/#REF!),"")</f>
        <v/>
      </c>
      <c r="I673" s="147"/>
      <c r="J673" s="147"/>
      <c r="K673" s="147"/>
      <c r="L673" s="147"/>
      <c r="M673" s="147"/>
      <c r="N673" s="147"/>
      <c r="O673" s="863"/>
      <c r="P673" s="860"/>
      <c r="Q673" s="330"/>
      <c r="R673" s="866"/>
      <c r="S673" s="152"/>
      <c r="T673" s="152"/>
      <c r="U673" s="835"/>
      <c r="V673" s="345"/>
      <c r="W673" s="835"/>
      <c r="X673" s="345"/>
      <c r="Y673" s="835"/>
      <c r="Z673" s="270"/>
      <c r="AA673" s="831"/>
      <c r="AB673" s="855"/>
      <c r="AC673" s="319"/>
      <c r="AD673" s="319"/>
      <c r="AE673" s="319"/>
      <c r="AF673" s="319"/>
      <c r="AG673" s="857"/>
      <c r="AH673" s="46"/>
      <c r="AI673" s="19"/>
    </row>
    <row r="674" spans="2:35" hidden="1">
      <c r="B674" s="823"/>
      <c r="C674" s="828"/>
      <c r="D674" s="25"/>
      <c r="E674" s="25"/>
      <c r="F674" s="357"/>
      <c r="G674" s="22"/>
      <c r="H674" s="7" t="str">
        <f>IFERROR(IF(G674/#REF!=0," ",G674/#REF!),"")</f>
        <v/>
      </c>
      <c r="I674" s="147"/>
      <c r="J674" s="147"/>
      <c r="K674" s="147"/>
      <c r="L674" s="147"/>
      <c r="M674" s="147"/>
      <c r="N674" s="147"/>
      <c r="O674" s="863"/>
      <c r="P674" s="860"/>
      <c r="Q674" s="330"/>
      <c r="R674" s="866"/>
      <c r="S674" s="152"/>
      <c r="T674" s="152"/>
      <c r="U674" s="835"/>
      <c r="V674" s="345"/>
      <c r="W674" s="835"/>
      <c r="X674" s="345"/>
      <c r="Y674" s="835"/>
      <c r="Z674" s="270"/>
      <c r="AA674" s="831"/>
      <c r="AB674" s="855"/>
      <c r="AC674" s="319"/>
      <c r="AD674" s="319"/>
      <c r="AE674" s="319"/>
      <c r="AF674" s="319"/>
      <c r="AG674" s="857"/>
      <c r="AH674" s="46"/>
      <c r="AI674" s="19"/>
    </row>
    <row r="675" spans="2:35" hidden="1">
      <c r="B675" s="823"/>
      <c r="C675" s="828"/>
      <c r="D675" s="25"/>
      <c r="E675" s="25"/>
      <c r="F675" s="357"/>
      <c r="G675" s="22"/>
      <c r="H675" s="7" t="str">
        <f>IFERROR(IF(G675/#REF!=0," ",G675/#REF!),"")</f>
        <v/>
      </c>
      <c r="I675" s="147"/>
      <c r="J675" s="147"/>
      <c r="K675" s="147"/>
      <c r="L675" s="147"/>
      <c r="M675" s="147"/>
      <c r="N675" s="147"/>
      <c r="O675" s="863"/>
      <c r="P675" s="860"/>
      <c r="Q675" s="330"/>
      <c r="R675" s="866"/>
      <c r="S675" s="152"/>
      <c r="T675" s="152"/>
      <c r="U675" s="835"/>
      <c r="V675" s="345"/>
      <c r="W675" s="835"/>
      <c r="X675" s="345"/>
      <c r="Y675" s="835"/>
      <c r="Z675" s="270"/>
      <c r="AA675" s="831"/>
      <c r="AB675" s="855"/>
      <c r="AC675" s="319"/>
      <c r="AD675" s="319"/>
      <c r="AE675" s="319"/>
      <c r="AF675" s="319"/>
      <c r="AG675" s="857"/>
      <c r="AH675" s="46"/>
      <c r="AI675" s="19"/>
    </row>
    <row r="676" spans="2:35" hidden="1">
      <c r="B676" s="823"/>
      <c r="C676" s="828"/>
      <c r="D676" s="25"/>
      <c r="E676" s="25"/>
      <c r="F676" s="357"/>
      <c r="G676" s="22"/>
      <c r="H676" s="7" t="str">
        <f>IFERROR(IF(G676/#REF!=0," ",G676/#REF!),"")</f>
        <v/>
      </c>
      <c r="I676" s="147"/>
      <c r="J676" s="147"/>
      <c r="K676" s="147"/>
      <c r="L676" s="147"/>
      <c r="M676" s="147"/>
      <c r="N676" s="147"/>
      <c r="O676" s="863"/>
      <c r="P676" s="860"/>
      <c r="Q676" s="330"/>
      <c r="R676" s="866"/>
      <c r="S676" s="152"/>
      <c r="T676" s="152"/>
      <c r="U676" s="835"/>
      <c r="V676" s="345"/>
      <c r="W676" s="835"/>
      <c r="X676" s="345"/>
      <c r="Y676" s="835"/>
      <c r="Z676" s="270"/>
      <c r="AA676" s="831"/>
      <c r="AB676" s="855"/>
      <c r="AC676" s="319"/>
      <c r="AD676" s="319"/>
      <c r="AE676" s="319"/>
      <c r="AF676" s="319"/>
      <c r="AG676" s="857"/>
      <c r="AH676" s="46"/>
      <c r="AI676" s="19"/>
    </row>
    <row r="677" spans="2:35" hidden="1">
      <c r="B677" s="822"/>
      <c r="C677" s="829"/>
      <c r="D677" s="25"/>
      <c r="E677" s="25"/>
      <c r="F677" s="357"/>
      <c r="G677" s="22"/>
      <c r="H677" s="7" t="str">
        <f>IFERROR(IF(G677/#REF!=0," ",G677/#REF!),"")</f>
        <v/>
      </c>
      <c r="I677" s="7"/>
      <c r="J677" s="7"/>
      <c r="K677" s="7"/>
      <c r="L677" s="7"/>
      <c r="M677" s="7"/>
      <c r="N677" s="7"/>
      <c r="O677" s="864"/>
      <c r="P677" s="861"/>
      <c r="Q677" s="331"/>
      <c r="R677" s="867"/>
      <c r="S677" s="153"/>
      <c r="T677" s="153"/>
      <c r="U677" s="836"/>
      <c r="V677" s="346"/>
      <c r="W677" s="836"/>
      <c r="X677" s="346"/>
      <c r="Y677" s="836"/>
      <c r="Z677" s="271"/>
      <c r="AA677" s="832"/>
      <c r="AB677" s="856"/>
      <c r="AC677" s="320"/>
      <c r="AD677" s="320"/>
      <c r="AE677" s="320"/>
      <c r="AF677" s="320"/>
      <c r="AG677" s="858"/>
      <c r="AH677" s="46"/>
      <c r="AI677" s="19"/>
    </row>
    <row r="678" spans="2:35" s="90" customFormat="1" ht="16.5" hidden="1" customHeight="1">
      <c r="B678" s="821"/>
      <c r="C678" s="78" t="s">
        <v>348</v>
      </c>
      <c r="D678" s="78">
        <f>COUNTA(D668:D677)</f>
        <v>0</v>
      </c>
      <c r="E678" s="78"/>
      <c r="F678" s="78"/>
      <c r="G678" s="69">
        <f>SUM(G668:G677)</f>
        <v>0</v>
      </c>
      <c r="H678" s="69">
        <f>SUM(H668:H677)</f>
        <v>0</v>
      </c>
      <c r="I678" s="69"/>
      <c r="J678" s="69"/>
      <c r="K678" s="69"/>
      <c r="L678" s="69"/>
      <c r="M678" s="69"/>
      <c r="N678" s="69"/>
      <c r="O678" s="70">
        <f>SUM(O668:O677)</f>
        <v>0</v>
      </c>
      <c r="P678" s="71">
        <f>SUM(P668:P677)</f>
        <v>0</v>
      </c>
      <c r="Q678" s="71"/>
      <c r="R678" s="71">
        <f>SUM(R668:R677)</f>
        <v>0</v>
      </c>
      <c r="S678" s="71"/>
      <c r="T678" s="71"/>
      <c r="U678" s="74">
        <f>SUM(U668:U677)</f>
        <v>0</v>
      </c>
      <c r="V678" s="74"/>
      <c r="W678" s="74">
        <f t="shared" ref="W678" si="116">SUM(W668:W677)</f>
        <v>0</v>
      </c>
      <c r="X678" s="74"/>
      <c r="Y678" s="74">
        <f>SUM(Y668:Y677)</f>
        <v>0</v>
      </c>
      <c r="Z678" s="74"/>
      <c r="AA678" s="71"/>
      <c r="AB678" s="71" t="e">
        <f>SUM(AB668:AB677)</f>
        <v>#REF!</v>
      </c>
      <c r="AC678" s="71"/>
      <c r="AD678" s="71"/>
      <c r="AE678" s="71"/>
      <c r="AF678" s="71"/>
      <c r="AG678" s="71" t="e">
        <f t="shared" ref="AG678" si="117">SUM(AG668:AG677)</f>
        <v>#REF!</v>
      </c>
      <c r="AH678" s="81"/>
      <c r="AI678" s="91"/>
    </row>
    <row r="679" spans="2:35" s="93" customFormat="1" hidden="1">
      <c r="B679" s="822"/>
      <c r="C679" s="82"/>
      <c r="D679" s="83"/>
      <c r="E679" s="83"/>
      <c r="F679" s="84"/>
      <c r="G679" s="84"/>
      <c r="H679" s="28" t="str">
        <f>IFERROR(IF(G679/#REF!=0," ",G679/#REF!),"")</f>
        <v/>
      </c>
      <c r="I679" s="28"/>
      <c r="J679" s="28"/>
      <c r="K679" s="28"/>
      <c r="L679" s="28"/>
      <c r="M679" s="28"/>
      <c r="N679" s="28"/>
      <c r="O679" s="72"/>
      <c r="P679" s="73"/>
      <c r="Q679" s="73"/>
      <c r="R679" s="73"/>
      <c r="S679" s="73"/>
      <c r="T679" s="73"/>
      <c r="U679" s="73"/>
      <c r="V679" s="73"/>
      <c r="W679" s="73"/>
      <c r="X679" s="73"/>
      <c r="Y679" s="73"/>
      <c r="Z679" s="73"/>
      <c r="AA679" s="73"/>
      <c r="AB679" s="73"/>
      <c r="AC679" s="73"/>
      <c r="AD679" s="73"/>
      <c r="AE679" s="73"/>
      <c r="AF679" s="73"/>
      <c r="AG679" s="73"/>
      <c r="AH679" s="87"/>
      <c r="AI679" s="92"/>
    </row>
    <row r="680" spans="2:35" hidden="1">
      <c r="B680" s="823">
        <f>B668+1</f>
        <v>56</v>
      </c>
      <c r="C680" s="828"/>
      <c r="D680" s="25"/>
      <c r="E680" s="25"/>
      <c r="F680" s="24"/>
      <c r="G680" s="357"/>
      <c r="H680" s="7" t="str">
        <f>IFERROR(IF(G680/#REF!=0," ",G680/#REF!),"")</f>
        <v/>
      </c>
      <c r="I680" s="147"/>
      <c r="J680" s="147"/>
      <c r="K680" s="147"/>
      <c r="L680" s="147"/>
      <c r="M680" s="147"/>
      <c r="N680" s="147"/>
      <c r="O680" s="862" t="str">
        <f>IFERROR(ROUND(IF(G690/#REF!=0,"",G690/#REF!),0),"")</f>
        <v/>
      </c>
      <c r="P680" s="859" t="str">
        <f>IFERROR(O690/#REF!,"")</f>
        <v/>
      </c>
      <c r="Q680" s="332"/>
      <c r="R680" s="865" t="str">
        <f>IFERROR(P690*#REF!/2,"")</f>
        <v/>
      </c>
      <c r="S680" s="152"/>
      <c r="T680" s="152"/>
      <c r="U680" s="834" t="str">
        <f>IFERROR(ROUND(IF(OR(#REF!="Hino Truck",#REF!="Hino Truck",#REF!="Hino Truck",#REF!="Hino Truck"),$P690/#REF!,""),1),"NA")</f>
        <v>NA</v>
      </c>
      <c r="V680" s="344"/>
      <c r="W680" s="834" t="str">
        <f>IFERROR(ROUND(IF(OR(#REF!="Shazoor",#REF!="Shazoor",#REF!="Shazoor",#REF!="Shazoor"),$P690/#REF!,""),1),"NA")</f>
        <v>NA</v>
      </c>
      <c r="X680" s="344"/>
      <c r="Y680" s="834" t="str">
        <f>IFERROR(ROUND(IF(OR(#REF!="Suzuki",#REF!="Suzuki",#REF!="Suzuki",#REF!="Suzuki"),$P690/#REF!,""),1),"NA")</f>
        <v>NA</v>
      </c>
      <c r="Z680" s="269"/>
      <c r="AA680" s="830"/>
      <c r="AB680" s="855" t="e">
        <f>H690/#REF!/#REF!</f>
        <v>#REF!</v>
      </c>
      <c r="AC680" s="319"/>
      <c r="AD680" s="319"/>
      <c r="AE680" s="319"/>
      <c r="AF680" s="319"/>
      <c r="AG680" s="857" t="e">
        <f>ROUND(AB690/#REF!,0)</f>
        <v>#REF!</v>
      </c>
      <c r="AH680" s="44"/>
      <c r="AI680" s="19"/>
    </row>
    <row r="681" spans="2:35" hidden="1">
      <c r="B681" s="823"/>
      <c r="C681" s="828"/>
      <c r="D681" s="25"/>
      <c r="E681" s="25"/>
      <c r="F681" s="357"/>
      <c r="G681" s="357"/>
      <c r="H681" s="7" t="str">
        <f>IFERROR(IF(G681/#REF!=0," ",G681/#REF!),"")</f>
        <v/>
      </c>
      <c r="I681" s="147"/>
      <c r="J681" s="147"/>
      <c r="K681" s="147"/>
      <c r="L681" s="147"/>
      <c r="M681" s="147"/>
      <c r="N681" s="147"/>
      <c r="O681" s="863"/>
      <c r="P681" s="860"/>
      <c r="Q681" s="330"/>
      <c r="R681" s="866"/>
      <c r="S681" s="152"/>
      <c r="T681" s="152"/>
      <c r="U681" s="835"/>
      <c r="V681" s="345"/>
      <c r="W681" s="835"/>
      <c r="X681" s="345"/>
      <c r="Y681" s="835"/>
      <c r="Z681" s="270"/>
      <c r="AA681" s="831"/>
      <c r="AB681" s="855"/>
      <c r="AC681" s="319"/>
      <c r="AD681" s="319"/>
      <c r="AE681" s="319"/>
      <c r="AF681" s="319"/>
      <c r="AG681" s="857"/>
      <c r="AH681" s="46"/>
      <c r="AI681" s="19"/>
    </row>
    <row r="682" spans="2:35" hidden="1">
      <c r="B682" s="823"/>
      <c r="C682" s="828"/>
      <c r="D682" s="25"/>
      <c r="E682" s="25"/>
      <c r="F682" s="357"/>
      <c r="G682" s="357"/>
      <c r="H682" s="7" t="str">
        <f>IFERROR(IF(G682/#REF!=0," ",G682/#REF!),"")</f>
        <v/>
      </c>
      <c r="I682" s="147"/>
      <c r="J682" s="147"/>
      <c r="K682" s="147"/>
      <c r="L682" s="147"/>
      <c r="M682" s="147"/>
      <c r="N682" s="147"/>
      <c r="O682" s="863"/>
      <c r="P682" s="860"/>
      <c r="Q682" s="330"/>
      <c r="R682" s="866"/>
      <c r="S682" s="152"/>
      <c r="T682" s="152"/>
      <c r="U682" s="835"/>
      <c r="V682" s="345"/>
      <c r="W682" s="835"/>
      <c r="X682" s="345"/>
      <c r="Y682" s="835"/>
      <c r="Z682" s="270"/>
      <c r="AA682" s="831"/>
      <c r="AB682" s="855"/>
      <c r="AC682" s="319"/>
      <c r="AD682" s="319"/>
      <c r="AE682" s="319"/>
      <c r="AF682" s="319"/>
      <c r="AG682" s="857"/>
      <c r="AH682" s="46"/>
      <c r="AI682" s="19"/>
    </row>
    <row r="683" spans="2:35" hidden="1">
      <c r="B683" s="823"/>
      <c r="C683" s="828"/>
      <c r="D683" s="25"/>
      <c r="E683" s="25"/>
      <c r="F683" s="357"/>
      <c r="G683" s="357"/>
      <c r="H683" s="7" t="str">
        <f>IFERROR(IF(G683/#REF!=0," ",G683/#REF!),"")</f>
        <v/>
      </c>
      <c r="I683" s="147"/>
      <c r="J683" s="147"/>
      <c r="K683" s="147"/>
      <c r="L683" s="147"/>
      <c r="M683" s="147"/>
      <c r="N683" s="147"/>
      <c r="O683" s="863"/>
      <c r="P683" s="860"/>
      <c r="Q683" s="330"/>
      <c r="R683" s="866"/>
      <c r="S683" s="152"/>
      <c r="T683" s="152"/>
      <c r="U683" s="835"/>
      <c r="V683" s="345"/>
      <c r="W683" s="835"/>
      <c r="X683" s="345"/>
      <c r="Y683" s="835"/>
      <c r="Z683" s="270"/>
      <c r="AA683" s="831"/>
      <c r="AB683" s="855"/>
      <c r="AC683" s="319"/>
      <c r="AD683" s="319"/>
      <c r="AE683" s="319"/>
      <c r="AF683" s="319"/>
      <c r="AG683" s="857"/>
      <c r="AH683" s="46"/>
      <c r="AI683" s="19"/>
    </row>
    <row r="684" spans="2:35" hidden="1">
      <c r="B684" s="823"/>
      <c r="C684" s="828"/>
      <c r="D684" s="25"/>
      <c r="E684" s="25"/>
      <c r="F684" s="357"/>
      <c r="G684" s="22"/>
      <c r="H684" s="7" t="str">
        <f>IFERROR(IF(G684/#REF!=0," ",G684/#REF!),"")</f>
        <v/>
      </c>
      <c r="I684" s="147"/>
      <c r="J684" s="147"/>
      <c r="K684" s="147"/>
      <c r="L684" s="147"/>
      <c r="M684" s="147"/>
      <c r="N684" s="147"/>
      <c r="O684" s="863"/>
      <c r="P684" s="860"/>
      <c r="Q684" s="330"/>
      <c r="R684" s="866"/>
      <c r="S684" s="152"/>
      <c r="T684" s="152"/>
      <c r="U684" s="835"/>
      <c r="V684" s="345"/>
      <c r="W684" s="835"/>
      <c r="X684" s="345"/>
      <c r="Y684" s="835"/>
      <c r="Z684" s="270"/>
      <c r="AA684" s="831"/>
      <c r="AB684" s="855"/>
      <c r="AC684" s="319"/>
      <c r="AD684" s="319"/>
      <c r="AE684" s="319"/>
      <c r="AF684" s="319"/>
      <c r="AG684" s="857"/>
      <c r="AH684" s="46"/>
      <c r="AI684" s="19"/>
    </row>
    <row r="685" spans="2:35" hidden="1">
      <c r="B685" s="823"/>
      <c r="C685" s="828"/>
      <c r="D685" s="25"/>
      <c r="E685" s="25"/>
      <c r="F685" s="357"/>
      <c r="G685" s="22"/>
      <c r="H685" s="7" t="str">
        <f>IFERROR(IF(G685/#REF!=0," ",G685/#REF!),"")</f>
        <v/>
      </c>
      <c r="I685" s="147"/>
      <c r="J685" s="147"/>
      <c r="K685" s="147"/>
      <c r="L685" s="147"/>
      <c r="M685" s="147"/>
      <c r="N685" s="147"/>
      <c r="O685" s="863"/>
      <c r="P685" s="860"/>
      <c r="Q685" s="330"/>
      <c r="R685" s="866"/>
      <c r="S685" s="152"/>
      <c r="T685" s="152"/>
      <c r="U685" s="835"/>
      <c r="V685" s="345"/>
      <c r="W685" s="835"/>
      <c r="X685" s="345"/>
      <c r="Y685" s="835"/>
      <c r="Z685" s="270"/>
      <c r="AA685" s="831"/>
      <c r="AB685" s="855"/>
      <c r="AC685" s="319"/>
      <c r="AD685" s="319"/>
      <c r="AE685" s="319"/>
      <c r="AF685" s="319"/>
      <c r="AG685" s="857"/>
      <c r="AH685" s="46"/>
      <c r="AI685" s="19"/>
    </row>
    <row r="686" spans="2:35" hidden="1">
      <c r="B686" s="823"/>
      <c r="C686" s="828"/>
      <c r="D686" s="25"/>
      <c r="E686" s="25"/>
      <c r="F686" s="357"/>
      <c r="G686" s="22"/>
      <c r="H686" s="7" t="str">
        <f>IFERROR(IF(G686/#REF!=0," ",G686/#REF!),"")</f>
        <v/>
      </c>
      <c r="I686" s="147"/>
      <c r="J686" s="147"/>
      <c r="K686" s="147"/>
      <c r="L686" s="147"/>
      <c r="M686" s="147"/>
      <c r="N686" s="147"/>
      <c r="O686" s="863"/>
      <c r="P686" s="860"/>
      <c r="Q686" s="330"/>
      <c r="R686" s="866"/>
      <c r="S686" s="152"/>
      <c r="T686" s="152"/>
      <c r="U686" s="835"/>
      <c r="V686" s="345"/>
      <c r="W686" s="835"/>
      <c r="X686" s="345"/>
      <c r="Y686" s="835"/>
      <c r="Z686" s="270"/>
      <c r="AA686" s="831"/>
      <c r="AB686" s="855"/>
      <c r="AC686" s="319"/>
      <c r="AD686" s="319"/>
      <c r="AE686" s="319"/>
      <c r="AF686" s="319"/>
      <c r="AG686" s="857"/>
      <c r="AH686" s="46"/>
      <c r="AI686" s="19"/>
    </row>
    <row r="687" spans="2:35" hidden="1">
      <c r="B687" s="823"/>
      <c r="C687" s="828"/>
      <c r="D687" s="25"/>
      <c r="E687" s="25"/>
      <c r="F687" s="357"/>
      <c r="G687" s="22"/>
      <c r="H687" s="7" t="str">
        <f>IFERROR(IF(G687/#REF!=0," ",G687/#REF!),"")</f>
        <v/>
      </c>
      <c r="I687" s="147"/>
      <c r="J687" s="147"/>
      <c r="K687" s="147"/>
      <c r="L687" s="147"/>
      <c r="M687" s="147"/>
      <c r="N687" s="147"/>
      <c r="O687" s="863"/>
      <c r="P687" s="860"/>
      <c r="Q687" s="330"/>
      <c r="R687" s="866"/>
      <c r="S687" s="152"/>
      <c r="T687" s="152"/>
      <c r="U687" s="835"/>
      <c r="V687" s="345"/>
      <c r="W687" s="835"/>
      <c r="X687" s="345"/>
      <c r="Y687" s="835"/>
      <c r="Z687" s="270"/>
      <c r="AA687" s="831"/>
      <c r="AB687" s="855"/>
      <c r="AC687" s="319"/>
      <c r="AD687" s="319"/>
      <c r="AE687" s="319"/>
      <c r="AF687" s="319"/>
      <c r="AG687" s="857"/>
      <c r="AH687" s="46"/>
      <c r="AI687" s="19"/>
    </row>
    <row r="688" spans="2:35" hidden="1">
      <c r="B688" s="823"/>
      <c r="C688" s="828"/>
      <c r="D688" s="25"/>
      <c r="E688" s="25"/>
      <c r="F688" s="357"/>
      <c r="G688" s="22"/>
      <c r="H688" s="7" t="str">
        <f>IFERROR(IF(G688/#REF!=0," ",G688/#REF!),"")</f>
        <v/>
      </c>
      <c r="I688" s="147"/>
      <c r="J688" s="147"/>
      <c r="K688" s="147"/>
      <c r="L688" s="147"/>
      <c r="M688" s="147"/>
      <c r="N688" s="147"/>
      <c r="O688" s="863"/>
      <c r="P688" s="860"/>
      <c r="Q688" s="330"/>
      <c r="R688" s="866"/>
      <c r="S688" s="152"/>
      <c r="T688" s="152"/>
      <c r="U688" s="835"/>
      <c r="V688" s="345"/>
      <c r="W688" s="835"/>
      <c r="X688" s="345"/>
      <c r="Y688" s="835"/>
      <c r="Z688" s="270"/>
      <c r="AA688" s="831"/>
      <c r="AB688" s="855"/>
      <c r="AC688" s="319"/>
      <c r="AD688" s="319"/>
      <c r="AE688" s="319"/>
      <c r="AF688" s="319"/>
      <c r="AG688" s="857"/>
      <c r="AH688" s="46"/>
      <c r="AI688" s="19"/>
    </row>
    <row r="689" spans="2:35" hidden="1">
      <c r="B689" s="822"/>
      <c r="C689" s="829"/>
      <c r="D689" s="25"/>
      <c r="E689" s="25"/>
      <c r="F689" s="357"/>
      <c r="G689" s="22"/>
      <c r="H689" s="7" t="str">
        <f>IFERROR(IF(G689/#REF!=0," ",G689/#REF!),"")</f>
        <v/>
      </c>
      <c r="I689" s="7"/>
      <c r="J689" s="7"/>
      <c r="K689" s="7"/>
      <c r="L689" s="7"/>
      <c r="M689" s="7"/>
      <c r="N689" s="7"/>
      <c r="O689" s="864"/>
      <c r="P689" s="861"/>
      <c r="Q689" s="331"/>
      <c r="R689" s="867"/>
      <c r="S689" s="153"/>
      <c r="T689" s="153"/>
      <c r="U689" s="836"/>
      <c r="V689" s="346"/>
      <c r="W689" s="836"/>
      <c r="X689" s="346"/>
      <c r="Y689" s="836"/>
      <c r="Z689" s="271"/>
      <c r="AA689" s="832"/>
      <c r="AB689" s="856"/>
      <c r="AC689" s="320"/>
      <c r="AD689" s="320"/>
      <c r="AE689" s="320"/>
      <c r="AF689" s="320"/>
      <c r="AG689" s="858"/>
      <c r="AH689" s="46"/>
      <c r="AI689" s="19"/>
    </row>
    <row r="690" spans="2:35" s="90" customFormat="1" ht="16.5" hidden="1" customHeight="1">
      <c r="B690" s="821"/>
      <c r="C690" s="78" t="s">
        <v>348</v>
      </c>
      <c r="D690" s="78">
        <f>COUNTA(D680:D689)</f>
        <v>0</v>
      </c>
      <c r="E690" s="78"/>
      <c r="F690" s="78"/>
      <c r="G690" s="69">
        <f>SUM(G680:G689)</f>
        <v>0</v>
      </c>
      <c r="H690" s="69">
        <f>SUM(H680:H689)</f>
        <v>0</v>
      </c>
      <c r="I690" s="69"/>
      <c r="J690" s="69"/>
      <c r="K690" s="69"/>
      <c r="L690" s="69"/>
      <c r="M690" s="69"/>
      <c r="N690" s="69"/>
      <c r="O690" s="70">
        <f>SUM(O680:O689)</f>
        <v>0</v>
      </c>
      <c r="P690" s="71">
        <f>SUM(P680:P689)</f>
        <v>0</v>
      </c>
      <c r="Q690" s="71"/>
      <c r="R690" s="71">
        <f>SUM(R680:R689)</f>
        <v>0</v>
      </c>
      <c r="S690" s="71"/>
      <c r="T690" s="71"/>
      <c r="U690" s="74">
        <f>SUM(U680:U689)</f>
        <v>0</v>
      </c>
      <c r="V690" s="74"/>
      <c r="W690" s="74">
        <f t="shared" ref="W690" si="118">SUM(W680:W689)</f>
        <v>0</v>
      </c>
      <c r="X690" s="74"/>
      <c r="Y690" s="74">
        <f>SUM(Y680:Y689)</f>
        <v>0</v>
      </c>
      <c r="Z690" s="74"/>
      <c r="AA690" s="71"/>
      <c r="AB690" s="71" t="e">
        <f>SUM(AB680:AB689)</f>
        <v>#REF!</v>
      </c>
      <c r="AC690" s="71"/>
      <c r="AD690" s="71"/>
      <c r="AE690" s="71"/>
      <c r="AF690" s="71"/>
      <c r="AG690" s="71" t="e">
        <f t="shared" ref="AG690" si="119">SUM(AG680:AG689)</f>
        <v>#REF!</v>
      </c>
      <c r="AH690" s="81"/>
      <c r="AI690" s="91"/>
    </row>
    <row r="691" spans="2:35" s="93" customFormat="1" hidden="1">
      <c r="B691" s="822"/>
      <c r="C691" s="82"/>
      <c r="D691" s="83"/>
      <c r="E691" s="83"/>
      <c r="F691" s="84"/>
      <c r="G691" s="84"/>
      <c r="H691" s="28" t="str">
        <f>IFERROR(IF(G691/#REF!=0," ",G691/#REF!),"")</f>
        <v/>
      </c>
      <c r="I691" s="28"/>
      <c r="J691" s="28"/>
      <c r="K691" s="28"/>
      <c r="L691" s="28"/>
      <c r="M691" s="28"/>
      <c r="N691" s="28"/>
      <c r="O691" s="72"/>
      <c r="P691" s="73"/>
      <c r="Q691" s="73"/>
      <c r="R691" s="73"/>
      <c r="S691" s="73"/>
      <c r="T691" s="73"/>
      <c r="U691" s="73"/>
      <c r="V691" s="73"/>
      <c r="W691" s="73"/>
      <c r="X691" s="73"/>
      <c r="Y691" s="73"/>
      <c r="Z691" s="73"/>
      <c r="AA691" s="73"/>
      <c r="AB691" s="73"/>
      <c r="AC691" s="73"/>
      <c r="AD691" s="73"/>
      <c r="AE691" s="73"/>
      <c r="AF691" s="73"/>
      <c r="AG691" s="73"/>
      <c r="AH691" s="87"/>
      <c r="AI691" s="92"/>
    </row>
    <row r="692" spans="2:35" hidden="1">
      <c r="B692" s="823">
        <f>B680+1</f>
        <v>57</v>
      </c>
      <c r="C692" s="828"/>
      <c r="D692" s="25"/>
      <c r="E692" s="25"/>
      <c r="F692" s="24"/>
      <c r="G692" s="357"/>
      <c r="H692" s="7" t="str">
        <f>IFERROR(IF(G692/#REF!=0," ",G692/#REF!),"")</f>
        <v/>
      </c>
      <c r="I692" s="147"/>
      <c r="J692" s="147"/>
      <c r="K692" s="147"/>
      <c r="L692" s="147"/>
      <c r="M692" s="147"/>
      <c r="N692" s="147"/>
      <c r="O692" s="862" t="str">
        <f>IFERROR(ROUND(IF(G702/#REF!=0,"",G702/#REF!),0),"")</f>
        <v/>
      </c>
      <c r="P692" s="859" t="str">
        <f>IFERROR(O702/#REF!,"")</f>
        <v/>
      </c>
      <c r="Q692" s="332"/>
      <c r="R692" s="865" t="str">
        <f>IFERROR(P702*#REF!/2,"")</f>
        <v/>
      </c>
      <c r="S692" s="152"/>
      <c r="T692" s="152"/>
      <c r="U692" s="834" t="str">
        <f>IFERROR(ROUND(IF(OR(#REF!="Hino Truck",#REF!="Hino Truck",#REF!="Hino Truck",#REF!="Hino Truck"),$P702/#REF!,""),1),"NA")</f>
        <v>NA</v>
      </c>
      <c r="V692" s="344"/>
      <c r="W692" s="834" t="str">
        <f>IFERROR(ROUND(IF(OR(#REF!="Shazoor",#REF!="Shazoor",#REF!="Shazoor",#REF!="Shazoor"),$P702/#REF!,""),1),"NA")</f>
        <v>NA</v>
      </c>
      <c r="X692" s="344"/>
      <c r="Y692" s="834" t="str">
        <f>IFERROR(ROUND(IF(OR(#REF!="Suzuki",#REF!="Suzuki",#REF!="Suzuki",#REF!="Suzuki"),$P702/#REF!,""),1),"NA")</f>
        <v>NA</v>
      </c>
      <c r="Z692" s="269"/>
      <c r="AA692" s="830"/>
      <c r="AB692" s="855" t="e">
        <f>H702/#REF!/#REF!</f>
        <v>#REF!</v>
      </c>
      <c r="AC692" s="319"/>
      <c r="AD692" s="319"/>
      <c r="AE692" s="319"/>
      <c r="AF692" s="319"/>
      <c r="AG692" s="857" t="e">
        <f>ROUND(AB702/#REF!,0)</f>
        <v>#REF!</v>
      </c>
      <c r="AH692" s="44"/>
      <c r="AI692" s="19"/>
    </row>
    <row r="693" spans="2:35" hidden="1">
      <c r="B693" s="823"/>
      <c r="C693" s="828"/>
      <c r="D693" s="25"/>
      <c r="E693" s="25"/>
      <c r="F693" s="357"/>
      <c r="G693" s="357"/>
      <c r="H693" s="7" t="str">
        <f>IFERROR(IF(G693/#REF!=0," ",G693/#REF!),"")</f>
        <v/>
      </c>
      <c r="I693" s="147"/>
      <c r="J693" s="147"/>
      <c r="K693" s="147"/>
      <c r="L693" s="147"/>
      <c r="M693" s="147"/>
      <c r="N693" s="147"/>
      <c r="O693" s="863"/>
      <c r="P693" s="860"/>
      <c r="Q693" s="330"/>
      <c r="R693" s="866"/>
      <c r="S693" s="152"/>
      <c r="T693" s="152"/>
      <c r="U693" s="835"/>
      <c r="V693" s="345"/>
      <c r="W693" s="835"/>
      <c r="X693" s="345"/>
      <c r="Y693" s="835"/>
      <c r="Z693" s="270"/>
      <c r="AA693" s="831"/>
      <c r="AB693" s="855"/>
      <c r="AC693" s="319"/>
      <c r="AD693" s="319"/>
      <c r="AE693" s="319"/>
      <c r="AF693" s="319"/>
      <c r="AG693" s="857"/>
      <c r="AH693" s="46"/>
      <c r="AI693" s="19"/>
    </row>
    <row r="694" spans="2:35" hidden="1">
      <c r="B694" s="823"/>
      <c r="C694" s="828"/>
      <c r="D694" s="25"/>
      <c r="E694" s="25"/>
      <c r="F694" s="357"/>
      <c r="G694" s="357"/>
      <c r="H694" s="7" t="str">
        <f>IFERROR(IF(G694/#REF!=0," ",G694/#REF!),"")</f>
        <v/>
      </c>
      <c r="I694" s="147"/>
      <c r="J694" s="147"/>
      <c r="K694" s="147"/>
      <c r="L694" s="147"/>
      <c r="M694" s="147"/>
      <c r="N694" s="147"/>
      <c r="O694" s="863"/>
      <c r="P694" s="860"/>
      <c r="Q694" s="330"/>
      <c r="R694" s="866"/>
      <c r="S694" s="152"/>
      <c r="T694" s="152"/>
      <c r="U694" s="835"/>
      <c r="V694" s="345"/>
      <c r="W694" s="835"/>
      <c r="X694" s="345"/>
      <c r="Y694" s="835"/>
      <c r="Z694" s="270"/>
      <c r="AA694" s="831"/>
      <c r="AB694" s="855"/>
      <c r="AC694" s="319"/>
      <c r="AD694" s="319"/>
      <c r="AE694" s="319"/>
      <c r="AF694" s="319"/>
      <c r="AG694" s="857"/>
      <c r="AH694" s="46"/>
      <c r="AI694" s="19"/>
    </row>
    <row r="695" spans="2:35" hidden="1">
      <c r="B695" s="823"/>
      <c r="C695" s="828"/>
      <c r="D695" s="25"/>
      <c r="E695" s="25"/>
      <c r="F695" s="357"/>
      <c r="G695" s="357"/>
      <c r="H695" s="7" t="str">
        <f>IFERROR(IF(G695/#REF!=0," ",G695/#REF!),"")</f>
        <v/>
      </c>
      <c r="I695" s="147"/>
      <c r="J695" s="147"/>
      <c r="K695" s="147"/>
      <c r="L695" s="147"/>
      <c r="M695" s="147"/>
      <c r="N695" s="147"/>
      <c r="O695" s="863"/>
      <c r="P695" s="860"/>
      <c r="Q695" s="330"/>
      <c r="R695" s="866"/>
      <c r="S695" s="152"/>
      <c r="T695" s="152"/>
      <c r="U695" s="835"/>
      <c r="V695" s="345"/>
      <c r="W695" s="835"/>
      <c r="X695" s="345"/>
      <c r="Y695" s="835"/>
      <c r="Z695" s="270"/>
      <c r="AA695" s="831"/>
      <c r="AB695" s="855"/>
      <c r="AC695" s="319"/>
      <c r="AD695" s="319"/>
      <c r="AE695" s="319"/>
      <c r="AF695" s="319"/>
      <c r="AG695" s="857"/>
      <c r="AH695" s="46"/>
      <c r="AI695" s="19"/>
    </row>
    <row r="696" spans="2:35" hidden="1">
      <c r="B696" s="823"/>
      <c r="C696" s="828"/>
      <c r="D696" s="25"/>
      <c r="E696" s="25"/>
      <c r="F696" s="357"/>
      <c r="G696" s="22"/>
      <c r="H696" s="7" t="str">
        <f>IFERROR(IF(G696/#REF!=0," ",G696/#REF!),"")</f>
        <v/>
      </c>
      <c r="I696" s="147"/>
      <c r="J696" s="147"/>
      <c r="K696" s="147"/>
      <c r="L696" s="147"/>
      <c r="M696" s="147"/>
      <c r="N696" s="147"/>
      <c r="O696" s="863"/>
      <c r="P696" s="860"/>
      <c r="Q696" s="330"/>
      <c r="R696" s="866"/>
      <c r="S696" s="152"/>
      <c r="T696" s="152"/>
      <c r="U696" s="835"/>
      <c r="V696" s="345"/>
      <c r="W696" s="835"/>
      <c r="X696" s="345"/>
      <c r="Y696" s="835"/>
      <c r="Z696" s="270"/>
      <c r="AA696" s="831"/>
      <c r="AB696" s="855"/>
      <c r="AC696" s="319"/>
      <c r="AD696" s="319"/>
      <c r="AE696" s="319"/>
      <c r="AF696" s="319"/>
      <c r="AG696" s="857"/>
      <c r="AH696" s="46"/>
      <c r="AI696" s="19"/>
    </row>
    <row r="697" spans="2:35" hidden="1">
      <c r="B697" s="823"/>
      <c r="C697" s="828"/>
      <c r="D697" s="25"/>
      <c r="E697" s="25"/>
      <c r="F697" s="357"/>
      <c r="G697" s="22"/>
      <c r="H697" s="7" t="str">
        <f>IFERROR(IF(G697/#REF!=0," ",G697/#REF!),"")</f>
        <v/>
      </c>
      <c r="I697" s="147"/>
      <c r="J697" s="147"/>
      <c r="K697" s="147"/>
      <c r="L697" s="147"/>
      <c r="M697" s="147"/>
      <c r="N697" s="147"/>
      <c r="O697" s="863"/>
      <c r="P697" s="860"/>
      <c r="Q697" s="330"/>
      <c r="R697" s="866"/>
      <c r="S697" s="152"/>
      <c r="T697" s="152"/>
      <c r="U697" s="835"/>
      <c r="V697" s="345"/>
      <c r="W697" s="835"/>
      <c r="X697" s="345"/>
      <c r="Y697" s="835"/>
      <c r="Z697" s="270"/>
      <c r="AA697" s="831"/>
      <c r="AB697" s="855"/>
      <c r="AC697" s="319"/>
      <c r="AD697" s="319"/>
      <c r="AE697" s="319"/>
      <c r="AF697" s="319"/>
      <c r="AG697" s="857"/>
      <c r="AH697" s="46"/>
      <c r="AI697" s="19"/>
    </row>
    <row r="698" spans="2:35" hidden="1">
      <c r="B698" s="823"/>
      <c r="C698" s="828"/>
      <c r="D698" s="25"/>
      <c r="E698" s="25"/>
      <c r="F698" s="357"/>
      <c r="G698" s="22"/>
      <c r="H698" s="7" t="str">
        <f>IFERROR(IF(G698/#REF!=0," ",G698/#REF!),"")</f>
        <v/>
      </c>
      <c r="I698" s="147"/>
      <c r="J698" s="147"/>
      <c r="K698" s="147"/>
      <c r="L698" s="147"/>
      <c r="M698" s="147"/>
      <c r="N698" s="147"/>
      <c r="O698" s="863"/>
      <c r="P698" s="860"/>
      <c r="Q698" s="330"/>
      <c r="R698" s="866"/>
      <c r="S698" s="152"/>
      <c r="T698" s="152"/>
      <c r="U698" s="835"/>
      <c r="V698" s="345"/>
      <c r="W698" s="835"/>
      <c r="X698" s="345"/>
      <c r="Y698" s="835"/>
      <c r="Z698" s="270"/>
      <c r="AA698" s="831"/>
      <c r="AB698" s="855"/>
      <c r="AC698" s="319"/>
      <c r="AD698" s="319"/>
      <c r="AE698" s="319"/>
      <c r="AF698" s="319"/>
      <c r="AG698" s="857"/>
      <c r="AH698" s="46"/>
      <c r="AI698" s="19"/>
    </row>
    <row r="699" spans="2:35" hidden="1">
      <c r="B699" s="823"/>
      <c r="C699" s="828"/>
      <c r="D699" s="25"/>
      <c r="E699" s="25"/>
      <c r="F699" s="357"/>
      <c r="G699" s="22"/>
      <c r="H699" s="7" t="str">
        <f>IFERROR(IF(G699/#REF!=0," ",G699/#REF!),"")</f>
        <v/>
      </c>
      <c r="I699" s="147"/>
      <c r="J699" s="147"/>
      <c r="K699" s="147"/>
      <c r="L699" s="147"/>
      <c r="M699" s="147"/>
      <c r="N699" s="147"/>
      <c r="O699" s="863"/>
      <c r="P699" s="860"/>
      <c r="Q699" s="330"/>
      <c r="R699" s="866"/>
      <c r="S699" s="152"/>
      <c r="T699" s="152"/>
      <c r="U699" s="835"/>
      <c r="V699" s="345"/>
      <c r="W699" s="835"/>
      <c r="X699" s="345"/>
      <c r="Y699" s="835"/>
      <c r="Z699" s="270"/>
      <c r="AA699" s="831"/>
      <c r="AB699" s="855"/>
      <c r="AC699" s="319"/>
      <c r="AD699" s="319"/>
      <c r="AE699" s="319"/>
      <c r="AF699" s="319"/>
      <c r="AG699" s="857"/>
      <c r="AH699" s="46"/>
      <c r="AI699" s="19"/>
    </row>
    <row r="700" spans="2:35" hidden="1">
      <c r="B700" s="823"/>
      <c r="C700" s="828"/>
      <c r="D700" s="25"/>
      <c r="E700" s="25"/>
      <c r="F700" s="357"/>
      <c r="G700" s="22"/>
      <c r="H700" s="7" t="str">
        <f>IFERROR(IF(G700/#REF!=0," ",G700/#REF!),"")</f>
        <v/>
      </c>
      <c r="I700" s="147"/>
      <c r="J700" s="147"/>
      <c r="K700" s="147"/>
      <c r="L700" s="147"/>
      <c r="M700" s="147"/>
      <c r="N700" s="147"/>
      <c r="O700" s="863"/>
      <c r="P700" s="860"/>
      <c r="Q700" s="330"/>
      <c r="R700" s="866"/>
      <c r="S700" s="152"/>
      <c r="T700" s="152"/>
      <c r="U700" s="835"/>
      <c r="V700" s="345"/>
      <c r="W700" s="835"/>
      <c r="X700" s="345"/>
      <c r="Y700" s="835"/>
      <c r="Z700" s="270"/>
      <c r="AA700" s="831"/>
      <c r="AB700" s="855"/>
      <c r="AC700" s="319"/>
      <c r="AD700" s="319"/>
      <c r="AE700" s="319"/>
      <c r="AF700" s="319"/>
      <c r="AG700" s="857"/>
      <c r="AH700" s="46"/>
      <c r="AI700" s="19"/>
    </row>
    <row r="701" spans="2:35" hidden="1">
      <c r="B701" s="822"/>
      <c r="C701" s="829"/>
      <c r="D701" s="25"/>
      <c r="E701" s="25"/>
      <c r="F701" s="357"/>
      <c r="G701" s="22"/>
      <c r="H701" s="7" t="str">
        <f>IFERROR(IF(G701/#REF!=0," ",G701/#REF!),"")</f>
        <v/>
      </c>
      <c r="I701" s="7"/>
      <c r="J701" s="7"/>
      <c r="K701" s="7"/>
      <c r="L701" s="7"/>
      <c r="M701" s="7"/>
      <c r="N701" s="7"/>
      <c r="O701" s="864"/>
      <c r="P701" s="861"/>
      <c r="Q701" s="331"/>
      <c r="R701" s="867"/>
      <c r="S701" s="153"/>
      <c r="T701" s="153"/>
      <c r="U701" s="836"/>
      <c r="V701" s="346"/>
      <c r="W701" s="836"/>
      <c r="X701" s="346"/>
      <c r="Y701" s="836"/>
      <c r="Z701" s="271"/>
      <c r="AA701" s="832"/>
      <c r="AB701" s="856"/>
      <c r="AC701" s="320"/>
      <c r="AD701" s="320"/>
      <c r="AE701" s="320"/>
      <c r="AF701" s="320"/>
      <c r="AG701" s="858"/>
      <c r="AH701" s="46"/>
      <c r="AI701" s="19"/>
    </row>
    <row r="702" spans="2:35" s="90" customFormat="1" ht="16.5" hidden="1" customHeight="1">
      <c r="B702" s="821"/>
      <c r="C702" s="78" t="s">
        <v>348</v>
      </c>
      <c r="D702" s="78">
        <f>COUNTA(D692:D701)</f>
        <v>0</v>
      </c>
      <c r="E702" s="78"/>
      <c r="F702" s="78"/>
      <c r="G702" s="69">
        <f>SUM(G692:G701)</f>
        <v>0</v>
      </c>
      <c r="H702" s="69">
        <f>SUM(H692:H701)</f>
        <v>0</v>
      </c>
      <c r="I702" s="69"/>
      <c r="J702" s="69"/>
      <c r="K702" s="69"/>
      <c r="L702" s="69"/>
      <c r="M702" s="69"/>
      <c r="N702" s="69"/>
      <c r="O702" s="70">
        <f>SUM(O692:O701)</f>
        <v>0</v>
      </c>
      <c r="P702" s="71">
        <f>SUM(P692:P701)</f>
        <v>0</v>
      </c>
      <c r="Q702" s="71"/>
      <c r="R702" s="71">
        <f>SUM(R692:R701)</f>
        <v>0</v>
      </c>
      <c r="S702" s="71"/>
      <c r="T702" s="71"/>
      <c r="U702" s="74">
        <f>SUM(U692:U701)</f>
        <v>0</v>
      </c>
      <c r="V702" s="74"/>
      <c r="W702" s="74">
        <f t="shared" ref="W702" si="120">SUM(W692:W701)</f>
        <v>0</v>
      </c>
      <c r="X702" s="74"/>
      <c r="Y702" s="74">
        <f>SUM(Y692:Y701)</f>
        <v>0</v>
      </c>
      <c r="Z702" s="74"/>
      <c r="AA702" s="71"/>
      <c r="AB702" s="71" t="e">
        <f>SUM(AB692:AB701)</f>
        <v>#REF!</v>
      </c>
      <c r="AC702" s="71"/>
      <c r="AD702" s="71"/>
      <c r="AE702" s="71"/>
      <c r="AF702" s="71"/>
      <c r="AG702" s="71" t="e">
        <f t="shared" ref="AG702" si="121">SUM(AG692:AG701)</f>
        <v>#REF!</v>
      </c>
      <c r="AH702" s="81"/>
      <c r="AI702" s="91"/>
    </row>
    <row r="703" spans="2:35" s="93" customFormat="1" hidden="1">
      <c r="B703" s="822"/>
      <c r="C703" s="82"/>
      <c r="D703" s="83"/>
      <c r="E703" s="83"/>
      <c r="F703" s="84"/>
      <c r="G703" s="84"/>
      <c r="H703" s="28" t="str">
        <f>IFERROR(IF(G703/#REF!=0," ",G703/#REF!),"")</f>
        <v/>
      </c>
      <c r="I703" s="28"/>
      <c r="J703" s="28"/>
      <c r="K703" s="28"/>
      <c r="L703" s="28"/>
      <c r="M703" s="28"/>
      <c r="N703" s="28"/>
      <c r="O703" s="72"/>
      <c r="P703" s="73"/>
      <c r="Q703" s="73"/>
      <c r="R703" s="73"/>
      <c r="S703" s="73"/>
      <c r="T703" s="73"/>
      <c r="U703" s="73"/>
      <c r="V703" s="73"/>
      <c r="W703" s="73"/>
      <c r="X703" s="73"/>
      <c r="Y703" s="73"/>
      <c r="Z703" s="73"/>
      <c r="AA703" s="73"/>
      <c r="AB703" s="73"/>
      <c r="AC703" s="73"/>
      <c r="AD703" s="73"/>
      <c r="AE703" s="73"/>
      <c r="AF703" s="73"/>
      <c r="AG703" s="73"/>
      <c r="AH703" s="87"/>
      <c r="AI703" s="92"/>
    </row>
    <row r="704" spans="2:35" hidden="1">
      <c r="B704" s="823">
        <f>B692+1</f>
        <v>58</v>
      </c>
      <c r="C704" s="828"/>
      <c r="D704" s="25"/>
      <c r="E704" s="25"/>
      <c r="F704" s="24"/>
      <c r="G704" s="357"/>
      <c r="H704" s="7" t="str">
        <f>IFERROR(IF(G704/#REF!=0," ",G704/#REF!),"")</f>
        <v/>
      </c>
      <c r="I704" s="147"/>
      <c r="J704" s="147"/>
      <c r="K704" s="147"/>
      <c r="L704" s="147"/>
      <c r="M704" s="147"/>
      <c r="N704" s="147"/>
      <c r="O704" s="862" t="str">
        <f>IFERROR(ROUND(IF(G714/#REF!=0,"",G714/#REF!),0),"")</f>
        <v/>
      </c>
      <c r="P704" s="859" t="str">
        <f>IFERROR(O714/#REF!,"")</f>
        <v/>
      </c>
      <c r="Q704" s="332"/>
      <c r="R704" s="865" t="str">
        <f>IFERROR(P714*#REF!/2,"")</f>
        <v/>
      </c>
      <c r="S704" s="152"/>
      <c r="T704" s="152"/>
      <c r="U704" s="834" t="str">
        <f>IFERROR(ROUND(IF(OR(#REF!="Hino Truck",#REF!="Hino Truck",#REF!="Hino Truck",#REF!="Hino Truck"),$P714/#REF!,""),1),"NA")</f>
        <v>NA</v>
      </c>
      <c r="V704" s="344"/>
      <c r="W704" s="834" t="str">
        <f>IFERROR(ROUND(IF(OR(#REF!="Shazoor",#REF!="Shazoor",#REF!="Shazoor",#REF!="Shazoor"),$P714/#REF!,""),1),"NA")</f>
        <v>NA</v>
      </c>
      <c r="X704" s="344"/>
      <c r="Y704" s="834" t="str">
        <f>IFERROR(ROUND(IF(OR(#REF!="Suzuki",#REF!="Suzuki",#REF!="Suzuki",#REF!="Suzuki"),$P714/#REF!,""),1),"NA")</f>
        <v>NA</v>
      </c>
      <c r="Z704" s="269"/>
      <c r="AA704" s="830"/>
      <c r="AB704" s="855" t="e">
        <f>H714/#REF!/#REF!</f>
        <v>#REF!</v>
      </c>
      <c r="AC704" s="319"/>
      <c r="AD704" s="319"/>
      <c r="AE704" s="319"/>
      <c r="AF704" s="319"/>
      <c r="AG704" s="857" t="e">
        <f>ROUND(AB714/#REF!,0)</f>
        <v>#REF!</v>
      </c>
      <c r="AH704" s="44"/>
      <c r="AI704" s="19"/>
    </row>
    <row r="705" spans="2:35" hidden="1">
      <c r="B705" s="823"/>
      <c r="C705" s="828"/>
      <c r="D705" s="25"/>
      <c r="E705" s="25"/>
      <c r="F705" s="357"/>
      <c r="G705" s="357"/>
      <c r="H705" s="7" t="str">
        <f>IFERROR(IF(G705/#REF!=0," ",G705/#REF!),"")</f>
        <v/>
      </c>
      <c r="I705" s="147"/>
      <c r="J705" s="147"/>
      <c r="K705" s="147"/>
      <c r="L705" s="147"/>
      <c r="M705" s="147"/>
      <c r="N705" s="147"/>
      <c r="O705" s="863"/>
      <c r="P705" s="860"/>
      <c r="Q705" s="330"/>
      <c r="R705" s="866"/>
      <c r="S705" s="152"/>
      <c r="T705" s="152"/>
      <c r="U705" s="835"/>
      <c r="V705" s="345"/>
      <c r="W705" s="835"/>
      <c r="X705" s="345"/>
      <c r="Y705" s="835"/>
      <c r="Z705" s="270"/>
      <c r="AA705" s="831"/>
      <c r="AB705" s="855"/>
      <c r="AC705" s="319"/>
      <c r="AD705" s="319"/>
      <c r="AE705" s="319"/>
      <c r="AF705" s="319"/>
      <c r="AG705" s="857"/>
      <c r="AH705" s="46"/>
      <c r="AI705" s="19"/>
    </row>
    <row r="706" spans="2:35" hidden="1">
      <c r="B706" s="823"/>
      <c r="C706" s="828"/>
      <c r="D706" s="25"/>
      <c r="E706" s="25"/>
      <c r="F706" s="357"/>
      <c r="G706" s="357"/>
      <c r="H706" s="7" t="str">
        <f>IFERROR(IF(G706/#REF!=0," ",G706/#REF!),"")</f>
        <v/>
      </c>
      <c r="I706" s="147"/>
      <c r="J706" s="147"/>
      <c r="K706" s="147"/>
      <c r="L706" s="147"/>
      <c r="M706" s="147"/>
      <c r="N706" s="147"/>
      <c r="O706" s="863"/>
      <c r="P706" s="860"/>
      <c r="Q706" s="330"/>
      <c r="R706" s="866"/>
      <c r="S706" s="152"/>
      <c r="T706" s="152"/>
      <c r="U706" s="835"/>
      <c r="V706" s="345"/>
      <c r="W706" s="835"/>
      <c r="X706" s="345"/>
      <c r="Y706" s="835"/>
      <c r="Z706" s="270"/>
      <c r="AA706" s="831"/>
      <c r="AB706" s="855"/>
      <c r="AC706" s="319"/>
      <c r="AD706" s="319"/>
      <c r="AE706" s="319"/>
      <c r="AF706" s="319"/>
      <c r="AG706" s="857"/>
      <c r="AH706" s="46"/>
      <c r="AI706" s="19"/>
    </row>
    <row r="707" spans="2:35" hidden="1">
      <c r="B707" s="823"/>
      <c r="C707" s="828"/>
      <c r="D707" s="25"/>
      <c r="E707" s="25"/>
      <c r="F707" s="357"/>
      <c r="G707" s="357"/>
      <c r="H707" s="7" t="str">
        <f>IFERROR(IF(G707/#REF!=0," ",G707/#REF!),"")</f>
        <v/>
      </c>
      <c r="I707" s="147"/>
      <c r="J707" s="147"/>
      <c r="K707" s="147"/>
      <c r="L707" s="147"/>
      <c r="M707" s="147"/>
      <c r="N707" s="147"/>
      <c r="O707" s="863"/>
      <c r="P707" s="860"/>
      <c r="Q707" s="330"/>
      <c r="R707" s="866"/>
      <c r="S707" s="152"/>
      <c r="T707" s="152"/>
      <c r="U707" s="835"/>
      <c r="V707" s="345"/>
      <c r="W707" s="835"/>
      <c r="X707" s="345"/>
      <c r="Y707" s="835"/>
      <c r="Z707" s="270"/>
      <c r="AA707" s="831"/>
      <c r="AB707" s="855"/>
      <c r="AC707" s="319"/>
      <c r="AD707" s="319"/>
      <c r="AE707" s="319"/>
      <c r="AF707" s="319"/>
      <c r="AG707" s="857"/>
      <c r="AH707" s="46"/>
      <c r="AI707" s="19"/>
    </row>
    <row r="708" spans="2:35" hidden="1">
      <c r="B708" s="823"/>
      <c r="C708" s="828"/>
      <c r="D708" s="25"/>
      <c r="E708" s="25"/>
      <c r="F708" s="357"/>
      <c r="G708" s="22"/>
      <c r="H708" s="7" t="str">
        <f>IFERROR(IF(G708/#REF!=0," ",G708/#REF!),"")</f>
        <v/>
      </c>
      <c r="I708" s="147"/>
      <c r="J708" s="147"/>
      <c r="K708" s="147"/>
      <c r="L708" s="147"/>
      <c r="M708" s="147"/>
      <c r="N708" s="147"/>
      <c r="O708" s="863"/>
      <c r="P708" s="860"/>
      <c r="Q708" s="330"/>
      <c r="R708" s="866"/>
      <c r="S708" s="152"/>
      <c r="T708" s="152"/>
      <c r="U708" s="835"/>
      <c r="V708" s="345"/>
      <c r="W708" s="835"/>
      <c r="X708" s="345"/>
      <c r="Y708" s="835"/>
      <c r="Z708" s="270"/>
      <c r="AA708" s="831"/>
      <c r="AB708" s="855"/>
      <c r="AC708" s="319"/>
      <c r="AD708" s="319"/>
      <c r="AE708" s="319"/>
      <c r="AF708" s="319"/>
      <c r="AG708" s="857"/>
      <c r="AH708" s="46"/>
      <c r="AI708" s="19"/>
    </row>
    <row r="709" spans="2:35" hidden="1">
      <c r="B709" s="823"/>
      <c r="C709" s="828"/>
      <c r="D709" s="25"/>
      <c r="E709" s="25"/>
      <c r="F709" s="357"/>
      <c r="G709" s="22"/>
      <c r="H709" s="7" t="str">
        <f>IFERROR(IF(G709/#REF!=0," ",G709/#REF!),"")</f>
        <v/>
      </c>
      <c r="I709" s="147"/>
      <c r="J709" s="147"/>
      <c r="K709" s="147"/>
      <c r="L709" s="147"/>
      <c r="M709" s="147"/>
      <c r="N709" s="147"/>
      <c r="O709" s="863"/>
      <c r="P709" s="860"/>
      <c r="Q709" s="330"/>
      <c r="R709" s="866"/>
      <c r="S709" s="152"/>
      <c r="T709" s="152"/>
      <c r="U709" s="835"/>
      <c r="V709" s="345"/>
      <c r="W709" s="835"/>
      <c r="X709" s="345"/>
      <c r="Y709" s="835"/>
      <c r="Z709" s="270"/>
      <c r="AA709" s="831"/>
      <c r="AB709" s="855"/>
      <c r="AC709" s="319"/>
      <c r="AD709" s="319"/>
      <c r="AE709" s="319"/>
      <c r="AF709" s="319"/>
      <c r="AG709" s="857"/>
      <c r="AH709" s="46"/>
      <c r="AI709" s="19"/>
    </row>
    <row r="710" spans="2:35" hidden="1">
      <c r="B710" s="823"/>
      <c r="C710" s="828"/>
      <c r="D710" s="25"/>
      <c r="E710" s="25"/>
      <c r="F710" s="357"/>
      <c r="G710" s="22"/>
      <c r="H710" s="7" t="str">
        <f>IFERROR(IF(G710/#REF!=0," ",G710/#REF!),"")</f>
        <v/>
      </c>
      <c r="I710" s="147"/>
      <c r="J710" s="147"/>
      <c r="K710" s="147"/>
      <c r="L710" s="147"/>
      <c r="M710" s="147"/>
      <c r="N710" s="147"/>
      <c r="O710" s="863"/>
      <c r="P710" s="860"/>
      <c r="Q710" s="330"/>
      <c r="R710" s="866"/>
      <c r="S710" s="152"/>
      <c r="T710" s="152"/>
      <c r="U710" s="835"/>
      <c r="V710" s="345"/>
      <c r="W710" s="835"/>
      <c r="X710" s="345"/>
      <c r="Y710" s="835"/>
      <c r="Z710" s="270"/>
      <c r="AA710" s="831"/>
      <c r="AB710" s="855"/>
      <c r="AC710" s="319"/>
      <c r="AD710" s="319"/>
      <c r="AE710" s="319"/>
      <c r="AF710" s="319"/>
      <c r="AG710" s="857"/>
      <c r="AH710" s="46"/>
      <c r="AI710" s="19"/>
    </row>
    <row r="711" spans="2:35" hidden="1">
      <c r="B711" s="823"/>
      <c r="C711" s="828"/>
      <c r="D711" s="25"/>
      <c r="E711" s="25"/>
      <c r="F711" s="357"/>
      <c r="G711" s="22"/>
      <c r="H711" s="7" t="str">
        <f>IFERROR(IF(G711/#REF!=0," ",G711/#REF!),"")</f>
        <v/>
      </c>
      <c r="I711" s="147"/>
      <c r="J711" s="147"/>
      <c r="K711" s="147"/>
      <c r="L711" s="147"/>
      <c r="M711" s="147"/>
      <c r="N711" s="147"/>
      <c r="O711" s="863"/>
      <c r="P711" s="860"/>
      <c r="Q711" s="330"/>
      <c r="R711" s="866"/>
      <c r="S711" s="152"/>
      <c r="T711" s="152"/>
      <c r="U711" s="835"/>
      <c r="V711" s="345"/>
      <c r="W711" s="835"/>
      <c r="X711" s="345"/>
      <c r="Y711" s="835"/>
      <c r="Z711" s="270"/>
      <c r="AA711" s="831"/>
      <c r="AB711" s="855"/>
      <c r="AC711" s="319"/>
      <c r="AD711" s="319"/>
      <c r="AE711" s="319"/>
      <c r="AF711" s="319"/>
      <c r="AG711" s="857"/>
      <c r="AH711" s="46"/>
      <c r="AI711" s="19"/>
    </row>
    <row r="712" spans="2:35" hidden="1">
      <c r="B712" s="823"/>
      <c r="C712" s="828"/>
      <c r="D712" s="25"/>
      <c r="E712" s="25"/>
      <c r="F712" s="357"/>
      <c r="G712" s="22"/>
      <c r="H712" s="7" t="str">
        <f>IFERROR(IF(G712/#REF!=0," ",G712/#REF!),"")</f>
        <v/>
      </c>
      <c r="I712" s="147"/>
      <c r="J712" s="147"/>
      <c r="K712" s="147"/>
      <c r="L712" s="147"/>
      <c r="M712" s="147"/>
      <c r="N712" s="147"/>
      <c r="O712" s="863"/>
      <c r="P712" s="860"/>
      <c r="Q712" s="330"/>
      <c r="R712" s="866"/>
      <c r="S712" s="152"/>
      <c r="T712" s="152"/>
      <c r="U712" s="835"/>
      <c r="V712" s="345"/>
      <c r="W712" s="835"/>
      <c r="X712" s="345"/>
      <c r="Y712" s="835"/>
      <c r="Z712" s="270"/>
      <c r="AA712" s="831"/>
      <c r="AB712" s="855"/>
      <c r="AC712" s="319"/>
      <c r="AD712" s="319"/>
      <c r="AE712" s="319"/>
      <c r="AF712" s="319"/>
      <c r="AG712" s="857"/>
      <c r="AH712" s="46"/>
      <c r="AI712" s="19"/>
    </row>
    <row r="713" spans="2:35" hidden="1">
      <c r="B713" s="822"/>
      <c r="C713" s="829"/>
      <c r="D713" s="25"/>
      <c r="E713" s="25"/>
      <c r="F713" s="357"/>
      <c r="G713" s="22"/>
      <c r="H713" s="7" t="str">
        <f>IFERROR(IF(G713/#REF!=0," ",G713/#REF!),"")</f>
        <v/>
      </c>
      <c r="I713" s="7"/>
      <c r="J713" s="7"/>
      <c r="K713" s="7"/>
      <c r="L713" s="7"/>
      <c r="M713" s="7"/>
      <c r="N713" s="7"/>
      <c r="O713" s="864"/>
      <c r="P713" s="861"/>
      <c r="Q713" s="331"/>
      <c r="R713" s="867"/>
      <c r="S713" s="153"/>
      <c r="T713" s="153"/>
      <c r="U713" s="836"/>
      <c r="V713" s="346"/>
      <c r="W713" s="836"/>
      <c r="X713" s="346"/>
      <c r="Y713" s="836"/>
      <c r="Z713" s="271"/>
      <c r="AA713" s="832"/>
      <c r="AB713" s="856"/>
      <c r="AC713" s="320"/>
      <c r="AD713" s="320"/>
      <c r="AE713" s="320"/>
      <c r="AF713" s="320"/>
      <c r="AG713" s="858"/>
      <c r="AH713" s="46"/>
      <c r="AI713" s="19"/>
    </row>
    <row r="714" spans="2:35" s="90" customFormat="1" ht="16.5" hidden="1" customHeight="1">
      <c r="B714" s="821"/>
      <c r="C714" s="78" t="s">
        <v>348</v>
      </c>
      <c r="D714" s="78">
        <f>COUNTA(D704:D713)</f>
        <v>0</v>
      </c>
      <c r="E714" s="78"/>
      <c r="F714" s="78"/>
      <c r="G714" s="69">
        <f>SUM(G704:G713)</f>
        <v>0</v>
      </c>
      <c r="H714" s="69">
        <f>SUM(H704:H713)</f>
        <v>0</v>
      </c>
      <c r="I714" s="69"/>
      <c r="J714" s="69"/>
      <c r="K714" s="69"/>
      <c r="L714" s="69"/>
      <c r="M714" s="69"/>
      <c r="N714" s="69"/>
      <c r="O714" s="70">
        <f>SUM(O704:O713)</f>
        <v>0</v>
      </c>
      <c r="P714" s="71">
        <f>SUM(P704:P713)</f>
        <v>0</v>
      </c>
      <c r="Q714" s="71"/>
      <c r="R714" s="71">
        <f>SUM(R704:R713)</f>
        <v>0</v>
      </c>
      <c r="S714" s="71"/>
      <c r="T714" s="71"/>
      <c r="U714" s="74">
        <f>SUM(U704:U713)</f>
        <v>0</v>
      </c>
      <c r="V714" s="74"/>
      <c r="W714" s="74">
        <f t="shared" ref="W714" si="122">SUM(W704:W713)</f>
        <v>0</v>
      </c>
      <c r="X714" s="74"/>
      <c r="Y714" s="74">
        <f>SUM(Y704:Y713)</f>
        <v>0</v>
      </c>
      <c r="Z714" s="74"/>
      <c r="AA714" s="71"/>
      <c r="AB714" s="71" t="e">
        <f>SUM(AB704:AB713)</f>
        <v>#REF!</v>
      </c>
      <c r="AC714" s="71"/>
      <c r="AD714" s="71"/>
      <c r="AE714" s="71"/>
      <c r="AF714" s="71"/>
      <c r="AG714" s="71" t="e">
        <f t="shared" ref="AG714" si="123">SUM(AG704:AG713)</f>
        <v>#REF!</v>
      </c>
      <c r="AH714" s="81"/>
      <c r="AI714" s="91"/>
    </row>
    <row r="715" spans="2:35" s="93" customFormat="1" hidden="1">
      <c r="B715" s="822"/>
      <c r="C715" s="82"/>
      <c r="D715" s="83"/>
      <c r="E715" s="83"/>
      <c r="F715" s="84"/>
      <c r="G715" s="84"/>
      <c r="H715" s="28" t="str">
        <f>IFERROR(IF(G715/#REF!=0," ",G715/#REF!),"")</f>
        <v/>
      </c>
      <c r="I715" s="28"/>
      <c r="J715" s="28"/>
      <c r="K715" s="28"/>
      <c r="L715" s="28"/>
      <c r="M715" s="28"/>
      <c r="N715" s="28"/>
      <c r="O715" s="72"/>
      <c r="P715" s="73"/>
      <c r="Q715" s="73"/>
      <c r="R715" s="73"/>
      <c r="S715" s="73"/>
      <c r="T715" s="73"/>
      <c r="U715" s="73"/>
      <c r="V715" s="73"/>
      <c r="W715" s="73"/>
      <c r="X715" s="73"/>
      <c r="Y715" s="73"/>
      <c r="Z715" s="73"/>
      <c r="AA715" s="73"/>
      <c r="AB715" s="73"/>
      <c r="AC715" s="73"/>
      <c r="AD715" s="73"/>
      <c r="AE715" s="73"/>
      <c r="AF715" s="73"/>
      <c r="AG715" s="73"/>
      <c r="AH715" s="87"/>
      <c r="AI715" s="92"/>
    </row>
    <row r="716" spans="2:35" hidden="1">
      <c r="B716" s="823">
        <f>B704+1</f>
        <v>59</v>
      </c>
      <c r="C716" s="828"/>
      <c r="D716" s="25"/>
      <c r="E716" s="25"/>
      <c r="F716" s="24"/>
      <c r="G716" s="357"/>
      <c r="H716" s="7" t="str">
        <f>IFERROR(IF(G716/#REF!=0," ",G716/#REF!),"")</f>
        <v/>
      </c>
      <c r="I716" s="147"/>
      <c r="J716" s="147"/>
      <c r="K716" s="147"/>
      <c r="L716" s="147"/>
      <c r="M716" s="147"/>
      <c r="N716" s="147"/>
      <c r="O716" s="862" t="str">
        <f>IFERROR(ROUND(IF(G726/#REF!=0,"",G726/#REF!),0),"")</f>
        <v/>
      </c>
      <c r="P716" s="859" t="str">
        <f>IFERROR(O726/#REF!,"")</f>
        <v/>
      </c>
      <c r="Q716" s="332"/>
      <c r="R716" s="865" t="str">
        <f>IFERROR(P726*#REF!/2,"")</f>
        <v/>
      </c>
      <c r="S716" s="152"/>
      <c r="T716" s="152"/>
      <c r="U716" s="834" t="str">
        <f>IFERROR(ROUND(IF(OR(#REF!="Hino Truck",#REF!="Hino Truck",#REF!="Hino Truck",#REF!="Hino Truck"),$P726/#REF!,""),1),"NA")</f>
        <v>NA</v>
      </c>
      <c r="V716" s="344"/>
      <c r="W716" s="834" t="str">
        <f>IFERROR(ROUND(IF(OR(#REF!="Shazoor",#REF!="Shazoor",#REF!="Shazoor",#REF!="Shazoor"),$P726/#REF!,""),1),"NA")</f>
        <v>NA</v>
      </c>
      <c r="X716" s="344"/>
      <c r="Y716" s="834" t="str">
        <f>IFERROR(ROUND(IF(OR(#REF!="Suzuki",#REF!="Suzuki",#REF!="Suzuki",#REF!="Suzuki"),$P726/#REF!,""),1),"NA")</f>
        <v>NA</v>
      </c>
      <c r="Z716" s="269"/>
      <c r="AA716" s="830"/>
      <c r="AB716" s="855" t="e">
        <f>H726/#REF!/#REF!</f>
        <v>#REF!</v>
      </c>
      <c r="AC716" s="319"/>
      <c r="AD716" s="319"/>
      <c r="AE716" s="319"/>
      <c r="AF716" s="319"/>
      <c r="AG716" s="857" t="e">
        <f>ROUND(AB726/#REF!,0)</f>
        <v>#REF!</v>
      </c>
      <c r="AH716" s="44"/>
      <c r="AI716" s="19"/>
    </row>
    <row r="717" spans="2:35" hidden="1">
      <c r="B717" s="823"/>
      <c r="C717" s="828"/>
      <c r="D717" s="25"/>
      <c r="E717" s="25"/>
      <c r="F717" s="357"/>
      <c r="G717" s="357"/>
      <c r="H717" s="7" t="str">
        <f>IFERROR(IF(G717/#REF!=0," ",G717/#REF!),"")</f>
        <v/>
      </c>
      <c r="I717" s="147"/>
      <c r="J717" s="147"/>
      <c r="K717" s="147"/>
      <c r="L717" s="147"/>
      <c r="M717" s="147"/>
      <c r="N717" s="147"/>
      <c r="O717" s="863"/>
      <c r="P717" s="860"/>
      <c r="Q717" s="330"/>
      <c r="R717" s="866"/>
      <c r="S717" s="152"/>
      <c r="T717" s="152"/>
      <c r="U717" s="835"/>
      <c r="V717" s="345"/>
      <c r="W717" s="835"/>
      <c r="X717" s="345"/>
      <c r="Y717" s="835"/>
      <c r="Z717" s="270"/>
      <c r="AA717" s="831"/>
      <c r="AB717" s="855"/>
      <c r="AC717" s="319"/>
      <c r="AD717" s="319"/>
      <c r="AE717" s="319"/>
      <c r="AF717" s="319"/>
      <c r="AG717" s="857"/>
      <c r="AH717" s="46"/>
      <c r="AI717" s="19"/>
    </row>
    <row r="718" spans="2:35" hidden="1">
      <c r="B718" s="823"/>
      <c r="C718" s="828"/>
      <c r="D718" s="25"/>
      <c r="E718" s="25"/>
      <c r="F718" s="357"/>
      <c r="G718" s="357"/>
      <c r="H718" s="7" t="str">
        <f>IFERROR(IF(G718/#REF!=0," ",G718/#REF!),"")</f>
        <v/>
      </c>
      <c r="I718" s="147"/>
      <c r="J718" s="147"/>
      <c r="K718" s="147"/>
      <c r="L718" s="147"/>
      <c r="M718" s="147"/>
      <c r="N718" s="147"/>
      <c r="O718" s="863"/>
      <c r="P718" s="860"/>
      <c r="Q718" s="330"/>
      <c r="R718" s="866"/>
      <c r="S718" s="152"/>
      <c r="T718" s="152"/>
      <c r="U718" s="835"/>
      <c r="V718" s="345"/>
      <c r="W718" s="835"/>
      <c r="X718" s="345"/>
      <c r="Y718" s="835"/>
      <c r="Z718" s="270"/>
      <c r="AA718" s="831"/>
      <c r="AB718" s="855"/>
      <c r="AC718" s="319"/>
      <c r="AD718" s="319"/>
      <c r="AE718" s="319"/>
      <c r="AF718" s="319"/>
      <c r="AG718" s="857"/>
      <c r="AH718" s="46"/>
      <c r="AI718" s="19"/>
    </row>
    <row r="719" spans="2:35" hidden="1">
      <c r="B719" s="823"/>
      <c r="C719" s="828"/>
      <c r="D719" s="25"/>
      <c r="E719" s="25"/>
      <c r="F719" s="357"/>
      <c r="G719" s="357"/>
      <c r="H719" s="7" t="str">
        <f>IFERROR(IF(G719/#REF!=0," ",G719/#REF!),"")</f>
        <v/>
      </c>
      <c r="I719" s="147"/>
      <c r="J719" s="147"/>
      <c r="K719" s="147"/>
      <c r="L719" s="147"/>
      <c r="M719" s="147"/>
      <c r="N719" s="147"/>
      <c r="O719" s="863"/>
      <c r="P719" s="860"/>
      <c r="Q719" s="330"/>
      <c r="R719" s="866"/>
      <c r="S719" s="152"/>
      <c r="T719" s="152"/>
      <c r="U719" s="835"/>
      <c r="V719" s="345"/>
      <c r="W719" s="835"/>
      <c r="X719" s="345"/>
      <c r="Y719" s="835"/>
      <c r="Z719" s="270"/>
      <c r="AA719" s="831"/>
      <c r="AB719" s="855"/>
      <c r="AC719" s="319"/>
      <c r="AD719" s="319"/>
      <c r="AE719" s="319"/>
      <c r="AF719" s="319"/>
      <c r="AG719" s="857"/>
      <c r="AH719" s="46"/>
      <c r="AI719" s="19"/>
    </row>
    <row r="720" spans="2:35" hidden="1">
      <c r="B720" s="823"/>
      <c r="C720" s="828"/>
      <c r="D720" s="25"/>
      <c r="E720" s="25"/>
      <c r="F720" s="357"/>
      <c r="G720" s="22"/>
      <c r="H720" s="7" t="str">
        <f>IFERROR(IF(G720/#REF!=0," ",G720/#REF!),"")</f>
        <v/>
      </c>
      <c r="I720" s="147"/>
      <c r="J720" s="147"/>
      <c r="K720" s="147"/>
      <c r="L720" s="147"/>
      <c r="M720" s="147"/>
      <c r="N720" s="147"/>
      <c r="O720" s="863"/>
      <c r="P720" s="860"/>
      <c r="Q720" s="330"/>
      <c r="R720" s="866"/>
      <c r="S720" s="152"/>
      <c r="T720" s="152"/>
      <c r="U720" s="835"/>
      <c r="V720" s="345"/>
      <c r="W720" s="835"/>
      <c r="X720" s="345"/>
      <c r="Y720" s="835"/>
      <c r="Z720" s="270"/>
      <c r="AA720" s="831"/>
      <c r="AB720" s="855"/>
      <c r="AC720" s="319"/>
      <c r="AD720" s="319"/>
      <c r="AE720" s="319"/>
      <c r="AF720" s="319"/>
      <c r="AG720" s="857"/>
      <c r="AH720" s="46"/>
      <c r="AI720" s="19"/>
    </row>
    <row r="721" spans="2:35" hidden="1">
      <c r="B721" s="823"/>
      <c r="C721" s="828"/>
      <c r="D721" s="25"/>
      <c r="E721" s="25"/>
      <c r="F721" s="357"/>
      <c r="G721" s="22"/>
      <c r="H721" s="7" t="str">
        <f>IFERROR(IF(G721/#REF!=0," ",G721/#REF!),"")</f>
        <v/>
      </c>
      <c r="I721" s="147"/>
      <c r="J721" s="147"/>
      <c r="K721" s="147"/>
      <c r="L721" s="147"/>
      <c r="M721" s="147"/>
      <c r="N721" s="147"/>
      <c r="O721" s="863"/>
      <c r="P721" s="860"/>
      <c r="Q721" s="330"/>
      <c r="R721" s="866"/>
      <c r="S721" s="152"/>
      <c r="T721" s="152"/>
      <c r="U721" s="835"/>
      <c r="V721" s="345"/>
      <c r="W721" s="835"/>
      <c r="X721" s="345"/>
      <c r="Y721" s="835"/>
      <c r="Z721" s="270"/>
      <c r="AA721" s="831"/>
      <c r="AB721" s="855"/>
      <c r="AC721" s="319"/>
      <c r="AD721" s="319"/>
      <c r="AE721" s="319"/>
      <c r="AF721" s="319"/>
      <c r="AG721" s="857"/>
      <c r="AH721" s="46"/>
      <c r="AI721" s="19"/>
    </row>
    <row r="722" spans="2:35" hidden="1">
      <c r="B722" s="823"/>
      <c r="C722" s="828"/>
      <c r="D722" s="25"/>
      <c r="E722" s="25"/>
      <c r="F722" s="357"/>
      <c r="G722" s="22"/>
      <c r="H722" s="7" t="str">
        <f>IFERROR(IF(G722/#REF!=0," ",G722/#REF!),"")</f>
        <v/>
      </c>
      <c r="I722" s="147"/>
      <c r="J722" s="147"/>
      <c r="K722" s="147"/>
      <c r="L722" s="147"/>
      <c r="M722" s="147"/>
      <c r="N722" s="147"/>
      <c r="O722" s="863"/>
      <c r="P722" s="860"/>
      <c r="Q722" s="330"/>
      <c r="R722" s="866"/>
      <c r="S722" s="152"/>
      <c r="T722" s="152"/>
      <c r="U722" s="835"/>
      <c r="V722" s="345"/>
      <c r="W722" s="835"/>
      <c r="X722" s="345"/>
      <c r="Y722" s="835"/>
      <c r="Z722" s="270"/>
      <c r="AA722" s="831"/>
      <c r="AB722" s="855"/>
      <c r="AC722" s="319"/>
      <c r="AD722" s="319"/>
      <c r="AE722" s="319"/>
      <c r="AF722" s="319"/>
      <c r="AG722" s="857"/>
      <c r="AH722" s="46"/>
      <c r="AI722" s="19"/>
    </row>
    <row r="723" spans="2:35" hidden="1">
      <c r="B723" s="823"/>
      <c r="C723" s="828"/>
      <c r="D723" s="25"/>
      <c r="E723" s="25"/>
      <c r="F723" s="357"/>
      <c r="G723" s="22"/>
      <c r="H723" s="7" t="str">
        <f>IFERROR(IF(G723/#REF!=0," ",G723/#REF!),"")</f>
        <v/>
      </c>
      <c r="I723" s="147"/>
      <c r="J723" s="147"/>
      <c r="K723" s="147"/>
      <c r="L723" s="147"/>
      <c r="M723" s="147"/>
      <c r="N723" s="147"/>
      <c r="O723" s="863"/>
      <c r="P723" s="860"/>
      <c r="Q723" s="330"/>
      <c r="R723" s="866"/>
      <c r="S723" s="152"/>
      <c r="T723" s="152"/>
      <c r="U723" s="835"/>
      <c r="V723" s="345"/>
      <c r="W723" s="835"/>
      <c r="X723" s="345"/>
      <c r="Y723" s="835"/>
      <c r="Z723" s="270"/>
      <c r="AA723" s="831"/>
      <c r="AB723" s="855"/>
      <c r="AC723" s="319"/>
      <c r="AD723" s="319"/>
      <c r="AE723" s="319"/>
      <c r="AF723" s="319"/>
      <c r="AG723" s="857"/>
      <c r="AH723" s="46"/>
      <c r="AI723" s="19"/>
    </row>
    <row r="724" spans="2:35" hidden="1">
      <c r="B724" s="823"/>
      <c r="C724" s="828"/>
      <c r="D724" s="25"/>
      <c r="E724" s="25"/>
      <c r="F724" s="357"/>
      <c r="G724" s="22"/>
      <c r="H724" s="7" t="str">
        <f>IFERROR(IF(G724/#REF!=0," ",G724/#REF!),"")</f>
        <v/>
      </c>
      <c r="I724" s="147"/>
      <c r="J724" s="147"/>
      <c r="K724" s="147"/>
      <c r="L724" s="147"/>
      <c r="M724" s="147"/>
      <c r="N724" s="147"/>
      <c r="O724" s="863"/>
      <c r="P724" s="860"/>
      <c r="Q724" s="330"/>
      <c r="R724" s="866"/>
      <c r="S724" s="152"/>
      <c r="T724" s="152"/>
      <c r="U724" s="835"/>
      <c r="V724" s="345"/>
      <c r="W724" s="835"/>
      <c r="X724" s="345"/>
      <c r="Y724" s="835"/>
      <c r="Z724" s="270"/>
      <c r="AA724" s="831"/>
      <c r="AB724" s="855"/>
      <c r="AC724" s="319"/>
      <c r="AD724" s="319"/>
      <c r="AE724" s="319"/>
      <c r="AF724" s="319"/>
      <c r="AG724" s="857"/>
      <c r="AH724" s="46"/>
      <c r="AI724" s="19"/>
    </row>
    <row r="725" spans="2:35" hidden="1">
      <c r="B725" s="822"/>
      <c r="C725" s="829"/>
      <c r="D725" s="25"/>
      <c r="E725" s="25"/>
      <c r="F725" s="357"/>
      <c r="G725" s="22"/>
      <c r="H725" s="7" t="str">
        <f>IFERROR(IF(G725/#REF!=0," ",G725/#REF!),"")</f>
        <v/>
      </c>
      <c r="I725" s="7"/>
      <c r="J725" s="7"/>
      <c r="K725" s="7"/>
      <c r="L725" s="7"/>
      <c r="M725" s="7"/>
      <c r="N725" s="7"/>
      <c r="O725" s="864"/>
      <c r="P725" s="861"/>
      <c r="Q725" s="331"/>
      <c r="R725" s="867"/>
      <c r="S725" s="153"/>
      <c r="T725" s="153"/>
      <c r="U725" s="836"/>
      <c r="V725" s="346"/>
      <c r="W725" s="836"/>
      <c r="X725" s="346"/>
      <c r="Y725" s="836"/>
      <c r="Z725" s="271"/>
      <c r="AA725" s="832"/>
      <c r="AB725" s="856"/>
      <c r="AC725" s="320"/>
      <c r="AD725" s="320"/>
      <c r="AE725" s="320"/>
      <c r="AF725" s="320"/>
      <c r="AG725" s="858"/>
      <c r="AH725" s="46"/>
      <c r="AI725" s="19"/>
    </row>
    <row r="726" spans="2:35" s="90" customFormat="1" ht="16.5" hidden="1" customHeight="1">
      <c r="B726" s="821"/>
      <c r="C726" s="78" t="s">
        <v>348</v>
      </c>
      <c r="D726" s="78">
        <f>COUNTA(D716:D725)</f>
        <v>0</v>
      </c>
      <c r="E726" s="78"/>
      <c r="F726" s="78"/>
      <c r="G726" s="69">
        <f>SUM(G716:G725)</f>
        <v>0</v>
      </c>
      <c r="H726" s="69">
        <f>SUM(H716:H725)</f>
        <v>0</v>
      </c>
      <c r="I726" s="69"/>
      <c r="J726" s="69"/>
      <c r="K726" s="69"/>
      <c r="L726" s="69"/>
      <c r="M726" s="69"/>
      <c r="N726" s="69"/>
      <c r="O726" s="70">
        <f>SUM(O716:O725)</f>
        <v>0</v>
      </c>
      <c r="P726" s="71">
        <f>SUM(P716:P725)</f>
        <v>0</v>
      </c>
      <c r="Q726" s="71"/>
      <c r="R726" s="71">
        <f>SUM(R716:R725)</f>
        <v>0</v>
      </c>
      <c r="S726" s="71"/>
      <c r="T726" s="71"/>
      <c r="U726" s="74">
        <f>SUM(U716:U725)</f>
        <v>0</v>
      </c>
      <c r="V726" s="74"/>
      <c r="W726" s="74">
        <f t="shared" ref="W726" si="124">SUM(W716:W725)</f>
        <v>0</v>
      </c>
      <c r="X726" s="74"/>
      <c r="Y726" s="74">
        <f>SUM(Y716:Y725)</f>
        <v>0</v>
      </c>
      <c r="Z726" s="74"/>
      <c r="AA726" s="71"/>
      <c r="AB726" s="71" t="e">
        <f>SUM(AB716:AB725)</f>
        <v>#REF!</v>
      </c>
      <c r="AC726" s="71"/>
      <c r="AD726" s="71"/>
      <c r="AE726" s="71"/>
      <c r="AF726" s="71"/>
      <c r="AG726" s="71" t="e">
        <f t="shared" ref="AG726" si="125">SUM(AG716:AG725)</f>
        <v>#REF!</v>
      </c>
      <c r="AH726" s="81"/>
      <c r="AI726" s="91"/>
    </row>
    <row r="727" spans="2:35" s="93" customFormat="1" hidden="1">
      <c r="B727" s="822"/>
      <c r="C727" s="82"/>
      <c r="D727" s="83"/>
      <c r="E727" s="83"/>
      <c r="F727" s="84"/>
      <c r="G727" s="84"/>
      <c r="H727" s="28" t="str">
        <f>IFERROR(IF(G727/#REF!=0," ",G727/#REF!),"")</f>
        <v/>
      </c>
      <c r="I727" s="28"/>
      <c r="J727" s="28"/>
      <c r="K727" s="28"/>
      <c r="L727" s="28"/>
      <c r="M727" s="28"/>
      <c r="N727" s="28"/>
      <c r="O727" s="72"/>
      <c r="P727" s="73"/>
      <c r="Q727" s="73"/>
      <c r="R727" s="73"/>
      <c r="S727" s="73"/>
      <c r="T727" s="73"/>
      <c r="U727" s="73"/>
      <c r="V727" s="73"/>
      <c r="W727" s="73"/>
      <c r="X727" s="73"/>
      <c r="Y727" s="73"/>
      <c r="Z727" s="73"/>
      <c r="AA727" s="73"/>
      <c r="AB727" s="73"/>
      <c r="AC727" s="73"/>
      <c r="AD727" s="73"/>
      <c r="AE727" s="73"/>
      <c r="AF727" s="73"/>
      <c r="AG727" s="73"/>
      <c r="AH727" s="87"/>
      <c r="AI727" s="92"/>
    </row>
    <row r="728" spans="2:35" hidden="1">
      <c r="B728" s="823">
        <f>B716+1</f>
        <v>60</v>
      </c>
      <c r="C728" s="828"/>
      <c r="D728" s="25"/>
      <c r="E728" s="25"/>
      <c r="F728" s="24"/>
      <c r="G728" s="357"/>
      <c r="H728" s="7" t="str">
        <f>IFERROR(IF(G728/#REF!=0," ",G728/#REF!),"")</f>
        <v/>
      </c>
      <c r="I728" s="147"/>
      <c r="J728" s="147"/>
      <c r="K728" s="147"/>
      <c r="L728" s="147"/>
      <c r="M728" s="147"/>
      <c r="N728" s="147"/>
      <c r="O728" s="862" t="str">
        <f>IFERROR(ROUND(IF(G738/#REF!=0,"",G738/#REF!),0),"")</f>
        <v/>
      </c>
      <c r="P728" s="859" t="str">
        <f>IFERROR(O738/#REF!,"")</f>
        <v/>
      </c>
      <c r="Q728" s="332"/>
      <c r="R728" s="865" t="str">
        <f>IFERROR(P738*#REF!/2,"")</f>
        <v/>
      </c>
      <c r="S728" s="152"/>
      <c r="T728" s="152"/>
      <c r="U728" s="834" t="str">
        <f>IFERROR(ROUND(IF(OR(#REF!="Hino Truck",#REF!="Hino Truck",#REF!="Hino Truck",#REF!="Hino Truck"),$P738/#REF!,""),1),"NA")</f>
        <v>NA</v>
      </c>
      <c r="V728" s="344"/>
      <c r="W728" s="834" t="str">
        <f>IFERROR(ROUND(IF(OR(#REF!="Shazoor",#REF!="Shazoor",#REF!="Shazoor",#REF!="Shazoor"),$P738/#REF!,""),1),"NA")</f>
        <v>NA</v>
      </c>
      <c r="X728" s="344"/>
      <c r="Y728" s="834" t="str">
        <f>IFERROR(ROUND(IF(OR(#REF!="Suzuki",#REF!="Suzuki",#REF!="Suzuki",#REF!="Suzuki"),$P738/#REF!,""),1),"NA")</f>
        <v>NA</v>
      </c>
      <c r="Z728" s="269"/>
      <c r="AA728" s="830"/>
      <c r="AB728" s="855" t="e">
        <f>H738/#REF!/#REF!</f>
        <v>#REF!</v>
      </c>
      <c r="AC728" s="319"/>
      <c r="AD728" s="319"/>
      <c r="AE728" s="319"/>
      <c r="AF728" s="319"/>
      <c r="AG728" s="857" t="e">
        <f>ROUND(AB738/#REF!,0)</f>
        <v>#REF!</v>
      </c>
      <c r="AH728" s="44"/>
      <c r="AI728" s="19"/>
    </row>
    <row r="729" spans="2:35" hidden="1">
      <c r="B729" s="823"/>
      <c r="C729" s="828"/>
      <c r="D729" s="25"/>
      <c r="E729" s="25"/>
      <c r="F729" s="357"/>
      <c r="G729" s="357"/>
      <c r="H729" s="7" t="str">
        <f>IFERROR(IF(G729/#REF!=0," ",G729/#REF!),"")</f>
        <v/>
      </c>
      <c r="I729" s="147"/>
      <c r="J729" s="147"/>
      <c r="K729" s="147"/>
      <c r="L729" s="147"/>
      <c r="M729" s="147"/>
      <c r="N729" s="147"/>
      <c r="O729" s="863"/>
      <c r="P729" s="860"/>
      <c r="Q729" s="330"/>
      <c r="R729" s="866"/>
      <c r="S729" s="152"/>
      <c r="T729" s="152"/>
      <c r="U729" s="835"/>
      <c r="V729" s="345"/>
      <c r="W729" s="835"/>
      <c r="X729" s="345"/>
      <c r="Y729" s="835"/>
      <c r="Z729" s="270"/>
      <c r="AA729" s="831"/>
      <c r="AB729" s="855"/>
      <c r="AC729" s="319"/>
      <c r="AD729" s="319"/>
      <c r="AE729" s="319"/>
      <c r="AF729" s="319"/>
      <c r="AG729" s="857"/>
      <c r="AH729" s="46"/>
      <c r="AI729" s="19"/>
    </row>
    <row r="730" spans="2:35" hidden="1">
      <c r="B730" s="823"/>
      <c r="C730" s="828"/>
      <c r="D730" s="25"/>
      <c r="E730" s="25"/>
      <c r="F730" s="357"/>
      <c r="G730" s="357"/>
      <c r="H730" s="7" t="str">
        <f>IFERROR(IF(G730/#REF!=0," ",G730/#REF!),"")</f>
        <v/>
      </c>
      <c r="I730" s="147"/>
      <c r="J730" s="147"/>
      <c r="K730" s="147"/>
      <c r="L730" s="147"/>
      <c r="M730" s="147"/>
      <c r="N730" s="147"/>
      <c r="O730" s="863"/>
      <c r="P730" s="860"/>
      <c r="Q730" s="330"/>
      <c r="R730" s="866"/>
      <c r="S730" s="152"/>
      <c r="T730" s="152"/>
      <c r="U730" s="835"/>
      <c r="V730" s="345"/>
      <c r="W730" s="835"/>
      <c r="X730" s="345"/>
      <c r="Y730" s="835"/>
      <c r="Z730" s="270"/>
      <c r="AA730" s="831"/>
      <c r="AB730" s="855"/>
      <c r="AC730" s="319"/>
      <c r="AD730" s="319"/>
      <c r="AE730" s="319"/>
      <c r="AF730" s="319"/>
      <c r="AG730" s="857"/>
      <c r="AH730" s="46"/>
      <c r="AI730" s="19"/>
    </row>
    <row r="731" spans="2:35" hidden="1">
      <c r="B731" s="823"/>
      <c r="C731" s="828"/>
      <c r="D731" s="25"/>
      <c r="E731" s="25"/>
      <c r="F731" s="357"/>
      <c r="G731" s="357"/>
      <c r="H731" s="7" t="str">
        <f>IFERROR(IF(G731/#REF!=0," ",G731/#REF!),"")</f>
        <v/>
      </c>
      <c r="I731" s="147"/>
      <c r="J731" s="147"/>
      <c r="K731" s="147"/>
      <c r="L731" s="147"/>
      <c r="M731" s="147"/>
      <c r="N731" s="147"/>
      <c r="O731" s="863"/>
      <c r="P731" s="860"/>
      <c r="Q731" s="330"/>
      <c r="R731" s="866"/>
      <c r="S731" s="152"/>
      <c r="T731" s="152"/>
      <c r="U731" s="835"/>
      <c r="V731" s="345"/>
      <c r="W731" s="835"/>
      <c r="X731" s="345"/>
      <c r="Y731" s="835"/>
      <c r="Z731" s="270"/>
      <c r="AA731" s="831"/>
      <c r="AB731" s="855"/>
      <c r="AC731" s="319"/>
      <c r="AD731" s="319"/>
      <c r="AE731" s="319"/>
      <c r="AF731" s="319"/>
      <c r="AG731" s="857"/>
      <c r="AH731" s="46"/>
      <c r="AI731" s="19"/>
    </row>
    <row r="732" spans="2:35" hidden="1">
      <c r="B732" s="823"/>
      <c r="C732" s="828"/>
      <c r="D732" s="25"/>
      <c r="E732" s="25"/>
      <c r="F732" s="357"/>
      <c r="G732" s="22"/>
      <c r="H732" s="7" t="str">
        <f>IFERROR(IF(G732/#REF!=0," ",G732/#REF!),"")</f>
        <v/>
      </c>
      <c r="I732" s="147"/>
      <c r="J732" s="147"/>
      <c r="K732" s="147"/>
      <c r="L732" s="147"/>
      <c r="M732" s="147"/>
      <c r="N732" s="147"/>
      <c r="O732" s="863"/>
      <c r="P732" s="860"/>
      <c r="Q732" s="330"/>
      <c r="R732" s="866"/>
      <c r="S732" s="152"/>
      <c r="T732" s="152"/>
      <c r="U732" s="835"/>
      <c r="V732" s="345"/>
      <c r="W732" s="835"/>
      <c r="X732" s="345"/>
      <c r="Y732" s="835"/>
      <c r="Z732" s="270"/>
      <c r="AA732" s="831"/>
      <c r="AB732" s="855"/>
      <c r="AC732" s="319"/>
      <c r="AD732" s="319"/>
      <c r="AE732" s="319"/>
      <c r="AF732" s="319"/>
      <c r="AG732" s="857"/>
      <c r="AH732" s="46"/>
      <c r="AI732" s="19"/>
    </row>
    <row r="733" spans="2:35" hidden="1">
      <c r="B733" s="823"/>
      <c r="C733" s="828"/>
      <c r="D733" s="25"/>
      <c r="E733" s="25"/>
      <c r="F733" s="357"/>
      <c r="G733" s="22"/>
      <c r="H733" s="7" t="str">
        <f>IFERROR(IF(G733/#REF!=0," ",G733/#REF!),"")</f>
        <v/>
      </c>
      <c r="I733" s="147"/>
      <c r="J733" s="147"/>
      <c r="K733" s="147"/>
      <c r="L733" s="147"/>
      <c r="M733" s="147"/>
      <c r="N733" s="147"/>
      <c r="O733" s="863"/>
      <c r="P733" s="860"/>
      <c r="Q733" s="330"/>
      <c r="R733" s="866"/>
      <c r="S733" s="152"/>
      <c r="T733" s="152"/>
      <c r="U733" s="835"/>
      <c r="V733" s="345"/>
      <c r="W733" s="835"/>
      <c r="X733" s="345"/>
      <c r="Y733" s="835"/>
      <c r="Z733" s="270"/>
      <c r="AA733" s="831"/>
      <c r="AB733" s="855"/>
      <c r="AC733" s="319"/>
      <c r="AD733" s="319"/>
      <c r="AE733" s="319"/>
      <c r="AF733" s="319"/>
      <c r="AG733" s="857"/>
      <c r="AH733" s="46"/>
      <c r="AI733" s="19"/>
    </row>
    <row r="734" spans="2:35" hidden="1">
      <c r="B734" s="823"/>
      <c r="C734" s="828"/>
      <c r="D734" s="25"/>
      <c r="E734" s="25"/>
      <c r="F734" s="357"/>
      <c r="G734" s="22"/>
      <c r="H734" s="7" t="str">
        <f>IFERROR(IF(G734/#REF!=0," ",G734/#REF!),"")</f>
        <v/>
      </c>
      <c r="I734" s="147"/>
      <c r="J734" s="147"/>
      <c r="K734" s="147"/>
      <c r="L734" s="147"/>
      <c r="M734" s="147"/>
      <c r="N734" s="147"/>
      <c r="O734" s="863"/>
      <c r="P734" s="860"/>
      <c r="Q734" s="330"/>
      <c r="R734" s="866"/>
      <c r="S734" s="152"/>
      <c r="T734" s="152"/>
      <c r="U734" s="835"/>
      <c r="V734" s="345"/>
      <c r="W734" s="835"/>
      <c r="X734" s="345"/>
      <c r="Y734" s="835"/>
      <c r="Z734" s="270"/>
      <c r="AA734" s="831"/>
      <c r="AB734" s="855"/>
      <c r="AC734" s="319"/>
      <c r="AD734" s="319"/>
      <c r="AE734" s="319"/>
      <c r="AF734" s="319"/>
      <c r="AG734" s="857"/>
      <c r="AH734" s="46"/>
      <c r="AI734" s="19"/>
    </row>
    <row r="735" spans="2:35" hidden="1">
      <c r="B735" s="823"/>
      <c r="C735" s="828"/>
      <c r="D735" s="25"/>
      <c r="E735" s="25"/>
      <c r="F735" s="357"/>
      <c r="G735" s="22"/>
      <c r="H735" s="7" t="str">
        <f>IFERROR(IF(G735/#REF!=0," ",G735/#REF!),"")</f>
        <v/>
      </c>
      <c r="I735" s="147"/>
      <c r="J735" s="147"/>
      <c r="K735" s="147"/>
      <c r="L735" s="147"/>
      <c r="M735" s="147"/>
      <c r="N735" s="147"/>
      <c r="O735" s="863"/>
      <c r="P735" s="860"/>
      <c r="Q735" s="330"/>
      <c r="R735" s="866"/>
      <c r="S735" s="152"/>
      <c r="T735" s="152"/>
      <c r="U735" s="835"/>
      <c r="V735" s="345"/>
      <c r="W735" s="835"/>
      <c r="X735" s="345"/>
      <c r="Y735" s="835"/>
      <c r="Z735" s="270"/>
      <c r="AA735" s="831"/>
      <c r="AB735" s="855"/>
      <c r="AC735" s="319"/>
      <c r="AD735" s="319"/>
      <c r="AE735" s="319"/>
      <c r="AF735" s="319"/>
      <c r="AG735" s="857"/>
      <c r="AH735" s="46"/>
      <c r="AI735" s="19"/>
    </row>
    <row r="736" spans="2:35" hidden="1">
      <c r="B736" s="823"/>
      <c r="C736" s="828"/>
      <c r="D736" s="25"/>
      <c r="E736" s="25"/>
      <c r="F736" s="357"/>
      <c r="G736" s="22"/>
      <c r="H736" s="7" t="str">
        <f>IFERROR(IF(G736/#REF!=0," ",G736/#REF!),"")</f>
        <v/>
      </c>
      <c r="I736" s="147"/>
      <c r="J736" s="147"/>
      <c r="K736" s="147"/>
      <c r="L736" s="147"/>
      <c r="M736" s="147"/>
      <c r="N736" s="147"/>
      <c r="O736" s="863"/>
      <c r="P736" s="860"/>
      <c r="Q736" s="330"/>
      <c r="R736" s="866"/>
      <c r="S736" s="152"/>
      <c r="T736" s="152"/>
      <c r="U736" s="835"/>
      <c r="V736" s="345"/>
      <c r="W736" s="835"/>
      <c r="X736" s="345"/>
      <c r="Y736" s="835"/>
      <c r="Z736" s="270"/>
      <c r="AA736" s="831"/>
      <c r="AB736" s="855"/>
      <c r="AC736" s="319"/>
      <c r="AD736" s="319"/>
      <c r="AE736" s="319"/>
      <c r="AF736" s="319"/>
      <c r="AG736" s="857"/>
      <c r="AH736" s="46"/>
      <c r="AI736" s="19"/>
    </row>
    <row r="737" spans="2:35" hidden="1">
      <c r="B737" s="822"/>
      <c r="C737" s="829"/>
      <c r="D737" s="25"/>
      <c r="E737" s="25"/>
      <c r="F737" s="357"/>
      <c r="G737" s="22"/>
      <c r="H737" s="7" t="str">
        <f>IFERROR(IF(G737/#REF!=0," ",G737/#REF!),"")</f>
        <v/>
      </c>
      <c r="I737" s="7"/>
      <c r="J737" s="7"/>
      <c r="K737" s="7"/>
      <c r="L737" s="7"/>
      <c r="M737" s="7"/>
      <c r="N737" s="7"/>
      <c r="O737" s="864"/>
      <c r="P737" s="861"/>
      <c r="Q737" s="331"/>
      <c r="R737" s="867"/>
      <c r="S737" s="153"/>
      <c r="T737" s="153"/>
      <c r="U737" s="836"/>
      <c r="V737" s="346"/>
      <c r="W737" s="836"/>
      <c r="X737" s="346"/>
      <c r="Y737" s="836"/>
      <c r="Z737" s="271"/>
      <c r="AA737" s="832"/>
      <c r="AB737" s="856"/>
      <c r="AC737" s="320"/>
      <c r="AD737" s="320"/>
      <c r="AE737" s="320"/>
      <c r="AF737" s="320"/>
      <c r="AG737" s="858"/>
      <c r="AH737" s="46"/>
      <c r="AI737" s="19"/>
    </row>
    <row r="738" spans="2:35" s="90" customFormat="1" ht="16.5" hidden="1" customHeight="1">
      <c r="B738" s="821"/>
      <c r="C738" s="78" t="s">
        <v>348</v>
      </c>
      <c r="D738" s="78">
        <f>COUNTA(D728:D737)</f>
        <v>0</v>
      </c>
      <c r="E738" s="78"/>
      <c r="F738" s="78"/>
      <c r="G738" s="69">
        <f>SUM(G728:G737)</f>
        <v>0</v>
      </c>
      <c r="H738" s="69">
        <f>SUM(H728:H737)</f>
        <v>0</v>
      </c>
      <c r="I738" s="69"/>
      <c r="J738" s="69"/>
      <c r="K738" s="69"/>
      <c r="L738" s="69"/>
      <c r="M738" s="69"/>
      <c r="N738" s="69"/>
      <c r="O738" s="70">
        <f>SUM(O728:O737)</f>
        <v>0</v>
      </c>
      <c r="P738" s="71">
        <f>SUM(P728:P737)</f>
        <v>0</v>
      </c>
      <c r="Q738" s="71"/>
      <c r="R738" s="71">
        <f>SUM(R728:R737)</f>
        <v>0</v>
      </c>
      <c r="S738" s="71"/>
      <c r="T738" s="71"/>
      <c r="U738" s="74">
        <f>SUM(U728:U737)</f>
        <v>0</v>
      </c>
      <c r="V738" s="74"/>
      <c r="W738" s="74">
        <f t="shared" ref="W738" si="126">SUM(W728:W737)</f>
        <v>0</v>
      </c>
      <c r="X738" s="74"/>
      <c r="Y738" s="74">
        <f>SUM(Y728:Y737)</f>
        <v>0</v>
      </c>
      <c r="Z738" s="74"/>
      <c r="AA738" s="71"/>
      <c r="AB738" s="71" t="e">
        <f>SUM(AB728:AB737)</f>
        <v>#REF!</v>
      </c>
      <c r="AC738" s="71"/>
      <c r="AD738" s="71"/>
      <c r="AE738" s="71"/>
      <c r="AF738" s="71"/>
      <c r="AG738" s="71" t="e">
        <f t="shared" ref="AG738" si="127">SUM(AG728:AG737)</f>
        <v>#REF!</v>
      </c>
      <c r="AH738" s="81"/>
      <c r="AI738" s="91"/>
    </row>
    <row r="739" spans="2:35" s="93" customFormat="1" hidden="1">
      <c r="B739" s="822"/>
      <c r="C739" s="82"/>
      <c r="D739" s="83"/>
      <c r="E739" s="83"/>
      <c r="F739" s="84"/>
      <c r="G739" s="84"/>
      <c r="H739" s="28" t="str">
        <f>IFERROR(IF(G739/#REF!=0," ",G739/#REF!),"")</f>
        <v/>
      </c>
      <c r="I739" s="28"/>
      <c r="J739" s="28"/>
      <c r="K739" s="28"/>
      <c r="L739" s="28"/>
      <c r="M739" s="28"/>
      <c r="N739" s="28"/>
      <c r="O739" s="72"/>
      <c r="P739" s="73"/>
      <c r="Q739" s="73"/>
      <c r="R739" s="73"/>
      <c r="S739" s="73"/>
      <c r="T739" s="73"/>
      <c r="U739" s="73"/>
      <c r="V739" s="73"/>
      <c r="W739" s="73"/>
      <c r="X739" s="73"/>
      <c r="Y739" s="73"/>
      <c r="Z739" s="73"/>
      <c r="AA739" s="73"/>
      <c r="AB739" s="73"/>
      <c r="AC739" s="73"/>
      <c r="AD739" s="73"/>
      <c r="AE739" s="73"/>
      <c r="AF739" s="73"/>
      <c r="AG739" s="73"/>
      <c r="AH739" s="87"/>
      <c r="AI739" s="92"/>
    </row>
    <row r="740" spans="2:35" hidden="1">
      <c r="B740" s="823">
        <f>B728+1</f>
        <v>61</v>
      </c>
      <c r="C740" s="828"/>
      <c r="D740" s="25"/>
      <c r="E740" s="25"/>
      <c r="F740" s="24"/>
      <c r="G740" s="357"/>
      <c r="H740" s="7" t="str">
        <f>IFERROR(IF(G740/#REF!=0," ",G740/#REF!),"")</f>
        <v/>
      </c>
      <c r="I740" s="147"/>
      <c r="J740" s="147"/>
      <c r="K740" s="147"/>
      <c r="L740" s="147"/>
      <c r="M740" s="147"/>
      <c r="N740" s="147"/>
      <c r="O740" s="862" t="str">
        <f>IFERROR(ROUND(IF(G750/#REF!=0,"",G750/#REF!),0),"")</f>
        <v/>
      </c>
      <c r="P740" s="859" t="str">
        <f>IFERROR(O750/#REF!,"")</f>
        <v/>
      </c>
      <c r="Q740" s="332"/>
      <c r="R740" s="865" t="str">
        <f>IFERROR(P750*#REF!/2,"")</f>
        <v/>
      </c>
      <c r="S740" s="152"/>
      <c r="T740" s="152"/>
      <c r="U740" s="834" t="str">
        <f>IFERROR(ROUND(IF(OR(#REF!="Hino Truck",#REF!="Hino Truck",#REF!="Hino Truck",#REF!="Hino Truck"),$P750/#REF!,""),1),"NA")</f>
        <v>NA</v>
      </c>
      <c r="V740" s="344"/>
      <c r="W740" s="834" t="str">
        <f>IFERROR(ROUND(IF(OR(#REF!="Shazoor",#REF!="Shazoor",#REF!="Shazoor",#REF!="Shazoor"),$P750/#REF!,""),1),"NA")</f>
        <v>NA</v>
      </c>
      <c r="X740" s="344"/>
      <c r="Y740" s="834" t="str">
        <f>IFERROR(ROUND(IF(OR(#REF!="Suzuki",#REF!="Suzuki",#REF!="Suzuki",#REF!="Suzuki"),$P750/#REF!,""),1),"NA")</f>
        <v>NA</v>
      </c>
      <c r="Z740" s="269"/>
      <c r="AA740" s="830"/>
      <c r="AB740" s="855" t="e">
        <f>H750/#REF!/#REF!</f>
        <v>#REF!</v>
      </c>
      <c r="AC740" s="319"/>
      <c r="AD740" s="319"/>
      <c r="AE740" s="319"/>
      <c r="AF740" s="319"/>
      <c r="AG740" s="857" t="e">
        <f>ROUND(AB750/#REF!,0)</f>
        <v>#REF!</v>
      </c>
      <c r="AH740" s="44"/>
      <c r="AI740" s="19"/>
    </row>
    <row r="741" spans="2:35" hidden="1">
      <c r="B741" s="823"/>
      <c r="C741" s="828"/>
      <c r="D741" s="25"/>
      <c r="E741" s="25"/>
      <c r="F741" s="357"/>
      <c r="G741" s="357"/>
      <c r="H741" s="7" t="str">
        <f>IFERROR(IF(G741/#REF!=0," ",G741/#REF!),"")</f>
        <v/>
      </c>
      <c r="I741" s="147"/>
      <c r="J741" s="147"/>
      <c r="K741" s="147"/>
      <c r="L741" s="147"/>
      <c r="M741" s="147"/>
      <c r="N741" s="147"/>
      <c r="O741" s="863"/>
      <c r="P741" s="860"/>
      <c r="Q741" s="330"/>
      <c r="R741" s="866"/>
      <c r="S741" s="152"/>
      <c r="T741" s="152"/>
      <c r="U741" s="835"/>
      <c r="V741" s="345"/>
      <c r="W741" s="835"/>
      <c r="X741" s="345"/>
      <c r="Y741" s="835"/>
      <c r="Z741" s="270"/>
      <c r="AA741" s="831"/>
      <c r="AB741" s="855"/>
      <c r="AC741" s="319"/>
      <c r="AD741" s="319"/>
      <c r="AE741" s="319"/>
      <c r="AF741" s="319"/>
      <c r="AG741" s="857"/>
      <c r="AH741" s="46"/>
      <c r="AI741" s="19"/>
    </row>
    <row r="742" spans="2:35" hidden="1">
      <c r="B742" s="823"/>
      <c r="C742" s="828"/>
      <c r="D742" s="25"/>
      <c r="E742" s="25"/>
      <c r="F742" s="357"/>
      <c r="G742" s="357"/>
      <c r="H742" s="7" t="str">
        <f>IFERROR(IF(G742/#REF!=0," ",G742/#REF!),"")</f>
        <v/>
      </c>
      <c r="I742" s="147"/>
      <c r="J742" s="147"/>
      <c r="K742" s="147"/>
      <c r="L742" s="147"/>
      <c r="M742" s="147"/>
      <c r="N742" s="147"/>
      <c r="O742" s="863"/>
      <c r="P742" s="860"/>
      <c r="Q742" s="330"/>
      <c r="R742" s="866"/>
      <c r="S742" s="152"/>
      <c r="T742" s="152"/>
      <c r="U742" s="835"/>
      <c r="V742" s="345"/>
      <c r="W742" s="835"/>
      <c r="X742" s="345"/>
      <c r="Y742" s="835"/>
      <c r="Z742" s="270"/>
      <c r="AA742" s="831"/>
      <c r="AB742" s="855"/>
      <c r="AC742" s="319"/>
      <c r="AD742" s="319"/>
      <c r="AE742" s="319"/>
      <c r="AF742" s="319"/>
      <c r="AG742" s="857"/>
      <c r="AH742" s="46"/>
      <c r="AI742" s="19"/>
    </row>
    <row r="743" spans="2:35" hidden="1">
      <c r="B743" s="823"/>
      <c r="C743" s="828"/>
      <c r="D743" s="25"/>
      <c r="E743" s="25"/>
      <c r="F743" s="357"/>
      <c r="G743" s="357"/>
      <c r="H743" s="7" t="str">
        <f>IFERROR(IF(G743/#REF!=0," ",G743/#REF!),"")</f>
        <v/>
      </c>
      <c r="I743" s="147"/>
      <c r="J743" s="147"/>
      <c r="K743" s="147"/>
      <c r="L743" s="147"/>
      <c r="M743" s="147"/>
      <c r="N743" s="147"/>
      <c r="O743" s="863"/>
      <c r="P743" s="860"/>
      <c r="Q743" s="330"/>
      <c r="R743" s="866"/>
      <c r="S743" s="152"/>
      <c r="T743" s="152"/>
      <c r="U743" s="835"/>
      <c r="V743" s="345"/>
      <c r="W743" s="835"/>
      <c r="X743" s="345"/>
      <c r="Y743" s="835"/>
      <c r="Z743" s="270"/>
      <c r="AA743" s="831"/>
      <c r="AB743" s="855"/>
      <c r="AC743" s="319"/>
      <c r="AD743" s="319"/>
      <c r="AE743" s="319"/>
      <c r="AF743" s="319"/>
      <c r="AG743" s="857"/>
      <c r="AH743" s="46"/>
      <c r="AI743" s="19"/>
    </row>
    <row r="744" spans="2:35" hidden="1">
      <c r="B744" s="823"/>
      <c r="C744" s="828"/>
      <c r="D744" s="25"/>
      <c r="E744" s="25"/>
      <c r="F744" s="357"/>
      <c r="G744" s="22"/>
      <c r="H744" s="7" t="str">
        <f>IFERROR(IF(G744/#REF!=0," ",G744/#REF!),"")</f>
        <v/>
      </c>
      <c r="I744" s="147"/>
      <c r="J744" s="147"/>
      <c r="K744" s="147"/>
      <c r="L744" s="147"/>
      <c r="M744" s="147"/>
      <c r="N744" s="147"/>
      <c r="O744" s="863"/>
      <c r="P744" s="860"/>
      <c r="Q744" s="330"/>
      <c r="R744" s="866"/>
      <c r="S744" s="152"/>
      <c r="T744" s="152"/>
      <c r="U744" s="835"/>
      <c r="V744" s="345"/>
      <c r="W744" s="835"/>
      <c r="X744" s="345"/>
      <c r="Y744" s="835"/>
      <c r="Z744" s="270"/>
      <c r="AA744" s="831"/>
      <c r="AB744" s="855"/>
      <c r="AC744" s="319"/>
      <c r="AD744" s="319"/>
      <c r="AE744" s="319"/>
      <c r="AF744" s="319"/>
      <c r="AG744" s="857"/>
      <c r="AH744" s="46"/>
      <c r="AI744" s="19"/>
    </row>
    <row r="745" spans="2:35" hidden="1">
      <c r="B745" s="823"/>
      <c r="C745" s="828"/>
      <c r="D745" s="25"/>
      <c r="E745" s="25"/>
      <c r="F745" s="357"/>
      <c r="G745" s="22"/>
      <c r="H745" s="7" t="str">
        <f>IFERROR(IF(G745/#REF!=0," ",G745/#REF!),"")</f>
        <v/>
      </c>
      <c r="I745" s="147"/>
      <c r="J745" s="147"/>
      <c r="K745" s="147"/>
      <c r="L745" s="147"/>
      <c r="M745" s="147"/>
      <c r="N745" s="147"/>
      <c r="O745" s="863"/>
      <c r="P745" s="860"/>
      <c r="Q745" s="330"/>
      <c r="R745" s="866"/>
      <c r="S745" s="152"/>
      <c r="T745" s="152"/>
      <c r="U745" s="835"/>
      <c r="V745" s="345"/>
      <c r="W745" s="835"/>
      <c r="X745" s="345"/>
      <c r="Y745" s="835"/>
      <c r="Z745" s="270"/>
      <c r="AA745" s="831"/>
      <c r="AB745" s="855"/>
      <c r="AC745" s="319"/>
      <c r="AD745" s="319"/>
      <c r="AE745" s="319"/>
      <c r="AF745" s="319"/>
      <c r="AG745" s="857"/>
      <c r="AH745" s="46"/>
      <c r="AI745" s="19"/>
    </row>
    <row r="746" spans="2:35" hidden="1">
      <c r="B746" s="823"/>
      <c r="C746" s="828"/>
      <c r="D746" s="25"/>
      <c r="E746" s="25"/>
      <c r="F746" s="357"/>
      <c r="G746" s="22"/>
      <c r="H746" s="7" t="str">
        <f>IFERROR(IF(G746/#REF!=0," ",G746/#REF!),"")</f>
        <v/>
      </c>
      <c r="I746" s="147"/>
      <c r="J746" s="147"/>
      <c r="K746" s="147"/>
      <c r="L746" s="147"/>
      <c r="M746" s="147"/>
      <c r="N746" s="147"/>
      <c r="O746" s="863"/>
      <c r="P746" s="860"/>
      <c r="Q746" s="330"/>
      <c r="R746" s="866"/>
      <c r="S746" s="152"/>
      <c r="T746" s="152"/>
      <c r="U746" s="835"/>
      <c r="V746" s="345"/>
      <c r="W746" s="835"/>
      <c r="X746" s="345"/>
      <c r="Y746" s="835"/>
      <c r="Z746" s="270"/>
      <c r="AA746" s="831"/>
      <c r="AB746" s="855"/>
      <c r="AC746" s="319"/>
      <c r="AD746" s="319"/>
      <c r="AE746" s="319"/>
      <c r="AF746" s="319"/>
      <c r="AG746" s="857"/>
      <c r="AH746" s="46"/>
      <c r="AI746" s="19"/>
    </row>
    <row r="747" spans="2:35" hidden="1">
      <c r="B747" s="823"/>
      <c r="C747" s="828"/>
      <c r="D747" s="25"/>
      <c r="E747" s="25"/>
      <c r="F747" s="357"/>
      <c r="G747" s="22"/>
      <c r="H747" s="7" t="str">
        <f>IFERROR(IF(G747/#REF!=0," ",G747/#REF!),"")</f>
        <v/>
      </c>
      <c r="I747" s="147"/>
      <c r="J747" s="147"/>
      <c r="K747" s="147"/>
      <c r="L747" s="147"/>
      <c r="M747" s="147"/>
      <c r="N747" s="147"/>
      <c r="O747" s="863"/>
      <c r="P747" s="860"/>
      <c r="Q747" s="330"/>
      <c r="R747" s="866"/>
      <c r="S747" s="152"/>
      <c r="T747" s="152"/>
      <c r="U747" s="835"/>
      <c r="V747" s="345"/>
      <c r="W747" s="835"/>
      <c r="X747" s="345"/>
      <c r="Y747" s="835"/>
      <c r="Z747" s="270"/>
      <c r="AA747" s="831"/>
      <c r="AB747" s="855"/>
      <c r="AC747" s="319"/>
      <c r="AD747" s="319"/>
      <c r="AE747" s="319"/>
      <c r="AF747" s="319"/>
      <c r="AG747" s="857"/>
      <c r="AH747" s="46"/>
      <c r="AI747" s="19"/>
    </row>
    <row r="748" spans="2:35" hidden="1">
      <c r="B748" s="823"/>
      <c r="C748" s="828"/>
      <c r="D748" s="25"/>
      <c r="E748" s="25"/>
      <c r="F748" s="357"/>
      <c r="G748" s="22"/>
      <c r="H748" s="7" t="str">
        <f>IFERROR(IF(G748/#REF!=0," ",G748/#REF!),"")</f>
        <v/>
      </c>
      <c r="I748" s="147"/>
      <c r="J748" s="147"/>
      <c r="K748" s="147"/>
      <c r="L748" s="147"/>
      <c r="M748" s="147"/>
      <c r="N748" s="147"/>
      <c r="O748" s="863"/>
      <c r="P748" s="860"/>
      <c r="Q748" s="330"/>
      <c r="R748" s="866"/>
      <c r="S748" s="152"/>
      <c r="T748" s="152"/>
      <c r="U748" s="835"/>
      <c r="V748" s="345"/>
      <c r="W748" s="835"/>
      <c r="X748" s="345"/>
      <c r="Y748" s="835"/>
      <c r="Z748" s="270"/>
      <c r="AA748" s="831"/>
      <c r="AB748" s="855"/>
      <c r="AC748" s="319"/>
      <c r="AD748" s="319"/>
      <c r="AE748" s="319"/>
      <c r="AF748" s="319"/>
      <c r="AG748" s="857"/>
      <c r="AH748" s="46"/>
      <c r="AI748" s="19"/>
    </row>
    <row r="749" spans="2:35" hidden="1">
      <c r="B749" s="822"/>
      <c r="C749" s="829"/>
      <c r="D749" s="25"/>
      <c r="E749" s="25"/>
      <c r="F749" s="357"/>
      <c r="G749" s="22"/>
      <c r="H749" s="7" t="str">
        <f>IFERROR(IF(G749/#REF!=0," ",G749/#REF!),"")</f>
        <v/>
      </c>
      <c r="I749" s="7"/>
      <c r="J749" s="7"/>
      <c r="K749" s="7"/>
      <c r="L749" s="7"/>
      <c r="M749" s="7"/>
      <c r="N749" s="7"/>
      <c r="O749" s="864"/>
      <c r="P749" s="861"/>
      <c r="Q749" s="331"/>
      <c r="R749" s="867"/>
      <c r="S749" s="153"/>
      <c r="T749" s="153"/>
      <c r="U749" s="836"/>
      <c r="V749" s="346"/>
      <c r="W749" s="836"/>
      <c r="X749" s="346"/>
      <c r="Y749" s="836"/>
      <c r="Z749" s="271"/>
      <c r="AA749" s="832"/>
      <c r="AB749" s="856"/>
      <c r="AC749" s="320"/>
      <c r="AD749" s="320"/>
      <c r="AE749" s="320"/>
      <c r="AF749" s="320"/>
      <c r="AG749" s="858"/>
      <c r="AH749" s="46"/>
      <c r="AI749" s="19"/>
    </row>
    <row r="750" spans="2:35" s="90" customFormat="1" ht="16.5" hidden="1" customHeight="1">
      <c r="B750" s="821"/>
      <c r="C750" s="78" t="s">
        <v>348</v>
      </c>
      <c r="D750" s="78">
        <f>COUNTA(D740:D749)</f>
        <v>0</v>
      </c>
      <c r="E750" s="78"/>
      <c r="F750" s="78"/>
      <c r="G750" s="69">
        <f>SUM(G740:G749)</f>
        <v>0</v>
      </c>
      <c r="H750" s="69">
        <f>SUM(H740:H749)</f>
        <v>0</v>
      </c>
      <c r="I750" s="69"/>
      <c r="J750" s="69"/>
      <c r="K750" s="69"/>
      <c r="L750" s="69"/>
      <c r="M750" s="69"/>
      <c r="N750" s="69"/>
      <c r="O750" s="70">
        <f>SUM(O740:O749)</f>
        <v>0</v>
      </c>
      <c r="P750" s="71">
        <f>SUM(P740:P749)</f>
        <v>0</v>
      </c>
      <c r="Q750" s="71"/>
      <c r="R750" s="71">
        <f>SUM(R740:R749)</f>
        <v>0</v>
      </c>
      <c r="S750" s="71"/>
      <c r="T750" s="71"/>
      <c r="U750" s="74">
        <f>SUM(U740:U749)</f>
        <v>0</v>
      </c>
      <c r="V750" s="74"/>
      <c r="W750" s="74">
        <f t="shared" ref="W750" si="128">SUM(W740:W749)</f>
        <v>0</v>
      </c>
      <c r="X750" s="74"/>
      <c r="Y750" s="74">
        <f>SUM(Y740:Y749)</f>
        <v>0</v>
      </c>
      <c r="Z750" s="74"/>
      <c r="AA750" s="71"/>
      <c r="AB750" s="71" t="e">
        <f>SUM(AB740:AB749)</f>
        <v>#REF!</v>
      </c>
      <c r="AC750" s="71"/>
      <c r="AD750" s="71"/>
      <c r="AE750" s="71"/>
      <c r="AF750" s="71"/>
      <c r="AG750" s="71" t="e">
        <f t="shared" ref="AG750" si="129">SUM(AG740:AG749)</f>
        <v>#REF!</v>
      </c>
      <c r="AH750" s="81"/>
      <c r="AI750" s="91"/>
    </row>
    <row r="751" spans="2:35" s="93" customFormat="1" hidden="1">
      <c r="B751" s="822"/>
      <c r="C751" s="82"/>
      <c r="D751" s="83"/>
      <c r="E751" s="83"/>
      <c r="F751" s="84"/>
      <c r="G751" s="84"/>
      <c r="H751" s="28" t="str">
        <f>IFERROR(IF(G751/#REF!=0," ",G751/#REF!),"")</f>
        <v/>
      </c>
      <c r="I751" s="28"/>
      <c r="J751" s="28"/>
      <c r="K751" s="28"/>
      <c r="L751" s="28"/>
      <c r="M751" s="28"/>
      <c r="N751" s="28"/>
      <c r="O751" s="72"/>
      <c r="P751" s="73"/>
      <c r="Q751" s="73"/>
      <c r="R751" s="73"/>
      <c r="S751" s="73"/>
      <c r="T751" s="73"/>
      <c r="U751" s="73"/>
      <c r="V751" s="73"/>
      <c r="W751" s="73"/>
      <c r="X751" s="73"/>
      <c r="Y751" s="73"/>
      <c r="Z751" s="73"/>
      <c r="AA751" s="73"/>
      <c r="AB751" s="73"/>
      <c r="AC751" s="73"/>
      <c r="AD751" s="73"/>
      <c r="AE751" s="73"/>
      <c r="AF751" s="73"/>
      <c r="AG751" s="73"/>
      <c r="AH751" s="87"/>
      <c r="AI751" s="92"/>
    </row>
    <row r="752" spans="2:35" hidden="1">
      <c r="B752" s="823">
        <f>B740+1</f>
        <v>62</v>
      </c>
      <c r="C752" s="828"/>
      <c r="D752" s="25"/>
      <c r="E752" s="25"/>
      <c r="F752" s="24"/>
      <c r="G752" s="357"/>
      <c r="H752" s="7" t="str">
        <f>IFERROR(IF(G752/#REF!=0," ",G752/#REF!),"")</f>
        <v/>
      </c>
      <c r="I752" s="147"/>
      <c r="J752" s="147"/>
      <c r="K752" s="147"/>
      <c r="L752" s="147"/>
      <c r="M752" s="147"/>
      <c r="N752" s="147"/>
      <c r="O752" s="862" t="str">
        <f>IFERROR(ROUND(IF(G762/#REF!=0,"",G762/#REF!),0),"")</f>
        <v/>
      </c>
      <c r="P752" s="859" t="str">
        <f>IFERROR(O762/#REF!,"")</f>
        <v/>
      </c>
      <c r="Q752" s="332"/>
      <c r="R752" s="865" t="str">
        <f>IFERROR(P762*#REF!/2,"")</f>
        <v/>
      </c>
      <c r="S752" s="152"/>
      <c r="T752" s="152"/>
      <c r="U752" s="834" t="str">
        <f>IFERROR(ROUND(IF(OR(#REF!="Hino Truck",#REF!="Hino Truck",#REF!="Hino Truck",#REF!="Hino Truck"),$P762/#REF!,""),1),"NA")</f>
        <v>NA</v>
      </c>
      <c r="V752" s="344"/>
      <c r="W752" s="834" t="str">
        <f>IFERROR(ROUND(IF(OR(#REF!="Shazoor",#REF!="Shazoor",#REF!="Shazoor",#REF!="Shazoor"),$P762/#REF!,""),1),"NA")</f>
        <v>NA</v>
      </c>
      <c r="X752" s="344"/>
      <c r="Y752" s="834" t="str">
        <f>IFERROR(ROUND(IF(OR(#REF!="Suzuki",#REF!="Suzuki",#REF!="Suzuki",#REF!="Suzuki"),$P762/#REF!,""),1),"NA")</f>
        <v>NA</v>
      </c>
      <c r="Z752" s="269"/>
      <c r="AA752" s="830"/>
      <c r="AB752" s="855" t="e">
        <f>H762/#REF!/#REF!</f>
        <v>#REF!</v>
      </c>
      <c r="AC752" s="319"/>
      <c r="AD752" s="319"/>
      <c r="AE752" s="319"/>
      <c r="AF752" s="319"/>
      <c r="AG752" s="857" t="e">
        <f>ROUND(AB762/#REF!,0)</f>
        <v>#REF!</v>
      </c>
      <c r="AH752" s="44"/>
      <c r="AI752" s="19"/>
    </row>
    <row r="753" spans="2:35" hidden="1">
      <c r="B753" s="823"/>
      <c r="C753" s="828"/>
      <c r="D753" s="25"/>
      <c r="E753" s="25"/>
      <c r="F753" s="357"/>
      <c r="G753" s="357"/>
      <c r="H753" s="7" t="str">
        <f>IFERROR(IF(G753/#REF!=0," ",G753/#REF!),"")</f>
        <v/>
      </c>
      <c r="I753" s="147"/>
      <c r="J753" s="147"/>
      <c r="K753" s="147"/>
      <c r="L753" s="147"/>
      <c r="M753" s="147"/>
      <c r="N753" s="147"/>
      <c r="O753" s="863"/>
      <c r="P753" s="860"/>
      <c r="Q753" s="330"/>
      <c r="R753" s="866"/>
      <c r="S753" s="152"/>
      <c r="T753" s="152"/>
      <c r="U753" s="835"/>
      <c r="V753" s="345"/>
      <c r="W753" s="835"/>
      <c r="X753" s="345"/>
      <c r="Y753" s="835"/>
      <c r="Z753" s="270"/>
      <c r="AA753" s="831"/>
      <c r="AB753" s="855"/>
      <c r="AC753" s="319"/>
      <c r="AD753" s="319"/>
      <c r="AE753" s="319"/>
      <c r="AF753" s="319"/>
      <c r="AG753" s="857"/>
      <c r="AH753" s="46"/>
      <c r="AI753" s="19"/>
    </row>
    <row r="754" spans="2:35" hidden="1">
      <c r="B754" s="823"/>
      <c r="C754" s="828"/>
      <c r="D754" s="25"/>
      <c r="E754" s="25"/>
      <c r="F754" s="357"/>
      <c r="G754" s="357"/>
      <c r="H754" s="7" t="str">
        <f>IFERROR(IF(G754/#REF!=0," ",G754/#REF!),"")</f>
        <v/>
      </c>
      <c r="I754" s="147"/>
      <c r="J754" s="147"/>
      <c r="K754" s="147"/>
      <c r="L754" s="147"/>
      <c r="M754" s="147"/>
      <c r="N754" s="147"/>
      <c r="O754" s="863"/>
      <c r="P754" s="860"/>
      <c r="Q754" s="330"/>
      <c r="R754" s="866"/>
      <c r="S754" s="152"/>
      <c r="T754" s="152"/>
      <c r="U754" s="835"/>
      <c r="V754" s="345"/>
      <c r="W754" s="835"/>
      <c r="X754" s="345"/>
      <c r="Y754" s="835"/>
      <c r="Z754" s="270"/>
      <c r="AA754" s="831"/>
      <c r="AB754" s="855"/>
      <c r="AC754" s="319"/>
      <c r="AD754" s="319"/>
      <c r="AE754" s="319"/>
      <c r="AF754" s="319"/>
      <c r="AG754" s="857"/>
      <c r="AH754" s="46"/>
      <c r="AI754" s="19"/>
    </row>
    <row r="755" spans="2:35" hidden="1">
      <c r="B755" s="823"/>
      <c r="C755" s="828"/>
      <c r="D755" s="25"/>
      <c r="E755" s="25"/>
      <c r="F755" s="357"/>
      <c r="G755" s="357"/>
      <c r="H755" s="7" t="str">
        <f>IFERROR(IF(G755/#REF!=0," ",G755/#REF!),"")</f>
        <v/>
      </c>
      <c r="I755" s="147"/>
      <c r="J755" s="147"/>
      <c r="K755" s="147"/>
      <c r="L755" s="147"/>
      <c r="M755" s="147"/>
      <c r="N755" s="147"/>
      <c r="O755" s="863"/>
      <c r="P755" s="860"/>
      <c r="Q755" s="330"/>
      <c r="R755" s="866"/>
      <c r="S755" s="152"/>
      <c r="T755" s="152"/>
      <c r="U755" s="835"/>
      <c r="V755" s="345"/>
      <c r="W755" s="835"/>
      <c r="X755" s="345"/>
      <c r="Y755" s="835"/>
      <c r="Z755" s="270"/>
      <c r="AA755" s="831"/>
      <c r="AB755" s="855"/>
      <c r="AC755" s="319"/>
      <c r="AD755" s="319"/>
      <c r="AE755" s="319"/>
      <c r="AF755" s="319"/>
      <c r="AG755" s="857"/>
      <c r="AH755" s="46"/>
      <c r="AI755" s="19"/>
    </row>
    <row r="756" spans="2:35" hidden="1">
      <c r="B756" s="823"/>
      <c r="C756" s="828"/>
      <c r="D756" s="25"/>
      <c r="E756" s="25"/>
      <c r="F756" s="357"/>
      <c r="G756" s="22"/>
      <c r="H756" s="7" t="str">
        <f>IFERROR(IF(G756/#REF!=0," ",G756/#REF!),"")</f>
        <v/>
      </c>
      <c r="I756" s="147"/>
      <c r="J756" s="147"/>
      <c r="K756" s="147"/>
      <c r="L756" s="147"/>
      <c r="M756" s="147"/>
      <c r="N756" s="147"/>
      <c r="O756" s="863"/>
      <c r="P756" s="860"/>
      <c r="Q756" s="330"/>
      <c r="R756" s="866"/>
      <c r="S756" s="152"/>
      <c r="T756" s="152"/>
      <c r="U756" s="835"/>
      <c r="V756" s="345"/>
      <c r="W756" s="835"/>
      <c r="X756" s="345"/>
      <c r="Y756" s="835"/>
      <c r="Z756" s="270"/>
      <c r="AA756" s="831"/>
      <c r="AB756" s="855"/>
      <c r="AC756" s="319"/>
      <c r="AD756" s="319"/>
      <c r="AE756" s="319"/>
      <c r="AF756" s="319"/>
      <c r="AG756" s="857"/>
      <c r="AH756" s="46"/>
      <c r="AI756" s="19"/>
    </row>
    <row r="757" spans="2:35" hidden="1">
      <c r="B757" s="823"/>
      <c r="C757" s="828"/>
      <c r="D757" s="25"/>
      <c r="E757" s="25"/>
      <c r="F757" s="357"/>
      <c r="G757" s="22"/>
      <c r="H757" s="7" t="str">
        <f>IFERROR(IF(G757/#REF!=0," ",G757/#REF!),"")</f>
        <v/>
      </c>
      <c r="I757" s="147"/>
      <c r="J757" s="147"/>
      <c r="K757" s="147"/>
      <c r="L757" s="147"/>
      <c r="M757" s="147"/>
      <c r="N757" s="147"/>
      <c r="O757" s="863"/>
      <c r="P757" s="860"/>
      <c r="Q757" s="330"/>
      <c r="R757" s="866"/>
      <c r="S757" s="152"/>
      <c r="T757" s="152"/>
      <c r="U757" s="835"/>
      <c r="V757" s="345"/>
      <c r="W757" s="835"/>
      <c r="X757" s="345"/>
      <c r="Y757" s="835"/>
      <c r="Z757" s="270"/>
      <c r="AA757" s="831"/>
      <c r="AB757" s="855"/>
      <c r="AC757" s="319"/>
      <c r="AD757" s="319"/>
      <c r="AE757" s="319"/>
      <c r="AF757" s="319"/>
      <c r="AG757" s="857"/>
      <c r="AH757" s="46"/>
      <c r="AI757" s="19"/>
    </row>
    <row r="758" spans="2:35" hidden="1">
      <c r="B758" s="823"/>
      <c r="C758" s="828"/>
      <c r="D758" s="25"/>
      <c r="E758" s="25"/>
      <c r="F758" s="357"/>
      <c r="G758" s="22"/>
      <c r="H758" s="7" t="str">
        <f>IFERROR(IF(G758/#REF!=0," ",G758/#REF!),"")</f>
        <v/>
      </c>
      <c r="I758" s="147"/>
      <c r="J758" s="147"/>
      <c r="K758" s="147"/>
      <c r="L758" s="147"/>
      <c r="M758" s="147"/>
      <c r="N758" s="147"/>
      <c r="O758" s="863"/>
      <c r="P758" s="860"/>
      <c r="Q758" s="330"/>
      <c r="R758" s="866"/>
      <c r="S758" s="152"/>
      <c r="T758" s="152"/>
      <c r="U758" s="835"/>
      <c r="V758" s="345"/>
      <c r="W758" s="835"/>
      <c r="X758" s="345"/>
      <c r="Y758" s="835"/>
      <c r="Z758" s="270"/>
      <c r="AA758" s="831"/>
      <c r="AB758" s="855"/>
      <c r="AC758" s="319"/>
      <c r="AD758" s="319"/>
      <c r="AE758" s="319"/>
      <c r="AF758" s="319"/>
      <c r="AG758" s="857"/>
      <c r="AH758" s="46"/>
      <c r="AI758" s="19"/>
    </row>
    <row r="759" spans="2:35" hidden="1">
      <c r="B759" s="823"/>
      <c r="C759" s="828"/>
      <c r="D759" s="25"/>
      <c r="E759" s="25"/>
      <c r="F759" s="357"/>
      <c r="G759" s="22"/>
      <c r="H759" s="7" t="str">
        <f>IFERROR(IF(G759/#REF!=0," ",G759/#REF!),"")</f>
        <v/>
      </c>
      <c r="I759" s="147"/>
      <c r="J759" s="147"/>
      <c r="K759" s="147"/>
      <c r="L759" s="147"/>
      <c r="M759" s="147"/>
      <c r="N759" s="147"/>
      <c r="O759" s="863"/>
      <c r="P759" s="860"/>
      <c r="Q759" s="330"/>
      <c r="R759" s="866"/>
      <c r="S759" s="152"/>
      <c r="T759" s="152"/>
      <c r="U759" s="835"/>
      <c r="V759" s="345"/>
      <c r="W759" s="835"/>
      <c r="X759" s="345"/>
      <c r="Y759" s="835"/>
      <c r="Z759" s="270"/>
      <c r="AA759" s="831"/>
      <c r="AB759" s="855"/>
      <c r="AC759" s="319"/>
      <c r="AD759" s="319"/>
      <c r="AE759" s="319"/>
      <c r="AF759" s="319"/>
      <c r="AG759" s="857"/>
      <c r="AH759" s="46"/>
      <c r="AI759" s="19"/>
    </row>
    <row r="760" spans="2:35" hidden="1">
      <c r="B760" s="823"/>
      <c r="C760" s="828"/>
      <c r="D760" s="25"/>
      <c r="E760" s="25"/>
      <c r="F760" s="357"/>
      <c r="G760" s="22"/>
      <c r="H760" s="7" t="str">
        <f>IFERROR(IF(G760/#REF!=0," ",G760/#REF!),"")</f>
        <v/>
      </c>
      <c r="I760" s="147"/>
      <c r="J760" s="147"/>
      <c r="K760" s="147"/>
      <c r="L760" s="147"/>
      <c r="M760" s="147"/>
      <c r="N760" s="147"/>
      <c r="O760" s="863"/>
      <c r="P760" s="860"/>
      <c r="Q760" s="330"/>
      <c r="R760" s="866"/>
      <c r="S760" s="152"/>
      <c r="T760" s="152"/>
      <c r="U760" s="835"/>
      <c r="V760" s="345"/>
      <c r="W760" s="835"/>
      <c r="X760" s="345"/>
      <c r="Y760" s="835"/>
      <c r="Z760" s="270"/>
      <c r="AA760" s="831"/>
      <c r="AB760" s="855"/>
      <c r="AC760" s="319"/>
      <c r="AD760" s="319"/>
      <c r="AE760" s="319"/>
      <c r="AF760" s="319"/>
      <c r="AG760" s="857"/>
      <c r="AH760" s="46"/>
      <c r="AI760" s="19"/>
    </row>
    <row r="761" spans="2:35" hidden="1">
      <c r="B761" s="822"/>
      <c r="C761" s="829"/>
      <c r="D761" s="25"/>
      <c r="E761" s="25"/>
      <c r="F761" s="357"/>
      <c r="G761" s="22"/>
      <c r="H761" s="7" t="str">
        <f>IFERROR(IF(G761/#REF!=0," ",G761/#REF!),"")</f>
        <v/>
      </c>
      <c r="I761" s="7"/>
      <c r="J761" s="7"/>
      <c r="K761" s="7"/>
      <c r="L761" s="7"/>
      <c r="M761" s="7"/>
      <c r="N761" s="7"/>
      <c r="O761" s="864"/>
      <c r="P761" s="861"/>
      <c r="Q761" s="331"/>
      <c r="R761" s="867"/>
      <c r="S761" s="153"/>
      <c r="T761" s="153"/>
      <c r="U761" s="836"/>
      <c r="V761" s="346"/>
      <c r="W761" s="836"/>
      <c r="X761" s="346"/>
      <c r="Y761" s="836"/>
      <c r="Z761" s="271"/>
      <c r="AA761" s="832"/>
      <c r="AB761" s="856"/>
      <c r="AC761" s="320"/>
      <c r="AD761" s="320"/>
      <c r="AE761" s="320"/>
      <c r="AF761" s="320"/>
      <c r="AG761" s="858"/>
      <c r="AH761" s="46"/>
      <c r="AI761" s="19"/>
    </row>
    <row r="762" spans="2:35" s="90" customFormat="1" ht="16.5" hidden="1" customHeight="1">
      <c r="B762" s="821"/>
      <c r="C762" s="78" t="s">
        <v>348</v>
      </c>
      <c r="D762" s="78">
        <f>COUNTA(D752:D761)</f>
        <v>0</v>
      </c>
      <c r="E762" s="78"/>
      <c r="F762" s="78"/>
      <c r="G762" s="69">
        <f>SUM(G752:G761)</f>
        <v>0</v>
      </c>
      <c r="H762" s="69">
        <f>SUM(H752:H761)</f>
        <v>0</v>
      </c>
      <c r="I762" s="69"/>
      <c r="J762" s="69"/>
      <c r="K762" s="69"/>
      <c r="L762" s="69"/>
      <c r="M762" s="69"/>
      <c r="N762" s="69"/>
      <c r="O762" s="70">
        <f>SUM(O752:O761)</f>
        <v>0</v>
      </c>
      <c r="P762" s="71">
        <f>SUM(P752:P761)</f>
        <v>0</v>
      </c>
      <c r="Q762" s="71"/>
      <c r="R762" s="71">
        <f>SUM(R752:R761)</f>
        <v>0</v>
      </c>
      <c r="S762" s="71"/>
      <c r="T762" s="71"/>
      <c r="U762" s="74">
        <f>SUM(U752:U761)</f>
        <v>0</v>
      </c>
      <c r="V762" s="74"/>
      <c r="W762" s="74">
        <f t="shared" ref="W762" si="130">SUM(W752:W761)</f>
        <v>0</v>
      </c>
      <c r="X762" s="74"/>
      <c r="Y762" s="74">
        <f>SUM(Y752:Y761)</f>
        <v>0</v>
      </c>
      <c r="Z762" s="74"/>
      <c r="AA762" s="71"/>
      <c r="AB762" s="71" t="e">
        <f>SUM(AB752:AB761)</f>
        <v>#REF!</v>
      </c>
      <c r="AC762" s="71"/>
      <c r="AD762" s="71"/>
      <c r="AE762" s="71"/>
      <c r="AF762" s="71"/>
      <c r="AG762" s="71" t="e">
        <f t="shared" ref="AG762" si="131">SUM(AG752:AG761)</f>
        <v>#REF!</v>
      </c>
      <c r="AH762" s="81"/>
      <c r="AI762" s="91"/>
    </row>
    <row r="763" spans="2:35" s="93" customFormat="1" hidden="1">
      <c r="B763" s="822"/>
      <c r="C763" s="82"/>
      <c r="D763" s="83"/>
      <c r="E763" s="83"/>
      <c r="F763" s="84"/>
      <c r="G763" s="84"/>
      <c r="H763" s="28" t="str">
        <f>IFERROR(IF(G763/#REF!=0," ",G763/#REF!),"")</f>
        <v/>
      </c>
      <c r="I763" s="28"/>
      <c r="J763" s="28"/>
      <c r="K763" s="28"/>
      <c r="L763" s="28"/>
      <c r="M763" s="28"/>
      <c r="N763" s="28"/>
      <c r="O763" s="72"/>
      <c r="P763" s="73"/>
      <c r="Q763" s="73"/>
      <c r="R763" s="73"/>
      <c r="S763" s="73"/>
      <c r="T763" s="73"/>
      <c r="U763" s="73"/>
      <c r="V763" s="73"/>
      <c r="W763" s="73"/>
      <c r="X763" s="73"/>
      <c r="Y763" s="73"/>
      <c r="Z763" s="73"/>
      <c r="AA763" s="73"/>
      <c r="AB763" s="73"/>
      <c r="AC763" s="73"/>
      <c r="AD763" s="73"/>
      <c r="AE763" s="73"/>
      <c r="AF763" s="73"/>
      <c r="AG763" s="73"/>
      <c r="AH763" s="87"/>
      <c r="AI763" s="92"/>
    </row>
    <row r="764" spans="2:35" hidden="1">
      <c r="B764" s="823">
        <f>B752+1</f>
        <v>63</v>
      </c>
      <c r="C764" s="828"/>
      <c r="D764" s="25"/>
      <c r="E764" s="25"/>
      <c r="F764" s="24"/>
      <c r="G764" s="357"/>
      <c r="H764" s="7" t="str">
        <f>IFERROR(IF(G764/#REF!=0," ",G764/#REF!),"")</f>
        <v/>
      </c>
      <c r="I764" s="147"/>
      <c r="J764" s="147"/>
      <c r="K764" s="147"/>
      <c r="L764" s="147"/>
      <c r="M764" s="147"/>
      <c r="N764" s="147"/>
      <c r="O764" s="862" t="str">
        <f>IFERROR(ROUND(IF(G774/#REF!=0,"",G774/#REF!),0),"")</f>
        <v/>
      </c>
      <c r="P764" s="859" t="str">
        <f>IFERROR(O774/#REF!,"")</f>
        <v/>
      </c>
      <c r="Q764" s="332"/>
      <c r="R764" s="865" t="str">
        <f>IFERROR(P774*#REF!/2,"")</f>
        <v/>
      </c>
      <c r="S764" s="152"/>
      <c r="T764" s="152"/>
      <c r="U764" s="834" t="str">
        <f>IFERROR(ROUND(IF(OR(#REF!="Hino Truck",#REF!="Hino Truck",#REF!="Hino Truck",#REF!="Hino Truck"),$P774/#REF!,""),1),"NA")</f>
        <v>NA</v>
      </c>
      <c r="V764" s="344"/>
      <c r="W764" s="834" t="str">
        <f>IFERROR(ROUND(IF(OR(#REF!="Shazoor",#REF!="Shazoor",#REF!="Shazoor",#REF!="Shazoor"),$P774/#REF!,""),1),"NA")</f>
        <v>NA</v>
      </c>
      <c r="X764" s="344"/>
      <c r="Y764" s="834" t="str">
        <f>IFERROR(ROUND(IF(OR(#REF!="Suzuki",#REF!="Suzuki",#REF!="Suzuki",#REF!="Suzuki"),$P774/#REF!,""),1),"NA")</f>
        <v>NA</v>
      </c>
      <c r="Z764" s="269"/>
      <c r="AA764" s="830"/>
      <c r="AB764" s="855" t="e">
        <f>H774/#REF!/#REF!</f>
        <v>#REF!</v>
      </c>
      <c r="AC764" s="319"/>
      <c r="AD764" s="319"/>
      <c r="AE764" s="319"/>
      <c r="AF764" s="319"/>
      <c r="AG764" s="857" t="e">
        <f>ROUND(AB774/#REF!,0)</f>
        <v>#REF!</v>
      </c>
      <c r="AH764" s="44"/>
      <c r="AI764" s="19"/>
    </row>
    <row r="765" spans="2:35" hidden="1">
      <c r="B765" s="823"/>
      <c r="C765" s="828"/>
      <c r="D765" s="25"/>
      <c r="E765" s="25"/>
      <c r="F765" s="357"/>
      <c r="G765" s="357"/>
      <c r="H765" s="7" t="str">
        <f>IFERROR(IF(G765/#REF!=0," ",G765/#REF!),"")</f>
        <v/>
      </c>
      <c r="I765" s="147"/>
      <c r="J765" s="147"/>
      <c r="K765" s="147"/>
      <c r="L765" s="147"/>
      <c r="M765" s="147"/>
      <c r="N765" s="147"/>
      <c r="O765" s="863"/>
      <c r="P765" s="860"/>
      <c r="Q765" s="330"/>
      <c r="R765" s="866"/>
      <c r="S765" s="152"/>
      <c r="T765" s="152"/>
      <c r="U765" s="835"/>
      <c r="V765" s="345"/>
      <c r="W765" s="835"/>
      <c r="X765" s="345"/>
      <c r="Y765" s="835"/>
      <c r="Z765" s="270"/>
      <c r="AA765" s="831"/>
      <c r="AB765" s="855"/>
      <c r="AC765" s="319"/>
      <c r="AD765" s="319"/>
      <c r="AE765" s="319"/>
      <c r="AF765" s="319"/>
      <c r="AG765" s="857"/>
      <c r="AH765" s="46"/>
      <c r="AI765" s="19"/>
    </row>
    <row r="766" spans="2:35" hidden="1">
      <c r="B766" s="823"/>
      <c r="C766" s="828"/>
      <c r="D766" s="25"/>
      <c r="E766" s="25"/>
      <c r="F766" s="357"/>
      <c r="G766" s="357"/>
      <c r="H766" s="7" t="str">
        <f>IFERROR(IF(G766/#REF!=0," ",G766/#REF!),"")</f>
        <v/>
      </c>
      <c r="I766" s="147"/>
      <c r="J766" s="147"/>
      <c r="K766" s="147"/>
      <c r="L766" s="147"/>
      <c r="M766" s="147"/>
      <c r="N766" s="147"/>
      <c r="O766" s="863"/>
      <c r="P766" s="860"/>
      <c r="Q766" s="330"/>
      <c r="R766" s="866"/>
      <c r="S766" s="152"/>
      <c r="T766" s="152"/>
      <c r="U766" s="835"/>
      <c r="V766" s="345"/>
      <c r="W766" s="835"/>
      <c r="X766" s="345"/>
      <c r="Y766" s="835"/>
      <c r="Z766" s="270"/>
      <c r="AA766" s="831"/>
      <c r="AB766" s="855"/>
      <c r="AC766" s="319"/>
      <c r="AD766" s="319"/>
      <c r="AE766" s="319"/>
      <c r="AF766" s="319"/>
      <c r="AG766" s="857"/>
      <c r="AH766" s="46"/>
      <c r="AI766" s="19"/>
    </row>
    <row r="767" spans="2:35" hidden="1">
      <c r="B767" s="823"/>
      <c r="C767" s="828"/>
      <c r="D767" s="25"/>
      <c r="E767" s="25"/>
      <c r="F767" s="357"/>
      <c r="G767" s="357"/>
      <c r="H767" s="7" t="str">
        <f>IFERROR(IF(G767/#REF!=0," ",G767/#REF!),"")</f>
        <v/>
      </c>
      <c r="I767" s="147"/>
      <c r="J767" s="147"/>
      <c r="K767" s="147"/>
      <c r="L767" s="147"/>
      <c r="M767" s="147"/>
      <c r="N767" s="147"/>
      <c r="O767" s="863"/>
      <c r="P767" s="860"/>
      <c r="Q767" s="330"/>
      <c r="R767" s="866"/>
      <c r="S767" s="152"/>
      <c r="T767" s="152"/>
      <c r="U767" s="835"/>
      <c r="V767" s="345"/>
      <c r="W767" s="835"/>
      <c r="X767" s="345"/>
      <c r="Y767" s="835"/>
      <c r="Z767" s="270"/>
      <c r="AA767" s="831"/>
      <c r="AB767" s="855"/>
      <c r="AC767" s="319"/>
      <c r="AD767" s="319"/>
      <c r="AE767" s="319"/>
      <c r="AF767" s="319"/>
      <c r="AG767" s="857"/>
      <c r="AH767" s="46"/>
      <c r="AI767" s="19"/>
    </row>
    <row r="768" spans="2:35" hidden="1">
      <c r="B768" s="823"/>
      <c r="C768" s="828"/>
      <c r="D768" s="25"/>
      <c r="E768" s="25"/>
      <c r="F768" s="357"/>
      <c r="G768" s="22"/>
      <c r="H768" s="7" t="str">
        <f>IFERROR(IF(G768/#REF!=0," ",G768/#REF!),"")</f>
        <v/>
      </c>
      <c r="I768" s="147"/>
      <c r="J768" s="147"/>
      <c r="K768" s="147"/>
      <c r="L768" s="147"/>
      <c r="M768" s="147"/>
      <c r="N768" s="147"/>
      <c r="O768" s="863"/>
      <c r="P768" s="860"/>
      <c r="Q768" s="330"/>
      <c r="R768" s="866"/>
      <c r="S768" s="152"/>
      <c r="T768" s="152"/>
      <c r="U768" s="835"/>
      <c r="V768" s="345"/>
      <c r="W768" s="835"/>
      <c r="X768" s="345"/>
      <c r="Y768" s="835"/>
      <c r="Z768" s="270"/>
      <c r="AA768" s="831"/>
      <c r="AB768" s="855"/>
      <c r="AC768" s="319"/>
      <c r="AD768" s="319"/>
      <c r="AE768" s="319"/>
      <c r="AF768" s="319"/>
      <c r="AG768" s="857"/>
      <c r="AH768" s="46"/>
      <c r="AI768" s="19"/>
    </row>
    <row r="769" spans="2:35" hidden="1">
      <c r="B769" s="823"/>
      <c r="C769" s="828"/>
      <c r="D769" s="25"/>
      <c r="E769" s="25"/>
      <c r="F769" s="357"/>
      <c r="G769" s="22"/>
      <c r="H769" s="7" t="str">
        <f>IFERROR(IF(G769/#REF!=0," ",G769/#REF!),"")</f>
        <v/>
      </c>
      <c r="I769" s="147"/>
      <c r="J769" s="147"/>
      <c r="K769" s="147"/>
      <c r="L769" s="147"/>
      <c r="M769" s="147"/>
      <c r="N769" s="147"/>
      <c r="O769" s="863"/>
      <c r="P769" s="860"/>
      <c r="Q769" s="330"/>
      <c r="R769" s="866"/>
      <c r="S769" s="152"/>
      <c r="T769" s="152"/>
      <c r="U769" s="835"/>
      <c r="V769" s="345"/>
      <c r="W769" s="835"/>
      <c r="X769" s="345"/>
      <c r="Y769" s="835"/>
      <c r="Z769" s="270"/>
      <c r="AA769" s="831"/>
      <c r="AB769" s="855"/>
      <c r="AC769" s="319"/>
      <c r="AD769" s="319"/>
      <c r="AE769" s="319"/>
      <c r="AF769" s="319"/>
      <c r="AG769" s="857"/>
      <c r="AH769" s="46"/>
      <c r="AI769" s="19"/>
    </row>
    <row r="770" spans="2:35" hidden="1">
      <c r="B770" s="823"/>
      <c r="C770" s="828"/>
      <c r="D770" s="25"/>
      <c r="E770" s="25"/>
      <c r="F770" s="357"/>
      <c r="G770" s="22"/>
      <c r="H770" s="7" t="str">
        <f>IFERROR(IF(G770/#REF!=0," ",G770/#REF!),"")</f>
        <v/>
      </c>
      <c r="I770" s="147"/>
      <c r="J770" s="147"/>
      <c r="K770" s="147"/>
      <c r="L770" s="147"/>
      <c r="M770" s="147"/>
      <c r="N770" s="147"/>
      <c r="O770" s="863"/>
      <c r="P770" s="860"/>
      <c r="Q770" s="330"/>
      <c r="R770" s="866"/>
      <c r="S770" s="152"/>
      <c r="T770" s="152"/>
      <c r="U770" s="835"/>
      <c r="V770" s="345"/>
      <c r="W770" s="835"/>
      <c r="X770" s="345"/>
      <c r="Y770" s="835"/>
      <c r="Z770" s="270"/>
      <c r="AA770" s="831"/>
      <c r="AB770" s="855"/>
      <c r="AC770" s="319"/>
      <c r="AD770" s="319"/>
      <c r="AE770" s="319"/>
      <c r="AF770" s="319"/>
      <c r="AG770" s="857"/>
      <c r="AH770" s="46"/>
      <c r="AI770" s="19"/>
    </row>
    <row r="771" spans="2:35" hidden="1">
      <c r="B771" s="823"/>
      <c r="C771" s="828"/>
      <c r="D771" s="25"/>
      <c r="E771" s="25"/>
      <c r="F771" s="357"/>
      <c r="G771" s="22"/>
      <c r="H771" s="7" t="str">
        <f>IFERROR(IF(G771/#REF!=0," ",G771/#REF!),"")</f>
        <v/>
      </c>
      <c r="I771" s="147"/>
      <c r="J771" s="147"/>
      <c r="K771" s="147"/>
      <c r="L771" s="147"/>
      <c r="M771" s="147"/>
      <c r="N771" s="147"/>
      <c r="O771" s="863"/>
      <c r="P771" s="860"/>
      <c r="Q771" s="330"/>
      <c r="R771" s="866"/>
      <c r="S771" s="152"/>
      <c r="T771" s="152"/>
      <c r="U771" s="835"/>
      <c r="V771" s="345"/>
      <c r="W771" s="835"/>
      <c r="X771" s="345"/>
      <c r="Y771" s="835"/>
      <c r="Z771" s="270"/>
      <c r="AA771" s="831"/>
      <c r="AB771" s="855"/>
      <c r="AC771" s="319"/>
      <c r="AD771" s="319"/>
      <c r="AE771" s="319"/>
      <c r="AF771" s="319"/>
      <c r="AG771" s="857"/>
      <c r="AH771" s="46"/>
      <c r="AI771" s="19"/>
    </row>
    <row r="772" spans="2:35" hidden="1">
      <c r="B772" s="823"/>
      <c r="C772" s="828"/>
      <c r="D772" s="25"/>
      <c r="E772" s="25"/>
      <c r="F772" s="357"/>
      <c r="G772" s="22"/>
      <c r="H772" s="7" t="str">
        <f>IFERROR(IF(G772/#REF!=0," ",G772/#REF!),"")</f>
        <v/>
      </c>
      <c r="I772" s="147"/>
      <c r="J772" s="147"/>
      <c r="K772" s="147"/>
      <c r="L772" s="147"/>
      <c r="M772" s="147"/>
      <c r="N772" s="147"/>
      <c r="O772" s="863"/>
      <c r="P772" s="860"/>
      <c r="Q772" s="330"/>
      <c r="R772" s="866"/>
      <c r="S772" s="152"/>
      <c r="T772" s="152"/>
      <c r="U772" s="835"/>
      <c r="V772" s="345"/>
      <c r="W772" s="835"/>
      <c r="X772" s="345"/>
      <c r="Y772" s="835"/>
      <c r="Z772" s="270"/>
      <c r="AA772" s="831"/>
      <c r="AB772" s="855"/>
      <c r="AC772" s="319"/>
      <c r="AD772" s="319"/>
      <c r="AE772" s="319"/>
      <c r="AF772" s="319"/>
      <c r="AG772" s="857"/>
      <c r="AH772" s="46"/>
      <c r="AI772" s="19"/>
    </row>
    <row r="773" spans="2:35" hidden="1">
      <c r="B773" s="822"/>
      <c r="C773" s="829"/>
      <c r="D773" s="25"/>
      <c r="E773" s="25"/>
      <c r="F773" s="357"/>
      <c r="G773" s="22"/>
      <c r="H773" s="7" t="str">
        <f>IFERROR(IF(G773/#REF!=0," ",G773/#REF!),"")</f>
        <v/>
      </c>
      <c r="I773" s="7"/>
      <c r="J773" s="7"/>
      <c r="K773" s="7"/>
      <c r="L773" s="7"/>
      <c r="M773" s="7"/>
      <c r="N773" s="7"/>
      <c r="O773" s="864"/>
      <c r="P773" s="861"/>
      <c r="Q773" s="331"/>
      <c r="R773" s="867"/>
      <c r="S773" s="153"/>
      <c r="T773" s="153"/>
      <c r="U773" s="836"/>
      <c r="V773" s="346"/>
      <c r="W773" s="836"/>
      <c r="X773" s="346"/>
      <c r="Y773" s="836"/>
      <c r="Z773" s="271"/>
      <c r="AA773" s="832"/>
      <c r="AB773" s="856"/>
      <c r="AC773" s="320"/>
      <c r="AD773" s="320"/>
      <c r="AE773" s="320"/>
      <c r="AF773" s="320"/>
      <c r="AG773" s="858"/>
      <c r="AH773" s="46"/>
      <c r="AI773" s="19"/>
    </row>
    <row r="774" spans="2:35" s="90" customFormat="1" ht="16.5" hidden="1" customHeight="1">
      <c r="B774" s="821"/>
      <c r="C774" s="78" t="s">
        <v>348</v>
      </c>
      <c r="D774" s="78">
        <f>COUNTA(D764:D773)</f>
        <v>0</v>
      </c>
      <c r="E774" s="78"/>
      <c r="F774" s="78"/>
      <c r="G774" s="69">
        <f>SUM(G764:G773)</f>
        <v>0</v>
      </c>
      <c r="H774" s="69">
        <f>SUM(H764:H773)</f>
        <v>0</v>
      </c>
      <c r="I774" s="69"/>
      <c r="J774" s="69"/>
      <c r="K774" s="69"/>
      <c r="L774" s="69"/>
      <c r="M774" s="69"/>
      <c r="N774" s="69"/>
      <c r="O774" s="70">
        <f>SUM(O764:O773)</f>
        <v>0</v>
      </c>
      <c r="P774" s="71">
        <f>SUM(P764:P773)</f>
        <v>0</v>
      </c>
      <c r="Q774" s="71"/>
      <c r="R774" s="71">
        <f>SUM(R764:R773)</f>
        <v>0</v>
      </c>
      <c r="S774" s="71"/>
      <c r="T774" s="71"/>
      <c r="U774" s="74">
        <f>SUM(U764:U773)</f>
        <v>0</v>
      </c>
      <c r="V774" s="74"/>
      <c r="W774" s="74">
        <f t="shared" ref="W774" si="132">SUM(W764:W773)</f>
        <v>0</v>
      </c>
      <c r="X774" s="74"/>
      <c r="Y774" s="74">
        <f>SUM(Y764:Y773)</f>
        <v>0</v>
      </c>
      <c r="Z774" s="74"/>
      <c r="AA774" s="71"/>
      <c r="AB774" s="71" t="e">
        <f>SUM(AB764:AB773)</f>
        <v>#REF!</v>
      </c>
      <c r="AC774" s="71"/>
      <c r="AD774" s="71"/>
      <c r="AE774" s="71"/>
      <c r="AF774" s="71"/>
      <c r="AG774" s="71" t="e">
        <f t="shared" ref="AG774" si="133">SUM(AG764:AG773)</f>
        <v>#REF!</v>
      </c>
      <c r="AH774" s="81"/>
      <c r="AI774" s="91"/>
    </row>
    <row r="775" spans="2:35" s="93" customFormat="1" hidden="1">
      <c r="B775" s="822"/>
      <c r="C775" s="82"/>
      <c r="D775" s="83"/>
      <c r="E775" s="83"/>
      <c r="F775" s="84"/>
      <c r="G775" s="84"/>
      <c r="H775" s="28" t="str">
        <f>IFERROR(IF(G775/#REF!=0," ",G775/#REF!),"")</f>
        <v/>
      </c>
      <c r="I775" s="28"/>
      <c r="J775" s="28"/>
      <c r="K775" s="28"/>
      <c r="L775" s="28"/>
      <c r="M775" s="28"/>
      <c r="N775" s="28"/>
      <c r="O775" s="72"/>
      <c r="P775" s="73"/>
      <c r="Q775" s="73"/>
      <c r="R775" s="73"/>
      <c r="S775" s="73"/>
      <c r="T775" s="73"/>
      <c r="U775" s="73"/>
      <c r="V775" s="73"/>
      <c r="W775" s="73"/>
      <c r="X775" s="73"/>
      <c r="Y775" s="73"/>
      <c r="Z775" s="73"/>
      <c r="AA775" s="73"/>
      <c r="AB775" s="73"/>
      <c r="AC775" s="73"/>
      <c r="AD775" s="73"/>
      <c r="AE775" s="73"/>
      <c r="AF775" s="73"/>
      <c r="AG775" s="73"/>
      <c r="AH775" s="87"/>
      <c r="AI775" s="92"/>
    </row>
    <row r="776" spans="2:35" hidden="1">
      <c r="B776" s="823">
        <f>B764+1</f>
        <v>64</v>
      </c>
      <c r="C776" s="828"/>
      <c r="D776" s="25"/>
      <c r="E776" s="25"/>
      <c r="F776" s="24"/>
      <c r="G776" s="357"/>
      <c r="H776" s="7" t="str">
        <f>IFERROR(IF(G776/#REF!=0," ",G776/#REF!),"")</f>
        <v/>
      </c>
      <c r="I776" s="147"/>
      <c r="J776" s="147"/>
      <c r="K776" s="147"/>
      <c r="L776" s="147"/>
      <c r="M776" s="147"/>
      <c r="N776" s="147"/>
      <c r="O776" s="862" t="str">
        <f>IFERROR(ROUND(IF(G786/#REF!=0,"",G786/#REF!),0),"")</f>
        <v/>
      </c>
      <c r="P776" s="859" t="str">
        <f>IFERROR(O786/#REF!,"")</f>
        <v/>
      </c>
      <c r="Q776" s="332"/>
      <c r="R776" s="865" t="str">
        <f>IFERROR(P786*#REF!/2,"")</f>
        <v/>
      </c>
      <c r="S776" s="152"/>
      <c r="T776" s="152"/>
      <c r="U776" s="834" t="str">
        <f>IFERROR(ROUND(IF(OR(#REF!="Hino Truck",#REF!="Hino Truck",#REF!="Hino Truck",#REF!="Hino Truck"),$P786/#REF!,""),1),"NA")</f>
        <v>NA</v>
      </c>
      <c r="V776" s="344"/>
      <c r="W776" s="834" t="str">
        <f>IFERROR(ROUND(IF(OR(#REF!="Shazoor",#REF!="Shazoor",#REF!="Shazoor",#REF!="Shazoor"),$P786/#REF!,""),1),"NA")</f>
        <v>NA</v>
      </c>
      <c r="X776" s="344"/>
      <c r="Y776" s="834" t="str">
        <f>IFERROR(ROUND(IF(OR(#REF!="Suzuki",#REF!="Suzuki",#REF!="Suzuki",#REF!="Suzuki"),$P786/#REF!,""),1),"NA")</f>
        <v>NA</v>
      </c>
      <c r="Z776" s="269"/>
      <c r="AA776" s="830"/>
      <c r="AB776" s="855" t="e">
        <f>H786/#REF!/#REF!</f>
        <v>#REF!</v>
      </c>
      <c r="AC776" s="319"/>
      <c r="AD776" s="319"/>
      <c r="AE776" s="319"/>
      <c r="AF776" s="319"/>
      <c r="AG776" s="857" t="e">
        <f>ROUND(AB786/#REF!,0)</f>
        <v>#REF!</v>
      </c>
      <c r="AH776" s="44"/>
      <c r="AI776" s="19"/>
    </row>
    <row r="777" spans="2:35" hidden="1">
      <c r="B777" s="823"/>
      <c r="C777" s="828"/>
      <c r="D777" s="25"/>
      <c r="E777" s="25"/>
      <c r="F777" s="357"/>
      <c r="G777" s="357"/>
      <c r="H777" s="7" t="str">
        <f>IFERROR(IF(G777/#REF!=0," ",G777/#REF!),"")</f>
        <v/>
      </c>
      <c r="I777" s="147"/>
      <c r="J777" s="147"/>
      <c r="K777" s="147"/>
      <c r="L777" s="147"/>
      <c r="M777" s="147"/>
      <c r="N777" s="147"/>
      <c r="O777" s="863"/>
      <c r="P777" s="860"/>
      <c r="Q777" s="330"/>
      <c r="R777" s="866"/>
      <c r="S777" s="152"/>
      <c r="T777" s="152"/>
      <c r="U777" s="835"/>
      <c r="V777" s="345"/>
      <c r="W777" s="835"/>
      <c r="X777" s="345"/>
      <c r="Y777" s="835"/>
      <c r="Z777" s="270"/>
      <c r="AA777" s="831"/>
      <c r="AB777" s="855"/>
      <c r="AC777" s="319"/>
      <c r="AD777" s="319"/>
      <c r="AE777" s="319"/>
      <c r="AF777" s="319"/>
      <c r="AG777" s="857"/>
      <c r="AH777" s="46"/>
      <c r="AI777" s="19"/>
    </row>
    <row r="778" spans="2:35" hidden="1">
      <c r="B778" s="823"/>
      <c r="C778" s="828"/>
      <c r="D778" s="25"/>
      <c r="E778" s="25"/>
      <c r="F778" s="357"/>
      <c r="G778" s="357"/>
      <c r="H778" s="7" t="str">
        <f>IFERROR(IF(G778/#REF!=0," ",G778/#REF!),"")</f>
        <v/>
      </c>
      <c r="I778" s="147"/>
      <c r="J778" s="147"/>
      <c r="K778" s="147"/>
      <c r="L778" s="147"/>
      <c r="M778" s="147"/>
      <c r="N778" s="147"/>
      <c r="O778" s="863"/>
      <c r="P778" s="860"/>
      <c r="Q778" s="330"/>
      <c r="R778" s="866"/>
      <c r="S778" s="152"/>
      <c r="T778" s="152"/>
      <c r="U778" s="835"/>
      <c r="V778" s="345"/>
      <c r="W778" s="835"/>
      <c r="X778" s="345"/>
      <c r="Y778" s="835"/>
      <c r="Z778" s="270"/>
      <c r="AA778" s="831"/>
      <c r="AB778" s="855"/>
      <c r="AC778" s="319"/>
      <c r="AD778" s="319"/>
      <c r="AE778" s="319"/>
      <c r="AF778" s="319"/>
      <c r="AG778" s="857"/>
      <c r="AH778" s="46"/>
      <c r="AI778" s="19"/>
    </row>
    <row r="779" spans="2:35" hidden="1">
      <c r="B779" s="823"/>
      <c r="C779" s="828"/>
      <c r="D779" s="25"/>
      <c r="E779" s="25"/>
      <c r="F779" s="357"/>
      <c r="G779" s="357"/>
      <c r="H779" s="7" t="str">
        <f>IFERROR(IF(G779/#REF!=0," ",G779/#REF!),"")</f>
        <v/>
      </c>
      <c r="I779" s="147"/>
      <c r="J779" s="147"/>
      <c r="K779" s="147"/>
      <c r="L779" s="147"/>
      <c r="M779" s="147"/>
      <c r="N779" s="147"/>
      <c r="O779" s="863"/>
      <c r="P779" s="860"/>
      <c r="Q779" s="330"/>
      <c r="R779" s="866"/>
      <c r="S779" s="152"/>
      <c r="T779" s="152"/>
      <c r="U779" s="835"/>
      <c r="V779" s="345"/>
      <c r="W779" s="835"/>
      <c r="X779" s="345"/>
      <c r="Y779" s="835"/>
      <c r="Z779" s="270"/>
      <c r="AA779" s="831"/>
      <c r="AB779" s="855"/>
      <c r="AC779" s="319"/>
      <c r="AD779" s="319"/>
      <c r="AE779" s="319"/>
      <c r="AF779" s="319"/>
      <c r="AG779" s="857"/>
      <c r="AH779" s="46"/>
      <c r="AI779" s="19"/>
    </row>
    <row r="780" spans="2:35" hidden="1">
      <c r="B780" s="823"/>
      <c r="C780" s="828"/>
      <c r="D780" s="25"/>
      <c r="E780" s="25"/>
      <c r="F780" s="357"/>
      <c r="G780" s="22"/>
      <c r="H780" s="7" t="str">
        <f>IFERROR(IF(G780/#REF!=0," ",G780/#REF!),"")</f>
        <v/>
      </c>
      <c r="I780" s="147"/>
      <c r="J780" s="147"/>
      <c r="K780" s="147"/>
      <c r="L780" s="147"/>
      <c r="M780" s="147"/>
      <c r="N780" s="147"/>
      <c r="O780" s="863"/>
      <c r="P780" s="860"/>
      <c r="Q780" s="330"/>
      <c r="R780" s="866"/>
      <c r="S780" s="152"/>
      <c r="T780" s="152"/>
      <c r="U780" s="835"/>
      <c r="V780" s="345"/>
      <c r="W780" s="835"/>
      <c r="X780" s="345"/>
      <c r="Y780" s="835"/>
      <c r="Z780" s="270"/>
      <c r="AA780" s="831"/>
      <c r="AB780" s="855"/>
      <c r="AC780" s="319"/>
      <c r="AD780" s="319"/>
      <c r="AE780" s="319"/>
      <c r="AF780" s="319"/>
      <c r="AG780" s="857"/>
      <c r="AH780" s="46"/>
      <c r="AI780" s="19"/>
    </row>
    <row r="781" spans="2:35" hidden="1">
      <c r="B781" s="823"/>
      <c r="C781" s="828"/>
      <c r="D781" s="25"/>
      <c r="E781" s="25"/>
      <c r="F781" s="357"/>
      <c r="G781" s="22"/>
      <c r="H781" s="7" t="str">
        <f>IFERROR(IF(G781/#REF!=0," ",G781/#REF!),"")</f>
        <v/>
      </c>
      <c r="I781" s="147"/>
      <c r="J781" s="147"/>
      <c r="K781" s="147"/>
      <c r="L781" s="147"/>
      <c r="M781" s="147"/>
      <c r="N781" s="147"/>
      <c r="O781" s="863"/>
      <c r="P781" s="860"/>
      <c r="Q781" s="330"/>
      <c r="R781" s="866"/>
      <c r="S781" s="152"/>
      <c r="T781" s="152"/>
      <c r="U781" s="835"/>
      <c r="V781" s="345"/>
      <c r="W781" s="835"/>
      <c r="X781" s="345"/>
      <c r="Y781" s="835"/>
      <c r="Z781" s="270"/>
      <c r="AA781" s="831"/>
      <c r="AB781" s="855"/>
      <c r="AC781" s="319"/>
      <c r="AD781" s="319"/>
      <c r="AE781" s="319"/>
      <c r="AF781" s="319"/>
      <c r="AG781" s="857"/>
      <c r="AH781" s="46"/>
      <c r="AI781" s="19"/>
    </row>
    <row r="782" spans="2:35" hidden="1">
      <c r="B782" s="823"/>
      <c r="C782" s="828"/>
      <c r="D782" s="25"/>
      <c r="E782" s="25"/>
      <c r="F782" s="357"/>
      <c r="G782" s="22"/>
      <c r="H782" s="7" t="str">
        <f>IFERROR(IF(G782/#REF!=0," ",G782/#REF!),"")</f>
        <v/>
      </c>
      <c r="I782" s="147"/>
      <c r="J782" s="147"/>
      <c r="K782" s="147"/>
      <c r="L782" s="147"/>
      <c r="M782" s="147"/>
      <c r="N782" s="147"/>
      <c r="O782" s="863"/>
      <c r="P782" s="860"/>
      <c r="Q782" s="330"/>
      <c r="R782" s="866"/>
      <c r="S782" s="152"/>
      <c r="T782" s="152"/>
      <c r="U782" s="835"/>
      <c r="V782" s="345"/>
      <c r="W782" s="835"/>
      <c r="X782" s="345"/>
      <c r="Y782" s="835"/>
      <c r="Z782" s="270"/>
      <c r="AA782" s="831"/>
      <c r="AB782" s="855"/>
      <c r="AC782" s="319"/>
      <c r="AD782" s="319"/>
      <c r="AE782" s="319"/>
      <c r="AF782" s="319"/>
      <c r="AG782" s="857"/>
      <c r="AH782" s="46"/>
      <c r="AI782" s="19"/>
    </row>
    <row r="783" spans="2:35" hidden="1">
      <c r="B783" s="823"/>
      <c r="C783" s="828"/>
      <c r="D783" s="25"/>
      <c r="E783" s="25"/>
      <c r="F783" s="357"/>
      <c r="G783" s="22"/>
      <c r="H783" s="7" t="str">
        <f>IFERROR(IF(G783/#REF!=0," ",G783/#REF!),"")</f>
        <v/>
      </c>
      <c r="I783" s="147"/>
      <c r="J783" s="147"/>
      <c r="K783" s="147"/>
      <c r="L783" s="147"/>
      <c r="M783" s="147"/>
      <c r="N783" s="147"/>
      <c r="O783" s="863"/>
      <c r="P783" s="860"/>
      <c r="Q783" s="330"/>
      <c r="R783" s="866"/>
      <c r="S783" s="152"/>
      <c r="T783" s="152"/>
      <c r="U783" s="835"/>
      <c r="V783" s="345"/>
      <c r="W783" s="835"/>
      <c r="X783" s="345"/>
      <c r="Y783" s="835"/>
      <c r="Z783" s="270"/>
      <c r="AA783" s="831"/>
      <c r="AB783" s="855"/>
      <c r="AC783" s="319"/>
      <c r="AD783" s="319"/>
      <c r="AE783" s="319"/>
      <c r="AF783" s="319"/>
      <c r="AG783" s="857"/>
      <c r="AH783" s="46"/>
      <c r="AI783" s="19"/>
    </row>
    <row r="784" spans="2:35" hidden="1">
      <c r="B784" s="823"/>
      <c r="C784" s="828"/>
      <c r="D784" s="25"/>
      <c r="E784" s="25"/>
      <c r="F784" s="357"/>
      <c r="G784" s="22"/>
      <c r="H784" s="7" t="str">
        <f>IFERROR(IF(G784/#REF!=0," ",G784/#REF!),"")</f>
        <v/>
      </c>
      <c r="I784" s="147"/>
      <c r="J784" s="147"/>
      <c r="K784" s="147"/>
      <c r="L784" s="147"/>
      <c r="M784" s="147"/>
      <c r="N784" s="147"/>
      <c r="O784" s="863"/>
      <c r="P784" s="860"/>
      <c r="Q784" s="330"/>
      <c r="R784" s="866"/>
      <c r="S784" s="152"/>
      <c r="T784" s="152"/>
      <c r="U784" s="835"/>
      <c r="V784" s="345"/>
      <c r="W784" s="835"/>
      <c r="X784" s="345"/>
      <c r="Y784" s="835"/>
      <c r="Z784" s="270"/>
      <c r="AA784" s="831"/>
      <c r="AB784" s="855"/>
      <c r="AC784" s="319"/>
      <c r="AD784" s="319"/>
      <c r="AE784" s="319"/>
      <c r="AF784" s="319"/>
      <c r="AG784" s="857"/>
      <c r="AH784" s="46"/>
      <c r="AI784" s="19"/>
    </row>
    <row r="785" spans="2:35" hidden="1">
      <c r="B785" s="822"/>
      <c r="C785" s="829"/>
      <c r="D785" s="25"/>
      <c r="E785" s="25"/>
      <c r="F785" s="357"/>
      <c r="G785" s="22"/>
      <c r="H785" s="7" t="str">
        <f>IFERROR(IF(G785/#REF!=0," ",G785/#REF!),"")</f>
        <v/>
      </c>
      <c r="I785" s="7"/>
      <c r="J785" s="7"/>
      <c r="K785" s="7"/>
      <c r="L785" s="7"/>
      <c r="M785" s="7"/>
      <c r="N785" s="7"/>
      <c r="O785" s="864"/>
      <c r="P785" s="861"/>
      <c r="Q785" s="331"/>
      <c r="R785" s="867"/>
      <c r="S785" s="153"/>
      <c r="T785" s="153"/>
      <c r="U785" s="836"/>
      <c r="V785" s="346"/>
      <c r="W785" s="836"/>
      <c r="X785" s="346"/>
      <c r="Y785" s="836"/>
      <c r="Z785" s="271"/>
      <c r="AA785" s="832"/>
      <c r="AB785" s="856"/>
      <c r="AC785" s="320"/>
      <c r="AD785" s="320"/>
      <c r="AE785" s="320"/>
      <c r="AF785" s="320"/>
      <c r="AG785" s="858"/>
      <c r="AH785" s="46"/>
      <c r="AI785" s="19"/>
    </row>
    <row r="786" spans="2:35" s="90" customFormat="1" ht="16.5" hidden="1" customHeight="1">
      <c r="B786" s="821"/>
      <c r="C786" s="78" t="s">
        <v>348</v>
      </c>
      <c r="D786" s="78">
        <f>COUNTA(D776:D785)</f>
        <v>0</v>
      </c>
      <c r="E786" s="78"/>
      <c r="F786" s="78"/>
      <c r="G786" s="69">
        <f>SUM(G776:G785)</f>
        <v>0</v>
      </c>
      <c r="H786" s="69">
        <f>SUM(H776:H785)</f>
        <v>0</v>
      </c>
      <c r="I786" s="69"/>
      <c r="J786" s="69"/>
      <c r="K786" s="69"/>
      <c r="L786" s="69"/>
      <c r="M786" s="69"/>
      <c r="N786" s="69"/>
      <c r="O786" s="70">
        <f>SUM(O776:O785)</f>
        <v>0</v>
      </c>
      <c r="P786" s="71">
        <f>SUM(P776:P785)</f>
        <v>0</v>
      </c>
      <c r="Q786" s="71"/>
      <c r="R786" s="71">
        <f>SUM(R776:R785)</f>
        <v>0</v>
      </c>
      <c r="S786" s="71"/>
      <c r="T786" s="71"/>
      <c r="U786" s="74">
        <f>SUM(U776:U785)</f>
        <v>0</v>
      </c>
      <c r="V786" s="74"/>
      <c r="W786" s="74">
        <f t="shared" ref="W786" si="134">SUM(W776:W785)</f>
        <v>0</v>
      </c>
      <c r="X786" s="74"/>
      <c r="Y786" s="74">
        <f>SUM(Y776:Y785)</f>
        <v>0</v>
      </c>
      <c r="Z786" s="74"/>
      <c r="AA786" s="71"/>
      <c r="AB786" s="71" t="e">
        <f>SUM(AB776:AB785)</f>
        <v>#REF!</v>
      </c>
      <c r="AC786" s="71"/>
      <c r="AD786" s="71"/>
      <c r="AE786" s="71"/>
      <c r="AF786" s="71"/>
      <c r="AG786" s="71" t="e">
        <f t="shared" ref="AG786" si="135">SUM(AG776:AG785)</f>
        <v>#REF!</v>
      </c>
      <c r="AH786" s="81"/>
      <c r="AI786" s="91"/>
    </row>
    <row r="787" spans="2:35" s="93" customFormat="1" hidden="1">
      <c r="B787" s="822"/>
      <c r="C787" s="82"/>
      <c r="D787" s="83"/>
      <c r="E787" s="83"/>
      <c r="F787" s="84"/>
      <c r="G787" s="84"/>
      <c r="H787" s="28" t="str">
        <f>IFERROR(IF(G787/#REF!=0," ",G787/#REF!),"")</f>
        <v/>
      </c>
      <c r="I787" s="28"/>
      <c r="J787" s="28"/>
      <c r="K787" s="28"/>
      <c r="L787" s="28"/>
      <c r="M787" s="28"/>
      <c r="N787" s="28"/>
      <c r="O787" s="72"/>
      <c r="P787" s="73"/>
      <c r="Q787" s="73"/>
      <c r="R787" s="73"/>
      <c r="S787" s="73"/>
      <c r="T787" s="73"/>
      <c r="U787" s="73"/>
      <c r="V787" s="73"/>
      <c r="W787" s="73"/>
      <c r="X787" s="73"/>
      <c r="Y787" s="73"/>
      <c r="Z787" s="73"/>
      <c r="AA787" s="73"/>
      <c r="AB787" s="73"/>
      <c r="AC787" s="73"/>
      <c r="AD787" s="73"/>
      <c r="AE787" s="73"/>
      <c r="AF787" s="73"/>
      <c r="AG787" s="73"/>
      <c r="AH787" s="87"/>
      <c r="AI787" s="92"/>
    </row>
    <row r="788" spans="2:35" hidden="1">
      <c r="B788" s="823">
        <f>B776+1</f>
        <v>65</v>
      </c>
      <c r="C788" s="828"/>
      <c r="D788" s="25"/>
      <c r="E788" s="25"/>
      <c r="F788" s="24"/>
      <c r="G788" s="357"/>
      <c r="H788" s="7" t="str">
        <f>IFERROR(IF(G788/#REF!=0," ",G788/#REF!),"")</f>
        <v/>
      </c>
      <c r="I788" s="147"/>
      <c r="J788" s="147"/>
      <c r="K788" s="147"/>
      <c r="L788" s="147"/>
      <c r="M788" s="147"/>
      <c r="N788" s="147"/>
      <c r="O788" s="862" t="str">
        <f>IFERROR(ROUND(IF(G798/#REF!=0,"",G798/#REF!),0),"")</f>
        <v/>
      </c>
      <c r="P788" s="859" t="str">
        <f>IFERROR(O798/#REF!,"")</f>
        <v/>
      </c>
      <c r="Q788" s="332"/>
      <c r="R788" s="865" t="str">
        <f>IFERROR(P798*#REF!/2,"")</f>
        <v/>
      </c>
      <c r="S788" s="152"/>
      <c r="T788" s="152"/>
      <c r="U788" s="834" t="str">
        <f>IFERROR(ROUND(IF(OR(#REF!="Hino Truck",#REF!="Hino Truck",#REF!="Hino Truck",#REF!="Hino Truck"),$P798/#REF!,""),1),"NA")</f>
        <v>NA</v>
      </c>
      <c r="V788" s="344"/>
      <c r="W788" s="834" t="str">
        <f>IFERROR(ROUND(IF(OR(#REF!="Shazoor",#REF!="Shazoor",#REF!="Shazoor",#REF!="Shazoor"),$P798/#REF!,""),1),"NA")</f>
        <v>NA</v>
      </c>
      <c r="X788" s="344"/>
      <c r="Y788" s="834" t="str">
        <f>IFERROR(ROUND(IF(OR(#REF!="Suzuki",#REF!="Suzuki",#REF!="Suzuki",#REF!="Suzuki"),$P798/#REF!,""),1),"NA")</f>
        <v>NA</v>
      </c>
      <c r="Z788" s="269"/>
      <c r="AA788" s="830"/>
      <c r="AB788" s="855" t="e">
        <f>H798/#REF!/#REF!</f>
        <v>#REF!</v>
      </c>
      <c r="AC788" s="319"/>
      <c r="AD788" s="319"/>
      <c r="AE788" s="319"/>
      <c r="AF788" s="319"/>
      <c r="AG788" s="857" t="e">
        <f>ROUND(AB798/#REF!,0)</f>
        <v>#REF!</v>
      </c>
      <c r="AH788" s="44"/>
      <c r="AI788" s="19"/>
    </row>
    <row r="789" spans="2:35" hidden="1">
      <c r="B789" s="823"/>
      <c r="C789" s="828"/>
      <c r="D789" s="25"/>
      <c r="E789" s="25"/>
      <c r="F789" s="357"/>
      <c r="G789" s="357"/>
      <c r="H789" s="7" t="str">
        <f>IFERROR(IF(G789/#REF!=0," ",G789/#REF!),"")</f>
        <v/>
      </c>
      <c r="I789" s="147"/>
      <c r="J789" s="147"/>
      <c r="K789" s="147"/>
      <c r="L789" s="147"/>
      <c r="M789" s="147"/>
      <c r="N789" s="147"/>
      <c r="O789" s="863"/>
      <c r="P789" s="860"/>
      <c r="Q789" s="330"/>
      <c r="R789" s="866"/>
      <c r="S789" s="152"/>
      <c r="T789" s="152"/>
      <c r="U789" s="835"/>
      <c r="V789" s="345"/>
      <c r="W789" s="835"/>
      <c r="X789" s="345"/>
      <c r="Y789" s="835"/>
      <c r="Z789" s="270"/>
      <c r="AA789" s="831"/>
      <c r="AB789" s="855"/>
      <c r="AC789" s="319"/>
      <c r="AD789" s="319"/>
      <c r="AE789" s="319"/>
      <c r="AF789" s="319"/>
      <c r="AG789" s="857"/>
      <c r="AH789" s="46"/>
      <c r="AI789" s="19"/>
    </row>
    <row r="790" spans="2:35" hidden="1">
      <c r="B790" s="823"/>
      <c r="C790" s="828"/>
      <c r="D790" s="25"/>
      <c r="E790" s="25"/>
      <c r="F790" s="357"/>
      <c r="G790" s="357"/>
      <c r="H790" s="7" t="str">
        <f>IFERROR(IF(G790/#REF!=0," ",G790/#REF!),"")</f>
        <v/>
      </c>
      <c r="I790" s="147"/>
      <c r="J790" s="147"/>
      <c r="K790" s="147"/>
      <c r="L790" s="147"/>
      <c r="M790" s="147"/>
      <c r="N790" s="147"/>
      <c r="O790" s="863"/>
      <c r="P790" s="860"/>
      <c r="Q790" s="330"/>
      <c r="R790" s="866"/>
      <c r="S790" s="152"/>
      <c r="T790" s="152"/>
      <c r="U790" s="835"/>
      <c r="V790" s="345"/>
      <c r="W790" s="835"/>
      <c r="X790" s="345"/>
      <c r="Y790" s="835"/>
      <c r="Z790" s="270"/>
      <c r="AA790" s="831"/>
      <c r="AB790" s="855"/>
      <c r="AC790" s="319"/>
      <c r="AD790" s="319"/>
      <c r="AE790" s="319"/>
      <c r="AF790" s="319"/>
      <c r="AG790" s="857"/>
      <c r="AH790" s="46"/>
      <c r="AI790" s="19"/>
    </row>
    <row r="791" spans="2:35" hidden="1">
      <c r="B791" s="823"/>
      <c r="C791" s="828"/>
      <c r="D791" s="25"/>
      <c r="E791" s="25"/>
      <c r="F791" s="357"/>
      <c r="G791" s="357"/>
      <c r="H791" s="7" t="str">
        <f>IFERROR(IF(G791/#REF!=0," ",G791/#REF!),"")</f>
        <v/>
      </c>
      <c r="I791" s="147"/>
      <c r="J791" s="147"/>
      <c r="K791" s="147"/>
      <c r="L791" s="147"/>
      <c r="M791" s="147"/>
      <c r="N791" s="147"/>
      <c r="O791" s="863"/>
      <c r="P791" s="860"/>
      <c r="Q791" s="330"/>
      <c r="R791" s="866"/>
      <c r="S791" s="152"/>
      <c r="T791" s="152"/>
      <c r="U791" s="835"/>
      <c r="V791" s="345"/>
      <c r="W791" s="835"/>
      <c r="X791" s="345"/>
      <c r="Y791" s="835"/>
      <c r="Z791" s="270"/>
      <c r="AA791" s="831"/>
      <c r="AB791" s="855"/>
      <c r="AC791" s="319"/>
      <c r="AD791" s="319"/>
      <c r="AE791" s="319"/>
      <c r="AF791" s="319"/>
      <c r="AG791" s="857"/>
      <c r="AH791" s="46"/>
      <c r="AI791" s="19"/>
    </row>
    <row r="792" spans="2:35" hidden="1">
      <c r="B792" s="823"/>
      <c r="C792" s="828"/>
      <c r="D792" s="25"/>
      <c r="E792" s="25"/>
      <c r="F792" s="357"/>
      <c r="G792" s="22"/>
      <c r="H792" s="7" t="str">
        <f>IFERROR(IF(G792/#REF!=0," ",G792/#REF!),"")</f>
        <v/>
      </c>
      <c r="I792" s="147"/>
      <c r="J792" s="147"/>
      <c r="K792" s="147"/>
      <c r="L792" s="147"/>
      <c r="M792" s="147"/>
      <c r="N792" s="147"/>
      <c r="O792" s="863"/>
      <c r="P792" s="860"/>
      <c r="Q792" s="330"/>
      <c r="R792" s="866"/>
      <c r="S792" s="152"/>
      <c r="T792" s="152"/>
      <c r="U792" s="835"/>
      <c r="V792" s="345"/>
      <c r="W792" s="835"/>
      <c r="X792" s="345"/>
      <c r="Y792" s="835"/>
      <c r="Z792" s="270"/>
      <c r="AA792" s="831"/>
      <c r="AB792" s="855"/>
      <c r="AC792" s="319"/>
      <c r="AD792" s="319"/>
      <c r="AE792" s="319"/>
      <c r="AF792" s="319"/>
      <c r="AG792" s="857"/>
      <c r="AH792" s="46"/>
      <c r="AI792" s="19"/>
    </row>
    <row r="793" spans="2:35" hidden="1">
      <c r="B793" s="823"/>
      <c r="C793" s="828"/>
      <c r="D793" s="25"/>
      <c r="E793" s="25"/>
      <c r="F793" s="357"/>
      <c r="G793" s="22"/>
      <c r="H793" s="7" t="str">
        <f>IFERROR(IF(G793/#REF!=0," ",G793/#REF!),"")</f>
        <v/>
      </c>
      <c r="I793" s="147"/>
      <c r="J793" s="147"/>
      <c r="K793" s="147"/>
      <c r="L793" s="147"/>
      <c r="M793" s="147"/>
      <c r="N793" s="147"/>
      <c r="O793" s="863"/>
      <c r="P793" s="860"/>
      <c r="Q793" s="330"/>
      <c r="R793" s="866"/>
      <c r="S793" s="152"/>
      <c r="T793" s="152"/>
      <c r="U793" s="835"/>
      <c r="V793" s="345"/>
      <c r="W793" s="835"/>
      <c r="X793" s="345"/>
      <c r="Y793" s="835"/>
      <c r="Z793" s="270"/>
      <c r="AA793" s="831"/>
      <c r="AB793" s="855"/>
      <c r="AC793" s="319"/>
      <c r="AD793" s="319"/>
      <c r="AE793" s="319"/>
      <c r="AF793" s="319"/>
      <c r="AG793" s="857"/>
      <c r="AH793" s="46"/>
      <c r="AI793" s="19"/>
    </row>
    <row r="794" spans="2:35" hidden="1">
      <c r="B794" s="823"/>
      <c r="C794" s="828"/>
      <c r="D794" s="25"/>
      <c r="E794" s="25"/>
      <c r="F794" s="357"/>
      <c r="G794" s="22"/>
      <c r="H794" s="7" t="str">
        <f>IFERROR(IF(G794/#REF!=0," ",G794/#REF!),"")</f>
        <v/>
      </c>
      <c r="I794" s="147"/>
      <c r="J794" s="147"/>
      <c r="K794" s="147"/>
      <c r="L794" s="147"/>
      <c r="M794" s="147"/>
      <c r="N794" s="147"/>
      <c r="O794" s="863"/>
      <c r="P794" s="860"/>
      <c r="Q794" s="330"/>
      <c r="R794" s="866"/>
      <c r="S794" s="152"/>
      <c r="T794" s="152"/>
      <c r="U794" s="835"/>
      <c r="V794" s="345"/>
      <c r="W794" s="835"/>
      <c r="X794" s="345"/>
      <c r="Y794" s="835"/>
      <c r="Z794" s="270"/>
      <c r="AA794" s="831"/>
      <c r="AB794" s="855"/>
      <c r="AC794" s="319"/>
      <c r="AD794" s="319"/>
      <c r="AE794" s="319"/>
      <c r="AF794" s="319"/>
      <c r="AG794" s="857"/>
      <c r="AH794" s="46"/>
      <c r="AI794" s="19"/>
    </row>
    <row r="795" spans="2:35" hidden="1">
      <c r="B795" s="823"/>
      <c r="C795" s="828"/>
      <c r="D795" s="25"/>
      <c r="E795" s="25"/>
      <c r="F795" s="357"/>
      <c r="G795" s="22"/>
      <c r="H795" s="7" t="str">
        <f>IFERROR(IF(G795/#REF!=0," ",G795/#REF!),"")</f>
        <v/>
      </c>
      <c r="I795" s="147"/>
      <c r="J795" s="147"/>
      <c r="K795" s="147"/>
      <c r="L795" s="147"/>
      <c r="M795" s="147"/>
      <c r="N795" s="147"/>
      <c r="O795" s="863"/>
      <c r="P795" s="860"/>
      <c r="Q795" s="330"/>
      <c r="R795" s="866"/>
      <c r="S795" s="152"/>
      <c r="T795" s="152"/>
      <c r="U795" s="835"/>
      <c r="V795" s="345"/>
      <c r="W795" s="835"/>
      <c r="X795" s="345"/>
      <c r="Y795" s="835"/>
      <c r="Z795" s="270"/>
      <c r="AA795" s="831"/>
      <c r="AB795" s="855"/>
      <c r="AC795" s="319"/>
      <c r="AD795" s="319"/>
      <c r="AE795" s="319"/>
      <c r="AF795" s="319"/>
      <c r="AG795" s="857"/>
      <c r="AH795" s="46"/>
      <c r="AI795" s="19"/>
    </row>
    <row r="796" spans="2:35" hidden="1">
      <c r="B796" s="823"/>
      <c r="C796" s="828"/>
      <c r="D796" s="25"/>
      <c r="E796" s="25"/>
      <c r="F796" s="357"/>
      <c r="G796" s="22"/>
      <c r="H796" s="7" t="str">
        <f>IFERROR(IF(G796/#REF!=0," ",G796/#REF!),"")</f>
        <v/>
      </c>
      <c r="I796" s="147"/>
      <c r="J796" s="147"/>
      <c r="K796" s="147"/>
      <c r="L796" s="147"/>
      <c r="M796" s="147"/>
      <c r="N796" s="147"/>
      <c r="O796" s="863"/>
      <c r="P796" s="860"/>
      <c r="Q796" s="330"/>
      <c r="R796" s="866"/>
      <c r="S796" s="152"/>
      <c r="T796" s="152"/>
      <c r="U796" s="835"/>
      <c r="V796" s="345"/>
      <c r="W796" s="835"/>
      <c r="X796" s="345"/>
      <c r="Y796" s="835"/>
      <c r="Z796" s="270"/>
      <c r="AA796" s="831"/>
      <c r="AB796" s="855"/>
      <c r="AC796" s="319"/>
      <c r="AD796" s="319"/>
      <c r="AE796" s="319"/>
      <c r="AF796" s="319"/>
      <c r="AG796" s="857"/>
      <c r="AH796" s="46"/>
      <c r="AI796" s="19"/>
    </row>
    <row r="797" spans="2:35" hidden="1">
      <c r="B797" s="822"/>
      <c r="C797" s="829"/>
      <c r="D797" s="25"/>
      <c r="E797" s="25"/>
      <c r="F797" s="357"/>
      <c r="G797" s="22"/>
      <c r="H797" s="7" t="str">
        <f>IFERROR(IF(G797/#REF!=0," ",G797/#REF!),"")</f>
        <v/>
      </c>
      <c r="I797" s="7"/>
      <c r="J797" s="7"/>
      <c r="K797" s="7"/>
      <c r="L797" s="7"/>
      <c r="M797" s="7"/>
      <c r="N797" s="7"/>
      <c r="O797" s="864"/>
      <c r="P797" s="861"/>
      <c r="Q797" s="331"/>
      <c r="R797" s="867"/>
      <c r="S797" s="153"/>
      <c r="T797" s="153"/>
      <c r="U797" s="836"/>
      <c r="V797" s="346"/>
      <c r="W797" s="836"/>
      <c r="X797" s="346"/>
      <c r="Y797" s="836"/>
      <c r="Z797" s="271"/>
      <c r="AA797" s="832"/>
      <c r="AB797" s="856"/>
      <c r="AC797" s="320"/>
      <c r="AD797" s="320"/>
      <c r="AE797" s="320"/>
      <c r="AF797" s="320"/>
      <c r="AG797" s="858"/>
      <c r="AH797" s="46"/>
      <c r="AI797" s="19"/>
    </row>
    <row r="798" spans="2:35" s="90" customFormat="1" ht="16.5" hidden="1" customHeight="1">
      <c r="B798" s="821"/>
      <c r="C798" s="78" t="s">
        <v>348</v>
      </c>
      <c r="D798" s="78">
        <f>COUNTA(D788:D797)</f>
        <v>0</v>
      </c>
      <c r="E798" s="78"/>
      <c r="F798" s="78"/>
      <c r="G798" s="69">
        <f>SUM(G788:G797)</f>
        <v>0</v>
      </c>
      <c r="H798" s="69">
        <f>SUM(H788:H797)</f>
        <v>0</v>
      </c>
      <c r="I798" s="69"/>
      <c r="J798" s="69"/>
      <c r="K798" s="69"/>
      <c r="L798" s="69"/>
      <c r="M798" s="69"/>
      <c r="N798" s="69"/>
      <c r="O798" s="70">
        <f>SUM(O788:O797)</f>
        <v>0</v>
      </c>
      <c r="P798" s="71">
        <f>SUM(P788:P797)</f>
        <v>0</v>
      </c>
      <c r="Q798" s="71"/>
      <c r="R798" s="71">
        <f>SUM(R788:R797)</f>
        <v>0</v>
      </c>
      <c r="S798" s="71"/>
      <c r="T798" s="71"/>
      <c r="U798" s="74">
        <f>SUM(U788:U797)</f>
        <v>0</v>
      </c>
      <c r="V798" s="74"/>
      <c r="W798" s="74">
        <f t="shared" ref="W798" si="136">SUM(W788:W797)</f>
        <v>0</v>
      </c>
      <c r="X798" s="74"/>
      <c r="Y798" s="74">
        <f>SUM(Y788:Y797)</f>
        <v>0</v>
      </c>
      <c r="Z798" s="74"/>
      <c r="AA798" s="71"/>
      <c r="AB798" s="71" t="e">
        <f>SUM(AB788:AB797)</f>
        <v>#REF!</v>
      </c>
      <c r="AC798" s="71"/>
      <c r="AD798" s="71"/>
      <c r="AE798" s="71"/>
      <c r="AF798" s="71"/>
      <c r="AG798" s="71" t="e">
        <f t="shared" ref="AG798" si="137">SUM(AG788:AG797)</f>
        <v>#REF!</v>
      </c>
      <c r="AH798" s="81"/>
      <c r="AI798" s="91"/>
    </row>
    <row r="799" spans="2:35" s="93" customFormat="1" hidden="1">
      <c r="B799" s="822"/>
      <c r="C799" s="82"/>
      <c r="D799" s="83"/>
      <c r="E799" s="83"/>
      <c r="F799" s="84"/>
      <c r="G799" s="84"/>
      <c r="H799" s="28" t="str">
        <f>IFERROR(IF(G799/#REF!=0," ",G799/#REF!),"")</f>
        <v/>
      </c>
      <c r="I799" s="28"/>
      <c r="J799" s="28"/>
      <c r="K799" s="28"/>
      <c r="L799" s="28"/>
      <c r="M799" s="28"/>
      <c r="N799" s="28"/>
      <c r="O799" s="72"/>
      <c r="P799" s="73"/>
      <c r="Q799" s="73"/>
      <c r="R799" s="73"/>
      <c r="S799" s="73"/>
      <c r="T799" s="73"/>
      <c r="U799" s="73"/>
      <c r="V799" s="73"/>
      <c r="W799" s="73"/>
      <c r="X799" s="73"/>
      <c r="Y799" s="73"/>
      <c r="Z799" s="73"/>
      <c r="AA799" s="73"/>
      <c r="AB799" s="73"/>
      <c r="AC799" s="73"/>
      <c r="AD799" s="73"/>
      <c r="AE799" s="73"/>
      <c r="AF799" s="73"/>
      <c r="AG799" s="73"/>
      <c r="AH799" s="87"/>
      <c r="AI799" s="92"/>
    </row>
    <row r="800" spans="2:35" hidden="1">
      <c r="B800" s="823">
        <f>B788+1</f>
        <v>66</v>
      </c>
      <c r="C800" s="828"/>
      <c r="D800" s="25"/>
      <c r="E800" s="25"/>
      <c r="F800" s="24"/>
      <c r="G800" s="357"/>
      <c r="H800" s="7" t="str">
        <f>IFERROR(IF(G800/#REF!=0," ",G800/#REF!),"")</f>
        <v/>
      </c>
      <c r="I800" s="147"/>
      <c r="J800" s="147"/>
      <c r="K800" s="147"/>
      <c r="L800" s="147"/>
      <c r="M800" s="147"/>
      <c r="N800" s="147"/>
      <c r="O800" s="862" t="str">
        <f>IFERROR(ROUND(IF(G810/#REF!=0,"",G810/#REF!),0),"")</f>
        <v/>
      </c>
      <c r="P800" s="859" t="str">
        <f>IFERROR(O810/#REF!,"")</f>
        <v/>
      </c>
      <c r="Q800" s="332"/>
      <c r="R800" s="865" t="str">
        <f>IFERROR(P810*#REF!/2,"")</f>
        <v/>
      </c>
      <c r="S800" s="152"/>
      <c r="T800" s="152"/>
      <c r="U800" s="834" t="str">
        <f>IFERROR(ROUND(IF(OR(#REF!="Hino Truck",#REF!="Hino Truck",#REF!="Hino Truck",#REF!="Hino Truck"),$P810/#REF!,""),1),"NA")</f>
        <v>NA</v>
      </c>
      <c r="V800" s="344"/>
      <c r="W800" s="834" t="str">
        <f>IFERROR(ROUND(IF(OR(#REF!="Shazoor",#REF!="Shazoor",#REF!="Shazoor",#REF!="Shazoor"),$P810/#REF!,""),1),"NA")</f>
        <v>NA</v>
      </c>
      <c r="X800" s="344"/>
      <c r="Y800" s="834" t="str">
        <f>IFERROR(ROUND(IF(OR(#REF!="Suzuki",#REF!="Suzuki",#REF!="Suzuki",#REF!="Suzuki"),$P810/#REF!,""),1),"NA")</f>
        <v>NA</v>
      </c>
      <c r="Z800" s="269"/>
      <c r="AA800" s="830"/>
      <c r="AB800" s="855" t="e">
        <f>H810/#REF!/#REF!</f>
        <v>#REF!</v>
      </c>
      <c r="AC800" s="319"/>
      <c r="AD800" s="319"/>
      <c r="AE800" s="319"/>
      <c r="AF800" s="319"/>
      <c r="AG800" s="857" t="e">
        <f>ROUND(AB810/#REF!,0)</f>
        <v>#REF!</v>
      </c>
      <c r="AH800" s="44"/>
      <c r="AI800" s="19"/>
    </row>
    <row r="801" spans="2:35" hidden="1">
      <c r="B801" s="823"/>
      <c r="C801" s="828"/>
      <c r="D801" s="25"/>
      <c r="E801" s="25"/>
      <c r="F801" s="357"/>
      <c r="G801" s="357"/>
      <c r="H801" s="7" t="str">
        <f>IFERROR(IF(G801/#REF!=0," ",G801/#REF!),"")</f>
        <v/>
      </c>
      <c r="I801" s="147"/>
      <c r="J801" s="147"/>
      <c r="K801" s="147"/>
      <c r="L801" s="147"/>
      <c r="M801" s="147"/>
      <c r="N801" s="147"/>
      <c r="O801" s="863"/>
      <c r="P801" s="860"/>
      <c r="Q801" s="330"/>
      <c r="R801" s="866"/>
      <c r="S801" s="152"/>
      <c r="T801" s="152"/>
      <c r="U801" s="835"/>
      <c r="V801" s="345"/>
      <c r="W801" s="835"/>
      <c r="X801" s="345"/>
      <c r="Y801" s="835"/>
      <c r="Z801" s="270"/>
      <c r="AA801" s="831"/>
      <c r="AB801" s="855"/>
      <c r="AC801" s="319"/>
      <c r="AD801" s="319"/>
      <c r="AE801" s="319"/>
      <c r="AF801" s="319"/>
      <c r="AG801" s="857"/>
      <c r="AH801" s="46"/>
      <c r="AI801" s="19"/>
    </row>
    <row r="802" spans="2:35" hidden="1">
      <c r="B802" s="823"/>
      <c r="C802" s="828"/>
      <c r="D802" s="25"/>
      <c r="E802" s="25"/>
      <c r="F802" s="357"/>
      <c r="G802" s="357"/>
      <c r="H802" s="7" t="str">
        <f>IFERROR(IF(G802/#REF!=0," ",G802/#REF!),"")</f>
        <v/>
      </c>
      <c r="I802" s="147"/>
      <c r="J802" s="147"/>
      <c r="K802" s="147"/>
      <c r="L802" s="147"/>
      <c r="M802" s="147"/>
      <c r="N802" s="147"/>
      <c r="O802" s="863"/>
      <c r="P802" s="860"/>
      <c r="Q802" s="330"/>
      <c r="R802" s="866"/>
      <c r="S802" s="152"/>
      <c r="T802" s="152"/>
      <c r="U802" s="835"/>
      <c r="V802" s="345"/>
      <c r="W802" s="835"/>
      <c r="X802" s="345"/>
      <c r="Y802" s="835"/>
      <c r="Z802" s="270"/>
      <c r="AA802" s="831"/>
      <c r="AB802" s="855"/>
      <c r="AC802" s="319"/>
      <c r="AD802" s="319"/>
      <c r="AE802" s="319"/>
      <c r="AF802" s="319"/>
      <c r="AG802" s="857"/>
      <c r="AH802" s="46"/>
      <c r="AI802" s="19"/>
    </row>
    <row r="803" spans="2:35" hidden="1">
      <c r="B803" s="823"/>
      <c r="C803" s="828"/>
      <c r="D803" s="25"/>
      <c r="E803" s="25"/>
      <c r="F803" s="357"/>
      <c r="G803" s="357"/>
      <c r="H803" s="7" t="str">
        <f>IFERROR(IF(G803/#REF!=0," ",G803/#REF!),"")</f>
        <v/>
      </c>
      <c r="I803" s="147"/>
      <c r="J803" s="147"/>
      <c r="K803" s="147"/>
      <c r="L803" s="147"/>
      <c r="M803" s="147"/>
      <c r="N803" s="147"/>
      <c r="O803" s="863"/>
      <c r="P803" s="860"/>
      <c r="Q803" s="330"/>
      <c r="R803" s="866"/>
      <c r="S803" s="152"/>
      <c r="T803" s="152"/>
      <c r="U803" s="835"/>
      <c r="V803" s="345"/>
      <c r="W803" s="835"/>
      <c r="X803" s="345"/>
      <c r="Y803" s="835"/>
      <c r="Z803" s="270"/>
      <c r="AA803" s="831"/>
      <c r="AB803" s="855"/>
      <c r="AC803" s="319"/>
      <c r="AD803" s="319"/>
      <c r="AE803" s="319"/>
      <c r="AF803" s="319"/>
      <c r="AG803" s="857"/>
      <c r="AH803" s="46"/>
      <c r="AI803" s="19"/>
    </row>
    <row r="804" spans="2:35" hidden="1">
      <c r="B804" s="823"/>
      <c r="C804" s="828"/>
      <c r="D804" s="25"/>
      <c r="E804" s="25"/>
      <c r="F804" s="357"/>
      <c r="G804" s="22"/>
      <c r="H804" s="7" t="str">
        <f>IFERROR(IF(G804/#REF!=0," ",G804/#REF!),"")</f>
        <v/>
      </c>
      <c r="I804" s="147"/>
      <c r="J804" s="147"/>
      <c r="K804" s="147"/>
      <c r="L804" s="147"/>
      <c r="M804" s="147"/>
      <c r="N804" s="147"/>
      <c r="O804" s="863"/>
      <c r="P804" s="860"/>
      <c r="Q804" s="330"/>
      <c r="R804" s="866"/>
      <c r="S804" s="152"/>
      <c r="T804" s="152"/>
      <c r="U804" s="835"/>
      <c r="V804" s="345"/>
      <c r="W804" s="835"/>
      <c r="X804" s="345"/>
      <c r="Y804" s="835"/>
      <c r="Z804" s="270"/>
      <c r="AA804" s="831"/>
      <c r="AB804" s="855"/>
      <c r="AC804" s="319"/>
      <c r="AD804" s="319"/>
      <c r="AE804" s="319"/>
      <c r="AF804" s="319"/>
      <c r="AG804" s="857"/>
      <c r="AH804" s="46"/>
      <c r="AI804" s="19"/>
    </row>
    <row r="805" spans="2:35" hidden="1">
      <c r="B805" s="823"/>
      <c r="C805" s="828"/>
      <c r="D805" s="25"/>
      <c r="E805" s="25"/>
      <c r="F805" s="357"/>
      <c r="G805" s="22"/>
      <c r="H805" s="7" t="str">
        <f>IFERROR(IF(G805/#REF!=0," ",G805/#REF!),"")</f>
        <v/>
      </c>
      <c r="I805" s="147"/>
      <c r="J805" s="147"/>
      <c r="K805" s="147"/>
      <c r="L805" s="147"/>
      <c r="M805" s="147"/>
      <c r="N805" s="147"/>
      <c r="O805" s="863"/>
      <c r="P805" s="860"/>
      <c r="Q805" s="330"/>
      <c r="R805" s="866"/>
      <c r="S805" s="152"/>
      <c r="T805" s="152"/>
      <c r="U805" s="835"/>
      <c r="V805" s="345"/>
      <c r="W805" s="835"/>
      <c r="X805" s="345"/>
      <c r="Y805" s="835"/>
      <c r="Z805" s="270"/>
      <c r="AA805" s="831"/>
      <c r="AB805" s="855"/>
      <c r="AC805" s="319"/>
      <c r="AD805" s="319"/>
      <c r="AE805" s="319"/>
      <c r="AF805" s="319"/>
      <c r="AG805" s="857"/>
      <c r="AH805" s="46"/>
      <c r="AI805" s="19"/>
    </row>
    <row r="806" spans="2:35" hidden="1">
      <c r="B806" s="823"/>
      <c r="C806" s="828"/>
      <c r="D806" s="25"/>
      <c r="E806" s="25"/>
      <c r="F806" s="357"/>
      <c r="G806" s="22"/>
      <c r="H806" s="7" t="str">
        <f>IFERROR(IF(G806/#REF!=0," ",G806/#REF!),"")</f>
        <v/>
      </c>
      <c r="I806" s="147"/>
      <c r="J806" s="147"/>
      <c r="K806" s="147"/>
      <c r="L806" s="147"/>
      <c r="M806" s="147"/>
      <c r="N806" s="147"/>
      <c r="O806" s="863"/>
      <c r="P806" s="860"/>
      <c r="Q806" s="330"/>
      <c r="R806" s="866"/>
      <c r="S806" s="152"/>
      <c r="T806" s="152"/>
      <c r="U806" s="835"/>
      <c r="V806" s="345"/>
      <c r="W806" s="835"/>
      <c r="X806" s="345"/>
      <c r="Y806" s="835"/>
      <c r="Z806" s="270"/>
      <c r="AA806" s="831"/>
      <c r="AB806" s="855"/>
      <c r="AC806" s="319"/>
      <c r="AD806" s="319"/>
      <c r="AE806" s="319"/>
      <c r="AF806" s="319"/>
      <c r="AG806" s="857"/>
      <c r="AH806" s="46"/>
      <c r="AI806" s="19"/>
    </row>
    <row r="807" spans="2:35" hidden="1">
      <c r="B807" s="823"/>
      <c r="C807" s="828"/>
      <c r="D807" s="25"/>
      <c r="E807" s="25"/>
      <c r="F807" s="357"/>
      <c r="G807" s="22"/>
      <c r="H807" s="7" t="str">
        <f>IFERROR(IF(G807/#REF!=0," ",G807/#REF!),"")</f>
        <v/>
      </c>
      <c r="I807" s="147"/>
      <c r="J807" s="147"/>
      <c r="K807" s="147"/>
      <c r="L807" s="147"/>
      <c r="M807" s="147"/>
      <c r="N807" s="147"/>
      <c r="O807" s="863"/>
      <c r="P807" s="860"/>
      <c r="Q807" s="330"/>
      <c r="R807" s="866"/>
      <c r="S807" s="152"/>
      <c r="T807" s="152"/>
      <c r="U807" s="835"/>
      <c r="V807" s="345"/>
      <c r="W807" s="835"/>
      <c r="X807" s="345"/>
      <c r="Y807" s="835"/>
      <c r="Z807" s="270"/>
      <c r="AA807" s="831"/>
      <c r="AB807" s="855"/>
      <c r="AC807" s="319"/>
      <c r="AD807" s="319"/>
      <c r="AE807" s="319"/>
      <c r="AF807" s="319"/>
      <c r="AG807" s="857"/>
      <c r="AH807" s="46"/>
      <c r="AI807" s="19"/>
    </row>
    <row r="808" spans="2:35" hidden="1">
      <c r="B808" s="823"/>
      <c r="C808" s="828"/>
      <c r="D808" s="25"/>
      <c r="E808" s="25"/>
      <c r="F808" s="357"/>
      <c r="G808" s="22"/>
      <c r="H808" s="7" t="str">
        <f>IFERROR(IF(G808/#REF!=0," ",G808/#REF!),"")</f>
        <v/>
      </c>
      <c r="I808" s="147"/>
      <c r="J808" s="147"/>
      <c r="K808" s="147"/>
      <c r="L808" s="147"/>
      <c r="M808" s="147"/>
      <c r="N808" s="147"/>
      <c r="O808" s="863"/>
      <c r="P808" s="860"/>
      <c r="Q808" s="330"/>
      <c r="R808" s="866"/>
      <c r="S808" s="152"/>
      <c r="T808" s="152"/>
      <c r="U808" s="835"/>
      <c r="V808" s="345"/>
      <c r="W808" s="835"/>
      <c r="X808" s="345"/>
      <c r="Y808" s="835"/>
      <c r="Z808" s="270"/>
      <c r="AA808" s="831"/>
      <c r="AB808" s="855"/>
      <c r="AC808" s="319"/>
      <c r="AD808" s="319"/>
      <c r="AE808" s="319"/>
      <c r="AF808" s="319"/>
      <c r="AG808" s="857"/>
      <c r="AH808" s="46"/>
      <c r="AI808" s="19"/>
    </row>
    <row r="809" spans="2:35" hidden="1">
      <c r="B809" s="822"/>
      <c r="C809" s="829"/>
      <c r="D809" s="25"/>
      <c r="E809" s="25"/>
      <c r="F809" s="357"/>
      <c r="G809" s="22"/>
      <c r="H809" s="7" t="str">
        <f>IFERROR(IF(G809/#REF!=0," ",G809/#REF!),"")</f>
        <v/>
      </c>
      <c r="I809" s="7"/>
      <c r="J809" s="7"/>
      <c r="K809" s="7"/>
      <c r="L809" s="7"/>
      <c r="M809" s="7"/>
      <c r="N809" s="7"/>
      <c r="O809" s="864"/>
      <c r="P809" s="861"/>
      <c r="Q809" s="331"/>
      <c r="R809" s="867"/>
      <c r="S809" s="153"/>
      <c r="T809" s="153"/>
      <c r="U809" s="836"/>
      <c r="V809" s="346"/>
      <c r="W809" s="836"/>
      <c r="X809" s="346"/>
      <c r="Y809" s="836"/>
      <c r="Z809" s="271"/>
      <c r="AA809" s="832"/>
      <c r="AB809" s="856"/>
      <c r="AC809" s="320"/>
      <c r="AD809" s="320"/>
      <c r="AE809" s="320"/>
      <c r="AF809" s="320"/>
      <c r="AG809" s="858"/>
      <c r="AH809" s="46"/>
      <c r="AI809" s="19"/>
    </row>
    <row r="810" spans="2:35" s="90" customFormat="1" ht="16.5" hidden="1" customHeight="1">
      <c r="B810" s="821"/>
      <c r="C810" s="78" t="s">
        <v>348</v>
      </c>
      <c r="D810" s="78">
        <f>COUNTA(D800:D809)</f>
        <v>0</v>
      </c>
      <c r="E810" s="78"/>
      <c r="F810" s="78"/>
      <c r="G810" s="69">
        <f>SUM(G800:G809)</f>
        <v>0</v>
      </c>
      <c r="H810" s="69">
        <f>SUM(H800:H809)</f>
        <v>0</v>
      </c>
      <c r="I810" s="69"/>
      <c r="J810" s="69"/>
      <c r="K810" s="69"/>
      <c r="L810" s="69"/>
      <c r="M810" s="69"/>
      <c r="N810" s="69"/>
      <c r="O810" s="70">
        <f>SUM(O800:O809)</f>
        <v>0</v>
      </c>
      <c r="P810" s="71">
        <f>SUM(P800:P809)</f>
        <v>0</v>
      </c>
      <c r="Q810" s="71"/>
      <c r="R810" s="71">
        <f>SUM(R800:R809)</f>
        <v>0</v>
      </c>
      <c r="S810" s="71"/>
      <c r="T810" s="71"/>
      <c r="U810" s="74">
        <f>SUM(U800:U809)</f>
        <v>0</v>
      </c>
      <c r="V810" s="74"/>
      <c r="W810" s="74">
        <f t="shared" ref="W810" si="138">SUM(W800:W809)</f>
        <v>0</v>
      </c>
      <c r="X810" s="74"/>
      <c r="Y810" s="74">
        <f>SUM(Y800:Y809)</f>
        <v>0</v>
      </c>
      <c r="Z810" s="74"/>
      <c r="AA810" s="71"/>
      <c r="AB810" s="71" t="e">
        <f>SUM(AB800:AB809)</f>
        <v>#REF!</v>
      </c>
      <c r="AC810" s="71"/>
      <c r="AD810" s="71"/>
      <c r="AE810" s="71"/>
      <c r="AF810" s="71"/>
      <c r="AG810" s="71" t="e">
        <f t="shared" ref="AG810" si="139">SUM(AG800:AG809)</f>
        <v>#REF!</v>
      </c>
      <c r="AH810" s="81"/>
      <c r="AI810" s="91"/>
    </row>
    <row r="811" spans="2:35" s="93" customFormat="1" hidden="1">
      <c r="B811" s="822"/>
      <c r="C811" s="82"/>
      <c r="D811" s="83"/>
      <c r="E811" s="83"/>
      <c r="F811" s="84"/>
      <c r="G811" s="84"/>
      <c r="H811" s="28" t="str">
        <f>IFERROR(IF(G811/#REF!=0," ",G811/#REF!),"")</f>
        <v/>
      </c>
      <c r="I811" s="28"/>
      <c r="J811" s="28"/>
      <c r="K811" s="28"/>
      <c r="L811" s="28"/>
      <c r="M811" s="28"/>
      <c r="N811" s="28"/>
      <c r="O811" s="72"/>
      <c r="P811" s="73"/>
      <c r="Q811" s="73"/>
      <c r="R811" s="73"/>
      <c r="S811" s="73"/>
      <c r="T811" s="73"/>
      <c r="U811" s="73"/>
      <c r="V811" s="73"/>
      <c r="W811" s="73"/>
      <c r="X811" s="73"/>
      <c r="Y811" s="73"/>
      <c r="Z811" s="73"/>
      <c r="AA811" s="73"/>
      <c r="AB811" s="73"/>
      <c r="AC811" s="73"/>
      <c r="AD811" s="73"/>
      <c r="AE811" s="73"/>
      <c r="AF811" s="73"/>
      <c r="AG811" s="73"/>
      <c r="AH811" s="87"/>
      <c r="AI811" s="92"/>
    </row>
    <row r="812" spans="2:35" hidden="1">
      <c r="B812" s="823">
        <f>B800+1</f>
        <v>67</v>
      </c>
      <c r="C812" s="828"/>
      <c r="D812" s="25"/>
      <c r="E812" s="25"/>
      <c r="F812" s="24"/>
      <c r="G812" s="357"/>
      <c r="H812" s="7" t="str">
        <f>IFERROR(IF(G812/#REF!=0," ",G812/#REF!),"")</f>
        <v/>
      </c>
      <c r="I812" s="147"/>
      <c r="J812" s="147"/>
      <c r="K812" s="147"/>
      <c r="L812" s="147"/>
      <c r="M812" s="147"/>
      <c r="N812" s="147"/>
      <c r="O812" s="862" t="str">
        <f>IFERROR(ROUND(IF(G822/#REF!=0,"",G822/#REF!),0),"")</f>
        <v/>
      </c>
      <c r="P812" s="859" t="str">
        <f>IFERROR(O822/#REF!,"")</f>
        <v/>
      </c>
      <c r="Q812" s="332"/>
      <c r="R812" s="865" t="str">
        <f>IFERROR(P822*#REF!/2,"")</f>
        <v/>
      </c>
      <c r="S812" s="152"/>
      <c r="T812" s="152"/>
      <c r="U812" s="834" t="str">
        <f>IFERROR(ROUND(IF(OR(#REF!="Hino Truck",#REF!="Hino Truck",#REF!="Hino Truck",#REF!="Hino Truck"),$P822/#REF!,""),1),"NA")</f>
        <v>NA</v>
      </c>
      <c r="V812" s="344"/>
      <c r="W812" s="834" t="str">
        <f>IFERROR(ROUND(IF(OR(#REF!="Shazoor",#REF!="Shazoor",#REF!="Shazoor",#REF!="Shazoor"),$P822/#REF!,""),1),"NA")</f>
        <v>NA</v>
      </c>
      <c r="X812" s="344"/>
      <c r="Y812" s="834" t="str">
        <f>IFERROR(ROUND(IF(OR(#REF!="Suzuki",#REF!="Suzuki",#REF!="Suzuki",#REF!="Suzuki"),$P822/#REF!,""),1),"NA")</f>
        <v>NA</v>
      </c>
      <c r="Z812" s="269"/>
      <c r="AA812" s="830"/>
      <c r="AB812" s="855" t="e">
        <f>H822/#REF!/#REF!</f>
        <v>#REF!</v>
      </c>
      <c r="AC812" s="319"/>
      <c r="AD812" s="319"/>
      <c r="AE812" s="319"/>
      <c r="AF812" s="319"/>
      <c r="AG812" s="857" t="e">
        <f>ROUND(AB822/#REF!,0)</f>
        <v>#REF!</v>
      </c>
      <c r="AH812" s="44"/>
      <c r="AI812" s="19"/>
    </row>
    <row r="813" spans="2:35" hidden="1">
      <c r="B813" s="823"/>
      <c r="C813" s="828"/>
      <c r="D813" s="25"/>
      <c r="E813" s="25"/>
      <c r="F813" s="357"/>
      <c r="G813" s="357"/>
      <c r="H813" s="7" t="str">
        <f>IFERROR(IF(G813/#REF!=0," ",G813/#REF!),"")</f>
        <v/>
      </c>
      <c r="I813" s="147"/>
      <c r="J813" s="147"/>
      <c r="K813" s="147"/>
      <c r="L813" s="147"/>
      <c r="M813" s="147"/>
      <c r="N813" s="147"/>
      <c r="O813" s="863"/>
      <c r="P813" s="860"/>
      <c r="Q813" s="330"/>
      <c r="R813" s="866"/>
      <c r="S813" s="152"/>
      <c r="T813" s="152"/>
      <c r="U813" s="835"/>
      <c r="V813" s="345"/>
      <c r="W813" s="835"/>
      <c r="X813" s="345"/>
      <c r="Y813" s="835"/>
      <c r="Z813" s="270"/>
      <c r="AA813" s="831"/>
      <c r="AB813" s="855"/>
      <c r="AC813" s="319"/>
      <c r="AD813" s="319"/>
      <c r="AE813" s="319"/>
      <c r="AF813" s="319"/>
      <c r="AG813" s="857"/>
      <c r="AH813" s="46"/>
      <c r="AI813" s="19"/>
    </row>
    <row r="814" spans="2:35" hidden="1">
      <c r="B814" s="823"/>
      <c r="C814" s="828"/>
      <c r="D814" s="25"/>
      <c r="E814" s="25"/>
      <c r="F814" s="357"/>
      <c r="G814" s="357"/>
      <c r="H814" s="7" t="str">
        <f>IFERROR(IF(G814/#REF!=0," ",G814/#REF!),"")</f>
        <v/>
      </c>
      <c r="I814" s="147"/>
      <c r="J814" s="147"/>
      <c r="K814" s="147"/>
      <c r="L814" s="147"/>
      <c r="M814" s="147"/>
      <c r="N814" s="147"/>
      <c r="O814" s="863"/>
      <c r="P814" s="860"/>
      <c r="Q814" s="330"/>
      <c r="R814" s="866"/>
      <c r="S814" s="152"/>
      <c r="T814" s="152"/>
      <c r="U814" s="835"/>
      <c r="V814" s="345"/>
      <c r="W814" s="835"/>
      <c r="X814" s="345"/>
      <c r="Y814" s="835"/>
      <c r="Z814" s="270"/>
      <c r="AA814" s="831"/>
      <c r="AB814" s="855"/>
      <c r="AC814" s="319"/>
      <c r="AD814" s="319"/>
      <c r="AE814" s="319"/>
      <c r="AF814" s="319"/>
      <c r="AG814" s="857"/>
      <c r="AH814" s="46"/>
      <c r="AI814" s="19"/>
    </row>
    <row r="815" spans="2:35" hidden="1">
      <c r="B815" s="823"/>
      <c r="C815" s="828"/>
      <c r="D815" s="25"/>
      <c r="E815" s="25"/>
      <c r="F815" s="357"/>
      <c r="G815" s="357"/>
      <c r="H815" s="7" t="str">
        <f>IFERROR(IF(G815/#REF!=0," ",G815/#REF!),"")</f>
        <v/>
      </c>
      <c r="I815" s="147"/>
      <c r="J815" s="147"/>
      <c r="K815" s="147"/>
      <c r="L815" s="147"/>
      <c r="M815" s="147"/>
      <c r="N815" s="147"/>
      <c r="O815" s="863"/>
      <c r="P815" s="860"/>
      <c r="Q815" s="330"/>
      <c r="R815" s="866"/>
      <c r="S815" s="152"/>
      <c r="T815" s="152"/>
      <c r="U815" s="835"/>
      <c r="V815" s="345"/>
      <c r="W815" s="835"/>
      <c r="X815" s="345"/>
      <c r="Y815" s="835"/>
      <c r="Z815" s="270"/>
      <c r="AA815" s="831"/>
      <c r="AB815" s="855"/>
      <c r="AC815" s="319"/>
      <c r="AD815" s="319"/>
      <c r="AE815" s="319"/>
      <c r="AF815" s="319"/>
      <c r="AG815" s="857"/>
      <c r="AH815" s="46"/>
      <c r="AI815" s="19"/>
    </row>
    <row r="816" spans="2:35" hidden="1">
      <c r="B816" s="823"/>
      <c r="C816" s="828"/>
      <c r="D816" s="25"/>
      <c r="E816" s="25"/>
      <c r="F816" s="357"/>
      <c r="G816" s="22"/>
      <c r="H816" s="7" t="str">
        <f>IFERROR(IF(G816/#REF!=0," ",G816/#REF!),"")</f>
        <v/>
      </c>
      <c r="I816" s="147"/>
      <c r="J816" s="147"/>
      <c r="K816" s="147"/>
      <c r="L816" s="147"/>
      <c r="M816" s="147"/>
      <c r="N816" s="147"/>
      <c r="O816" s="863"/>
      <c r="P816" s="860"/>
      <c r="Q816" s="330"/>
      <c r="R816" s="866"/>
      <c r="S816" s="152"/>
      <c r="T816" s="152"/>
      <c r="U816" s="835"/>
      <c r="V816" s="345"/>
      <c r="W816" s="835"/>
      <c r="X816" s="345"/>
      <c r="Y816" s="835"/>
      <c r="Z816" s="270"/>
      <c r="AA816" s="831"/>
      <c r="AB816" s="855"/>
      <c r="AC816" s="319"/>
      <c r="AD816" s="319"/>
      <c r="AE816" s="319"/>
      <c r="AF816" s="319"/>
      <c r="AG816" s="857"/>
      <c r="AH816" s="46"/>
      <c r="AI816" s="19"/>
    </row>
    <row r="817" spans="2:35" hidden="1">
      <c r="B817" s="823"/>
      <c r="C817" s="828"/>
      <c r="D817" s="25"/>
      <c r="E817" s="25"/>
      <c r="F817" s="357"/>
      <c r="G817" s="22"/>
      <c r="H817" s="7" t="str">
        <f>IFERROR(IF(G817/#REF!=0," ",G817/#REF!),"")</f>
        <v/>
      </c>
      <c r="I817" s="147"/>
      <c r="J817" s="147"/>
      <c r="K817" s="147"/>
      <c r="L817" s="147"/>
      <c r="M817" s="147"/>
      <c r="N817" s="147"/>
      <c r="O817" s="863"/>
      <c r="P817" s="860"/>
      <c r="Q817" s="330"/>
      <c r="R817" s="866"/>
      <c r="S817" s="152"/>
      <c r="T817" s="152"/>
      <c r="U817" s="835"/>
      <c r="V817" s="345"/>
      <c r="W817" s="835"/>
      <c r="X817" s="345"/>
      <c r="Y817" s="835"/>
      <c r="Z817" s="270"/>
      <c r="AA817" s="831"/>
      <c r="AB817" s="855"/>
      <c r="AC817" s="319"/>
      <c r="AD817" s="319"/>
      <c r="AE817" s="319"/>
      <c r="AF817" s="319"/>
      <c r="AG817" s="857"/>
      <c r="AH817" s="46"/>
      <c r="AI817" s="19"/>
    </row>
    <row r="818" spans="2:35" hidden="1">
      <c r="B818" s="823"/>
      <c r="C818" s="828"/>
      <c r="D818" s="25"/>
      <c r="E818" s="25"/>
      <c r="F818" s="357"/>
      <c r="G818" s="22"/>
      <c r="H818" s="7" t="str">
        <f>IFERROR(IF(G818/#REF!=0," ",G818/#REF!),"")</f>
        <v/>
      </c>
      <c r="I818" s="147"/>
      <c r="J818" s="147"/>
      <c r="K818" s="147"/>
      <c r="L818" s="147"/>
      <c r="M818" s="147"/>
      <c r="N818" s="147"/>
      <c r="O818" s="863"/>
      <c r="P818" s="860"/>
      <c r="Q818" s="330"/>
      <c r="R818" s="866"/>
      <c r="S818" s="152"/>
      <c r="T818" s="152"/>
      <c r="U818" s="835"/>
      <c r="V818" s="345"/>
      <c r="W818" s="835"/>
      <c r="X818" s="345"/>
      <c r="Y818" s="835"/>
      <c r="Z818" s="270"/>
      <c r="AA818" s="831"/>
      <c r="AB818" s="855"/>
      <c r="AC818" s="319"/>
      <c r="AD818" s="319"/>
      <c r="AE818" s="319"/>
      <c r="AF818" s="319"/>
      <c r="AG818" s="857"/>
      <c r="AH818" s="46"/>
      <c r="AI818" s="19"/>
    </row>
    <row r="819" spans="2:35" hidden="1">
      <c r="B819" s="823"/>
      <c r="C819" s="828"/>
      <c r="D819" s="25"/>
      <c r="E819" s="25"/>
      <c r="F819" s="357"/>
      <c r="G819" s="22"/>
      <c r="H819" s="7" t="str">
        <f>IFERROR(IF(G819/#REF!=0," ",G819/#REF!),"")</f>
        <v/>
      </c>
      <c r="I819" s="147"/>
      <c r="J819" s="147"/>
      <c r="K819" s="147"/>
      <c r="L819" s="147"/>
      <c r="M819" s="147"/>
      <c r="N819" s="147"/>
      <c r="O819" s="863"/>
      <c r="P819" s="860"/>
      <c r="Q819" s="330"/>
      <c r="R819" s="866"/>
      <c r="S819" s="152"/>
      <c r="T819" s="152"/>
      <c r="U819" s="835"/>
      <c r="V819" s="345"/>
      <c r="W819" s="835"/>
      <c r="X819" s="345"/>
      <c r="Y819" s="835"/>
      <c r="Z819" s="270"/>
      <c r="AA819" s="831"/>
      <c r="AB819" s="855"/>
      <c r="AC819" s="319"/>
      <c r="AD819" s="319"/>
      <c r="AE819" s="319"/>
      <c r="AF819" s="319"/>
      <c r="AG819" s="857"/>
      <c r="AH819" s="46"/>
      <c r="AI819" s="19"/>
    </row>
    <row r="820" spans="2:35" hidden="1">
      <c r="B820" s="823"/>
      <c r="C820" s="828"/>
      <c r="D820" s="25"/>
      <c r="E820" s="25"/>
      <c r="F820" s="357"/>
      <c r="G820" s="22"/>
      <c r="H820" s="7" t="str">
        <f>IFERROR(IF(G820/#REF!=0," ",G820/#REF!),"")</f>
        <v/>
      </c>
      <c r="I820" s="147"/>
      <c r="J820" s="147"/>
      <c r="K820" s="147"/>
      <c r="L820" s="147"/>
      <c r="M820" s="147"/>
      <c r="N820" s="147"/>
      <c r="O820" s="863"/>
      <c r="P820" s="860"/>
      <c r="Q820" s="330"/>
      <c r="R820" s="866"/>
      <c r="S820" s="152"/>
      <c r="T820" s="152"/>
      <c r="U820" s="835"/>
      <c r="V820" s="345"/>
      <c r="W820" s="835"/>
      <c r="X820" s="345"/>
      <c r="Y820" s="835"/>
      <c r="Z820" s="270"/>
      <c r="AA820" s="831"/>
      <c r="AB820" s="855"/>
      <c r="AC820" s="319"/>
      <c r="AD820" s="319"/>
      <c r="AE820" s="319"/>
      <c r="AF820" s="319"/>
      <c r="AG820" s="857"/>
      <c r="AH820" s="46"/>
      <c r="AI820" s="19"/>
    </row>
    <row r="821" spans="2:35" hidden="1">
      <c r="B821" s="822"/>
      <c r="C821" s="829"/>
      <c r="D821" s="25"/>
      <c r="E821" s="25"/>
      <c r="F821" s="357"/>
      <c r="G821" s="22"/>
      <c r="H821" s="7" t="str">
        <f>IFERROR(IF(G821/#REF!=0," ",G821/#REF!),"")</f>
        <v/>
      </c>
      <c r="I821" s="7"/>
      <c r="J821" s="7"/>
      <c r="K821" s="7"/>
      <c r="L821" s="7"/>
      <c r="M821" s="7"/>
      <c r="N821" s="7"/>
      <c r="O821" s="864"/>
      <c r="P821" s="861"/>
      <c r="Q821" s="331"/>
      <c r="R821" s="867"/>
      <c r="S821" s="153"/>
      <c r="T821" s="153"/>
      <c r="U821" s="836"/>
      <c r="V821" s="346"/>
      <c r="W821" s="836"/>
      <c r="X821" s="346"/>
      <c r="Y821" s="836"/>
      <c r="Z821" s="271"/>
      <c r="AA821" s="832"/>
      <c r="AB821" s="856"/>
      <c r="AC821" s="320"/>
      <c r="AD821" s="320"/>
      <c r="AE821" s="320"/>
      <c r="AF821" s="320"/>
      <c r="AG821" s="858"/>
      <c r="AH821" s="46"/>
      <c r="AI821" s="19"/>
    </row>
    <row r="822" spans="2:35" s="90" customFormat="1" ht="16.5" hidden="1" customHeight="1">
      <c r="B822" s="821"/>
      <c r="C822" s="78" t="s">
        <v>348</v>
      </c>
      <c r="D822" s="78">
        <f>COUNTA(D812:D821)</f>
        <v>0</v>
      </c>
      <c r="E822" s="78"/>
      <c r="F822" s="78"/>
      <c r="G822" s="69">
        <f>SUM(G812:G821)</f>
        <v>0</v>
      </c>
      <c r="H822" s="69">
        <f>SUM(H812:H821)</f>
        <v>0</v>
      </c>
      <c r="I822" s="69"/>
      <c r="J822" s="69"/>
      <c r="K822" s="69"/>
      <c r="L822" s="69"/>
      <c r="M822" s="69"/>
      <c r="N822" s="69"/>
      <c r="O822" s="70">
        <f>SUM(O812:O821)</f>
        <v>0</v>
      </c>
      <c r="P822" s="71">
        <f>SUM(P812:P821)</f>
        <v>0</v>
      </c>
      <c r="Q822" s="71"/>
      <c r="R822" s="71">
        <f>SUM(R812:R821)</f>
        <v>0</v>
      </c>
      <c r="S822" s="71"/>
      <c r="T822" s="71"/>
      <c r="U822" s="74">
        <f>SUM(U812:U821)</f>
        <v>0</v>
      </c>
      <c r="V822" s="74"/>
      <c r="W822" s="74">
        <f t="shared" ref="W822" si="140">SUM(W812:W821)</f>
        <v>0</v>
      </c>
      <c r="X822" s="74"/>
      <c r="Y822" s="74">
        <f>SUM(Y812:Y821)</f>
        <v>0</v>
      </c>
      <c r="Z822" s="74"/>
      <c r="AA822" s="71"/>
      <c r="AB822" s="71" t="e">
        <f>SUM(AB812:AB821)</f>
        <v>#REF!</v>
      </c>
      <c r="AC822" s="71"/>
      <c r="AD822" s="71"/>
      <c r="AE822" s="71"/>
      <c r="AF822" s="71"/>
      <c r="AG822" s="71" t="e">
        <f t="shared" ref="AG822" si="141">SUM(AG812:AG821)</f>
        <v>#REF!</v>
      </c>
      <c r="AH822" s="81"/>
      <c r="AI822" s="91"/>
    </row>
    <row r="823" spans="2:35" s="93" customFormat="1" hidden="1">
      <c r="B823" s="822"/>
      <c r="C823" s="82"/>
      <c r="D823" s="83"/>
      <c r="E823" s="83"/>
      <c r="F823" s="84"/>
      <c r="G823" s="84"/>
      <c r="H823" s="28" t="str">
        <f>IFERROR(IF(G823/#REF!=0," ",G823/#REF!),"")</f>
        <v/>
      </c>
      <c r="I823" s="28"/>
      <c r="J823" s="28"/>
      <c r="K823" s="28"/>
      <c r="L823" s="28"/>
      <c r="M823" s="28"/>
      <c r="N823" s="28"/>
      <c r="O823" s="72"/>
      <c r="P823" s="73"/>
      <c r="Q823" s="73"/>
      <c r="R823" s="73"/>
      <c r="S823" s="73"/>
      <c r="T823" s="73"/>
      <c r="U823" s="73"/>
      <c r="V823" s="73"/>
      <c r="W823" s="73"/>
      <c r="X823" s="73"/>
      <c r="Y823" s="73"/>
      <c r="Z823" s="73"/>
      <c r="AA823" s="73"/>
      <c r="AB823" s="73"/>
      <c r="AC823" s="73"/>
      <c r="AD823" s="73"/>
      <c r="AE823" s="73"/>
      <c r="AF823" s="73"/>
      <c r="AG823" s="73"/>
      <c r="AH823" s="87"/>
      <c r="AI823" s="92"/>
    </row>
    <row r="824" spans="2:35" hidden="1">
      <c r="B824" s="823">
        <f>B812+1</f>
        <v>68</v>
      </c>
      <c r="C824" s="828"/>
      <c r="D824" s="25"/>
      <c r="E824" s="25"/>
      <c r="F824" s="24"/>
      <c r="G824" s="357"/>
      <c r="H824" s="7" t="str">
        <f>IFERROR(IF(G824/#REF!=0," ",G824/#REF!),"")</f>
        <v/>
      </c>
      <c r="I824" s="147"/>
      <c r="J824" s="147"/>
      <c r="K824" s="147"/>
      <c r="L824" s="147"/>
      <c r="M824" s="147"/>
      <c r="N824" s="147"/>
      <c r="O824" s="862" t="str">
        <f>IFERROR(ROUND(IF(G834/#REF!=0,"",G834/#REF!),0),"")</f>
        <v/>
      </c>
      <c r="P824" s="859" t="str">
        <f>IFERROR(O834/#REF!,"")</f>
        <v/>
      </c>
      <c r="Q824" s="332"/>
      <c r="R824" s="865" t="str">
        <f>IFERROR(P834*#REF!/2,"")</f>
        <v/>
      </c>
      <c r="S824" s="152"/>
      <c r="T824" s="152"/>
      <c r="U824" s="834" t="str">
        <f>IFERROR(ROUND(IF(OR(#REF!="Hino Truck",#REF!="Hino Truck",#REF!="Hino Truck",#REF!="Hino Truck"),$P834/#REF!,""),1),"NA")</f>
        <v>NA</v>
      </c>
      <c r="V824" s="344"/>
      <c r="W824" s="834" t="str">
        <f>IFERROR(ROUND(IF(OR(#REF!="Shazoor",#REF!="Shazoor",#REF!="Shazoor",#REF!="Shazoor"),$P834/#REF!,""),1),"NA")</f>
        <v>NA</v>
      </c>
      <c r="X824" s="344"/>
      <c r="Y824" s="834" t="str">
        <f>IFERROR(ROUND(IF(OR(#REF!="Suzuki",#REF!="Suzuki",#REF!="Suzuki",#REF!="Suzuki"),$P834/#REF!,""),1),"NA")</f>
        <v>NA</v>
      </c>
      <c r="Z824" s="269"/>
      <c r="AA824" s="830"/>
      <c r="AB824" s="855" t="e">
        <f>H834/#REF!/#REF!</f>
        <v>#REF!</v>
      </c>
      <c r="AC824" s="319"/>
      <c r="AD824" s="319"/>
      <c r="AE824" s="319"/>
      <c r="AF824" s="319"/>
      <c r="AG824" s="857" t="e">
        <f>ROUND(AB834/#REF!,0)</f>
        <v>#REF!</v>
      </c>
      <c r="AH824" s="44"/>
      <c r="AI824" s="19"/>
    </row>
    <row r="825" spans="2:35" hidden="1">
      <c r="B825" s="823"/>
      <c r="C825" s="828"/>
      <c r="D825" s="25"/>
      <c r="E825" s="25"/>
      <c r="F825" s="357"/>
      <c r="G825" s="357"/>
      <c r="H825" s="7" t="str">
        <f>IFERROR(IF(G825/#REF!=0," ",G825/#REF!),"")</f>
        <v/>
      </c>
      <c r="I825" s="147"/>
      <c r="J825" s="147"/>
      <c r="K825" s="147"/>
      <c r="L825" s="147"/>
      <c r="M825" s="147"/>
      <c r="N825" s="147"/>
      <c r="O825" s="863"/>
      <c r="P825" s="860"/>
      <c r="Q825" s="330"/>
      <c r="R825" s="866"/>
      <c r="S825" s="152"/>
      <c r="T825" s="152"/>
      <c r="U825" s="835"/>
      <c r="V825" s="345"/>
      <c r="W825" s="835"/>
      <c r="X825" s="345"/>
      <c r="Y825" s="835"/>
      <c r="Z825" s="270"/>
      <c r="AA825" s="831"/>
      <c r="AB825" s="855"/>
      <c r="AC825" s="319"/>
      <c r="AD825" s="319"/>
      <c r="AE825" s="319"/>
      <c r="AF825" s="319"/>
      <c r="AG825" s="857"/>
      <c r="AH825" s="46"/>
      <c r="AI825" s="19"/>
    </row>
    <row r="826" spans="2:35" hidden="1">
      <c r="B826" s="823"/>
      <c r="C826" s="828"/>
      <c r="D826" s="25"/>
      <c r="E826" s="25"/>
      <c r="F826" s="357"/>
      <c r="G826" s="357"/>
      <c r="H826" s="7" t="str">
        <f>IFERROR(IF(G826/#REF!=0," ",G826/#REF!),"")</f>
        <v/>
      </c>
      <c r="I826" s="147"/>
      <c r="J826" s="147"/>
      <c r="K826" s="147"/>
      <c r="L826" s="147"/>
      <c r="M826" s="147"/>
      <c r="N826" s="147"/>
      <c r="O826" s="863"/>
      <c r="P826" s="860"/>
      <c r="Q826" s="330"/>
      <c r="R826" s="866"/>
      <c r="S826" s="152"/>
      <c r="T826" s="152"/>
      <c r="U826" s="835"/>
      <c r="V826" s="345"/>
      <c r="W826" s="835"/>
      <c r="X826" s="345"/>
      <c r="Y826" s="835"/>
      <c r="Z826" s="270"/>
      <c r="AA826" s="831"/>
      <c r="AB826" s="855"/>
      <c r="AC826" s="319"/>
      <c r="AD826" s="319"/>
      <c r="AE826" s="319"/>
      <c r="AF826" s="319"/>
      <c r="AG826" s="857"/>
      <c r="AH826" s="46"/>
      <c r="AI826" s="19"/>
    </row>
    <row r="827" spans="2:35" hidden="1">
      <c r="B827" s="823"/>
      <c r="C827" s="828"/>
      <c r="D827" s="25"/>
      <c r="E827" s="25"/>
      <c r="F827" s="357"/>
      <c r="G827" s="357"/>
      <c r="H827" s="7" t="str">
        <f>IFERROR(IF(G827/#REF!=0," ",G827/#REF!),"")</f>
        <v/>
      </c>
      <c r="I827" s="147"/>
      <c r="J827" s="147"/>
      <c r="K827" s="147"/>
      <c r="L827" s="147"/>
      <c r="M827" s="147"/>
      <c r="N827" s="147"/>
      <c r="O827" s="863"/>
      <c r="P827" s="860"/>
      <c r="Q827" s="330"/>
      <c r="R827" s="866"/>
      <c r="S827" s="152"/>
      <c r="T827" s="152"/>
      <c r="U827" s="835"/>
      <c r="V827" s="345"/>
      <c r="W827" s="835"/>
      <c r="X827" s="345"/>
      <c r="Y827" s="835"/>
      <c r="Z827" s="270"/>
      <c r="AA827" s="831"/>
      <c r="AB827" s="855"/>
      <c r="AC827" s="319"/>
      <c r="AD827" s="319"/>
      <c r="AE827" s="319"/>
      <c r="AF827" s="319"/>
      <c r="AG827" s="857"/>
      <c r="AH827" s="46"/>
      <c r="AI827" s="19"/>
    </row>
    <row r="828" spans="2:35" hidden="1">
      <c r="B828" s="823"/>
      <c r="C828" s="828"/>
      <c r="D828" s="25"/>
      <c r="E828" s="25"/>
      <c r="F828" s="357"/>
      <c r="G828" s="22"/>
      <c r="H828" s="7" t="str">
        <f>IFERROR(IF(G828/#REF!=0," ",G828/#REF!),"")</f>
        <v/>
      </c>
      <c r="I828" s="147"/>
      <c r="J828" s="147"/>
      <c r="K828" s="147"/>
      <c r="L828" s="147"/>
      <c r="M828" s="147"/>
      <c r="N828" s="147"/>
      <c r="O828" s="863"/>
      <c r="P828" s="860"/>
      <c r="Q828" s="330"/>
      <c r="R828" s="866"/>
      <c r="S828" s="152"/>
      <c r="T828" s="152"/>
      <c r="U828" s="835"/>
      <c r="V828" s="345"/>
      <c r="W828" s="835"/>
      <c r="X828" s="345"/>
      <c r="Y828" s="835"/>
      <c r="Z828" s="270"/>
      <c r="AA828" s="831"/>
      <c r="AB828" s="855"/>
      <c r="AC828" s="319"/>
      <c r="AD828" s="319"/>
      <c r="AE828" s="319"/>
      <c r="AF828" s="319"/>
      <c r="AG828" s="857"/>
      <c r="AH828" s="46"/>
      <c r="AI828" s="19"/>
    </row>
    <row r="829" spans="2:35" hidden="1">
      <c r="B829" s="823"/>
      <c r="C829" s="828"/>
      <c r="D829" s="25"/>
      <c r="E829" s="25"/>
      <c r="F829" s="357"/>
      <c r="G829" s="22"/>
      <c r="H829" s="7" t="str">
        <f>IFERROR(IF(G829/#REF!=0," ",G829/#REF!),"")</f>
        <v/>
      </c>
      <c r="I829" s="147"/>
      <c r="J829" s="147"/>
      <c r="K829" s="147"/>
      <c r="L829" s="147"/>
      <c r="M829" s="147"/>
      <c r="N829" s="147"/>
      <c r="O829" s="863"/>
      <c r="P829" s="860"/>
      <c r="Q829" s="330"/>
      <c r="R829" s="866"/>
      <c r="S829" s="152"/>
      <c r="T829" s="152"/>
      <c r="U829" s="835"/>
      <c r="V829" s="345"/>
      <c r="W829" s="835"/>
      <c r="X829" s="345"/>
      <c r="Y829" s="835"/>
      <c r="Z829" s="270"/>
      <c r="AA829" s="831"/>
      <c r="AB829" s="855"/>
      <c r="AC829" s="319"/>
      <c r="AD829" s="319"/>
      <c r="AE829" s="319"/>
      <c r="AF829" s="319"/>
      <c r="AG829" s="857"/>
      <c r="AH829" s="46"/>
      <c r="AI829" s="19"/>
    </row>
    <row r="830" spans="2:35" hidden="1">
      <c r="B830" s="823"/>
      <c r="C830" s="828"/>
      <c r="D830" s="25"/>
      <c r="E830" s="25"/>
      <c r="F830" s="357"/>
      <c r="G830" s="22"/>
      <c r="H830" s="7" t="str">
        <f>IFERROR(IF(G830/#REF!=0," ",G830/#REF!),"")</f>
        <v/>
      </c>
      <c r="I830" s="147"/>
      <c r="J830" s="147"/>
      <c r="K830" s="147"/>
      <c r="L830" s="147"/>
      <c r="M830" s="147"/>
      <c r="N830" s="147"/>
      <c r="O830" s="863"/>
      <c r="P830" s="860"/>
      <c r="Q830" s="330"/>
      <c r="R830" s="866"/>
      <c r="S830" s="152"/>
      <c r="T830" s="152"/>
      <c r="U830" s="835"/>
      <c r="V830" s="345"/>
      <c r="W830" s="835"/>
      <c r="X830" s="345"/>
      <c r="Y830" s="835"/>
      <c r="Z830" s="270"/>
      <c r="AA830" s="831"/>
      <c r="AB830" s="855"/>
      <c r="AC830" s="319"/>
      <c r="AD830" s="319"/>
      <c r="AE830" s="319"/>
      <c r="AF830" s="319"/>
      <c r="AG830" s="857"/>
      <c r="AH830" s="46"/>
      <c r="AI830" s="19"/>
    </row>
    <row r="831" spans="2:35" hidden="1">
      <c r="B831" s="823"/>
      <c r="C831" s="828"/>
      <c r="D831" s="25"/>
      <c r="E831" s="25"/>
      <c r="F831" s="357"/>
      <c r="G831" s="22"/>
      <c r="H831" s="7" t="str">
        <f>IFERROR(IF(G831/#REF!=0," ",G831/#REF!),"")</f>
        <v/>
      </c>
      <c r="I831" s="147"/>
      <c r="J831" s="147"/>
      <c r="K831" s="147"/>
      <c r="L831" s="147"/>
      <c r="M831" s="147"/>
      <c r="N831" s="147"/>
      <c r="O831" s="863"/>
      <c r="P831" s="860"/>
      <c r="Q831" s="330"/>
      <c r="R831" s="866"/>
      <c r="S831" s="152"/>
      <c r="T831" s="152"/>
      <c r="U831" s="835"/>
      <c r="V831" s="345"/>
      <c r="W831" s="835"/>
      <c r="X831" s="345"/>
      <c r="Y831" s="835"/>
      <c r="Z831" s="270"/>
      <c r="AA831" s="831"/>
      <c r="AB831" s="855"/>
      <c r="AC831" s="319"/>
      <c r="AD831" s="319"/>
      <c r="AE831" s="319"/>
      <c r="AF831" s="319"/>
      <c r="AG831" s="857"/>
      <c r="AH831" s="46"/>
      <c r="AI831" s="19"/>
    </row>
    <row r="832" spans="2:35" hidden="1">
      <c r="B832" s="823"/>
      <c r="C832" s="828"/>
      <c r="D832" s="25"/>
      <c r="E832" s="25"/>
      <c r="F832" s="357"/>
      <c r="G832" s="22"/>
      <c r="H832" s="7" t="str">
        <f>IFERROR(IF(G832/#REF!=0," ",G832/#REF!),"")</f>
        <v/>
      </c>
      <c r="I832" s="147"/>
      <c r="J832" s="147"/>
      <c r="K832" s="147"/>
      <c r="L832" s="147"/>
      <c r="M832" s="147"/>
      <c r="N832" s="147"/>
      <c r="O832" s="863"/>
      <c r="P832" s="860"/>
      <c r="Q832" s="330"/>
      <c r="R832" s="866"/>
      <c r="S832" s="152"/>
      <c r="T832" s="152"/>
      <c r="U832" s="835"/>
      <c r="V832" s="345"/>
      <c r="W832" s="835"/>
      <c r="X832" s="345"/>
      <c r="Y832" s="835"/>
      <c r="Z832" s="270"/>
      <c r="AA832" s="831"/>
      <c r="AB832" s="855"/>
      <c r="AC832" s="319"/>
      <c r="AD832" s="319"/>
      <c r="AE832" s="319"/>
      <c r="AF832" s="319"/>
      <c r="AG832" s="857"/>
      <c r="AH832" s="46"/>
      <c r="AI832" s="19"/>
    </row>
    <row r="833" spans="2:35" hidden="1">
      <c r="B833" s="822"/>
      <c r="C833" s="829"/>
      <c r="D833" s="25"/>
      <c r="E833" s="25"/>
      <c r="F833" s="357"/>
      <c r="G833" s="22"/>
      <c r="H833" s="7" t="str">
        <f>IFERROR(IF(G833/#REF!=0," ",G833/#REF!),"")</f>
        <v/>
      </c>
      <c r="I833" s="7"/>
      <c r="J833" s="7"/>
      <c r="K833" s="7"/>
      <c r="L833" s="7"/>
      <c r="M833" s="7"/>
      <c r="N833" s="7"/>
      <c r="O833" s="864"/>
      <c r="P833" s="861"/>
      <c r="Q833" s="331"/>
      <c r="R833" s="867"/>
      <c r="S833" s="153"/>
      <c r="T833" s="153"/>
      <c r="U833" s="836"/>
      <c r="V833" s="346"/>
      <c r="W833" s="836"/>
      <c r="X833" s="346"/>
      <c r="Y833" s="836"/>
      <c r="Z833" s="271"/>
      <c r="AA833" s="832"/>
      <c r="AB833" s="856"/>
      <c r="AC833" s="320"/>
      <c r="AD833" s="320"/>
      <c r="AE833" s="320"/>
      <c r="AF833" s="320"/>
      <c r="AG833" s="858"/>
      <c r="AH833" s="46"/>
      <c r="AI833" s="19"/>
    </row>
    <row r="834" spans="2:35" s="90" customFormat="1" ht="16.5" hidden="1" customHeight="1">
      <c r="B834" s="821"/>
      <c r="C834" s="78" t="s">
        <v>348</v>
      </c>
      <c r="D834" s="78">
        <f>COUNTA(D824:D833)</f>
        <v>0</v>
      </c>
      <c r="E834" s="78"/>
      <c r="F834" s="78"/>
      <c r="G834" s="69">
        <f>SUM(G824:G833)</f>
        <v>0</v>
      </c>
      <c r="H834" s="69">
        <f>SUM(H824:H833)</f>
        <v>0</v>
      </c>
      <c r="I834" s="69"/>
      <c r="J834" s="69"/>
      <c r="K834" s="69"/>
      <c r="L834" s="69"/>
      <c r="M834" s="69"/>
      <c r="N834" s="69"/>
      <c r="O834" s="70">
        <f>SUM(O824:O833)</f>
        <v>0</v>
      </c>
      <c r="P834" s="71">
        <f>SUM(P824:P833)</f>
        <v>0</v>
      </c>
      <c r="Q834" s="71"/>
      <c r="R834" s="71">
        <f>SUM(R824:R833)</f>
        <v>0</v>
      </c>
      <c r="S834" s="71"/>
      <c r="T834" s="71"/>
      <c r="U834" s="74">
        <f>SUM(U824:U833)</f>
        <v>0</v>
      </c>
      <c r="V834" s="74"/>
      <c r="W834" s="74">
        <f t="shared" ref="W834" si="142">SUM(W824:W833)</f>
        <v>0</v>
      </c>
      <c r="X834" s="74"/>
      <c r="Y834" s="74">
        <f>SUM(Y824:Y833)</f>
        <v>0</v>
      </c>
      <c r="Z834" s="74"/>
      <c r="AA834" s="71"/>
      <c r="AB834" s="71" t="e">
        <f>SUM(AB824:AB833)</f>
        <v>#REF!</v>
      </c>
      <c r="AC834" s="71"/>
      <c r="AD834" s="71"/>
      <c r="AE834" s="71"/>
      <c r="AF834" s="71"/>
      <c r="AG834" s="71" t="e">
        <f t="shared" ref="AG834" si="143">SUM(AG824:AG833)</f>
        <v>#REF!</v>
      </c>
      <c r="AH834" s="81"/>
      <c r="AI834" s="91"/>
    </row>
    <row r="835" spans="2:35" s="93" customFormat="1" hidden="1">
      <c r="B835" s="822"/>
      <c r="C835" s="82"/>
      <c r="D835" s="83"/>
      <c r="E835" s="83"/>
      <c r="F835" s="84"/>
      <c r="G835" s="84"/>
      <c r="H835" s="28" t="str">
        <f>IFERROR(IF(G835/#REF!=0," ",G835/#REF!),"")</f>
        <v/>
      </c>
      <c r="I835" s="28"/>
      <c r="J835" s="28"/>
      <c r="K835" s="28"/>
      <c r="L835" s="28"/>
      <c r="M835" s="28"/>
      <c r="N835" s="28"/>
      <c r="O835" s="72"/>
      <c r="P835" s="73"/>
      <c r="Q835" s="73"/>
      <c r="R835" s="73"/>
      <c r="S835" s="73"/>
      <c r="T835" s="73"/>
      <c r="U835" s="73"/>
      <c r="V835" s="73"/>
      <c r="W835" s="73"/>
      <c r="X835" s="73"/>
      <c r="Y835" s="73"/>
      <c r="Z835" s="73"/>
      <c r="AA835" s="73"/>
      <c r="AB835" s="73"/>
      <c r="AC835" s="73"/>
      <c r="AD835" s="73"/>
      <c r="AE835" s="73"/>
      <c r="AF835" s="73"/>
      <c r="AG835" s="73"/>
      <c r="AH835" s="87"/>
      <c r="AI835" s="92"/>
    </row>
    <row r="836" spans="2:35" hidden="1">
      <c r="B836" s="823">
        <f>B824+1</f>
        <v>69</v>
      </c>
      <c r="C836" s="828"/>
      <c r="D836" s="25"/>
      <c r="E836" s="25"/>
      <c r="F836" s="24"/>
      <c r="G836" s="357"/>
      <c r="H836" s="7" t="str">
        <f>IFERROR(IF(G836/#REF!=0," ",G836/#REF!),"")</f>
        <v/>
      </c>
      <c r="I836" s="147"/>
      <c r="J836" s="147"/>
      <c r="K836" s="147"/>
      <c r="L836" s="147"/>
      <c r="M836" s="147"/>
      <c r="N836" s="147"/>
      <c r="O836" s="862" t="str">
        <f>IFERROR(ROUND(IF(G846/#REF!=0,"",G846/#REF!),0),"")</f>
        <v/>
      </c>
      <c r="P836" s="859" t="str">
        <f>IFERROR(O846/#REF!,"")</f>
        <v/>
      </c>
      <c r="Q836" s="332"/>
      <c r="R836" s="865" t="str">
        <f>IFERROR(P846*#REF!/2,"")</f>
        <v/>
      </c>
      <c r="S836" s="152"/>
      <c r="T836" s="152"/>
      <c r="U836" s="834" t="str">
        <f>IFERROR(ROUND(IF(OR(#REF!="Hino Truck",#REF!="Hino Truck",#REF!="Hino Truck",#REF!="Hino Truck"),$P846/#REF!,""),1),"NA")</f>
        <v>NA</v>
      </c>
      <c r="V836" s="344"/>
      <c r="W836" s="834" t="str">
        <f>IFERROR(ROUND(IF(OR(#REF!="Shazoor",#REF!="Shazoor",#REF!="Shazoor",#REF!="Shazoor"),$P846/#REF!,""),1),"NA")</f>
        <v>NA</v>
      </c>
      <c r="X836" s="344"/>
      <c r="Y836" s="834" t="str">
        <f>IFERROR(ROUND(IF(OR(#REF!="Suzuki",#REF!="Suzuki",#REF!="Suzuki",#REF!="Suzuki"),$P846/#REF!,""),1),"NA")</f>
        <v>NA</v>
      </c>
      <c r="Z836" s="269"/>
      <c r="AA836" s="830"/>
      <c r="AB836" s="855" t="e">
        <f>H846/#REF!/#REF!</f>
        <v>#REF!</v>
      </c>
      <c r="AC836" s="319"/>
      <c r="AD836" s="319"/>
      <c r="AE836" s="319"/>
      <c r="AF836" s="319"/>
      <c r="AG836" s="857" t="e">
        <f>ROUND(AB846/#REF!,0)</f>
        <v>#REF!</v>
      </c>
      <c r="AH836" s="44"/>
      <c r="AI836" s="19"/>
    </row>
    <row r="837" spans="2:35" hidden="1">
      <c r="B837" s="823"/>
      <c r="C837" s="828"/>
      <c r="D837" s="25"/>
      <c r="E837" s="25"/>
      <c r="F837" s="357"/>
      <c r="G837" s="357"/>
      <c r="H837" s="7" t="str">
        <f>IFERROR(IF(G837/#REF!=0," ",G837/#REF!),"")</f>
        <v/>
      </c>
      <c r="I837" s="147"/>
      <c r="J837" s="147"/>
      <c r="K837" s="147"/>
      <c r="L837" s="147"/>
      <c r="M837" s="147"/>
      <c r="N837" s="147"/>
      <c r="O837" s="863"/>
      <c r="P837" s="860"/>
      <c r="Q837" s="330"/>
      <c r="R837" s="866"/>
      <c r="S837" s="152"/>
      <c r="T837" s="152"/>
      <c r="U837" s="835"/>
      <c r="V837" s="345"/>
      <c r="W837" s="835"/>
      <c r="X837" s="345"/>
      <c r="Y837" s="835"/>
      <c r="Z837" s="270"/>
      <c r="AA837" s="831"/>
      <c r="AB837" s="855"/>
      <c r="AC837" s="319"/>
      <c r="AD837" s="319"/>
      <c r="AE837" s="319"/>
      <c r="AF837" s="319"/>
      <c r="AG837" s="857"/>
      <c r="AH837" s="46"/>
      <c r="AI837" s="19"/>
    </row>
    <row r="838" spans="2:35" hidden="1">
      <c r="B838" s="823"/>
      <c r="C838" s="828"/>
      <c r="D838" s="25"/>
      <c r="E838" s="25"/>
      <c r="F838" s="357"/>
      <c r="G838" s="357"/>
      <c r="H838" s="7" t="str">
        <f>IFERROR(IF(G838/#REF!=0," ",G838/#REF!),"")</f>
        <v/>
      </c>
      <c r="I838" s="147"/>
      <c r="J838" s="147"/>
      <c r="K838" s="147"/>
      <c r="L838" s="147"/>
      <c r="M838" s="147"/>
      <c r="N838" s="147"/>
      <c r="O838" s="863"/>
      <c r="P838" s="860"/>
      <c r="Q838" s="330"/>
      <c r="R838" s="866"/>
      <c r="S838" s="152"/>
      <c r="T838" s="152"/>
      <c r="U838" s="835"/>
      <c r="V838" s="345"/>
      <c r="W838" s="835"/>
      <c r="X838" s="345"/>
      <c r="Y838" s="835"/>
      <c r="Z838" s="270"/>
      <c r="AA838" s="831"/>
      <c r="AB838" s="855"/>
      <c r="AC838" s="319"/>
      <c r="AD838" s="319"/>
      <c r="AE838" s="319"/>
      <c r="AF838" s="319"/>
      <c r="AG838" s="857"/>
      <c r="AH838" s="46"/>
      <c r="AI838" s="19"/>
    </row>
    <row r="839" spans="2:35" hidden="1">
      <c r="B839" s="823"/>
      <c r="C839" s="828"/>
      <c r="D839" s="25"/>
      <c r="E839" s="25"/>
      <c r="F839" s="357"/>
      <c r="G839" s="357"/>
      <c r="H839" s="7" t="str">
        <f>IFERROR(IF(G839/#REF!=0," ",G839/#REF!),"")</f>
        <v/>
      </c>
      <c r="I839" s="147"/>
      <c r="J839" s="147"/>
      <c r="K839" s="147"/>
      <c r="L839" s="147"/>
      <c r="M839" s="147"/>
      <c r="N839" s="147"/>
      <c r="O839" s="863"/>
      <c r="P839" s="860"/>
      <c r="Q839" s="330"/>
      <c r="R839" s="866"/>
      <c r="S839" s="152"/>
      <c r="T839" s="152"/>
      <c r="U839" s="835"/>
      <c r="V839" s="345"/>
      <c r="W839" s="835"/>
      <c r="X839" s="345"/>
      <c r="Y839" s="835"/>
      <c r="Z839" s="270"/>
      <c r="AA839" s="831"/>
      <c r="AB839" s="855"/>
      <c r="AC839" s="319"/>
      <c r="AD839" s="319"/>
      <c r="AE839" s="319"/>
      <c r="AF839" s="319"/>
      <c r="AG839" s="857"/>
      <c r="AH839" s="46"/>
      <c r="AI839" s="19"/>
    </row>
    <row r="840" spans="2:35" hidden="1">
      <c r="B840" s="823"/>
      <c r="C840" s="828"/>
      <c r="D840" s="25"/>
      <c r="E840" s="25"/>
      <c r="F840" s="357"/>
      <c r="G840" s="22"/>
      <c r="H840" s="7" t="str">
        <f>IFERROR(IF(G840/#REF!=0," ",G840/#REF!),"")</f>
        <v/>
      </c>
      <c r="I840" s="147"/>
      <c r="J840" s="147"/>
      <c r="K840" s="147"/>
      <c r="L840" s="147"/>
      <c r="M840" s="147"/>
      <c r="N840" s="147"/>
      <c r="O840" s="863"/>
      <c r="P840" s="860"/>
      <c r="Q840" s="330"/>
      <c r="R840" s="866"/>
      <c r="S840" s="152"/>
      <c r="T840" s="152"/>
      <c r="U840" s="835"/>
      <c r="V840" s="345"/>
      <c r="W840" s="835"/>
      <c r="X840" s="345"/>
      <c r="Y840" s="835"/>
      <c r="Z840" s="270"/>
      <c r="AA840" s="831"/>
      <c r="AB840" s="855"/>
      <c r="AC840" s="319"/>
      <c r="AD840" s="319"/>
      <c r="AE840" s="319"/>
      <c r="AF840" s="319"/>
      <c r="AG840" s="857"/>
      <c r="AH840" s="46"/>
      <c r="AI840" s="19"/>
    </row>
    <row r="841" spans="2:35" hidden="1">
      <c r="B841" s="823"/>
      <c r="C841" s="828"/>
      <c r="D841" s="25"/>
      <c r="E841" s="25"/>
      <c r="F841" s="357"/>
      <c r="G841" s="22"/>
      <c r="H841" s="7" t="str">
        <f>IFERROR(IF(G841/#REF!=0," ",G841/#REF!),"")</f>
        <v/>
      </c>
      <c r="I841" s="147"/>
      <c r="J841" s="147"/>
      <c r="K841" s="147"/>
      <c r="L841" s="147"/>
      <c r="M841" s="147"/>
      <c r="N841" s="147"/>
      <c r="O841" s="863"/>
      <c r="P841" s="860"/>
      <c r="Q841" s="330"/>
      <c r="R841" s="866"/>
      <c r="S841" s="152"/>
      <c r="T841" s="152"/>
      <c r="U841" s="835"/>
      <c r="V841" s="345"/>
      <c r="W841" s="835"/>
      <c r="X841" s="345"/>
      <c r="Y841" s="835"/>
      <c r="Z841" s="270"/>
      <c r="AA841" s="831"/>
      <c r="AB841" s="855"/>
      <c r="AC841" s="319"/>
      <c r="AD841" s="319"/>
      <c r="AE841" s="319"/>
      <c r="AF841" s="319"/>
      <c r="AG841" s="857"/>
      <c r="AH841" s="46"/>
      <c r="AI841" s="19"/>
    </row>
    <row r="842" spans="2:35" hidden="1">
      <c r="B842" s="823"/>
      <c r="C842" s="828"/>
      <c r="D842" s="25"/>
      <c r="E842" s="25"/>
      <c r="F842" s="357"/>
      <c r="G842" s="22"/>
      <c r="H842" s="7" t="str">
        <f>IFERROR(IF(G842/#REF!=0," ",G842/#REF!),"")</f>
        <v/>
      </c>
      <c r="I842" s="147"/>
      <c r="J842" s="147"/>
      <c r="K842" s="147"/>
      <c r="L842" s="147"/>
      <c r="M842" s="147"/>
      <c r="N842" s="147"/>
      <c r="O842" s="863"/>
      <c r="P842" s="860"/>
      <c r="Q842" s="330"/>
      <c r="R842" s="866"/>
      <c r="S842" s="152"/>
      <c r="T842" s="152"/>
      <c r="U842" s="835"/>
      <c r="V842" s="345"/>
      <c r="W842" s="835"/>
      <c r="X842" s="345"/>
      <c r="Y842" s="835"/>
      <c r="Z842" s="270"/>
      <c r="AA842" s="831"/>
      <c r="AB842" s="855"/>
      <c r="AC842" s="319"/>
      <c r="AD842" s="319"/>
      <c r="AE842" s="319"/>
      <c r="AF842" s="319"/>
      <c r="AG842" s="857"/>
      <c r="AH842" s="46"/>
      <c r="AI842" s="19"/>
    </row>
    <row r="843" spans="2:35" hidden="1">
      <c r="B843" s="823"/>
      <c r="C843" s="828"/>
      <c r="D843" s="25"/>
      <c r="E843" s="25"/>
      <c r="F843" s="357"/>
      <c r="G843" s="22"/>
      <c r="H843" s="7" t="str">
        <f>IFERROR(IF(G843/#REF!=0," ",G843/#REF!),"")</f>
        <v/>
      </c>
      <c r="I843" s="147"/>
      <c r="J843" s="147"/>
      <c r="K843" s="147"/>
      <c r="L843" s="147"/>
      <c r="M843" s="147"/>
      <c r="N843" s="147"/>
      <c r="O843" s="863"/>
      <c r="P843" s="860"/>
      <c r="Q843" s="330"/>
      <c r="R843" s="866"/>
      <c r="S843" s="152"/>
      <c r="T843" s="152"/>
      <c r="U843" s="835"/>
      <c r="V843" s="345"/>
      <c r="W843" s="835"/>
      <c r="X843" s="345"/>
      <c r="Y843" s="835"/>
      <c r="Z843" s="270"/>
      <c r="AA843" s="831"/>
      <c r="AB843" s="855"/>
      <c r="AC843" s="319"/>
      <c r="AD843" s="319"/>
      <c r="AE843" s="319"/>
      <c r="AF843" s="319"/>
      <c r="AG843" s="857"/>
      <c r="AH843" s="46"/>
      <c r="AI843" s="19"/>
    </row>
    <row r="844" spans="2:35" hidden="1">
      <c r="B844" s="823"/>
      <c r="C844" s="828"/>
      <c r="D844" s="25"/>
      <c r="E844" s="25"/>
      <c r="F844" s="357"/>
      <c r="G844" s="22"/>
      <c r="H844" s="7" t="str">
        <f>IFERROR(IF(G844/#REF!=0," ",G844/#REF!),"")</f>
        <v/>
      </c>
      <c r="I844" s="147"/>
      <c r="J844" s="147"/>
      <c r="K844" s="147"/>
      <c r="L844" s="147"/>
      <c r="M844" s="147"/>
      <c r="N844" s="147"/>
      <c r="O844" s="863"/>
      <c r="P844" s="860"/>
      <c r="Q844" s="330"/>
      <c r="R844" s="866"/>
      <c r="S844" s="152"/>
      <c r="T844" s="152"/>
      <c r="U844" s="835"/>
      <c r="V844" s="345"/>
      <c r="W844" s="835"/>
      <c r="X844" s="345"/>
      <c r="Y844" s="835"/>
      <c r="Z844" s="270"/>
      <c r="AA844" s="831"/>
      <c r="AB844" s="855"/>
      <c r="AC844" s="319"/>
      <c r="AD844" s="319"/>
      <c r="AE844" s="319"/>
      <c r="AF844" s="319"/>
      <c r="AG844" s="857"/>
      <c r="AH844" s="46"/>
      <c r="AI844" s="19"/>
    </row>
    <row r="845" spans="2:35" hidden="1">
      <c r="B845" s="822"/>
      <c r="C845" s="829"/>
      <c r="D845" s="25"/>
      <c r="E845" s="25"/>
      <c r="F845" s="357"/>
      <c r="G845" s="22"/>
      <c r="H845" s="7" t="str">
        <f>IFERROR(IF(G845/#REF!=0," ",G845/#REF!),"")</f>
        <v/>
      </c>
      <c r="I845" s="7"/>
      <c r="J845" s="7"/>
      <c r="K845" s="7"/>
      <c r="L845" s="7"/>
      <c r="M845" s="7"/>
      <c r="N845" s="7"/>
      <c r="O845" s="864"/>
      <c r="P845" s="861"/>
      <c r="Q845" s="331"/>
      <c r="R845" s="867"/>
      <c r="S845" s="153"/>
      <c r="T845" s="153"/>
      <c r="U845" s="836"/>
      <c r="V845" s="346"/>
      <c r="W845" s="836"/>
      <c r="X845" s="346"/>
      <c r="Y845" s="836"/>
      <c r="Z845" s="271"/>
      <c r="AA845" s="832"/>
      <c r="AB845" s="856"/>
      <c r="AC845" s="320"/>
      <c r="AD845" s="320"/>
      <c r="AE845" s="320"/>
      <c r="AF845" s="320"/>
      <c r="AG845" s="858"/>
      <c r="AH845" s="46"/>
      <c r="AI845" s="19"/>
    </row>
    <row r="846" spans="2:35" s="90" customFormat="1" ht="16.5" hidden="1" customHeight="1">
      <c r="B846" s="821"/>
      <c r="C846" s="78" t="s">
        <v>348</v>
      </c>
      <c r="D846" s="78">
        <f>COUNTA(D836:D845)</f>
        <v>0</v>
      </c>
      <c r="E846" s="78"/>
      <c r="F846" s="78"/>
      <c r="G846" s="69">
        <f>SUM(G836:G845)</f>
        <v>0</v>
      </c>
      <c r="H846" s="69">
        <f>SUM(H836:H845)</f>
        <v>0</v>
      </c>
      <c r="I846" s="69"/>
      <c r="J846" s="69"/>
      <c r="K846" s="69"/>
      <c r="L846" s="69"/>
      <c r="M846" s="69"/>
      <c r="N846" s="69"/>
      <c r="O846" s="70">
        <f>SUM(O836:O845)</f>
        <v>0</v>
      </c>
      <c r="P846" s="71">
        <f>SUM(P836:P845)</f>
        <v>0</v>
      </c>
      <c r="Q846" s="71"/>
      <c r="R846" s="71">
        <f>SUM(R836:R845)</f>
        <v>0</v>
      </c>
      <c r="S846" s="71"/>
      <c r="T846" s="71"/>
      <c r="U846" s="74">
        <f>SUM(U836:U845)</f>
        <v>0</v>
      </c>
      <c r="V846" s="74"/>
      <c r="W846" s="74">
        <f t="shared" ref="W846" si="144">SUM(W836:W845)</f>
        <v>0</v>
      </c>
      <c r="X846" s="74"/>
      <c r="Y846" s="74">
        <f>SUM(Y836:Y845)</f>
        <v>0</v>
      </c>
      <c r="Z846" s="74"/>
      <c r="AA846" s="71"/>
      <c r="AB846" s="71" t="e">
        <f>SUM(AB836:AB845)</f>
        <v>#REF!</v>
      </c>
      <c r="AC846" s="71"/>
      <c r="AD846" s="71"/>
      <c r="AE846" s="71"/>
      <c r="AF846" s="71"/>
      <c r="AG846" s="71" t="e">
        <f t="shared" ref="AG846" si="145">SUM(AG836:AG845)</f>
        <v>#REF!</v>
      </c>
      <c r="AH846" s="81"/>
      <c r="AI846" s="91"/>
    </row>
    <row r="847" spans="2:35" s="93" customFormat="1" hidden="1">
      <c r="B847" s="822"/>
      <c r="C847" s="82"/>
      <c r="D847" s="83"/>
      <c r="E847" s="83"/>
      <c r="F847" s="84"/>
      <c r="G847" s="84"/>
      <c r="H847" s="28" t="str">
        <f>IFERROR(IF(G847/#REF!=0," ",G847/#REF!),"")</f>
        <v/>
      </c>
      <c r="I847" s="28"/>
      <c r="J847" s="28"/>
      <c r="K847" s="28"/>
      <c r="L847" s="28"/>
      <c r="M847" s="28"/>
      <c r="N847" s="28"/>
      <c r="O847" s="72"/>
      <c r="P847" s="73"/>
      <c r="Q847" s="73"/>
      <c r="R847" s="73"/>
      <c r="S847" s="73"/>
      <c r="T847" s="73"/>
      <c r="U847" s="73"/>
      <c r="V847" s="73"/>
      <c r="W847" s="73"/>
      <c r="X847" s="73"/>
      <c r="Y847" s="73"/>
      <c r="Z847" s="73"/>
      <c r="AA847" s="73"/>
      <c r="AB847" s="73"/>
      <c r="AC847" s="73"/>
      <c r="AD847" s="73"/>
      <c r="AE847" s="73"/>
      <c r="AF847" s="73"/>
      <c r="AG847" s="73"/>
      <c r="AH847" s="87"/>
      <c r="AI847" s="92"/>
    </row>
    <row r="848" spans="2:35" hidden="1">
      <c r="B848" s="823">
        <f>B836+1</f>
        <v>70</v>
      </c>
      <c r="C848" s="828"/>
      <c r="D848" s="25"/>
      <c r="E848" s="25"/>
      <c r="F848" s="24"/>
      <c r="G848" s="357"/>
      <c r="H848" s="7" t="str">
        <f>IFERROR(IF(G848/#REF!=0," ",G848/#REF!),"")</f>
        <v/>
      </c>
      <c r="I848" s="147"/>
      <c r="J848" s="147"/>
      <c r="K848" s="147"/>
      <c r="L848" s="147"/>
      <c r="M848" s="147"/>
      <c r="N848" s="147"/>
      <c r="O848" s="862" t="str">
        <f>IFERROR(ROUND(IF(G858/#REF!=0,"",G858/#REF!),0),"")</f>
        <v/>
      </c>
      <c r="P848" s="859" t="str">
        <f>IFERROR(O858/#REF!,"")</f>
        <v/>
      </c>
      <c r="Q848" s="332"/>
      <c r="R848" s="865" t="str">
        <f>IFERROR(P858*#REF!/2,"")</f>
        <v/>
      </c>
      <c r="S848" s="152"/>
      <c r="T848" s="152"/>
      <c r="U848" s="834" t="str">
        <f>IFERROR(ROUND(IF(OR(#REF!="Hino Truck",#REF!="Hino Truck",#REF!="Hino Truck",#REF!="Hino Truck"),$P858/#REF!,""),1),"NA")</f>
        <v>NA</v>
      </c>
      <c r="V848" s="344"/>
      <c r="W848" s="834" t="str">
        <f>IFERROR(ROUND(IF(OR(#REF!="Shazoor",#REF!="Shazoor",#REF!="Shazoor",#REF!="Shazoor"),$P858/#REF!,""),1),"NA")</f>
        <v>NA</v>
      </c>
      <c r="X848" s="344"/>
      <c r="Y848" s="834" t="str">
        <f>IFERROR(ROUND(IF(OR(#REF!="Suzuki",#REF!="Suzuki",#REF!="Suzuki",#REF!="Suzuki"),$P858/#REF!,""),1),"NA")</f>
        <v>NA</v>
      </c>
      <c r="Z848" s="269"/>
      <c r="AA848" s="830"/>
      <c r="AB848" s="855" t="e">
        <f>H858/#REF!/#REF!</f>
        <v>#REF!</v>
      </c>
      <c r="AC848" s="319"/>
      <c r="AD848" s="319"/>
      <c r="AE848" s="319"/>
      <c r="AF848" s="319"/>
      <c r="AG848" s="857" t="e">
        <f>ROUND(AB858/#REF!,0)</f>
        <v>#REF!</v>
      </c>
      <c r="AH848" s="44"/>
      <c r="AI848" s="19"/>
    </row>
    <row r="849" spans="2:35" hidden="1">
      <c r="B849" s="823"/>
      <c r="C849" s="828"/>
      <c r="D849" s="25"/>
      <c r="E849" s="25"/>
      <c r="F849" s="357"/>
      <c r="G849" s="357"/>
      <c r="H849" s="7" t="str">
        <f>IFERROR(IF(G849/#REF!=0," ",G849/#REF!),"")</f>
        <v/>
      </c>
      <c r="I849" s="147"/>
      <c r="J849" s="147"/>
      <c r="K849" s="147"/>
      <c r="L849" s="147"/>
      <c r="M849" s="147"/>
      <c r="N849" s="147"/>
      <c r="O849" s="863"/>
      <c r="P849" s="860"/>
      <c r="Q849" s="330"/>
      <c r="R849" s="866"/>
      <c r="S849" s="152"/>
      <c r="T849" s="152"/>
      <c r="U849" s="835"/>
      <c r="V849" s="345"/>
      <c r="W849" s="835"/>
      <c r="X849" s="345"/>
      <c r="Y849" s="835"/>
      <c r="Z849" s="270"/>
      <c r="AA849" s="831"/>
      <c r="AB849" s="855"/>
      <c r="AC849" s="319"/>
      <c r="AD849" s="319"/>
      <c r="AE849" s="319"/>
      <c r="AF849" s="319"/>
      <c r="AG849" s="857"/>
      <c r="AH849" s="46"/>
      <c r="AI849" s="19"/>
    </row>
    <row r="850" spans="2:35" hidden="1">
      <c r="B850" s="823"/>
      <c r="C850" s="828"/>
      <c r="D850" s="25"/>
      <c r="E850" s="25"/>
      <c r="F850" s="357"/>
      <c r="G850" s="357"/>
      <c r="H850" s="7" t="str">
        <f>IFERROR(IF(G850/#REF!=0," ",G850/#REF!),"")</f>
        <v/>
      </c>
      <c r="I850" s="147"/>
      <c r="J850" s="147"/>
      <c r="K850" s="147"/>
      <c r="L850" s="147"/>
      <c r="M850" s="147"/>
      <c r="N850" s="147"/>
      <c r="O850" s="863"/>
      <c r="P850" s="860"/>
      <c r="Q850" s="330"/>
      <c r="R850" s="866"/>
      <c r="S850" s="152"/>
      <c r="T850" s="152"/>
      <c r="U850" s="835"/>
      <c r="V850" s="345"/>
      <c r="W850" s="835"/>
      <c r="X850" s="345"/>
      <c r="Y850" s="835"/>
      <c r="Z850" s="270"/>
      <c r="AA850" s="831"/>
      <c r="AB850" s="855"/>
      <c r="AC850" s="319"/>
      <c r="AD850" s="319"/>
      <c r="AE850" s="319"/>
      <c r="AF850" s="319"/>
      <c r="AG850" s="857"/>
      <c r="AH850" s="46"/>
      <c r="AI850" s="19"/>
    </row>
    <row r="851" spans="2:35" hidden="1">
      <c r="B851" s="823"/>
      <c r="C851" s="828"/>
      <c r="D851" s="25"/>
      <c r="E851" s="25"/>
      <c r="F851" s="357"/>
      <c r="G851" s="357"/>
      <c r="H851" s="7" t="str">
        <f>IFERROR(IF(G851/#REF!=0," ",G851/#REF!),"")</f>
        <v/>
      </c>
      <c r="I851" s="147"/>
      <c r="J851" s="147"/>
      <c r="K851" s="147"/>
      <c r="L851" s="147"/>
      <c r="M851" s="147"/>
      <c r="N851" s="147"/>
      <c r="O851" s="863"/>
      <c r="P851" s="860"/>
      <c r="Q851" s="330"/>
      <c r="R851" s="866"/>
      <c r="S851" s="152"/>
      <c r="T851" s="152"/>
      <c r="U851" s="835"/>
      <c r="V851" s="345"/>
      <c r="W851" s="835"/>
      <c r="X851" s="345"/>
      <c r="Y851" s="835"/>
      <c r="Z851" s="270"/>
      <c r="AA851" s="831"/>
      <c r="AB851" s="855"/>
      <c r="AC851" s="319"/>
      <c r="AD851" s="319"/>
      <c r="AE851" s="319"/>
      <c r="AF851" s="319"/>
      <c r="AG851" s="857"/>
      <c r="AH851" s="46"/>
      <c r="AI851" s="19"/>
    </row>
    <row r="852" spans="2:35" hidden="1">
      <c r="B852" s="823"/>
      <c r="C852" s="828"/>
      <c r="D852" s="25"/>
      <c r="E852" s="25"/>
      <c r="F852" s="357"/>
      <c r="G852" s="22"/>
      <c r="H852" s="7" t="str">
        <f>IFERROR(IF(G852/#REF!=0," ",G852/#REF!),"")</f>
        <v/>
      </c>
      <c r="I852" s="147"/>
      <c r="J852" s="147"/>
      <c r="K852" s="147"/>
      <c r="L852" s="147"/>
      <c r="M852" s="147"/>
      <c r="N852" s="147"/>
      <c r="O852" s="863"/>
      <c r="P852" s="860"/>
      <c r="Q852" s="330"/>
      <c r="R852" s="866"/>
      <c r="S852" s="152"/>
      <c r="T852" s="152"/>
      <c r="U852" s="835"/>
      <c r="V852" s="345"/>
      <c r="W852" s="835"/>
      <c r="X852" s="345"/>
      <c r="Y852" s="835"/>
      <c r="Z852" s="270"/>
      <c r="AA852" s="831"/>
      <c r="AB852" s="855"/>
      <c r="AC852" s="319"/>
      <c r="AD852" s="319"/>
      <c r="AE852" s="319"/>
      <c r="AF852" s="319"/>
      <c r="AG852" s="857"/>
      <c r="AH852" s="46"/>
      <c r="AI852" s="19"/>
    </row>
    <row r="853" spans="2:35" hidden="1">
      <c r="B853" s="823"/>
      <c r="C853" s="828"/>
      <c r="D853" s="25"/>
      <c r="E853" s="25"/>
      <c r="F853" s="357"/>
      <c r="G853" s="22"/>
      <c r="H853" s="7" t="str">
        <f>IFERROR(IF(G853/#REF!=0," ",G853/#REF!),"")</f>
        <v/>
      </c>
      <c r="I853" s="147"/>
      <c r="J853" s="147"/>
      <c r="K853" s="147"/>
      <c r="L853" s="147"/>
      <c r="M853" s="147"/>
      <c r="N853" s="147"/>
      <c r="O853" s="863"/>
      <c r="P853" s="860"/>
      <c r="Q853" s="330"/>
      <c r="R853" s="866"/>
      <c r="S853" s="152"/>
      <c r="T853" s="152"/>
      <c r="U853" s="835"/>
      <c r="V853" s="345"/>
      <c r="W853" s="835"/>
      <c r="X853" s="345"/>
      <c r="Y853" s="835"/>
      <c r="Z853" s="270"/>
      <c r="AA853" s="831"/>
      <c r="AB853" s="855"/>
      <c r="AC853" s="319"/>
      <c r="AD853" s="319"/>
      <c r="AE853" s="319"/>
      <c r="AF853" s="319"/>
      <c r="AG853" s="857"/>
      <c r="AH853" s="46"/>
      <c r="AI853" s="19"/>
    </row>
    <row r="854" spans="2:35" hidden="1">
      <c r="B854" s="823"/>
      <c r="C854" s="828"/>
      <c r="D854" s="25"/>
      <c r="E854" s="25"/>
      <c r="F854" s="357"/>
      <c r="G854" s="22"/>
      <c r="H854" s="7" t="str">
        <f>IFERROR(IF(G854/#REF!=0," ",G854/#REF!),"")</f>
        <v/>
      </c>
      <c r="I854" s="147"/>
      <c r="J854" s="147"/>
      <c r="K854" s="147"/>
      <c r="L854" s="147"/>
      <c r="M854" s="147"/>
      <c r="N854" s="147"/>
      <c r="O854" s="863"/>
      <c r="P854" s="860"/>
      <c r="Q854" s="330"/>
      <c r="R854" s="866"/>
      <c r="S854" s="152"/>
      <c r="T854" s="152"/>
      <c r="U854" s="835"/>
      <c r="V854" s="345"/>
      <c r="W854" s="835"/>
      <c r="X854" s="345"/>
      <c r="Y854" s="835"/>
      <c r="Z854" s="270"/>
      <c r="AA854" s="831"/>
      <c r="AB854" s="855"/>
      <c r="AC854" s="319"/>
      <c r="AD854" s="319"/>
      <c r="AE854" s="319"/>
      <c r="AF854" s="319"/>
      <c r="AG854" s="857"/>
      <c r="AH854" s="46"/>
      <c r="AI854" s="19"/>
    </row>
    <row r="855" spans="2:35" hidden="1">
      <c r="B855" s="823"/>
      <c r="C855" s="828"/>
      <c r="D855" s="25"/>
      <c r="E855" s="25"/>
      <c r="F855" s="357"/>
      <c r="G855" s="22"/>
      <c r="H855" s="7" t="str">
        <f>IFERROR(IF(G855/#REF!=0," ",G855/#REF!),"")</f>
        <v/>
      </c>
      <c r="I855" s="147"/>
      <c r="J855" s="147"/>
      <c r="K855" s="147"/>
      <c r="L855" s="147"/>
      <c r="M855" s="147"/>
      <c r="N855" s="147"/>
      <c r="O855" s="863"/>
      <c r="P855" s="860"/>
      <c r="Q855" s="330"/>
      <c r="R855" s="866"/>
      <c r="S855" s="152"/>
      <c r="T855" s="152"/>
      <c r="U855" s="835"/>
      <c r="V855" s="345"/>
      <c r="W855" s="835"/>
      <c r="X855" s="345"/>
      <c r="Y855" s="835"/>
      <c r="Z855" s="270"/>
      <c r="AA855" s="831"/>
      <c r="AB855" s="855"/>
      <c r="AC855" s="319"/>
      <c r="AD855" s="319"/>
      <c r="AE855" s="319"/>
      <c r="AF855" s="319"/>
      <c r="AG855" s="857"/>
      <c r="AH855" s="46"/>
      <c r="AI855" s="19"/>
    </row>
    <row r="856" spans="2:35" hidden="1">
      <c r="B856" s="823"/>
      <c r="C856" s="828"/>
      <c r="D856" s="25"/>
      <c r="E856" s="25"/>
      <c r="F856" s="357"/>
      <c r="G856" s="22"/>
      <c r="H856" s="7" t="str">
        <f>IFERROR(IF(G856/#REF!=0," ",G856/#REF!),"")</f>
        <v/>
      </c>
      <c r="I856" s="147"/>
      <c r="J856" s="147"/>
      <c r="K856" s="147"/>
      <c r="L856" s="147"/>
      <c r="M856" s="147"/>
      <c r="N856" s="147"/>
      <c r="O856" s="863"/>
      <c r="P856" s="860"/>
      <c r="Q856" s="330"/>
      <c r="R856" s="866"/>
      <c r="S856" s="152"/>
      <c r="T856" s="152"/>
      <c r="U856" s="835"/>
      <c r="V856" s="345"/>
      <c r="W856" s="835"/>
      <c r="X856" s="345"/>
      <c r="Y856" s="835"/>
      <c r="Z856" s="270"/>
      <c r="AA856" s="831"/>
      <c r="AB856" s="855"/>
      <c r="AC856" s="319"/>
      <c r="AD856" s="319"/>
      <c r="AE856" s="319"/>
      <c r="AF856" s="319"/>
      <c r="AG856" s="857"/>
      <c r="AH856" s="46"/>
      <c r="AI856" s="19"/>
    </row>
    <row r="857" spans="2:35" hidden="1">
      <c r="B857" s="822"/>
      <c r="C857" s="829"/>
      <c r="D857" s="25"/>
      <c r="E857" s="25"/>
      <c r="F857" s="357"/>
      <c r="G857" s="22"/>
      <c r="H857" s="7" t="str">
        <f>IFERROR(IF(G857/#REF!=0," ",G857/#REF!),"")</f>
        <v/>
      </c>
      <c r="I857" s="7"/>
      <c r="J857" s="7"/>
      <c r="K857" s="7"/>
      <c r="L857" s="7"/>
      <c r="M857" s="7"/>
      <c r="N857" s="7"/>
      <c r="O857" s="864"/>
      <c r="P857" s="861"/>
      <c r="Q857" s="331"/>
      <c r="R857" s="867"/>
      <c r="S857" s="153"/>
      <c r="T857" s="153"/>
      <c r="U857" s="836"/>
      <c r="V857" s="346"/>
      <c r="W857" s="836"/>
      <c r="X857" s="346"/>
      <c r="Y857" s="836"/>
      <c r="Z857" s="271"/>
      <c r="AA857" s="832"/>
      <c r="AB857" s="856"/>
      <c r="AC857" s="320"/>
      <c r="AD857" s="320"/>
      <c r="AE857" s="320"/>
      <c r="AF857" s="320"/>
      <c r="AG857" s="858"/>
      <c r="AH857" s="46"/>
      <c r="AI857" s="19"/>
    </row>
    <row r="858" spans="2:35" s="90" customFormat="1" ht="16.5" hidden="1" customHeight="1">
      <c r="B858" s="821"/>
      <c r="C858" s="78" t="s">
        <v>348</v>
      </c>
      <c r="D858" s="78">
        <f>COUNTA(D848:D857)</f>
        <v>0</v>
      </c>
      <c r="E858" s="78"/>
      <c r="F858" s="78"/>
      <c r="G858" s="69">
        <f>SUM(G848:G857)</f>
        <v>0</v>
      </c>
      <c r="H858" s="69">
        <f>SUM(H848:H857)</f>
        <v>0</v>
      </c>
      <c r="I858" s="69"/>
      <c r="J858" s="69"/>
      <c r="K858" s="69"/>
      <c r="L858" s="69"/>
      <c r="M858" s="69"/>
      <c r="N858" s="69"/>
      <c r="O858" s="70">
        <f>SUM(O848:O857)</f>
        <v>0</v>
      </c>
      <c r="P858" s="71">
        <f>SUM(P848:P857)</f>
        <v>0</v>
      </c>
      <c r="Q858" s="71"/>
      <c r="R858" s="71">
        <f>SUM(R848:R857)</f>
        <v>0</v>
      </c>
      <c r="S858" s="71"/>
      <c r="T858" s="71"/>
      <c r="U858" s="74">
        <f>SUM(U848:U857)</f>
        <v>0</v>
      </c>
      <c r="V858" s="74"/>
      <c r="W858" s="74">
        <f t="shared" ref="W858" si="146">SUM(W848:W857)</f>
        <v>0</v>
      </c>
      <c r="X858" s="74"/>
      <c r="Y858" s="74">
        <f>SUM(Y848:Y857)</f>
        <v>0</v>
      </c>
      <c r="Z858" s="74"/>
      <c r="AA858" s="71"/>
      <c r="AB858" s="71" t="e">
        <f>SUM(AB848:AB857)</f>
        <v>#REF!</v>
      </c>
      <c r="AC858" s="71"/>
      <c r="AD858" s="71"/>
      <c r="AE858" s="71"/>
      <c r="AF858" s="71"/>
      <c r="AG858" s="71" t="e">
        <f t="shared" ref="AG858" si="147">SUM(AG848:AG857)</f>
        <v>#REF!</v>
      </c>
      <c r="AH858" s="81"/>
      <c r="AI858" s="91"/>
    </row>
    <row r="859" spans="2:35" s="93" customFormat="1" hidden="1">
      <c r="B859" s="822"/>
      <c r="C859" s="82"/>
      <c r="D859" s="83"/>
      <c r="E859" s="83"/>
      <c r="F859" s="84"/>
      <c r="G859" s="84"/>
      <c r="H859" s="28" t="str">
        <f>IFERROR(IF(G859/#REF!=0," ",G859/#REF!),"")</f>
        <v/>
      </c>
      <c r="I859" s="28"/>
      <c r="J859" s="28"/>
      <c r="K859" s="28"/>
      <c r="L859" s="28"/>
      <c r="M859" s="28"/>
      <c r="N859" s="28"/>
      <c r="O859" s="72"/>
      <c r="P859" s="73"/>
      <c r="Q859" s="73"/>
      <c r="R859" s="73"/>
      <c r="S859" s="73"/>
      <c r="T859" s="73"/>
      <c r="U859" s="73"/>
      <c r="V859" s="73"/>
      <c r="W859" s="73"/>
      <c r="X859" s="73"/>
      <c r="Y859" s="73"/>
      <c r="Z859" s="73"/>
      <c r="AA859" s="73"/>
      <c r="AB859" s="73"/>
      <c r="AC859" s="73"/>
      <c r="AD859" s="73"/>
      <c r="AE859" s="73"/>
      <c r="AF859" s="73"/>
      <c r="AG859" s="73"/>
      <c r="AH859" s="87"/>
      <c r="AI859" s="92"/>
    </row>
    <row r="860" spans="2:35" hidden="1">
      <c r="B860" s="823">
        <f>B848+1</f>
        <v>71</v>
      </c>
      <c r="C860" s="828"/>
      <c r="D860" s="25"/>
      <c r="E860" s="25"/>
      <c r="F860" s="24"/>
      <c r="G860" s="357"/>
      <c r="H860" s="7" t="str">
        <f>IFERROR(IF(G860/#REF!=0," ",G860/#REF!),"")</f>
        <v/>
      </c>
      <c r="I860" s="147"/>
      <c r="J860" s="147"/>
      <c r="K860" s="147"/>
      <c r="L860" s="147"/>
      <c r="M860" s="147"/>
      <c r="N860" s="147"/>
      <c r="O860" s="862" t="str">
        <f>IFERROR(ROUND(IF(G870/#REF!=0,"",G870/#REF!),0),"")</f>
        <v/>
      </c>
      <c r="P860" s="859" t="str">
        <f>IFERROR(O870/#REF!,"")</f>
        <v/>
      </c>
      <c r="Q860" s="332"/>
      <c r="R860" s="865" t="str">
        <f>IFERROR(P870*#REF!/2,"")</f>
        <v/>
      </c>
      <c r="S860" s="152"/>
      <c r="T860" s="152"/>
      <c r="U860" s="834" t="str">
        <f>IFERROR(ROUND(IF(OR(#REF!="Hino Truck",#REF!="Hino Truck",#REF!="Hino Truck",#REF!="Hino Truck"),$P870/#REF!,""),1),"NA")</f>
        <v>NA</v>
      </c>
      <c r="V860" s="344"/>
      <c r="W860" s="834" t="str">
        <f>IFERROR(ROUND(IF(OR(#REF!="Shazoor",#REF!="Shazoor",#REF!="Shazoor",#REF!="Shazoor"),$P870/#REF!,""),1),"NA")</f>
        <v>NA</v>
      </c>
      <c r="X860" s="344"/>
      <c r="Y860" s="834" t="str">
        <f>IFERROR(ROUND(IF(OR(#REF!="Suzuki",#REF!="Suzuki",#REF!="Suzuki",#REF!="Suzuki"),$P870/#REF!,""),1),"NA")</f>
        <v>NA</v>
      </c>
      <c r="Z860" s="269"/>
      <c r="AA860" s="830"/>
      <c r="AB860" s="855" t="e">
        <f>H870/#REF!/#REF!</f>
        <v>#REF!</v>
      </c>
      <c r="AC860" s="319"/>
      <c r="AD860" s="319"/>
      <c r="AE860" s="319"/>
      <c r="AF860" s="319"/>
      <c r="AG860" s="857" t="e">
        <f>ROUND(AB870/#REF!,0)</f>
        <v>#REF!</v>
      </c>
      <c r="AH860" s="44"/>
      <c r="AI860" s="19"/>
    </row>
    <row r="861" spans="2:35" hidden="1">
      <c r="B861" s="823"/>
      <c r="C861" s="828"/>
      <c r="D861" s="25"/>
      <c r="E861" s="25"/>
      <c r="F861" s="357"/>
      <c r="G861" s="357"/>
      <c r="H861" s="7" t="str">
        <f>IFERROR(IF(G861/#REF!=0," ",G861/#REF!),"")</f>
        <v/>
      </c>
      <c r="I861" s="147"/>
      <c r="J861" s="147"/>
      <c r="K861" s="147"/>
      <c r="L861" s="147"/>
      <c r="M861" s="147"/>
      <c r="N861" s="147"/>
      <c r="O861" s="863"/>
      <c r="P861" s="860"/>
      <c r="Q861" s="330"/>
      <c r="R861" s="866"/>
      <c r="S861" s="152"/>
      <c r="T861" s="152"/>
      <c r="U861" s="835"/>
      <c r="V861" s="345"/>
      <c r="W861" s="835"/>
      <c r="X861" s="345"/>
      <c r="Y861" s="835"/>
      <c r="Z861" s="270"/>
      <c r="AA861" s="831"/>
      <c r="AB861" s="855"/>
      <c r="AC861" s="319"/>
      <c r="AD861" s="319"/>
      <c r="AE861" s="319"/>
      <c r="AF861" s="319"/>
      <c r="AG861" s="857"/>
      <c r="AH861" s="46"/>
      <c r="AI861" s="19"/>
    </row>
    <row r="862" spans="2:35" hidden="1">
      <c r="B862" s="823"/>
      <c r="C862" s="828"/>
      <c r="D862" s="25"/>
      <c r="E862" s="25"/>
      <c r="F862" s="357"/>
      <c r="G862" s="357"/>
      <c r="H862" s="7" t="str">
        <f>IFERROR(IF(G862/#REF!=0," ",G862/#REF!),"")</f>
        <v/>
      </c>
      <c r="I862" s="147"/>
      <c r="J862" s="147"/>
      <c r="K862" s="147"/>
      <c r="L862" s="147"/>
      <c r="M862" s="147"/>
      <c r="N862" s="147"/>
      <c r="O862" s="863"/>
      <c r="P862" s="860"/>
      <c r="Q862" s="330"/>
      <c r="R862" s="866"/>
      <c r="S862" s="152"/>
      <c r="T862" s="152"/>
      <c r="U862" s="835"/>
      <c r="V862" s="345"/>
      <c r="W862" s="835"/>
      <c r="X862" s="345"/>
      <c r="Y862" s="835"/>
      <c r="Z862" s="270"/>
      <c r="AA862" s="831"/>
      <c r="AB862" s="855"/>
      <c r="AC862" s="319"/>
      <c r="AD862" s="319"/>
      <c r="AE862" s="319"/>
      <c r="AF862" s="319"/>
      <c r="AG862" s="857"/>
      <c r="AH862" s="46"/>
      <c r="AI862" s="19"/>
    </row>
    <row r="863" spans="2:35" hidden="1">
      <c r="B863" s="823"/>
      <c r="C863" s="828"/>
      <c r="D863" s="25"/>
      <c r="E863" s="25"/>
      <c r="F863" s="357"/>
      <c r="G863" s="357"/>
      <c r="H863" s="7" t="str">
        <f>IFERROR(IF(G863/#REF!=0," ",G863/#REF!),"")</f>
        <v/>
      </c>
      <c r="I863" s="147"/>
      <c r="J863" s="147"/>
      <c r="K863" s="147"/>
      <c r="L863" s="147"/>
      <c r="M863" s="147"/>
      <c r="N863" s="147"/>
      <c r="O863" s="863"/>
      <c r="P863" s="860"/>
      <c r="Q863" s="330"/>
      <c r="R863" s="866"/>
      <c r="S863" s="152"/>
      <c r="T863" s="152"/>
      <c r="U863" s="835"/>
      <c r="V863" s="345"/>
      <c r="W863" s="835"/>
      <c r="X863" s="345"/>
      <c r="Y863" s="835"/>
      <c r="Z863" s="270"/>
      <c r="AA863" s="831"/>
      <c r="AB863" s="855"/>
      <c r="AC863" s="319"/>
      <c r="AD863" s="319"/>
      <c r="AE863" s="319"/>
      <c r="AF863" s="319"/>
      <c r="AG863" s="857"/>
      <c r="AH863" s="46"/>
      <c r="AI863" s="19"/>
    </row>
    <row r="864" spans="2:35" hidden="1">
      <c r="B864" s="823"/>
      <c r="C864" s="828"/>
      <c r="D864" s="25"/>
      <c r="E864" s="25"/>
      <c r="F864" s="357"/>
      <c r="G864" s="22"/>
      <c r="H864" s="7" t="str">
        <f>IFERROR(IF(G864/#REF!=0," ",G864/#REF!),"")</f>
        <v/>
      </c>
      <c r="I864" s="147"/>
      <c r="J864" s="147"/>
      <c r="K864" s="147"/>
      <c r="L864" s="147"/>
      <c r="M864" s="147"/>
      <c r="N864" s="147"/>
      <c r="O864" s="863"/>
      <c r="P864" s="860"/>
      <c r="Q864" s="330"/>
      <c r="R864" s="866"/>
      <c r="S864" s="152"/>
      <c r="T864" s="152"/>
      <c r="U864" s="835"/>
      <c r="V864" s="345"/>
      <c r="W864" s="835"/>
      <c r="X864" s="345"/>
      <c r="Y864" s="835"/>
      <c r="Z864" s="270"/>
      <c r="AA864" s="831"/>
      <c r="AB864" s="855"/>
      <c r="AC864" s="319"/>
      <c r="AD864" s="319"/>
      <c r="AE864" s="319"/>
      <c r="AF864" s="319"/>
      <c r="AG864" s="857"/>
      <c r="AH864" s="46"/>
      <c r="AI864" s="19"/>
    </row>
    <row r="865" spans="2:35" hidden="1">
      <c r="B865" s="823"/>
      <c r="C865" s="828"/>
      <c r="D865" s="25"/>
      <c r="E865" s="25"/>
      <c r="F865" s="357"/>
      <c r="G865" s="22"/>
      <c r="H865" s="7" t="str">
        <f>IFERROR(IF(G865/#REF!=0," ",G865/#REF!),"")</f>
        <v/>
      </c>
      <c r="I865" s="147"/>
      <c r="J865" s="147"/>
      <c r="K865" s="147"/>
      <c r="L865" s="147"/>
      <c r="M865" s="147"/>
      <c r="N865" s="147"/>
      <c r="O865" s="863"/>
      <c r="P865" s="860"/>
      <c r="Q865" s="330"/>
      <c r="R865" s="866"/>
      <c r="S865" s="152"/>
      <c r="T865" s="152"/>
      <c r="U865" s="835"/>
      <c r="V865" s="345"/>
      <c r="W865" s="835"/>
      <c r="X865" s="345"/>
      <c r="Y865" s="835"/>
      <c r="Z865" s="270"/>
      <c r="AA865" s="831"/>
      <c r="AB865" s="855"/>
      <c r="AC865" s="319"/>
      <c r="AD865" s="319"/>
      <c r="AE865" s="319"/>
      <c r="AF865" s="319"/>
      <c r="AG865" s="857"/>
      <c r="AH865" s="46"/>
      <c r="AI865" s="19"/>
    </row>
    <row r="866" spans="2:35" hidden="1">
      <c r="B866" s="823"/>
      <c r="C866" s="828"/>
      <c r="D866" s="25"/>
      <c r="E866" s="25"/>
      <c r="F866" s="357"/>
      <c r="G866" s="22"/>
      <c r="H866" s="7" t="str">
        <f>IFERROR(IF(G866/#REF!=0," ",G866/#REF!),"")</f>
        <v/>
      </c>
      <c r="I866" s="147"/>
      <c r="J866" s="147"/>
      <c r="K866" s="147"/>
      <c r="L866" s="147"/>
      <c r="M866" s="147"/>
      <c r="N866" s="147"/>
      <c r="O866" s="863"/>
      <c r="P866" s="860"/>
      <c r="Q866" s="330"/>
      <c r="R866" s="866"/>
      <c r="S866" s="152"/>
      <c r="T866" s="152"/>
      <c r="U866" s="835"/>
      <c r="V866" s="345"/>
      <c r="W866" s="835"/>
      <c r="X866" s="345"/>
      <c r="Y866" s="835"/>
      <c r="Z866" s="270"/>
      <c r="AA866" s="831"/>
      <c r="AB866" s="855"/>
      <c r="AC866" s="319"/>
      <c r="AD866" s="319"/>
      <c r="AE866" s="319"/>
      <c r="AF866" s="319"/>
      <c r="AG866" s="857"/>
      <c r="AH866" s="46"/>
      <c r="AI866" s="19"/>
    </row>
    <row r="867" spans="2:35" hidden="1">
      <c r="B867" s="823"/>
      <c r="C867" s="828"/>
      <c r="D867" s="25"/>
      <c r="E867" s="25"/>
      <c r="F867" s="357"/>
      <c r="G867" s="22"/>
      <c r="H867" s="7" t="str">
        <f>IFERROR(IF(G867/#REF!=0," ",G867/#REF!),"")</f>
        <v/>
      </c>
      <c r="I867" s="147"/>
      <c r="J867" s="147"/>
      <c r="K867" s="147"/>
      <c r="L867" s="147"/>
      <c r="M867" s="147"/>
      <c r="N867" s="147"/>
      <c r="O867" s="863"/>
      <c r="P867" s="860"/>
      <c r="Q867" s="330"/>
      <c r="R867" s="866"/>
      <c r="S867" s="152"/>
      <c r="T867" s="152"/>
      <c r="U867" s="835"/>
      <c r="V867" s="345"/>
      <c r="W867" s="835"/>
      <c r="X867" s="345"/>
      <c r="Y867" s="835"/>
      <c r="Z867" s="270"/>
      <c r="AA867" s="831"/>
      <c r="AB867" s="855"/>
      <c r="AC867" s="319"/>
      <c r="AD867" s="319"/>
      <c r="AE867" s="319"/>
      <c r="AF867" s="319"/>
      <c r="AG867" s="857"/>
      <c r="AH867" s="46"/>
      <c r="AI867" s="19"/>
    </row>
    <row r="868" spans="2:35" hidden="1">
      <c r="B868" s="823"/>
      <c r="C868" s="828"/>
      <c r="D868" s="25"/>
      <c r="E868" s="25"/>
      <c r="F868" s="357"/>
      <c r="G868" s="22"/>
      <c r="H868" s="7" t="str">
        <f>IFERROR(IF(G868/#REF!=0," ",G868/#REF!),"")</f>
        <v/>
      </c>
      <c r="I868" s="147"/>
      <c r="J868" s="147"/>
      <c r="K868" s="147"/>
      <c r="L868" s="147"/>
      <c r="M868" s="147"/>
      <c r="N868" s="147"/>
      <c r="O868" s="863"/>
      <c r="P868" s="860"/>
      <c r="Q868" s="330"/>
      <c r="R868" s="866"/>
      <c r="S868" s="152"/>
      <c r="T868" s="152"/>
      <c r="U868" s="835"/>
      <c r="V868" s="345"/>
      <c r="W868" s="835"/>
      <c r="X868" s="345"/>
      <c r="Y868" s="835"/>
      <c r="Z868" s="270"/>
      <c r="AA868" s="831"/>
      <c r="AB868" s="855"/>
      <c r="AC868" s="319"/>
      <c r="AD868" s="319"/>
      <c r="AE868" s="319"/>
      <c r="AF868" s="319"/>
      <c r="AG868" s="857"/>
      <c r="AH868" s="46"/>
      <c r="AI868" s="19"/>
    </row>
    <row r="869" spans="2:35" hidden="1">
      <c r="B869" s="822"/>
      <c r="C869" s="829"/>
      <c r="D869" s="25"/>
      <c r="E869" s="25"/>
      <c r="F869" s="357"/>
      <c r="G869" s="22"/>
      <c r="H869" s="7" t="str">
        <f>IFERROR(IF(G869/#REF!=0," ",G869/#REF!),"")</f>
        <v/>
      </c>
      <c r="I869" s="7"/>
      <c r="J869" s="7"/>
      <c r="K869" s="7"/>
      <c r="L869" s="7"/>
      <c r="M869" s="7"/>
      <c r="N869" s="7"/>
      <c r="O869" s="864"/>
      <c r="P869" s="861"/>
      <c r="Q869" s="331"/>
      <c r="R869" s="867"/>
      <c r="S869" s="153"/>
      <c r="T869" s="153"/>
      <c r="U869" s="836"/>
      <c r="V869" s="346"/>
      <c r="W869" s="836"/>
      <c r="X869" s="346"/>
      <c r="Y869" s="836"/>
      <c r="Z869" s="271"/>
      <c r="AA869" s="832"/>
      <c r="AB869" s="856"/>
      <c r="AC869" s="320"/>
      <c r="AD869" s="320"/>
      <c r="AE869" s="320"/>
      <c r="AF869" s="320"/>
      <c r="AG869" s="858"/>
      <c r="AH869" s="46"/>
      <c r="AI869" s="19"/>
    </row>
    <row r="870" spans="2:35" s="90" customFormat="1" ht="16.5" hidden="1" customHeight="1">
      <c r="B870" s="821"/>
      <c r="C870" s="78" t="s">
        <v>348</v>
      </c>
      <c r="D870" s="78">
        <f>COUNTA(D860:D869)</f>
        <v>0</v>
      </c>
      <c r="E870" s="78"/>
      <c r="F870" s="78"/>
      <c r="G870" s="69">
        <f>SUM(G860:G869)</f>
        <v>0</v>
      </c>
      <c r="H870" s="69">
        <f>SUM(H860:H869)</f>
        <v>0</v>
      </c>
      <c r="I870" s="69"/>
      <c r="J870" s="69"/>
      <c r="K870" s="69"/>
      <c r="L870" s="69"/>
      <c r="M870" s="69"/>
      <c r="N870" s="69"/>
      <c r="O870" s="70">
        <f>SUM(O860:O869)</f>
        <v>0</v>
      </c>
      <c r="P870" s="71">
        <f>SUM(P860:P869)</f>
        <v>0</v>
      </c>
      <c r="Q870" s="71"/>
      <c r="R870" s="71">
        <f>SUM(R860:R869)</f>
        <v>0</v>
      </c>
      <c r="S870" s="71"/>
      <c r="T870" s="71"/>
      <c r="U870" s="74">
        <f>SUM(U860:U869)</f>
        <v>0</v>
      </c>
      <c r="V870" s="74"/>
      <c r="W870" s="74">
        <f t="shared" ref="W870" si="148">SUM(W860:W869)</f>
        <v>0</v>
      </c>
      <c r="X870" s="74"/>
      <c r="Y870" s="74">
        <f>SUM(Y860:Y869)</f>
        <v>0</v>
      </c>
      <c r="Z870" s="74"/>
      <c r="AA870" s="71"/>
      <c r="AB870" s="71" t="e">
        <f>SUM(AB860:AB869)</f>
        <v>#REF!</v>
      </c>
      <c r="AC870" s="71"/>
      <c r="AD870" s="71"/>
      <c r="AE870" s="71"/>
      <c r="AF870" s="71"/>
      <c r="AG870" s="71" t="e">
        <f t="shared" ref="AG870" si="149">SUM(AG860:AG869)</f>
        <v>#REF!</v>
      </c>
      <c r="AH870" s="81"/>
      <c r="AI870" s="91"/>
    </row>
    <row r="871" spans="2:35" s="93" customFormat="1" hidden="1">
      <c r="B871" s="822"/>
      <c r="C871" s="82"/>
      <c r="D871" s="83"/>
      <c r="E871" s="83"/>
      <c r="F871" s="84"/>
      <c r="G871" s="84"/>
      <c r="H871" s="28" t="str">
        <f>IFERROR(IF(G871/#REF!=0," ",G871/#REF!),"")</f>
        <v/>
      </c>
      <c r="I871" s="28"/>
      <c r="J871" s="28"/>
      <c r="K871" s="28"/>
      <c r="L871" s="28"/>
      <c r="M871" s="28"/>
      <c r="N871" s="28"/>
      <c r="O871" s="72"/>
      <c r="P871" s="73"/>
      <c r="Q871" s="73"/>
      <c r="R871" s="73"/>
      <c r="S871" s="73"/>
      <c r="T871" s="73"/>
      <c r="U871" s="73"/>
      <c r="V871" s="73"/>
      <c r="W871" s="73"/>
      <c r="X871" s="73"/>
      <c r="Y871" s="73"/>
      <c r="Z871" s="73"/>
      <c r="AA871" s="73"/>
      <c r="AB871" s="73"/>
      <c r="AC871" s="73"/>
      <c r="AD871" s="73"/>
      <c r="AE871" s="73"/>
      <c r="AF871" s="73"/>
      <c r="AG871" s="73"/>
      <c r="AH871" s="87"/>
      <c r="AI871" s="92"/>
    </row>
    <row r="872" spans="2:35" hidden="1">
      <c r="B872" s="823">
        <f>B860+1</f>
        <v>72</v>
      </c>
      <c r="C872" s="828"/>
      <c r="D872" s="25"/>
      <c r="E872" s="25"/>
      <c r="F872" s="24"/>
      <c r="G872" s="357"/>
      <c r="H872" s="7" t="str">
        <f>IFERROR(IF(G872/#REF!=0," ",G872/#REF!),"")</f>
        <v/>
      </c>
      <c r="I872" s="147"/>
      <c r="J872" s="147"/>
      <c r="K872" s="147"/>
      <c r="L872" s="147"/>
      <c r="M872" s="147"/>
      <c r="N872" s="147"/>
      <c r="O872" s="862" t="str">
        <f>IFERROR(ROUND(IF(G882/#REF!=0,"",G882/#REF!),0),"")</f>
        <v/>
      </c>
      <c r="P872" s="859" t="str">
        <f>IFERROR(O882/#REF!,"")</f>
        <v/>
      </c>
      <c r="Q872" s="332"/>
      <c r="R872" s="865" t="str">
        <f>IFERROR(P882*#REF!/2,"")</f>
        <v/>
      </c>
      <c r="S872" s="152"/>
      <c r="T872" s="152"/>
      <c r="U872" s="834" t="str">
        <f>IFERROR(ROUND(IF(OR(#REF!="Hino Truck",#REF!="Hino Truck",#REF!="Hino Truck",#REF!="Hino Truck"),$P882/#REF!,""),1),"NA")</f>
        <v>NA</v>
      </c>
      <c r="V872" s="344"/>
      <c r="W872" s="834" t="str">
        <f>IFERROR(ROUND(IF(OR(#REF!="Shazoor",#REF!="Shazoor",#REF!="Shazoor",#REF!="Shazoor"),$P882/#REF!,""),1),"NA")</f>
        <v>NA</v>
      </c>
      <c r="X872" s="344"/>
      <c r="Y872" s="834" t="str">
        <f>IFERROR(ROUND(IF(OR(#REF!="Suzuki",#REF!="Suzuki",#REF!="Suzuki",#REF!="Suzuki"),$P882/#REF!,""),1),"NA")</f>
        <v>NA</v>
      </c>
      <c r="Z872" s="269"/>
      <c r="AA872" s="830"/>
      <c r="AB872" s="855" t="e">
        <f>H882/#REF!/#REF!</f>
        <v>#REF!</v>
      </c>
      <c r="AC872" s="319"/>
      <c r="AD872" s="319"/>
      <c r="AE872" s="319"/>
      <c r="AF872" s="319"/>
      <c r="AG872" s="857" t="e">
        <f>ROUND(AB882/#REF!,0)</f>
        <v>#REF!</v>
      </c>
      <c r="AH872" s="44"/>
      <c r="AI872" s="19"/>
    </row>
    <row r="873" spans="2:35" hidden="1">
      <c r="B873" s="823"/>
      <c r="C873" s="828"/>
      <c r="D873" s="25"/>
      <c r="E873" s="25"/>
      <c r="F873" s="357"/>
      <c r="G873" s="357"/>
      <c r="H873" s="7" t="str">
        <f>IFERROR(IF(G873/#REF!=0," ",G873/#REF!),"")</f>
        <v/>
      </c>
      <c r="I873" s="147"/>
      <c r="J873" s="147"/>
      <c r="K873" s="147"/>
      <c r="L873" s="147"/>
      <c r="M873" s="147"/>
      <c r="N873" s="147"/>
      <c r="O873" s="863"/>
      <c r="P873" s="860"/>
      <c r="Q873" s="330"/>
      <c r="R873" s="866"/>
      <c r="S873" s="152"/>
      <c r="T873" s="152"/>
      <c r="U873" s="835"/>
      <c r="V873" s="345"/>
      <c r="W873" s="835"/>
      <c r="X873" s="345"/>
      <c r="Y873" s="835"/>
      <c r="Z873" s="270"/>
      <c r="AA873" s="831"/>
      <c r="AB873" s="855"/>
      <c r="AC873" s="319"/>
      <c r="AD873" s="319"/>
      <c r="AE873" s="319"/>
      <c r="AF873" s="319"/>
      <c r="AG873" s="857"/>
      <c r="AH873" s="46"/>
      <c r="AI873" s="19"/>
    </row>
    <row r="874" spans="2:35" hidden="1">
      <c r="B874" s="823"/>
      <c r="C874" s="828"/>
      <c r="D874" s="25"/>
      <c r="E874" s="25"/>
      <c r="F874" s="357"/>
      <c r="G874" s="357"/>
      <c r="H874" s="7" t="str">
        <f>IFERROR(IF(G874/#REF!=0," ",G874/#REF!),"")</f>
        <v/>
      </c>
      <c r="I874" s="147"/>
      <c r="J874" s="147"/>
      <c r="K874" s="147"/>
      <c r="L874" s="147"/>
      <c r="M874" s="147"/>
      <c r="N874" s="147"/>
      <c r="O874" s="863"/>
      <c r="P874" s="860"/>
      <c r="Q874" s="330"/>
      <c r="R874" s="866"/>
      <c r="S874" s="152"/>
      <c r="T874" s="152"/>
      <c r="U874" s="835"/>
      <c r="V874" s="345"/>
      <c r="W874" s="835"/>
      <c r="X874" s="345"/>
      <c r="Y874" s="835"/>
      <c r="Z874" s="270"/>
      <c r="AA874" s="831"/>
      <c r="AB874" s="855"/>
      <c r="AC874" s="319"/>
      <c r="AD874" s="319"/>
      <c r="AE874" s="319"/>
      <c r="AF874" s="319"/>
      <c r="AG874" s="857"/>
      <c r="AH874" s="46"/>
      <c r="AI874" s="19"/>
    </row>
    <row r="875" spans="2:35" hidden="1">
      <c r="B875" s="823"/>
      <c r="C875" s="828"/>
      <c r="D875" s="25"/>
      <c r="E875" s="25"/>
      <c r="F875" s="357"/>
      <c r="G875" s="357"/>
      <c r="H875" s="7" t="str">
        <f>IFERROR(IF(G875/#REF!=0," ",G875/#REF!),"")</f>
        <v/>
      </c>
      <c r="I875" s="147"/>
      <c r="J875" s="147"/>
      <c r="K875" s="147"/>
      <c r="L875" s="147"/>
      <c r="M875" s="147"/>
      <c r="N875" s="147"/>
      <c r="O875" s="863"/>
      <c r="P875" s="860"/>
      <c r="Q875" s="330"/>
      <c r="R875" s="866"/>
      <c r="S875" s="152"/>
      <c r="T875" s="152"/>
      <c r="U875" s="835"/>
      <c r="V875" s="345"/>
      <c r="W875" s="835"/>
      <c r="X875" s="345"/>
      <c r="Y875" s="835"/>
      <c r="Z875" s="270"/>
      <c r="AA875" s="831"/>
      <c r="AB875" s="855"/>
      <c r="AC875" s="319"/>
      <c r="AD875" s="319"/>
      <c r="AE875" s="319"/>
      <c r="AF875" s="319"/>
      <c r="AG875" s="857"/>
      <c r="AH875" s="46"/>
      <c r="AI875" s="19"/>
    </row>
    <row r="876" spans="2:35" hidden="1">
      <c r="B876" s="823"/>
      <c r="C876" s="828"/>
      <c r="D876" s="25"/>
      <c r="E876" s="25"/>
      <c r="F876" s="357"/>
      <c r="G876" s="22"/>
      <c r="H876" s="7" t="str">
        <f>IFERROR(IF(G876/#REF!=0," ",G876/#REF!),"")</f>
        <v/>
      </c>
      <c r="I876" s="147"/>
      <c r="J876" s="147"/>
      <c r="K876" s="147"/>
      <c r="L876" s="147"/>
      <c r="M876" s="147"/>
      <c r="N876" s="147"/>
      <c r="O876" s="863"/>
      <c r="P876" s="860"/>
      <c r="Q876" s="330"/>
      <c r="R876" s="866"/>
      <c r="S876" s="152"/>
      <c r="T876" s="152"/>
      <c r="U876" s="835"/>
      <c r="V876" s="345"/>
      <c r="W876" s="835"/>
      <c r="X876" s="345"/>
      <c r="Y876" s="835"/>
      <c r="Z876" s="270"/>
      <c r="AA876" s="831"/>
      <c r="AB876" s="855"/>
      <c r="AC876" s="319"/>
      <c r="AD876" s="319"/>
      <c r="AE876" s="319"/>
      <c r="AF876" s="319"/>
      <c r="AG876" s="857"/>
      <c r="AH876" s="46"/>
      <c r="AI876" s="19"/>
    </row>
    <row r="877" spans="2:35" hidden="1">
      <c r="B877" s="823"/>
      <c r="C877" s="828"/>
      <c r="D877" s="25"/>
      <c r="E877" s="25"/>
      <c r="F877" s="357"/>
      <c r="G877" s="22"/>
      <c r="H877" s="7" t="str">
        <f>IFERROR(IF(G877/#REF!=0," ",G877/#REF!),"")</f>
        <v/>
      </c>
      <c r="I877" s="147"/>
      <c r="J877" s="147"/>
      <c r="K877" s="147"/>
      <c r="L877" s="147"/>
      <c r="M877" s="147"/>
      <c r="N877" s="147"/>
      <c r="O877" s="863"/>
      <c r="P877" s="860"/>
      <c r="Q877" s="330"/>
      <c r="R877" s="866"/>
      <c r="S877" s="152"/>
      <c r="T877" s="152"/>
      <c r="U877" s="835"/>
      <c r="V877" s="345"/>
      <c r="W877" s="835"/>
      <c r="X877" s="345"/>
      <c r="Y877" s="835"/>
      <c r="Z877" s="270"/>
      <c r="AA877" s="831"/>
      <c r="AB877" s="855"/>
      <c r="AC877" s="319"/>
      <c r="AD877" s="319"/>
      <c r="AE877" s="319"/>
      <c r="AF877" s="319"/>
      <c r="AG877" s="857"/>
      <c r="AH877" s="46"/>
      <c r="AI877" s="19"/>
    </row>
    <row r="878" spans="2:35" hidden="1">
      <c r="B878" s="823"/>
      <c r="C878" s="828"/>
      <c r="D878" s="25"/>
      <c r="E878" s="25"/>
      <c r="F878" s="357"/>
      <c r="G878" s="22"/>
      <c r="H878" s="7" t="str">
        <f>IFERROR(IF(G878/#REF!=0," ",G878/#REF!),"")</f>
        <v/>
      </c>
      <c r="I878" s="147"/>
      <c r="J878" s="147"/>
      <c r="K878" s="147"/>
      <c r="L878" s="147"/>
      <c r="M878" s="147"/>
      <c r="N878" s="147"/>
      <c r="O878" s="863"/>
      <c r="P878" s="860"/>
      <c r="Q878" s="330"/>
      <c r="R878" s="866"/>
      <c r="S878" s="152"/>
      <c r="T878" s="152"/>
      <c r="U878" s="835"/>
      <c r="V878" s="345"/>
      <c r="W878" s="835"/>
      <c r="X878" s="345"/>
      <c r="Y878" s="835"/>
      <c r="Z878" s="270"/>
      <c r="AA878" s="831"/>
      <c r="AB878" s="855"/>
      <c r="AC878" s="319"/>
      <c r="AD878" s="319"/>
      <c r="AE878" s="319"/>
      <c r="AF878" s="319"/>
      <c r="AG878" s="857"/>
      <c r="AH878" s="46"/>
      <c r="AI878" s="19"/>
    </row>
    <row r="879" spans="2:35" hidden="1">
      <c r="B879" s="823"/>
      <c r="C879" s="828"/>
      <c r="D879" s="25"/>
      <c r="E879" s="25"/>
      <c r="F879" s="357"/>
      <c r="G879" s="22"/>
      <c r="H879" s="7" t="str">
        <f>IFERROR(IF(G879/#REF!=0," ",G879/#REF!),"")</f>
        <v/>
      </c>
      <c r="I879" s="147"/>
      <c r="J879" s="147"/>
      <c r="K879" s="147"/>
      <c r="L879" s="147"/>
      <c r="M879" s="147"/>
      <c r="N879" s="147"/>
      <c r="O879" s="863"/>
      <c r="P879" s="860"/>
      <c r="Q879" s="330"/>
      <c r="R879" s="866"/>
      <c r="S879" s="152"/>
      <c r="T879" s="152"/>
      <c r="U879" s="835"/>
      <c r="V879" s="345"/>
      <c r="W879" s="835"/>
      <c r="X879" s="345"/>
      <c r="Y879" s="835"/>
      <c r="Z879" s="270"/>
      <c r="AA879" s="831"/>
      <c r="AB879" s="855"/>
      <c r="AC879" s="319"/>
      <c r="AD879" s="319"/>
      <c r="AE879" s="319"/>
      <c r="AF879" s="319"/>
      <c r="AG879" s="857"/>
      <c r="AH879" s="46"/>
      <c r="AI879" s="19"/>
    </row>
    <row r="880" spans="2:35" hidden="1">
      <c r="B880" s="823"/>
      <c r="C880" s="828"/>
      <c r="D880" s="25"/>
      <c r="E880" s="25"/>
      <c r="F880" s="357"/>
      <c r="G880" s="22"/>
      <c r="H880" s="7" t="str">
        <f>IFERROR(IF(G880/#REF!=0," ",G880/#REF!),"")</f>
        <v/>
      </c>
      <c r="I880" s="147"/>
      <c r="J880" s="147"/>
      <c r="K880" s="147"/>
      <c r="L880" s="147"/>
      <c r="M880" s="147"/>
      <c r="N880" s="147"/>
      <c r="O880" s="863"/>
      <c r="P880" s="860"/>
      <c r="Q880" s="330"/>
      <c r="R880" s="866"/>
      <c r="S880" s="152"/>
      <c r="T880" s="152"/>
      <c r="U880" s="835"/>
      <c r="V880" s="345"/>
      <c r="W880" s="835"/>
      <c r="X880" s="345"/>
      <c r="Y880" s="835"/>
      <c r="Z880" s="270"/>
      <c r="AA880" s="831"/>
      <c r="AB880" s="855"/>
      <c r="AC880" s="319"/>
      <c r="AD880" s="319"/>
      <c r="AE880" s="319"/>
      <c r="AF880" s="319"/>
      <c r="AG880" s="857"/>
      <c r="AH880" s="46"/>
      <c r="AI880" s="19"/>
    </row>
    <row r="881" spans="2:35" hidden="1">
      <c r="B881" s="822"/>
      <c r="C881" s="829"/>
      <c r="D881" s="25"/>
      <c r="E881" s="25"/>
      <c r="F881" s="357"/>
      <c r="G881" s="22"/>
      <c r="H881" s="7" t="str">
        <f>IFERROR(IF(G881/#REF!=0," ",G881/#REF!),"")</f>
        <v/>
      </c>
      <c r="I881" s="7"/>
      <c r="J881" s="7"/>
      <c r="K881" s="7"/>
      <c r="L881" s="7"/>
      <c r="M881" s="7"/>
      <c r="N881" s="7"/>
      <c r="O881" s="864"/>
      <c r="P881" s="861"/>
      <c r="Q881" s="331"/>
      <c r="R881" s="867"/>
      <c r="S881" s="153"/>
      <c r="T881" s="153"/>
      <c r="U881" s="836"/>
      <c r="V881" s="346"/>
      <c r="W881" s="836"/>
      <c r="X881" s="346"/>
      <c r="Y881" s="836"/>
      <c r="Z881" s="271"/>
      <c r="AA881" s="832"/>
      <c r="AB881" s="856"/>
      <c r="AC881" s="320"/>
      <c r="AD881" s="320"/>
      <c r="AE881" s="320"/>
      <c r="AF881" s="320"/>
      <c r="AG881" s="858"/>
      <c r="AH881" s="46"/>
      <c r="AI881" s="19"/>
    </row>
    <row r="882" spans="2:35" s="90" customFormat="1" ht="16.5" hidden="1" customHeight="1">
      <c r="B882" s="821"/>
      <c r="C882" s="78" t="s">
        <v>348</v>
      </c>
      <c r="D882" s="78">
        <f>COUNTA(D872:D881)</f>
        <v>0</v>
      </c>
      <c r="E882" s="78"/>
      <c r="F882" s="78"/>
      <c r="G882" s="69">
        <f>SUM(G872:G881)</f>
        <v>0</v>
      </c>
      <c r="H882" s="69">
        <f>SUM(H872:H881)</f>
        <v>0</v>
      </c>
      <c r="I882" s="69"/>
      <c r="J882" s="69"/>
      <c r="K882" s="69"/>
      <c r="L882" s="69"/>
      <c r="M882" s="69"/>
      <c r="N882" s="69"/>
      <c r="O882" s="70">
        <f>SUM(O872:O881)</f>
        <v>0</v>
      </c>
      <c r="P882" s="71">
        <f>SUM(P872:P881)</f>
        <v>0</v>
      </c>
      <c r="Q882" s="71"/>
      <c r="R882" s="71">
        <f>SUM(R872:R881)</f>
        <v>0</v>
      </c>
      <c r="S882" s="71"/>
      <c r="T882" s="71"/>
      <c r="U882" s="74">
        <f>SUM(U872:U881)</f>
        <v>0</v>
      </c>
      <c r="V882" s="74"/>
      <c r="W882" s="74">
        <f t="shared" ref="W882" si="150">SUM(W872:W881)</f>
        <v>0</v>
      </c>
      <c r="X882" s="74"/>
      <c r="Y882" s="74">
        <f>SUM(Y872:Y881)</f>
        <v>0</v>
      </c>
      <c r="Z882" s="74"/>
      <c r="AA882" s="71"/>
      <c r="AB882" s="71" t="e">
        <f>SUM(AB872:AB881)</f>
        <v>#REF!</v>
      </c>
      <c r="AC882" s="71"/>
      <c r="AD882" s="71"/>
      <c r="AE882" s="71"/>
      <c r="AF882" s="71"/>
      <c r="AG882" s="71" t="e">
        <f t="shared" ref="AG882" si="151">SUM(AG872:AG881)</f>
        <v>#REF!</v>
      </c>
      <c r="AH882" s="81"/>
      <c r="AI882" s="91"/>
    </row>
    <row r="883" spans="2:35" s="93" customFormat="1" hidden="1">
      <c r="B883" s="822"/>
      <c r="C883" s="82"/>
      <c r="D883" s="83"/>
      <c r="E883" s="83"/>
      <c r="F883" s="84"/>
      <c r="G883" s="84"/>
      <c r="H883" s="28" t="str">
        <f>IFERROR(IF(G883/#REF!=0," ",G883/#REF!),"")</f>
        <v/>
      </c>
      <c r="I883" s="28"/>
      <c r="J883" s="28"/>
      <c r="K883" s="28"/>
      <c r="L883" s="28"/>
      <c r="M883" s="28"/>
      <c r="N883" s="28"/>
      <c r="O883" s="72"/>
      <c r="P883" s="73"/>
      <c r="Q883" s="73"/>
      <c r="R883" s="73"/>
      <c r="S883" s="73"/>
      <c r="T883" s="73"/>
      <c r="U883" s="73"/>
      <c r="V883" s="73"/>
      <c r="W883" s="73"/>
      <c r="X883" s="73"/>
      <c r="Y883" s="73"/>
      <c r="Z883" s="73"/>
      <c r="AA883" s="73"/>
      <c r="AB883" s="73"/>
      <c r="AC883" s="73"/>
      <c r="AD883" s="73"/>
      <c r="AE883" s="73"/>
      <c r="AF883" s="73"/>
      <c r="AG883" s="73"/>
      <c r="AH883" s="87"/>
      <c r="AI883" s="92"/>
    </row>
    <row r="884" spans="2:35" hidden="1">
      <c r="B884" s="823">
        <f>B872+1</f>
        <v>73</v>
      </c>
      <c r="C884" s="828"/>
      <c r="D884" s="25"/>
      <c r="E884" s="25"/>
      <c r="F884" s="24"/>
      <c r="G884" s="357"/>
      <c r="H884" s="7" t="str">
        <f>IFERROR(IF(G884/#REF!=0," ",G884/#REF!),"")</f>
        <v/>
      </c>
      <c r="I884" s="147"/>
      <c r="J884" s="147"/>
      <c r="K884" s="147"/>
      <c r="L884" s="147"/>
      <c r="M884" s="147"/>
      <c r="N884" s="147"/>
      <c r="O884" s="862" t="str">
        <f>IFERROR(ROUND(IF(G894/#REF!=0,"",G894/#REF!),0),"")</f>
        <v/>
      </c>
      <c r="P884" s="859" t="str">
        <f>IFERROR(O894/#REF!,"")</f>
        <v/>
      </c>
      <c r="Q884" s="332"/>
      <c r="R884" s="865" t="str">
        <f>IFERROR(P894*#REF!/2,"")</f>
        <v/>
      </c>
      <c r="S884" s="152"/>
      <c r="T884" s="152"/>
      <c r="U884" s="834" t="str">
        <f>IFERROR(ROUND(IF(OR(#REF!="Hino Truck",#REF!="Hino Truck",#REF!="Hino Truck",#REF!="Hino Truck"),$P894/#REF!,""),1),"NA")</f>
        <v>NA</v>
      </c>
      <c r="V884" s="344"/>
      <c r="W884" s="834" t="str">
        <f>IFERROR(ROUND(IF(OR(#REF!="Shazoor",#REF!="Shazoor",#REF!="Shazoor",#REF!="Shazoor"),$P894/#REF!,""),1),"NA")</f>
        <v>NA</v>
      </c>
      <c r="X884" s="344"/>
      <c r="Y884" s="834" t="str">
        <f>IFERROR(ROUND(IF(OR(#REF!="Suzuki",#REF!="Suzuki",#REF!="Suzuki",#REF!="Suzuki"),$P894/#REF!,""),1),"NA")</f>
        <v>NA</v>
      </c>
      <c r="Z884" s="269"/>
      <c r="AA884" s="830"/>
      <c r="AB884" s="855" t="e">
        <f>H894/#REF!/#REF!</f>
        <v>#REF!</v>
      </c>
      <c r="AC884" s="319"/>
      <c r="AD884" s="319"/>
      <c r="AE884" s="319"/>
      <c r="AF884" s="319"/>
      <c r="AG884" s="857" t="e">
        <f>ROUND(AB894/#REF!,0)</f>
        <v>#REF!</v>
      </c>
      <c r="AH884" s="44"/>
      <c r="AI884" s="19"/>
    </row>
    <row r="885" spans="2:35" hidden="1">
      <c r="B885" s="823"/>
      <c r="C885" s="828"/>
      <c r="D885" s="25"/>
      <c r="E885" s="25"/>
      <c r="F885" s="357"/>
      <c r="G885" s="357"/>
      <c r="H885" s="7" t="str">
        <f>IFERROR(IF(G885/#REF!=0," ",G885/#REF!),"")</f>
        <v/>
      </c>
      <c r="I885" s="147"/>
      <c r="J885" s="147"/>
      <c r="K885" s="147"/>
      <c r="L885" s="147"/>
      <c r="M885" s="147"/>
      <c r="N885" s="147"/>
      <c r="O885" s="863"/>
      <c r="P885" s="860"/>
      <c r="Q885" s="330"/>
      <c r="R885" s="866"/>
      <c r="S885" s="152"/>
      <c r="T885" s="152"/>
      <c r="U885" s="835"/>
      <c r="V885" s="345"/>
      <c r="W885" s="835"/>
      <c r="X885" s="345"/>
      <c r="Y885" s="835"/>
      <c r="Z885" s="270"/>
      <c r="AA885" s="831"/>
      <c r="AB885" s="855"/>
      <c r="AC885" s="319"/>
      <c r="AD885" s="319"/>
      <c r="AE885" s="319"/>
      <c r="AF885" s="319"/>
      <c r="AG885" s="857"/>
      <c r="AH885" s="46"/>
      <c r="AI885" s="19"/>
    </row>
    <row r="886" spans="2:35" hidden="1">
      <c r="B886" s="823"/>
      <c r="C886" s="828"/>
      <c r="D886" s="25"/>
      <c r="E886" s="25"/>
      <c r="F886" s="357"/>
      <c r="G886" s="357"/>
      <c r="H886" s="7" t="str">
        <f>IFERROR(IF(G886/#REF!=0," ",G886/#REF!),"")</f>
        <v/>
      </c>
      <c r="I886" s="147"/>
      <c r="J886" s="147"/>
      <c r="K886" s="147"/>
      <c r="L886" s="147"/>
      <c r="M886" s="147"/>
      <c r="N886" s="147"/>
      <c r="O886" s="863"/>
      <c r="P886" s="860"/>
      <c r="Q886" s="330"/>
      <c r="R886" s="866"/>
      <c r="S886" s="152"/>
      <c r="T886" s="152"/>
      <c r="U886" s="835"/>
      <c r="V886" s="345"/>
      <c r="W886" s="835"/>
      <c r="X886" s="345"/>
      <c r="Y886" s="835"/>
      <c r="Z886" s="270"/>
      <c r="AA886" s="831"/>
      <c r="AB886" s="855"/>
      <c r="AC886" s="319"/>
      <c r="AD886" s="319"/>
      <c r="AE886" s="319"/>
      <c r="AF886" s="319"/>
      <c r="AG886" s="857"/>
      <c r="AH886" s="46"/>
      <c r="AI886" s="19"/>
    </row>
    <row r="887" spans="2:35" hidden="1">
      <c r="B887" s="823"/>
      <c r="C887" s="828"/>
      <c r="D887" s="25"/>
      <c r="E887" s="25"/>
      <c r="F887" s="357"/>
      <c r="G887" s="357"/>
      <c r="H887" s="7" t="str">
        <f>IFERROR(IF(G887/#REF!=0," ",G887/#REF!),"")</f>
        <v/>
      </c>
      <c r="I887" s="147"/>
      <c r="J887" s="147"/>
      <c r="K887" s="147"/>
      <c r="L887" s="147"/>
      <c r="M887" s="147"/>
      <c r="N887" s="147"/>
      <c r="O887" s="863"/>
      <c r="P887" s="860"/>
      <c r="Q887" s="330"/>
      <c r="R887" s="866"/>
      <c r="S887" s="152"/>
      <c r="T887" s="152"/>
      <c r="U887" s="835"/>
      <c r="V887" s="345"/>
      <c r="W887" s="835"/>
      <c r="X887" s="345"/>
      <c r="Y887" s="835"/>
      <c r="Z887" s="270"/>
      <c r="AA887" s="831"/>
      <c r="AB887" s="855"/>
      <c r="AC887" s="319"/>
      <c r="AD887" s="319"/>
      <c r="AE887" s="319"/>
      <c r="AF887" s="319"/>
      <c r="AG887" s="857"/>
      <c r="AH887" s="46"/>
      <c r="AI887" s="19"/>
    </row>
    <row r="888" spans="2:35" hidden="1">
      <c r="B888" s="823"/>
      <c r="C888" s="828"/>
      <c r="D888" s="25"/>
      <c r="E888" s="25"/>
      <c r="F888" s="357"/>
      <c r="G888" s="22"/>
      <c r="H888" s="7" t="str">
        <f>IFERROR(IF(G888/#REF!=0," ",G888/#REF!),"")</f>
        <v/>
      </c>
      <c r="I888" s="147"/>
      <c r="J888" s="147"/>
      <c r="K888" s="147"/>
      <c r="L888" s="147"/>
      <c r="M888" s="147"/>
      <c r="N888" s="147"/>
      <c r="O888" s="863"/>
      <c r="P888" s="860"/>
      <c r="Q888" s="330"/>
      <c r="R888" s="866"/>
      <c r="S888" s="152"/>
      <c r="T888" s="152"/>
      <c r="U888" s="835"/>
      <c r="V888" s="345"/>
      <c r="W888" s="835"/>
      <c r="X888" s="345"/>
      <c r="Y888" s="835"/>
      <c r="Z888" s="270"/>
      <c r="AA888" s="831"/>
      <c r="AB888" s="855"/>
      <c r="AC888" s="319"/>
      <c r="AD888" s="319"/>
      <c r="AE888" s="319"/>
      <c r="AF888" s="319"/>
      <c r="AG888" s="857"/>
      <c r="AH888" s="46"/>
      <c r="AI888" s="19"/>
    </row>
    <row r="889" spans="2:35" hidden="1">
      <c r="B889" s="823"/>
      <c r="C889" s="828"/>
      <c r="D889" s="25"/>
      <c r="E889" s="25"/>
      <c r="F889" s="357"/>
      <c r="G889" s="22"/>
      <c r="H889" s="7" t="str">
        <f>IFERROR(IF(G889/#REF!=0," ",G889/#REF!),"")</f>
        <v/>
      </c>
      <c r="I889" s="147"/>
      <c r="J889" s="147"/>
      <c r="K889" s="147"/>
      <c r="L889" s="147"/>
      <c r="M889" s="147"/>
      <c r="N889" s="147"/>
      <c r="O889" s="863"/>
      <c r="P889" s="860"/>
      <c r="Q889" s="330"/>
      <c r="R889" s="866"/>
      <c r="S889" s="152"/>
      <c r="T889" s="152"/>
      <c r="U889" s="835"/>
      <c r="V889" s="345"/>
      <c r="W889" s="835"/>
      <c r="X889" s="345"/>
      <c r="Y889" s="835"/>
      <c r="Z889" s="270"/>
      <c r="AA889" s="831"/>
      <c r="AB889" s="855"/>
      <c r="AC889" s="319"/>
      <c r="AD889" s="319"/>
      <c r="AE889" s="319"/>
      <c r="AF889" s="319"/>
      <c r="AG889" s="857"/>
      <c r="AH889" s="46"/>
      <c r="AI889" s="19"/>
    </row>
    <row r="890" spans="2:35" hidden="1">
      <c r="B890" s="823"/>
      <c r="C890" s="828"/>
      <c r="D890" s="25"/>
      <c r="E890" s="25"/>
      <c r="F890" s="357"/>
      <c r="G890" s="22"/>
      <c r="H890" s="7" t="str">
        <f>IFERROR(IF(G890/#REF!=0," ",G890/#REF!),"")</f>
        <v/>
      </c>
      <c r="I890" s="147"/>
      <c r="J890" s="147"/>
      <c r="K890" s="147"/>
      <c r="L890" s="147"/>
      <c r="M890" s="147"/>
      <c r="N890" s="147"/>
      <c r="O890" s="863"/>
      <c r="P890" s="860"/>
      <c r="Q890" s="330"/>
      <c r="R890" s="866"/>
      <c r="S890" s="152"/>
      <c r="T890" s="152"/>
      <c r="U890" s="835"/>
      <c r="V890" s="345"/>
      <c r="W890" s="835"/>
      <c r="X890" s="345"/>
      <c r="Y890" s="835"/>
      <c r="Z890" s="270"/>
      <c r="AA890" s="831"/>
      <c r="AB890" s="855"/>
      <c r="AC890" s="319"/>
      <c r="AD890" s="319"/>
      <c r="AE890" s="319"/>
      <c r="AF890" s="319"/>
      <c r="AG890" s="857"/>
      <c r="AH890" s="46"/>
      <c r="AI890" s="19"/>
    </row>
    <row r="891" spans="2:35" hidden="1">
      <c r="B891" s="823"/>
      <c r="C891" s="828"/>
      <c r="D891" s="25"/>
      <c r="E891" s="25"/>
      <c r="F891" s="357"/>
      <c r="G891" s="22"/>
      <c r="H891" s="7" t="str">
        <f>IFERROR(IF(G891/#REF!=0," ",G891/#REF!),"")</f>
        <v/>
      </c>
      <c r="I891" s="147"/>
      <c r="J891" s="147"/>
      <c r="K891" s="147"/>
      <c r="L891" s="147"/>
      <c r="M891" s="147"/>
      <c r="N891" s="147"/>
      <c r="O891" s="863"/>
      <c r="P891" s="860"/>
      <c r="Q891" s="330"/>
      <c r="R891" s="866"/>
      <c r="S891" s="152"/>
      <c r="T891" s="152"/>
      <c r="U891" s="835"/>
      <c r="V891" s="345"/>
      <c r="W891" s="835"/>
      <c r="X891" s="345"/>
      <c r="Y891" s="835"/>
      <c r="Z891" s="270"/>
      <c r="AA891" s="831"/>
      <c r="AB891" s="855"/>
      <c r="AC891" s="319"/>
      <c r="AD891" s="319"/>
      <c r="AE891" s="319"/>
      <c r="AF891" s="319"/>
      <c r="AG891" s="857"/>
      <c r="AH891" s="46"/>
      <c r="AI891" s="19"/>
    </row>
    <row r="892" spans="2:35" hidden="1">
      <c r="B892" s="823"/>
      <c r="C892" s="828"/>
      <c r="D892" s="25"/>
      <c r="E892" s="25"/>
      <c r="F892" s="357"/>
      <c r="G892" s="22"/>
      <c r="H892" s="7" t="str">
        <f>IFERROR(IF(G892/#REF!=0," ",G892/#REF!),"")</f>
        <v/>
      </c>
      <c r="I892" s="147"/>
      <c r="J892" s="147"/>
      <c r="K892" s="147"/>
      <c r="L892" s="147"/>
      <c r="M892" s="147"/>
      <c r="N892" s="147"/>
      <c r="O892" s="863"/>
      <c r="P892" s="860"/>
      <c r="Q892" s="330"/>
      <c r="R892" s="866"/>
      <c r="S892" s="152"/>
      <c r="T892" s="152"/>
      <c r="U892" s="835"/>
      <c r="V892" s="345"/>
      <c r="W892" s="835"/>
      <c r="X892" s="345"/>
      <c r="Y892" s="835"/>
      <c r="Z892" s="270"/>
      <c r="AA892" s="831"/>
      <c r="AB892" s="855"/>
      <c r="AC892" s="319"/>
      <c r="AD892" s="319"/>
      <c r="AE892" s="319"/>
      <c r="AF892" s="319"/>
      <c r="AG892" s="857"/>
      <c r="AH892" s="46"/>
      <c r="AI892" s="19"/>
    </row>
    <row r="893" spans="2:35" hidden="1">
      <c r="B893" s="822"/>
      <c r="C893" s="829"/>
      <c r="D893" s="25"/>
      <c r="E893" s="25"/>
      <c r="F893" s="357"/>
      <c r="G893" s="22"/>
      <c r="H893" s="7" t="str">
        <f>IFERROR(IF(G893/#REF!=0," ",G893/#REF!),"")</f>
        <v/>
      </c>
      <c r="I893" s="7"/>
      <c r="J893" s="7"/>
      <c r="K893" s="7"/>
      <c r="L893" s="7"/>
      <c r="M893" s="7"/>
      <c r="N893" s="7"/>
      <c r="O893" s="864"/>
      <c r="P893" s="861"/>
      <c r="Q893" s="331"/>
      <c r="R893" s="867"/>
      <c r="S893" s="153"/>
      <c r="T893" s="153"/>
      <c r="U893" s="836"/>
      <c r="V893" s="346"/>
      <c r="W893" s="836"/>
      <c r="X893" s="346"/>
      <c r="Y893" s="836"/>
      <c r="Z893" s="271"/>
      <c r="AA893" s="832"/>
      <c r="AB893" s="856"/>
      <c r="AC893" s="320"/>
      <c r="AD893" s="320"/>
      <c r="AE893" s="320"/>
      <c r="AF893" s="320"/>
      <c r="AG893" s="858"/>
      <c r="AH893" s="46"/>
      <c r="AI893" s="19"/>
    </row>
    <row r="894" spans="2:35" s="90" customFormat="1" ht="16.5" hidden="1" customHeight="1">
      <c r="B894" s="821"/>
      <c r="C894" s="78" t="s">
        <v>348</v>
      </c>
      <c r="D894" s="78">
        <f>COUNTA(D884:D893)</f>
        <v>0</v>
      </c>
      <c r="E894" s="78"/>
      <c r="F894" s="78"/>
      <c r="G894" s="69">
        <f>SUM(G884:G893)</f>
        <v>0</v>
      </c>
      <c r="H894" s="69">
        <f>SUM(H884:H893)</f>
        <v>0</v>
      </c>
      <c r="I894" s="69"/>
      <c r="J894" s="69"/>
      <c r="K894" s="69"/>
      <c r="L894" s="69"/>
      <c r="M894" s="69"/>
      <c r="N894" s="69"/>
      <c r="O894" s="70">
        <f>SUM(O884:O893)</f>
        <v>0</v>
      </c>
      <c r="P894" s="71">
        <f>SUM(P884:P893)</f>
        <v>0</v>
      </c>
      <c r="Q894" s="71"/>
      <c r="R894" s="71">
        <f>SUM(R884:R893)</f>
        <v>0</v>
      </c>
      <c r="S894" s="71"/>
      <c r="T894" s="71"/>
      <c r="U894" s="74">
        <f>SUM(U884:U893)</f>
        <v>0</v>
      </c>
      <c r="V894" s="74"/>
      <c r="W894" s="74">
        <f t="shared" ref="W894" si="152">SUM(W884:W893)</f>
        <v>0</v>
      </c>
      <c r="X894" s="74"/>
      <c r="Y894" s="74">
        <f>SUM(Y884:Y893)</f>
        <v>0</v>
      </c>
      <c r="Z894" s="74"/>
      <c r="AA894" s="71"/>
      <c r="AB894" s="71" t="e">
        <f>SUM(AB884:AB893)</f>
        <v>#REF!</v>
      </c>
      <c r="AC894" s="71"/>
      <c r="AD894" s="71"/>
      <c r="AE894" s="71"/>
      <c r="AF894" s="71"/>
      <c r="AG894" s="71" t="e">
        <f t="shared" ref="AG894" si="153">SUM(AG884:AG893)</f>
        <v>#REF!</v>
      </c>
      <c r="AH894" s="81"/>
      <c r="AI894" s="91"/>
    </row>
    <row r="895" spans="2:35" s="93" customFormat="1" hidden="1">
      <c r="B895" s="822"/>
      <c r="C895" s="82"/>
      <c r="D895" s="83"/>
      <c r="E895" s="83"/>
      <c r="F895" s="84"/>
      <c r="G895" s="84"/>
      <c r="H895" s="28" t="str">
        <f>IFERROR(IF(G895/#REF!=0," ",G895/#REF!),"")</f>
        <v/>
      </c>
      <c r="I895" s="28"/>
      <c r="J895" s="28"/>
      <c r="K895" s="28"/>
      <c r="L895" s="28"/>
      <c r="M895" s="28"/>
      <c r="N895" s="28"/>
      <c r="O895" s="72"/>
      <c r="P895" s="73"/>
      <c r="Q895" s="73"/>
      <c r="R895" s="73"/>
      <c r="S895" s="73"/>
      <c r="T895" s="73"/>
      <c r="U895" s="73"/>
      <c r="V895" s="73"/>
      <c r="W895" s="73"/>
      <c r="X895" s="73"/>
      <c r="Y895" s="73"/>
      <c r="Z895" s="73"/>
      <c r="AA895" s="73"/>
      <c r="AB895" s="73"/>
      <c r="AC895" s="73"/>
      <c r="AD895" s="73"/>
      <c r="AE895" s="73"/>
      <c r="AF895" s="73"/>
      <c r="AG895" s="73"/>
      <c r="AH895" s="87"/>
      <c r="AI895" s="92"/>
    </row>
    <row r="896" spans="2:35" hidden="1">
      <c r="B896" s="823">
        <f>B884+1</f>
        <v>74</v>
      </c>
      <c r="C896" s="828"/>
      <c r="D896" s="25"/>
      <c r="E896" s="25"/>
      <c r="F896" s="24"/>
      <c r="G896" s="357"/>
      <c r="H896" s="7" t="str">
        <f>IFERROR(IF(G896/#REF!=0," ",G896/#REF!),"")</f>
        <v/>
      </c>
      <c r="I896" s="147"/>
      <c r="J896" s="147"/>
      <c r="K896" s="147"/>
      <c r="L896" s="147"/>
      <c r="M896" s="147"/>
      <c r="N896" s="147"/>
      <c r="O896" s="862" t="str">
        <f>IFERROR(ROUND(IF(G906/#REF!=0,"",G906/#REF!),0),"")</f>
        <v/>
      </c>
      <c r="P896" s="859" t="str">
        <f>IFERROR(O906/#REF!,"")</f>
        <v/>
      </c>
      <c r="Q896" s="332"/>
      <c r="R896" s="865" t="str">
        <f>IFERROR(P906*#REF!/2,"")</f>
        <v/>
      </c>
      <c r="S896" s="152"/>
      <c r="T896" s="152"/>
      <c r="U896" s="834" t="str">
        <f>IFERROR(ROUND(IF(OR(#REF!="Hino Truck",#REF!="Hino Truck",#REF!="Hino Truck",#REF!="Hino Truck"),$P906/#REF!,""),1),"NA")</f>
        <v>NA</v>
      </c>
      <c r="V896" s="344"/>
      <c r="W896" s="834" t="str">
        <f>IFERROR(ROUND(IF(OR(#REF!="Shazoor",#REF!="Shazoor",#REF!="Shazoor",#REF!="Shazoor"),$P906/#REF!,""),1),"NA")</f>
        <v>NA</v>
      </c>
      <c r="X896" s="344"/>
      <c r="Y896" s="834" t="str">
        <f>IFERROR(ROUND(IF(OR(#REF!="Suzuki",#REF!="Suzuki",#REF!="Suzuki",#REF!="Suzuki"),$P906/#REF!,""),1),"NA")</f>
        <v>NA</v>
      </c>
      <c r="Z896" s="269"/>
      <c r="AA896" s="830"/>
      <c r="AB896" s="855" t="e">
        <f>H906/#REF!/#REF!</f>
        <v>#REF!</v>
      </c>
      <c r="AC896" s="319"/>
      <c r="AD896" s="319"/>
      <c r="AE896" s="319"/>
      <c r="AF896" s="319"/>
      <c r="AG896" s="857" t="e">
        <f>ROUND(AB906/#REF!,0)</f>
        <v>#REF!</v>
      </c>
      <c r="AH896" s="44"/>
      <c r="AI896" s="19"/>
    </row>
    <row r="897" spans="2:35" hidden="1">
      <c r="B897" s="823"/>
      <c r="C897" s="828"/>
      <c r="D897" s="25"/>
      <c r="E897" s="25"/>
      <c r="F897" s="357"/>
      <c r="G897" s="357"/>
      <c r="H897" s="7" t="str">
        <f>IFERROR(IF(G897/#REF!=0," ",G897/#REF!),"")</f>
        <v/>
      </c>
      <c r="I897" s="147"/>
      <c r="J897" s="147"/>
      <c r="K897" s="147"/>
      <c r="L897" s="147"/>
      <c r="M897" s="147"/>
      <c r="N897" s="147"/>
      <c r="O897" s="863"/>
      <c r="P897" s="860"/>
      <c r="Q897" s="330"/>
      <c r="R897" s="866"/>
      <c r="S897" s="152"/>
      <c r="T897" s="152"/>
      <c r="U897" s="835"/>
      <c r="V897" s="345"/>
      <c r="W897" s="835"/>
      <c r="X897" s="345"/>
      <c r="Y897" s="835"/>
      <c r="Z897" s="270"/>
      <c r="AA897" s="831"/>
      <c r="AB897" s="855"/>
      <c r="AC897" s="319"/>
      <c r="AD897" s="319"/>
      <c r="AE897" s="319"/>
      <c r="AF897" s="319"/>
      <c r="AG897" s="857"/>
      <c r="AH897" s="46"/>
      <c r="AI897" s="19"/>
    </row>
    <row r="898" spans="2:35" hidden="1">
      <c r="B898" s="823"/>
      <c r="C898" s="828"/>
      <c r="D898" s="25"/>
      <c r="E898" s="25"/>
      <c r="F898" s="357"/>
      <c r="G898" s="357"/>
      <c r="H898" s="7" t="str">
        <f>IFERROR(IF(G898/#REF!=0," ",G898/#REF!),"")</f>
        <v/>
      </c>
      <c r="I898" s="147"/>
      <c r="J898" s="147"/>
      <c r="K898" s="147"/>
      <c r="L898" s="147"/>
      <c r="M898" s="147"/>
      <c r="N898" s="147"/>
      <c r="O898" s="863"/>
      <c r="P898" s="860"/>
      <c r="Q898" s="330"/>
      <c r="R898" s="866"/>
      <c r="S898" s="152"/>
      <c r="T898" s="152"/>
      <c r="U898" s="835"/>
      <c r="V898" s="345"/>
      <c r="W898" s="835"/>
      <c r="X898" s="345"/>
      <c r="Y898" s="835"/>
      <c r="Z898" s="270"/>
      <c r="AA898" s="831"/>
      <c r="AB898" s="855"/>
      <c r="AC898" s="319"/>
      <c r="AD898" s="319"/>
      <c r="AE898" s="319"/>
      <c r="AF898" s="319"/>
      <c r="AG898" s="857"/>
      <c r="AH898" s="46"/>
      <c r="AI898" s="19"/>
    </row>
    <row r="899" spans="2:35" hidden="1">
      <c r="B899" s="823"/>
      <c r="C899" s="828"/>
      <c r="D899" s="25"/>
      <c r="E899" s="25"/>
      <c r="F899" s="357"/>
      <c r="G899" s="357"/>
      <c r="H899" s="7" t="str">
        <f>IFERROR(IF(G899/#REF!=0," ",G899/#REF!),"")</f>
        <v/>
      </c>
      <c r="I899" s="147"/>
      <c r="J899" s="147"/>
      <c r="K899" s="147"/>
      <c r="L899" s="147"/>
      <c r="M899" s="147"/>
      <c r="N899" s="147"/>
      <c r="O899" s="863"/>
      <c r="P899" s="860"/>
      <c r="Q899" s="330"/>
      <c r="R899" s="866"/>
      <c r="S899" s="152"/>
      <c r="T899" s="152"/>
      <c r="U899" s="835"/>
      <c r="V899" s="345"/>
      <c r="W899" s="835"/>
      <c r="X899" s="345"/>
      <c r="Y899" s="835"/>
      <c r="Z899" s="270"/>
      <c r="AA899" s="831"/>
      <c r="AB899" s="855"/>
      <c r="AC899" s="319"/>
      <c r="AD899" s="319"/>
      <c r="AE899" s="319"/>
      <c r="AF899" s="319"/>
      <c r="AG899" s="857"/>
      <c r="AH899" s="46"/>
      <c r="AI899" s="19"/>
    </row>
    <row r="900" spans="2:35" hidden="1">
      <c r="B900" s="823"/>
      <c r="C900" s="828"/>
      <c r="D900" s="25"/>
      <c r="E900" s="25"/>
      <c r="F900" s="357"/>
      <c r="G900" s="22"/>
      <c r="H900" s="7" t="str">
        <f>IFERROR(IF(G900/#REF!=0," ",G900/#REF!),"")</f>
        <v/>
      </c>
      <c r="I900" s="147"/>
      <c r="J900" s="147"/>
      <c r="K900" s="147"/>
      <c r="L900" s="147"/>
      <c r="M900" s="147"/>
      <c r="N900" s="147"/>
      <c r="O900" s="863"/>
      <c r="P900" s="860"/>
      <c r="Q900" s="330"/>
      <c r="R900" s="866"/>
      <c r="S900" s="152"/>
      <c r="T900" s="152"/>
      <c r="U900" s="835"/>
      <c r="V900" s="345"/>
      <c r="W900" s="835"/>
      <c r="X900" s="345"/>
      <c r="Y900" s="835"/>
      <c r="Z900" s="270"/>
      <c r="AA900" s="831"/>
      <c r="AB900" s="855"/>
      <c r="AC900" s="319"/>
      <c r="AD900" s="319"/>
      <c r="AE900" s="319"/>
      <c r="AF900" s="319"/>
      <c r="AG900" s="857"/>
      <c r="AH900" s="46"/>
      <c r="AI900" s="19"/>
    </row>
    <row r="901" spans="2:35" hidden="1">
      <c r="B901" s="823"/>
      <c r="C901" s="828"/>
      <c r="D901" s="25"/>
      <c r="E901" s="25"/>
      <c r="F901" s="357"/>
      <c r="G901" s="22"/>
      <c r="H901" s="7" t="str">
        <f>IFERROR(IF(G901/#REF!=0," ",G901/#REF!),"")</f>
        <v/>
      </c>
      <c r="I901" s="147"/>
      <c r="J901" s="147"/>
      <c r="K901" s="147"/>
      <c r="L901" s="147"/>
      <c r="M901" s="147"/>
      <c r="N901" s="147"/>
      <c r="O901" s="863"/>
      <c r="P901" s="860"/>
      <c r="Q901" s="330"/>
      <c r="R901" s="866"/>
      <c r="S901" s="152"/>
      <c r="T901" s="152"/>
      <c r="U901" s="835"/>
      <c r="V901" s="345"/>
      <c r="W901" s="835"/>
      <c r="X901" s="345"/>
      <c r="Y901" s="835"/>
      <c r="Z901" s="270"/>
      <c r="AA901" s="831"/>
      <c r="AB901" s="855"/>
      <c r="AC901" s="319"/>
      <c r="AD901" s="319"/>
      <c r="AE901" s="319"/>
      <c r="AF901" s="319"/>
      <c r="AG901" s="857"/>
      <c r="AH901" s="46"/>
      <c r="AI901" s="19"/>
    </row>
    <row r="902" spans="2:35" hidden="1">
      <c r="B902" s="823"/>
      <c r="C902" s="828"/>
      <c r="D902" s="25"/>
      <c r="E902" s="25"/>
      <c r="F902" s="357"/>
      <c r="G902" s="22"/>
      <c r="H902" s="7" t="str">
        <f>IFERROR(IF(G902/#REF!=0," ",G902/#REF!),"")</f>
        <v/>
      </c>
      <c r="I902" s="147"/>
      <c r="J902" s="147"/>
      <c r="K902" s="147"/>
      <c r="L902" s="147"/>
      <c r="M902" s="147"/>
      <c r="N902" s="147"/>
      <c r="O902" s="863"/>
      <c r="P902" s="860"/>
      <c r="Q902" s="330"/>
      <c r="R902" s="866"/>
      <c r="S902" s="152"/>
      <c r="T902" s="152"/>
      <c r="U902" s="835"/>
      <c r="V902" s="345"/>
      <c r="W902" s="835"/>
      <c r="X902" s="345"/>
      <c r="Y902" s="835"/>
      <c r="Z902" s="270"/>
      <c r="AA902" s="831"/>
      <c r="AB902" s="855"/>
      <c r="AC902" s="319"/>
      <c r="AD902" s="319"/>
      <c r="AE902" s="319"/>
      <c r="AF902" s="319"/>
      <c r="AG902" s="857"/>
      <c r="AH902" s="46"/>
      <c r="AI902" s="19"/>
    </row>
    <row r="903" spans="2:35" hidden="1">
      <c r="B903" s="823"/>
      <c r="C903" s="828"/>
      <c r="D903" s="25"/>
      <c r="E903" s="25"/>
      <c r="F903" s="357"/>
      <c r="G903" s="22"/>
      <c r="H903" s="7" t="str">
        <f>IFERROR(IF(G903/#REF!=0," ",G903/#REF!),"")</f>
        <v/>
      </c>
      <c r="I903" s="147"/>
      <c r="J903" s="147"/>
      <c r="K903" s="147"/>
      <c r="L903" s="147"/>
      <c r="M903" s="147"/>
      <c r="N903" s="147"/>
      <c r="O903" s="863"/>
      <c r="P903" s="860"/>
      <c r="Q903" s="330"/>
      <c r="R903" s="866"/>
      <c r="S903" s="152"/>
      <c r="T903" s="152"/>
      <c r="U903" s="835"/>
      <c r="V903" s="345"/>
      <c r="W903" s="835"/>
      <c r="X903" s="345"/>
      <c r="Y903" s="835"/>
      <c r="Z903" s="270"/>
      <c r="AA903" s="831"/>
      <c r="AB903" s="855"/>
      <c r="AC903" s="319"/>
      <c r="AD903" s="319"/>
      <c r="AE903" s="319"/>
      <c r="AF903" s="319"/>
      <c r="AG903" s="857"/>
      <c r="AH903" s="46"/>
      <c r="AI903" s="19"/>
    </row>
    <row r="904" spans="2:35" hidden="1">
      <c r="B904" s="823"/>
      <c r="C904" s="828"/>
      <c r="D904" s="25"/>
      <c r="E904" s="25"/>
      <c r="F904" s="357"/>
      <c r="G904" s="22"/>
      <c r="H904" s="7" t="str">
        <f>IFERROR(IF(G904/#REF!=0," ",G904/#REF!),"")</f>
        <v/>
      </c>
      <c r="I904" s="147"/>
      <c r="J904" s="147"/>
      <c r="K904" s="147"/>
      <c r="L904" s="147"/>
      <c r="M904" s="147"/>
      <c r="N904" s="147"/>
      <c r="O904" s="863"/>
      <c r="P904" s="860"/>
      <c r="Q904" s="330"/>
      <c r="R904" s="866"/>
      <c r="S904" s="152"/>
      <c r="T904" s="152"/>
      <c r="U904" s="835"/>
      <c r="V904" s="345"/>
      <c r="W904" s="835"/>
      <c r="X904" s="345"/>
      <c r="Y904" s="835"/>
      <c r="Z904" s="270"/>
      <c r="AA904" s="831"/>
      <c r="AB904" s="855"/>
      <c r="AC904" s="319"/>
      <c r="AD904" s="319"/>
      <c r="AE904" s="319"/>
      <c r="AF904" s="319"/>
      <c r="AG904" s="857"/>
      <c r="AH904" s="46"/>
      <c r="AI904" s="19"/>
    </row>
    <row r="905" spans="2:35" hidden="1">
      <c r="B905" s="822"/>
      <c r="C905" s="829"/>
      <c r="D905" s="25"/>
      <c r="E905" s="25"/>
      <c r="F905" s="357"/>
      <c r="G905" s="22"/>
      <c r="H905" s="7" t="str">
        <f>IFERROR(IF(G905/#REF!=0," ",G905/#REF!),"")</f>
        <v/>
      </c>
      <c r="I905" s="7"/>
      <c r="J905" s="7"/>
      <c r="K905" s="7"/>
      <c r="L905" s="7"/>
      <c r="M905" s="7"/>
      <c r="N905" s="7"/>
      <c r="O905" s="864"/>
      <c r="P905" s="861"/>
      <c r="Q905" s="331"/>
      <c r="R905" s="867"/>
      <c r="S905" s="153"/>
      <c r="T905" s="153"/>
      <c r="U905" s="836"/>
      <c r="V905" s="346"/>
      <c r="W905" s="836"/>
      <c r="X905" s="346"/>
      <c r="Y905" s="836"/>
      <c r="Z905" s="271"/>
      <c r="AA905" s="832"/>
      <c r="AB905" s="856"/>
      <c r="AC905" s="320"/>
      <c r="AD905" s="320"/>
      <c r="AE905" s="320"/>
      <c r="AF905" s="320"/>
      <c r="AG905" s="858"/>
      <c r="AH905" s="46"/>
      <c r="AI905" s="19"/>
    </row>
    <row r="906" spans="2:35" s="90" customFormat="1" ht="16.5" hidden="1" customHeight="1">
      <c r="B906" s="821"/>
      <c r="C906" s="78" t="s">
        <v>348</v>
      </c>
      <c r="D906" s="78">
        <f>COUNTA(D896:D905)</f>
        <v>0</v>
      </c>
      <c r="E906" s="78"/>
      <c r="F906" s="78"/>
      <c r="G906" s="69">
        <f>SUM(G896:G905)</f>
        <v>0</v>
      </c>
      <c r="H906" s="69">
        <f>SUM(H896:H905)</f>
        <v>0</v>
      </c>
      <c r="I906" s="69"/>
      <c r="J906" s="69"/>
      <c r="K906" s="69"/>
      <c r="L906" s="69"/>
      <c r="M906" s="69"/>
      <c r="N906" s="69"/>
      <c r="O906" s="70">
        <f>SUM(O896:O905)</f>
        <v>0</v>
      </c>
      <c r="P906" s="71">
        <f>SUM(P896:P905)</f>
        <v>0</v>
      </c>
      <c r="Q906" s="71"/>
      <c r="R906" s="71">
        <f>SUM(R896:R905)</f>
        <v>0</v>
      </c>
      <c r="S906" s="71"/>
      <c r="T906" s="71"/>
      <c r="U906" s="74">
        <f>SUM(U896:U905)</f>
        <v>0</v>
      </c>
      <c r="V906" s="74"/>
      <c r="W906" s="74">
        <f t="shared" ref="W906" si="154">SUM(W896:W905)</f>
        <v>0</v>
      </c>
      <c r="X906" s="74"/>
      <c r="Y906" s="74">
        <f>SUM(Y896:Y905)</f>
        <v>0</v>
      </c>
      <c r="Z906" s="74"/>
      <c r="AA906" s="71"/>
      <c r="AB906" s="71" t="e">
        <f>SUM(AB896:AB905)</f>
        <v>#REF!</v>
      </c>
      <c r="AC906" s="71"/>
      <c r="AD906" s="71"/>
      <c r="AE906" s="71"/>
      <c r="AF906" s="71"/>
      <c r="AG906" s="71" t="e">
        <f t="shared" ref="AG906" si="155">SUM(AG896:AG905)</f>
        <v>#REF!</v>
      </c>
      <c r="AH906" s="81"/>
      <c r="AI906" s="91"/>
    </row>
    <row r="907" spans="2:35" s="93" customFormat="1" hidden="1">
      <c r="B907" s="822"/>
      <c r="C907" s="82"/>
      <c r="D907" s="83"/>
      <c r="E907" s="83"/>
      <c r="F907" s="84"/>
      <c r="G907" s="84"/>
      <c r="H907" s="28" t="str">
        <f>IFERROR(IF(G907/#REF!=0," ",G907/#REF!),"")</f>
        <v/>
      </c>
      <c r="I907" s="28"/>
      <c r="J907" s="28"/>
      <c r="K907" s="28"/>
      <c r="L907" s="28"/>
      <c r="M907" s="28"/>
      <c r="N907" s="28"/>
      <c r="O907" s="72"/>
      <c r="P907" s="73"/>
      <c r="Q907" s="73"/>
      <c r="R907" s="73"/>
      <c r="S907" s="73"/>
      <c r="T907" s="73"/>
      <c r="U907" s="73"/>
      <c r="V907" s="73"/>
      <c r="W907" s="73"/>
      <c r="X907" s="73"/>
      <c r="Y907" s="73"/>
      <c r="Z907" s="73"/>
      <c r="AA907" s="73"/>
      <c r="AB907" s="73"/>
      <c r="AC907" s="73"/>
      <c r="AD907" s="73"/>
      <c r="AE907" s="73"/>
      <c r="AF907" s="73"/>
      <c r="AG907" s="73"/>
      <c r="AH907" s="87"/>
      <c r="AI907" s="92"/>
    </row>
    <row r="908" spans="2:35" hidden="1">
      <c r="B908" s="823">
        <f>B896+1</f>
        <v>75</v>
      </c>
      <c r="C908" s="828"/>
      <c r="D908" s="25"/>
      <c r="E908" s="25"/>
      <c r="F908" s="24"/>
      <c r="G908" s="357"/>
      <c r="H908" s="7" t="str">
        <f>IFERROR(IF(G908/#REF!=0," ",G908/#REF!),"")</f>
        <v/>
      </c>
      <c r="I908" s="147"/>
      <c r="J908" s="147"/>
      <c r="K908" s="147"/>
      <c r="L908" s="147"/>
      <c r="M908" s="147"/>
      <c r="N908" s="147"/>
      <c r="O908" s="862" t="str">
        <f>IFERROR(ROUND(IF(G918/#REF!=0,"",G918/#REF!),0),"")</f>
        <v/>
      </c>
      <c r="P908" s="859" t="str">
        <f>IFERROR(O918/#REF!,"")</f>
        <v/>
      </c>
      <c r="Q908" s="332"/>
      <c r="R908" s="865" t="str">
        <f>IFERROR(P918*#REF!/2,"")</f>
        <v/>
      </c>
      <c r="S908" s="152"/>
      <c r="T908" s="152"/>
      <c r="U908" s="834" t="str">
        <f>IFERROR(ROUND(IF(OR(#REF!="Hino Truck",#REF!="Hino Truck",#REF!="Hino Truck",#REF!="Hino Truck"),$P918/#REF!,""),1),"NA")</f>
        <v>NA</v>
      </c>
      <c r="V908" s="344"/>
      <c r="W908" s="834" t="str">
        <f>IFERROR(ROUND(IF(OR(#REF!="Shazoor",#REF!="Shazoor",#REF!="Shazoor",#REF!="Shazoor"),$P918/#REF!,""),1),"NA")</f>
        <v>NA</v>
      </c>
      <c r="X908" s="344"/>
      <c r="Y908" s="834" t="str">
        <f>IFERROR(ROUND(IF(OR(#REF!="Suzuki",#REF!="Suzuki",#REF!="Suzuki",#REF!="Suzuki"),$P918/#REF!,""),1),"NA")</f>
        <v>NA</v>
      </c>
      <c r="Z908" s="269"/>
      <c r="AA908" s="830"/>
      <c r="AB908" s="855" t="e">
        <f>H918/#REF!/#REF!</f>
        <v>#REF!</v>
      </c>
      <c r="AC908" s="319"/>
      <c r="AD908" s="319"/>
      <c r="AE908" s="319"/>
      <c r="AF908" s="319"/>
      <c r="AG908" s="857" t="e">
        <f>ROUND(AB918/#REF!,0)</f>
        <v>#REF!</v>
      </c>
      <c r="AH908" s="44"/>
      <c r="AI908" s="19"/>
    </row>
    <row r="909" spans="2:35" hidden="1">
      <c r="B909" s="823"/>
      <c r="C909" s="828"/>
      <c r="D909" s="25"/>
      <c r="E909" s="25"/>
      <c r="F909" s="357"/>
      <c r="G909" s="357"/>
      <c r="H909" s="7" t="str">
        <f>IFERROR(IF(G909/#REF!=0," ",G909/#REF!),"")</f>
        <v/>
      </c>
      <c r="I909" s="147"/>
      <c r="J909" s="147"/>
      <c r="K909" s="147"/>
      <c r="L909" s="147"/>
      <c r="M909" s="147"/>
      <c r="N909" s="147"/>
      <c r="O909" s="863"/>
      <c r="P909" s="860"/>
      <c r="Q909" s="330"/>
      <c r="R909" s="866"/>
      <c r="S909" s="152"/>
      <c r="T909" s="152"/>
      <c r="U909" s="835"/>
      <c r="V909" s="345"/>
      <c r="W909" s="835"/>
      <c r="X909" s="345"/>
      <c r="Y909" s="835"/>
      <c r="Z909" s="270"/>
      <c r="AA909" s="831"/>
      <c r="AB909" s="855"/>
      <c r="AC909" s="319"/>
      <c r="AD909" s="319"/>
      <c r="AE909" s="319"/>
      <c r="AF909" s="319"/>
      <c r="AG909" s="857"/>
      <c r="AH909" s="46"/>
      <c r="AI909" s="19"/>
    </row>
    <row r="910" spans="2:35" hidden="1">
      <c r="B910" s="823"/>
      <c r="C910" s="828"/>
      <c r="D910" s="25"/>
      <c r="E910" s="25"/>
      <c r="F910" s="357"/>
      <c r="G910" s="357"/>
      <c r="H910" s="7" t="str">
        <f>IFERROR(IF(G910/#REF!=0," ",G910/#REF!),"")</f>
        <v/>
      </c>
      <c r="I910" s="147"/>
      <c r="J910" s="147"/>
      <c r="K910" s="147"/>
      <c r="L910" s="147"/>
      <c r="M910" s="147"/>
      <c r="N910" s="147"/>
      <c r="O910" s="863"/>
      <c r="P910" s="860"/>
      <c r="Q910" s="330"/>
      <c r="R910" s="866"/>
      <c r="S910" s="152"/>
      <c r="T910" s="152"/>
      <c r="U910" s="835"/>
      <c r="V910" s="345"/>
      <c r="W910" s="835"/>
      <c r="X910" s="345"/>
      <c r="Y910" s="835"/>
      <c r="Z910" s="270"/>
      <c r="AA910" s="831"/>
      <c r="AB910" s="855"/>
      <c r="AC910" s="319"/>
      <c r="AD910" s="319"/>
      <c r="AE910" s="319"/>
      <c r="AF910" s="319"/>
      <c r="AG910" s="857"/>
      <c r="AH910" s="46"/>
      <c r="AI910" s="19"/>
    </row>
    <row r="911" spans="2:35" hidden="1">
      <c r="B911" s="823"/>
      <c r="C911" s="828"/>
      <c r="D911" s="25"/>
      <c r="E911" s="25"/>
      <c r="F911" s="357"/>
      <c r="G911" s="357"/>
      <c r="H911" s="7" t="str">
        <f>IFERROR(IF(G911/#REF!=0," ",G911/#REF!),"")</f>
        <v/>
      </c>
      <c r="I911" s="147"/>
      <c r="J911" s="147"/>
      <c r="K911" s="147"/>
      <c r="L911" s="147"/>
      <c r="M911" s="147"/>
      <c r="N911" s="147"/>
      <c r="O911" s="863"/>
      <c r="P911" s="860"/>
      <c r="Q911" s="330"/>
      <c r="R911" s="866"/>
      <c r="S911" s="152"/>
      <c r="T911" s="152"/>
      <c r="U911" s="835"/>
      <c r="V911" s="345"/>
      <c r="W911" s="835"/>
      <c r="X911" s="345"/>
      <c r="Y911" s="835"/>
      <c r="Z911" s="270"/>
      <c r="AA911" s="831"/>
      <c r="AB911" s="855"/>
      <c r="AC911" s="319"/>
      <c r="AD911" s="319"/>
      <c r="AE911" s="319"/>
      <c r="AF911" s="319"/>
      <c r="AG911" s="857"/>
      <c r="AH911" s="46"/>
      <c r="AI911" s="19"/>
    </row>
    <row r="912" spans="2:35" hidden="1">
      <c r="B912" s="823"/>
      <c r="C912" s="828"/>
      <c r="D912" s="25"/>
      <c r="E912" s="25"/>
      <c r="F912" s="357"/>
      <c r="G912" s="22"/>
      <c r="H912" s="7" t="str">
        <f>IFERROR(IF(G912/#REF!=0," ",G912/#REF!),"")</f>
        <v/>
      </c>
      <c r="I912" s="147"/>
      <c r="J912" s="147"/>
      <c r="K912" s="147"/>
      <c r="L912" s="147"/>
      <c r="M912" s="147"/>
      <c r="N912" s="147"/>
      <c r="O912" s="863"/>
      <c r="P912" s="860"/>
      <c r="Q912" s="330"/>
      <c r="R912" s="866"/>
      <c r="S912" s="152"/>
      <c r="T912" s="152"/>
      <c r="U912" s="835"/>
      <c r="V912" s="345"/>
      <c r="W912" s="835"/>
      <c r="X912" s="345"/>
      <c r="Y912" s="835"/>
      <c r="Z912" s="270"/>
      <c r="AA912" s="831"/>
      <c r="AB912" s="855"/>
      <c r="AC912" s="319"/>
      <c r="AD912" s="319"/>
      <c r="AE912" s="319"/>
      <c r="AF912" s="319"/>
      <c r="AG912" s="857"/>
      <c r="AH912" s="46"/>
      <c r="AI912" s="19"/>
    </row>
    <row r="913" spans="2:35" hidden="1">
      <c r="B913" s="823"/>
      <c r="C913" s="828"/>
      <c r="D913" s="25"/>
      <c r="E913" s="25"/>
      <c r="F913" s="357"/>
      <c r="G913" s="22"/>
      <c r="H913" s="7" t="str">
        <f>IFERROR(IF(G913/#REF!=0," ",G913/#REF!),"")</f>
        <v/>
      </c>
      <c r="I913" s="147"/>
      <c r="J913" s="147"/>
      <c r="K913" s="147"/>
      <c r="L913" s="147"/>
      <c r="M913" s="147"/>
      <c r="N913" s="147"/>
      <c r="O913" s="863"/>
      <c r="P913" s="860"/>
      <c r="Q913" s="330"/>
      <c r="R913" s="866"/>
      <c r="S913" s="152"/>
      <c r="T913" s="152"/>
      <c r="U913" s="835"/>
      <c r="V913" s="345"/>
      <c r="W913" s="835"/>
      <c r="X913" s="345"/>
      <c r="Y913" s="835"/>
      <c r="Z913" s="270"/>
      <c r="AA913" s="831"/>
      <c r="AB913" s="855"/>
      <c r="AC913" s="319"/>
      <c r="AD913" s="319"/>
      <c r="AE913" s="319"/>
      <c r="AF913" s="319"/>
      <c r="AG913" s="857"/>
      <c r="AH913" s="46"/>
      <c r="AI913" s="19"/>
    </row>
    <row r="914" spans="2:35" hidden="1">
      <c r="B914" s="823"/>
      <c r="C914" s="828"/>
      <c r="D914" s="25"/>
      <c r="E914" s="25"/>
      <c r="F914" s="357"/>
      <c r="G914" s="22"/>
      <c r="H914" s="7" t="str">
        <f>IFERROR(IF(G914/#REF!=0," ",G914/#REF!),"")</f>
        <v/>
      </c>
      <c r="I914" s="147"/>
      <c r="J914" s="147"/>
      <c r="K914" s="147"/>
      <c r="L914" s="147"/>
      <c r="M914" s="147"/>
      <c r="N914" s="147"/>
      <c r="O914" s="863"/>
      <c r="P914" s="860"/>
      <c r="Q914" s="330"/>
      <c r="R914" s="866"/>
      <c r="S914" s="152"/>
      <c r="T914" s="152"/>
      <c r="U914" s="835"/>
      <c r="V914" s="345"/>
      <c r="W914" s="835"/>
      <c r="X914" s="345"/>
      <c r="Y914" s="835"/>
      <c r="Z914" s="270"/>
      <c r="AA914" s="831"/>
      <c r="AB914" s="855"/>
      <c r="AC914" s="319"/>
      <c r="AD914" s="319"/>
      <c r="AE914" s="319"/>
      <c r="AF914" s="319"/>
      <c r="AG914" s="857"/>
      <c r="AH914" s="46"/>
      <c r="AI914" s="19"/>
    </row>
    <row r="915" spans="2:35" hidden="1">
      <c r="B915" s="823"/>
      <c r="C915" s="828"/>
      <c r="D915" s="25"/>
      <c r="E915" s="25"/>
      <c r="F915" s="357"/>
      <c r="G915" s="22"/>
      <c r="H915" s="7" t="str">
        <f>IFERROR(IF(G915/#REF!=0," ",G915/#REF!),"")</f>
        <v/>
      </c>
      <c r="I915" s="147"/>
      <c r="J915" s="147"/>
      <c r="K915" s="147"/>
      <c r="L915" s="147"/>
      <c r="M915" s="147"/>
      <c r="N915" s="147"/>
      <c r="O915" s="863"/>
      <c r="P915" s="860"/>
      <c r="Q915" s="330"/>
      <c r="R915" s="866"/>
      <c r="S915" s="152"/>
      <c r="T915" s="152"/>
      <c r="U915" s="835"/>
      <c r="V915" s="345"/>
      <c r="W915" s="835"/>
      <c r="X915" s="345"/>
      <c r="Y915" s="835"/>
      <c r="Z915" s="270"/>
      <c r="AA915" s="831"/>
      <c r="AB915" s="855"/>
      <c r="AC915" s="319"/>
      <c r="AD915" s="319"/>
      <c r="AE915" s="319"/>
      <c r="AF915" s="319"/>
      <c r="AG915" s="857"/>
      <c r="AH915" s="46"/>
      <c r="AI915" s="19"/>
    </row>
    <row r="916" spans="2:35" hidden="1">
      <c r="B916" s="823"/>
      <c r="C916" s="828"/>
      <c r="D916" s="25"/>
      <c r="E916" s="25"/>
      <c r="F916" s="357"/>
      <c r="G916" s="22"/>
      <c r="H916" s="7" t="str">
        <f>IFERROR(IF(G916/#REF!=0," ",G916/#REF!),"")</f>
        <v/>
      </c>
      <c r="I916" s="147"/>
      <c r="J916" s="147"/>
      <c r="K916" s="147"/>
      <c r="L916" s="147"/>
      <c r="M916" s="147"/>
      <c r="N916" s="147"/>
      <c r="O916" s="863"/>
      <c r="P916" s="860"/>
      <c r="Q916" s="330"/>
      <c r="R916" s="866"/>
      <c r="S916" s="152"/>
      <c r="T916" s="152"/>
      <c r="U916" s="835"/>
      <c r="V916" s="345"/>
      <c r="W916" s="835"/>
      <c r="X916" s="345"/>
      <c r="Y916" s="835"/>
      <c r="Z916" s="270"/>
      <c r="AA916" s="831"/>
      <c r="AB916" s="855"/>
      <c r="AC916" s="319"/>
      <c r="AD916" s="319"/>
      <c r="AE916" s="319"/>
      <c r="AF916" s="319"/>
      <c r="AG916" s="857"/>
      <c r="AH916" s="46"/>
      <c r="AI916" s="19"/>
    </row>
    <row r="917" spans="2:35" hidden="1">
      <c r="B917" s="822"/>
      <c r="C917" s="829"/>
      <c r="D917" s="25"/>
      <c r="E917" s="25"/>
      <c r="F917" s="357"/>
      <c r="G917" s="22"/>
      <c r="H917" s="7" t="str">
        <f>IFERROR(IF(G917/#REF!=0," ",G917/#REF!),"")</f>
        <v/>
      </c>
      <c r="I917" s="7"/>
      <c r="J917" s="7"/>
      <c r="K917" s="7"/>
      <c r="L917" s="7"/>
      <c r="M917" s="7"/>
      <c r="N917" s="7"/>
      <c r="O917" s="864"/>
      <c r="P917" s="861"/>
      <c r="Q917" s="331"/>
      <c r="R917" s="867"/>
      <c r="S917" s="153"/>
      <c r="T917" s="153"/>
      <c r="U917" s="836"/>
      <c r="V917" s="346"/>
      <c r="W917" s="836"/>
      <c r="X917" s="346"/>
      <c r="Y917" s="836"/>
      <c r="Z917" s="271"/>
      <c r="AA917" s="832"/>
      <c r="AB917" s="856"/>
      <c r="AC917" s="320"/>
      <c r="AD917" s="320"/>
      <c r="AE917" s="320"/>
      <c r="AF917" s="320"/>
      <c r="AG917" s="858"/>
      <c r="AH917" s="46"/>
      <c r="AI917" s="19"/>
    </row>
    <row r="918" spans="2:35" s="90" customFormat="1" ht="16.5" hidden="1" customHeight="1">
      <c r="B918" s="821"/>
      <c r="C918" s="78" t="s">
        <v>348</v>
      </c>
      <c r="D918" s="78">
        <f>COUNTA(D908:D917)</f>
        <v>0</v>
      </c>
      <c r="E918" s="78"/>
      <c r="F918" s="78"/>
      <c r="G918" s="69">
        <f>SUM(G908:G917)</f>
        <v>0</v>
      </c>
      <c r="H918" s="69">
        <f>SUM(H908:H917)</f>
        <v>0</v>
      </c>
      <c r="I918" s="69"/>
      <c r="J918" s="69"/>
      <c r="K918" s="69"/>
      <c r="L918" s="69"/>
      <c r="M918" s="69"/>
      <c r="N918" s="69"/>
      <c r="O918" s="70">
        <f>SUM(O908:O917)</f>
        <v>0</v>
      </c>
      <c r="P918" s="71">
        <f>SUM(P908:P917)</f>
        <v>0</v>
      </c>
      <c r="Q918" s="71"/>
      <c r="R918" s="71">
        <f>SUM(R908:R917)</f>
        <v>0</v>
      </c>
      <c r="S918" s="71"/>
      <c r="T918" s="71"/>
      <c r="U918" s="74">
        <f>SUM(U908:U917)</f>
        <v>0</v>
      </c>
      <c r="V918" s="74"/>
      <c r="W918" s="74">
        <f t="shared" ref="W918" si="156">SUM(W908:W917)</f>
        <v>0</v>
      </c>
      <c r="X918" s="74"/>
      <c r="Y918" s="74">
        <f>SUM(Y908:Y917)</f>
        <v>0</v>
      </c>
      <c r="Z918" s="74"/>
      <c r="AA918" s="71"/>
      <c r="AB918" s="71" t="e">
        <f>SUM(AB908:AB917)</f>
        <v>#REF!</v>
      </c>
      <c r="AC918" s="71"/>
      <c r="AD918" s="71"/>
      <c r="AE918" s="71"/>
      <c r="AF918" s="71"/>
      <c r="AG918" s="71" t="e">
        <f t="shared" ref="AG918" si="157">SUM(AG908:AG917)</f>
        <v>#REF!</v>
      </c>
      <c r="AH918" s="81"/>
      <c r="AI918" s="91"/>
    </row>
    <row r="919" spans="2:35" s="93" customFormat="1" hidden="1">
      <c r="B919" s="822"/>
      <c r="C919" s="82"/>
      <c r="D919" s="83"/>
      <c r="E919" s="83"/>
      <c r="F919" s="84"/>
      <c r="G919" s="84"/>
      <c r="H919" s="28" t="str">
        <f>IFERROR(IF(G919/#REF!=0," ",G919/#REF!),"")</f>
        <v/>
      </c>
      <c r="I919" s="28"/>
      <c r="J919" s="28"/>
      <c r="K919" s="28"/>
      <c r="L919" s="28"/>
      <c r="M919" s="28"/>
      <c r="N919" s="28"/>
      <c r="O919" s="72"/>
      <c r="P919" s="73"/>
      <c r="Q919" s="73"/>
      <c r="R919" s="73"/>
      <c r="S919" s="73"/>
      <c r="T919" s="73"/>
      <c r="U919" s="73"/>
      <c r="V919" s="73"/>
      <c r="W919" s="73"/>
      <c r="X919" s="73"/>
      <c r="Y919" s="73"/>
      <c r="Z919" s="73"/>
      <c r="AA919" s="73"/>
      <c r="AB919" s="73"/>
      <c r="AC919" s="73"/>
      <c r="AD919" s="73"/>
      <c r="AE919" s="73"/>
      <c r="AF919" s="73"/>
      <c r="AG919" s="73"/>
      <c r="AH919" s="87"/>
      <c r="AI919" s="92"/>
    </row>
    <row r="920" spans="2:35" hidden="1">
      <c r="B920" s="823">
        <f>B908+1</f>
        <v>76</v>
      </c>
      <c r="C920" s="828"/>
      <c r="D920" s="25"/>
      <c r="E920" s="25"/>
      <c r="F920" s="24"/>
      <c r="G920" s="357"/>
      <c r="H920" s="7" t="str">
        <f>IFERROR(IF(G920/#REF!=0," ",G920/#REF!),"")</f>
        <v/>
      </c>
      <c r="I920" s="147"/>
      <c r="J920" s="147"/>
      <c r="K920" s="147"/>
      <c r="L920" s="147"/>
      <c r="M920" s="147"/>
      <c r="N920" s="147"/>
      <c r="O920" s="862" t="str">
        <f>IFERROR(ROUND(IF(G930/#REF!=0,"",G930/#REF!),0),"")</f>
        <v/>
      </c>
      <c r="P920" s="859" t="str">
        <f>IFERROR(O930/#REF!,"")</f>
        <v/>
      </c>
      <c r="Q920" s="332"/>
      <c r="R920" s="865" t="str">
        <f>IFERROR(P930*#REF!/2,"")</f>
        <v/>
      </c>
      <c r="S920" s="152"/>
      <c r="T920" s="152"/>
      <c r="U920" s="834" t="str">
        <f>IFERROR(ROUND(IF(OR(#REF!="Hino Truck",#REF!="Hino Truck",#REF!="Hino Truck",#REF!="Hino Truck"),$P930/#REF!,""),1),"NA")</f>
        <v>NA</v>
      </c>
      <c r="V920" s="344"/>
      <c r="W920" s="834" t="str">
        <f>IFERROR(ROUND(IF(OR(#REF!="Shazoor",#REF!="Shazoor",#REF!="Shazoor",#REF!="Shazoor"),$P930/#REF!,""),1),"NA")</f>
        <v>NA</v>
      </c>
      <c r="X920" s="344"/>
      <c r="Y920" s="834" t="str">
        <f>IFERROR(ROUND(IF(OR(#REF!="Suzuki",#REF!="Suzuki",#REF!="Suzuki",#REF!="Suzuki"),$P930/#REF!,""),1),"NA")</f>
        <v>NA</v>
      </c>
      <c r="Z920" s="269"/>
      <c r="AA920" s="830"/>
      <c r="AB920" s="855" t="e">
        <f>H930/#REF!/#REF!</f>
        <v>#REF!</v>
      </c>
      <c r="AC920" s="319"/>
      <c r="AD920" s="319"/>
      <c r="AE920" s="319"/>
      <c r="AF920" s="319"/>
      <c r="AG920" s="857" t="e">
        <f>ROUND(AB930/#REF!,0)</f>
        <v>#REF!</v>
      </c>
      <c r="AH920" s="44"/>
      <c r="AI920" s="19"/>
    </row>
    <row r="921" spans="2:35" hidden="1">
      <c r="B921" s="823"/>
      <c r="C921" s="828"/>
      <c r="D921" s="25"/>
      <c r="E921" s="25"/>
      <c r="F921" s="357"/>
      <c r="G921" s="357"/>
      <c r="H921" s="7" t="str">
        <f>IFERROR(IF(G921/#REF!=0," ",G921/#REF!),"")</f>
        <v/>
      </c>
      <c r="I921" s="147"/>
      <c r="J921" s="147"/>
      <c r="K921" s="147"/>
      <c r="L921" s="147"/>
      <c r="M921" s="147"/>
      <c r="N921" s="147"/>
      <c r="O921" s="863"/>
      <c r="P921" s="860"/>
      <c r="Q921" s="330"/>
      <c r="R921" s="866"/>
      <c r="S921" s="152"/>
      <c r="T921" s="152"/>
      <c r="U921" s="835"/>
      <c r="V921" s="345"/>
      <c r="W921" s="835"/>
      <c r="X921" s="345"/>
      <c r="Y921" s="835"/>
      <c r="Z921" s="270"/>
      <c r="AA921" s="831"/>
      <c r="AB921" s="855"/>
      <c r="AC921" s="319"/>
      <c r="AD921" s="319"/>
      <c r="AE921" s="319"/>
      <c r="AF921" s="319"/>
      <c r="AG921" s="857"/>
      <c r="AH921" s="46"/>
      <c r="AI921" s="19"/>
    </row>
    <row r="922" spans="2:35" hidden="1">
      <c r="B922" s="823"/>
      <c r="C922" s="828"/>
      <c r="D922" s="25"/>
      <c r="E922" s="25"/>
      <c r="F922" s="357"/>
      <c r="G922" s="357"/>
      <c r="H922" s="7" t="str">
        <f>IFERROR(IF(G922/#REF!=0," ",G922/#REF!),"")</f>
        <v/>
      </c>
      <c r="I922" s="147"/>
      <c r="J922" s="147"/>
      <c r="K922" s="147"/>
      <c r="L922" s="147"/>
      <c r="M922" s="147"/>
      <c r="N922" s="147"/>
      <c r="O922" s="863"/>
      <c r="P922" s="860"/>
      <c r="Q922" s="330"/>
      <c r="R922" s="866"/>
      <c r="S922" s="152"/>
      <c r="T922" s="152"/>
      <c r="U922" s="835"/>
      <c r="V922" s="345"/>
      <c r="W922" s="835"/>
      <c r="X922" s="345"/>
      <c r="Y922" s="835"/>
      <c r="Z922" s="270"/>
      <c r="AA922" s="831"/>
      <c r="AB922" s="855"/>
      <c r="AC922" s="319"/>
      <c r="AD922" s="319"/>
      <c r="AE922" s="319"/>
      <c r="AF922" s="319"/>
      <c r="AG922" s="857"/>
      <c r="AH922" s="46"/>
      <c r="AI922" s="19"/>
    </row>
    <row r="923" spans="2:35" hidden="1">
      <c r="B923" s="823"/>
      <c r="C923" s="828"/>
      <c r="D923" s="25"/>
      <c r="E923" s="25"/>
      <c r="F923" s="357"/>
      <c r="G923" s="357"/>
      <c r="H923" s="7" t="str">
        <f>IFERROR(IF(G923/#REF!=0," ",G923/#REF!),"")</f>
        <v/>
      </c>
      <c r="I923" s="147"/>
      <c r="J923" s="147"/>
      <c r="K923" s="147"/>
      <c r="L923" s="147"/>
      <c r="M923" s="147"/>
      <c r="N923" s="147"/>
      <c r="O923" s="863"/>
      <c r="P923" s="860"/>
      <c r="Q923" s="330"/>
      <c r="R923" s="866"/>
      <c r="S923" s="152"/>
      <c r="T923" s="152"/>
      <c r="U923" s="835"/>
      <c r="V923" s="345"/>
      <c r="W923" s="835"/>
      <c r="X923" s="345"/>
      <c r="Y923" s="835"/>
      <c r="Z923" s="270"/>
      <c r="AA923" s="831"/>
      <c r="AB923" s="855"/>
      <c r="AC923" s="319"/>
      <c r="AD923" s="319"/>
      <c r="AE923" s="319"/>
      <c r="AF923" s="319"/>
      <c r="AG923" s="857"/>
      <c r="AH923" s="46"/>
      <c r="AI923" s="19"/>
    </row>
    <row r="924" spans="2:35" hidden="1">
      <c r="B924" s="823"/>
      <c r="C924" s="828"/>
      <c r="D924" s="25"/>
      <c r="E924" s="25"/>
      <c r="F924" s="357"/>
      <c r="G924" s="22"/>
      <c r="H924" s="7" t="str">
        <f>IFERROR(IF(G924/#REF!=0," ",G924/#REF!),"")</f>
        <v/>
      </c>
      <c r="I924" s="147"/>
      <c r="J924" s="147"/>
      <c r="K924" s="147"/>
      <c r="L924" s="147"/>
      <c r="M924" s="147"/>
      <c r="N924" s="147"/>
      <c r="O924" s="863"/>
      <c r="P924" s="860"/>
      <c r="Q924" s="330"/>
      <c r="R924" s="866"/>
      <c r="S924" s="152"/>
      <c r="T924" s="152"/>
      <c r="U924" s="835"/>
      <c r="V924" s="345"/>
      <c r="W924" s="835"/>
      <c r="X924" s="345"/>
      <c r="Y924" s="835"/>
      <c r="Z924" s="270"/>
      <c r="AA924" s="831"/>
      <c r="AB924" s="855"/>
      <c r="AC924" s="319"/>
      <c r="AD924" s="319"/>
      <c r="AE924" s="319"/>
      <c r="AF924" s="319"/>
      <c r="AG924" s="857"/>
      <c r="AH924" s="46"/>
      <c r="AI924" s="19"/>
    </row>
    <row r="925" spans="2:35" hidden="1">
      <c r="B925" s="823"/>
      <c r="C925" s="828"/>
      <c r="D925" s="25"/>
      <c r="E925" s="25"/>
      <c r="F925" s="357"/>
      <c r="G925" s="22"/>
      <c r="H925" s="7" t="str">
        <f>IFERROR(IF(G925/#REF!=0," ",G925/#REF!),"")</f>
        <v/>
      </c>
      <c r="I925" s="147"/>
      <c r="J925" s="147"/>
      <c r="K925" s="147"/>
      <c r="L925" s="147"/>
      <c r="M925" s="147"/>
      <c r="N925" s="147"/>
      <c r="O925" s="863"/>
      <c r="P925" s="860"/>
      <c r="Q925" s="330"/>
      <c r="R925" s="866"/>
      <c r="S925" s="152"/>
      <c r="T925" s="152"/>
      <c r="U925" s="835"/>
      <c r="V925" s="345"/>
      <c r="W925" s="835"/>
      <c r="X925" s="345"/>
      <c r="Y925" s="835"/>
      <c r="Z925" s="270"/>
      <c r="AA925" s="831"/>
      <c r="AB925" s="855"/>
      <c r="AC925" s="319"/>
      <c r="AD925" s="319"/>
      <c r="AE925" s="319"/>
      <c r="AF925" s="319"/>
      <c r="AG925" s="857"/>
      <c r="AH925" s="46"/>
      <c r="AI925" s="19"/>
    </row>
    <row r="926" spans="2:35" hidden="1">
      <c r="B926" s="823"/>
      <c r="C926" s="828"/>
      <c r="D926" s="25"/>
      <c r="E926" s="25"/>
      <c r="F926" s="357"/>
      <c r="G926" s="22"/>
      <c r="H926" s="7" t="str">
        <f>IFERROR(IF(G926/#REF!=0," ",G926/#REF!),"")</f>
        <v/>
      </c>
      <c r="I926" s="147"/>
      <c r="J926" s="147"/>
      <c r="K926" s="147"/>
      <c r="L926" s="147"/>
      <c r="M926" s="147"/>
      <c r="N926" s="147"/>
      <c r="O926" s="863"/>
      <c r="P926" s="860"/>
      <c r="Q926" s="330"/>
      <c r="R926" s="866"/>
      <c r="S926" s="152"/>
      <c r="T926" s="152"/>
      <c r="U926" s="835"/>
      <c r="V926" s="345"/>
      <c r="W926" s="835"/>
      <c r="X926" s="345"/>
      <c r="Y926" s="835"/>
      <c r="Z926" s="270"/>
      <c r="AA926" s="831"/>
      <c r="AB926" s="855"/>
      <c r="AC926" s="319"/>
      <c r="AD926" s="319"/>
      <c r="AE926" s="319"/>
      <c r="AF926" s="319"/>
      <c r="AG926" s="857"/>
      <c r="AH926" s="46"/>
      <c r="AI926" s="19"/>
    </row>
    <row r="927" spans="2:35" hidden="1">
      <c r="B927" s="823"/>
      <c r="C927" s="828"/>
      <c r="D927" s="25"/>
      <c r="E927" s="25"/>
      <c r="F927" s="357"/>
      <c r="G927" s="22"/>
      <c r="H927" s="7" t="str">
        <f>IFERROR(IF(G927/#REF!=0," ",G927/#REF!),"")</f>
        <v/>
      </c>
      <c r="I927" s="147"/>
      <c r="J927" s="147"/>
      <c r="K927" s="147"/>
      <c r="L927" s="147"/>
      <c r="M927" s="147"/>
      <c r="N927" s="147"/>
      <c r="O927" s="863"/>
      <c r="P927" s="860"/>
      <c r="Q927" s="330"/>
      <c r="R927" s="866"/>
      <c r="S927" s="152"/>
      <c r="T927" s="152"/>
      <c r="U927" s="835"/>
      <c r="V927" s="345"/>
      <c r="W927" s="835"/>
      <c r="X927" s="345"/>
      <c r="Y927" s="835"/>
      <c r="Z927" s="270"/>
      <c r="AA927" s="831"/>
      <c r="AB927" s="855"/>
      <c r="AC927" s="319"/>
      <c r="AD927" s="319"/>
      <c r="AE927" s="319"/>
      <c r="AF927" s="319"/>
      <c r="AG927" s="857"/>
      <c r="AH927" s="46"/>
      <c r="AI927" s="19"/>
    </row>
    <row r="928" spans="2:35" hidden="1">
      <c r="B928" s="823"/>
      <c r="C928" s="828"/>
      <c r="D928" s="25"/>
      <c r="E928" s="25"/>
      <c r="F928" s="357"/>
      <c r="G928" s="22"/>
      <c r="H928" s="7" t="str">
        <f>IFERROR(IF(G928/#REF!=0," ",G928/#REF!),"")</f>
        <v/>
      </c>
      <c r="I928" s="147"/>
      <c r="J928" s="147"/>
      <c r="K928" s="147"/>
      <c r="L928" s="147"/>
      <c r="M928" s="147"/>
      <c r="N928" s="147"/>
      <c r="O928" s="863"/>
      <c r="P928" s="860"/>
      <c r="Q928" s="330"/>
      <c r="R928" s="866"/>
      <c r="S928" s="152"/>
      <c r="T928" s="152"/>
      <c r="U928" s="835"/>
      <c r="V928" s="345"/>
      <c r="W928" s="835"/>
      <c r="X928" s="345"/>
      <c r="Y928" s="835"/>
      <c r="Z928" s="270"/>
      <c r="AA928" s="831"/>
      <c r="AB928" s="855"/>
      <c r="AC928" s="319"/>
      <c r="AD928" s="319"/>
      <c r="AE928" s="319"/>
      <c r="AF928" s="319"/>
      <c r="AG928" s="857"/>
      <c r="AH928" s="46"/>
      <c r="AI928" s="19"/>
    </row>
    <row r="929" spans="2:35" hidden="1">
      <c r="B929" s="822"/>
      <c r="C929" s="829"/>
      <c r="D929" s="25"/>
      <c r="E929" s="25"/>
      <c r="F929" s="357"/>
      <c r="G929" s="22"/>
      <c r="H929" s="7" t="str">
        <f>IFERROR(IF(G929/#REF!=0," ",G929/#REF!),"")</f>
        <v/>
      </c>
      <c r="I929" s="7"/>
      <c r="J929" s="7"/>
      <c r="K929" s="7"/>
      <c r="L929" s="7"/>
      <c r="M929" s="7"/>
      <c r="N929" s="7"/>
      <c r="O929" s="864"/>
      <c r="P929" s="861"/>
      <c r="Q929" s="331"/>
      <c r="R929" s="867"/>
      <c r="S929" s="153"/>
      <c r="T929" s="153"/>
      <c r="U929" s="836"/>
      <c r="V929" s="346"/>
      <c r="W929" s="836"/>
      <c r="X929" s="346"/>
      <c r="Y929" s="836"/>
      <c r="Z929" s="271"/>
      <c r="AA929" s="832"/>
      <c r="AB929" s="856"/>
      <c r="AC929" s="320"/>
      <c r="AD929" s="320"/>
      <c r="AE929" s="320"/>
      <c r="AF929" s="320"/>
      <c r="AG929" s="858"/>
      <c r="AH929" s="46"/>
      <c r="AI929" s="19"/>
    </row>
    <row r="930" spans="2:35" s="90" customFormat="1" ht="16.5" hidden="1" customHeight="1">
      <c r="B930" s="821"/>
      <c r="C930" s="78" t="s">
        <v>348</v>
      </c>
      <c r="D930" s="78">
        <f>COUNTA(D920:D929)</f>
        <v>0</v>
      </c>
      <c r="E930" s="78"/>
      <c r="F930" s="78"/>
      <c r="G930" s="69">
        <f>SUM(G920:G929)</f>
        <v>0</v>
      </c>
      <c r="H930" s="69">
        <f>SUM(H920:H929)</f>
        <v>0</v>
      </c>
      <c r="I930" s="69"/>
      <c r="J930" s="69"/>
      <c r="K930" s="69"/>
      <c r="L930" s="69"/>
      <c r="M930" s="69"/>
      <c r="N930" s="69"/>
      <c r="O930" s="70">
        <f>SUM(O920:O929)</f>
        <v>0</v>
      </c>
      <c r="P930" s="71">
        <f>SUM(P920:P929)</f>
        <v>0</v>
      </c>
      <c r="Q930" s="71"/>
      <c r="R930" s="71">
        <f>SUM(R920:R929)</f>
        <v>0</v>
      </c>
      <c r="S930" s="71"/>
      <c r="T930" s="71"/>
      <c r="U930" s="74">
        <f>SUM(U920:U929)</f>
        <v>0</v>
      </c>
      <c r="V930" s="74"/>
      <c r="W930" s="74">
        <f t="shared" ref="W930" si="158">SUM(W920:W929)</f>
        <v>0</v>
      </c>
      <c r="X930" s="74"/>
      <c r="Y930" s="74">
        <f>SUM(Y920:Y929)</f>
        <v>0</v>
      </c>
      <c r="Z930" s="74"/>
      <c r="AA930" s="71"/>
      <c r="AB930" s="71" t="e">
        <f>SUM(AB920:AB929)</f>
        <v>#REF!</v>
      </c>
      <c r="AC930" s="71"/>
      <c r="AD930" s="71"/>
      <c r="AE930" s="71"/>
      <c r="AF930" s="71"/>
      <c r="AG930" s="71" t="e">
        <f t="shared" ref="AG930" si="159">SUM(AG920:AG929)</f>
        <v>#REF!</v>
      </c>
      <c r="AH930" s="81"/>
      <c r="AI930" s="91"/>
    </row>
    <row r="931" spans="2:35" s="93" customFormat="1" hidden="1">
      <c r="B931" s="822"/>
      <c r="C931" s="82"/>
      <c r="D931" s="83"/>
      <c r="E931" s="83"/>
      <c r="F931" s="84"/>
      <c r="G931" s="84"/>
      <c r="H931" s="28" t="str">
        <f>IFERROR(IF(G931/#REF!=0," ",G931/#REF!),"")</f>
        <v/>
      </c>
      <c r="I931" s="28"/>
      <c r="J931" s="28"/>
      <c r="K931" s="28"/>
      <c r="L931" s="28"/>
      <c r="M931" s="28"/>
      <c r="N931" s="28"/>
      <c r="O931" s="72"/>
      <c r="P931" s="73"/>
      <c r="Q931" s="73"/>
      <c r="R931" s="73"/>
      <c r="S931" s="73"/>
      <c r="T931" s="73"/>
      <c r="U931" s="73"/>
      <c r="V931" s="73"/>
      <c r="W931" s="73"/>
      <c r="X931" s="73"/>
      <c r="Y931" s="73"/>
      <c r="Z931" s="73"/>
      <c r="AA931" s="73"/>
      <c r="AB931" s="73"/>
      <c r="AC931" s="73"/>
      <c r="AD931" s="73"/>
      <c r="AE931" s="73"/>
      <c r="AF931" s="73"/>
      <c r="AG931" s="73"/>
      <c r="AH931" s="87"/>
      <c r="AI931" s="92"/>
    </row>
    <row r="932" spans="2:35" hidden="1">
      <c r="B932" s="823">
        <f>B920+1</f>
        <v>77</v>
      </c>
      <c r="C932" s="828"/>
      <c r="D932" s="25"/>
      <c r="E932" s="25"/>
      <c r="F932" s="24"/>
      <c r="G932" s="357"/>
      <c r="H932" s="7" t="str">
        <f>IFERROR(IF(G932/#REF!=0," ",G932/#REF!),"")</f>
        <v/>
      </c>
      <c r="I932" s="147"/>
      <c r="J932" s="147"/>
      <c r="K932" s="147"/>
      <c r="L932" s="147"/>
      <c r="M932" s="147"/>
      <c r="N932" s="147"/>
      <c r="O932" s="862" t="str">
        <f>IFERROR(ROUND(IF(G942/#REF!=0,"",G942/#REF!),0),"")</f>
        <v/>
      </c>
      <c r="P932" s="859" t="str">
        <f>IFERROR(O942/#REF!,"")</f>
        <v/>
      </c>
      <c r="Q932" s="332"/>
      <c r="R932" s="865" t="str">
        <f>IFERROR(P942*#REF!/2,"")</f>
        <v/>
      </c>
      <c r="S932" s="152"/>
      <c r="T932" s="152"/>
      <c r="U932" s="834" t="str">
        <f>IFERROR(ROUND(IF(OR(#REF!="Hino Truck",#REF!="Hino Truck",#REF!="Hino Truck",#REF!="Hino Truck"),$P942/#REF!,""),1),"NA")</f>
        <v>NA</v>
      </c>
      <c r="V932" s="344"/>
      <c r="W932" s="834" t="str">
        <f>IFERROR(ROUND(IF(OR(#REF!="Shazoor",#REF!="Shazoor",#REF!="Shazoor",#REF!="Shazoor"),$P942/#REF!,""),1),"NA")</f>
        <v>NA</v>
      </c>
      <c r="X932" s="344"/>
      <c r="Y932" s="834" t="str">
        <f>IFERROR(ROUND(IF(OR(#REF!="Suzuki",#REF!="Suzuki",#REF!="Suzuki",#REF!="Suzuki"),$P942/#REF!,""),1),"NA")</f>
        <v>NA</v>
      </c>
      <c r="Z932" s="269"/>
      <c r="AA932" s="830"/>
      <c r="AB932" s="855" t="e">
        <f>H942/#REF!/#REF!</f>
        <v>#REF!</v>
      </c>
      <c r="AC932" s="319"/>
      <c r="AD932" s="319"/>
      <c r="AE932" s="319"/>
      <c r="AF932" s="319"/>
      <c r="AG932" s="857" t="e">
        <f>ROUND(AB942/#REF!,0)</f>
        <v>#REF!</v>
      </c>
      <c r="AH932" s="44"/>
      <c r="AI932" s="19"/>
    </row>
    <row r="933" spans="2:35" hidden="1">
      <c r="B933" s="823"/>
      <c r="C933" s="828"/>
      <c r="D933" s="25"/>
      <c r="E933" s="25"/>
      <c r="F933" s="357"/>
      <c r="G933" s="357"/>
      <c r="H933" s="7" t="str">
        <f>IFERROR(IF(G933/#REF!=0," ",G933/#REF!),"")</f>
        <v/>
      </c>
      <c r="I933" s="147"/>
      <c r="J933" s="147"/>
      <c r="K933" s="147"/>
      <c r="L933" s="147"/>
      <c r="M933" s="147"/>
      <c r="N933" s="147"/>
      <c r="O933" s="863"/>
      <c r="P933" s="860"/>
      <c r="Q933" s="330"/>
      <c r="R933" s="866"/>
      <c r="S933" s="152"/>
      <c r="T933" s="152"/>
      <c r="U933" s="835"/>
      <c r="V933" s="345"/>
      <c r="W933" s="835"/>
      <c r="X933" s="345"/>
      <c r="Y933" s="835"/>
      <c r="Z933" s="270"/>
      <c r="AA933" s="831"/>
      <c r="AB933" s="855"/>
      <c r="AC933" s="319"/>
      <c r="AD933" s="319"/>
      <c r="AE933" s="319"/>
      <c r="AF933" s="319"/>
      <c r="AG933" s="857"/>
      <c r="AH933" s="46"/>
      <c r="AI933" s="19"/>
    </row>
    <row r="934" spans="2:35" hidden="1">
      <c r="B934" s="823"/>
      <c r="C934" s="828"/>
      <c r="D934" s="25"/>
      <c r="E934" s="25"/>
      <c r="F934" s="357"/>
      <c r="G934" s="357"/>
      <c r="H934" s="7" t="str">
        <f>IFERROR(IF(G934/#REF!=0," ",G934/#REF!),"")</f>
        <v/>
      </c>
      <c r="I934" s="147"/>
      <c r="J934" s="147"/>
      <c r="K934" s="147"/>
      <c r="L934" s="147"/>
      <c r="M934" s="147"/>
      <c r="N934" s="147"/>
      <c r="O934" s="863"/>
      <c r="P934" s="860"/>
      <c r="Q934" s="330"/>
      <c r="R934" s="866"/>
      <c r="S934" s="152"/>
      <c r="T934" s="152"/>
      <c r="U934" s="835"/>
      <c r="V934" s="345"/>
      <c r="W934" s="835"/>
      <c r="X934" s="345"/>
      <c r="Y934" s="835"/>
      <c r="Z934" s="270"/>
      <c r="AA934" s="831"/>
      <c r="AB934" s="855"/>
      <c r="AC934" s="319"/>
      <c r="AD934" s="319"/>
      <c r="AE934" s="319"/>
      <c r="AF934" s="319"/>
      <c r="AG934" s="857"/>
      <c r="AH934" s="46"/>
      <c r="AI934" s="19"/>
    </row>
    <row r="935" spans="2:35" hidden="1">
      <c r="B935" s="823"/>
      <c r="C935" s="828"/>
      <c r="D935" s="25"/>
      <c r="E935" s="25"/>
      <c r="F935" s="357"/>
      <c r="G935" s="357"/>
      <c r="H935" s="7" t="str">
        <f>IFERROR(IF(G935/#REF!=0," ",G935/#REF!),"")</f>
        <v/>
      </c>
      <c r="I935" s="147"/>
      <c r="J935" s="147"/>
      <c r="K935" s="147"/>
      <c r="L935" s="147"/>
      <c r="M935" s="147"/>
      <c r="N935" s="147"/>
      <c r="O935" s="863"/>
      <c r="P935" s="860"/>
      <c r="Q935" s="330"/>
      <c r="R935" s="866"/>
      <c r="S935" s="152"/>
      <c r="T935" s="152"/>
      <c r="U935" s="835"/>
      <c r="V935" s="345"/>
      <c r="W935" s="835"/>
      <c r="X935" s="345"/>
      <c r="Y935" s="835"/>
      <c r="Z935" s="270"/>
      <c r="AA935" s="831"/>
      <c r="AB935" s="855"/>
      <c r="AC935" s="319"/>
      <c r="AD935" s="319"/>
      <c r="AE935" s="319"/>
      <c r="AF935" s="319"/>
      <c r="AG935" s="857"/>
      <c r="AH935" s="46"/>
      <c r="AI935" s="19"/>
    </row>
    <row r="936" spans="2:35" hidden="1">
      <c r="B936" s="823"/>
      <c r="C936" s="828"/>
      <c r="D936" s="25"/>
      <c r="E936" s="25"/>
      <c r="F936" s="357"/>
      <c r="G936" s="22"/>
      <c r="H936" s="7" t="str">
        <f>IFERROR(IF(G936/#REF!=0," ",G936/#REF!),"")</f>
        <v/>
      </c>
      <c r="I936" s="147"/>
      <c r="J936" s="147"/>
      <c r="K936" s="147"/>
      <c r="L936" s="147"/>
      <c r="M936" s="147"/>
      <c r="N936" s="147"/>
      <c r="O936" s="863"/>
      <c r="P936" s="860"/>
      <c r="Q936" s="330"/>
      <c r="R936" s="866"/>
      <c r="S936" s="152"/>
      <c r="T936" s="152"/>
      <c r="U936" s="835"/>
      <c r="V936" s="345"/>
      <c r="W936" s="835"/>
      <c r="X936" s="345"/>
      <c r="Y936" s="835"/>
      <c r="Z936" s="270"/>
      <c r="AA936" s="831"/>
      <c r="AB936" s="855"/>
      <c r="AC936" s="319"/>
      <c r="AD936" s="319"/>
      <c r="AE936" s="319"/>
      <c r="AF936" s="319"/>
      <c r="AG936" s="857"/>
      <c r="AH936" s="46"/>
      <c r="AI936" s="19"/>
    </row>
    <row r="937" spans="2:35" hidden="1">
      <c r="B937" s="823"/>
      <c r="C937" s="828"/>
      <c r="D937" s="25"/>
      <c r="E937" s="25"/>
      <c r="F937" s="357"/>
      <c r="G937" s="22"/>
      <c r="H937" s="7" t="str">
        <f>IFERROR(IF(G937/#REF!=0," ",G937/#REF!),"")</f>
        <v/>
      </c>
      <c r="I937" s="147"/>
      <c r="J937" s="147"/>
      <c r="K937" s="147"/>
      <c r="L937" s="147"/>
      <c r="M937" s="147"/>
      <c r="N937" s="147"/>
      <c r="O937" s="863"/>
      <c r="P937" s="860"/>
      <c r="Q937" s="330"/>
      <c r="R937" s="866"/>
      <c r="S937" s="152"/>
      <c r="T937" s="152"/>
      <c r="U937" s="835"/>
      <c r="V937" s="345"/>
      <c r="W937" s="835"/>
      <c r="X937" s="345"/>
      <c r="Y937" s="835"/>
      <c r="Z937" s="270"/>
      <c r="AA937" s="831"/>
      <c r="AB937" s="855"/>
      <c r="AC937" s="319"/>
      <c r="AD937" s="319"/>
      <c r="AE937" s="319"/>
      <c r="AF937" s="319"/>
      <c r="AG937" s="857"/>
      <c r="AH937" s="46"/>
      <c r="AI937" s="19"/>
    </row>
    <row r="938" spans="2:35" hidden="1">
      <c r="B938" s="823"/>
      <c r="C938" s="828"/>
      <c r="D938" s="25"/>
      <c r="E938" s="25"/>
      <c r="F938" s="357"/>
      <c r="G938" s="22"/>
      <c r="H938" s="7" t="str">
        <f>IFERROR(IF(G938/#REF!=0," ",G938/#REF!),"")</f>
        <v/>
      </c>
      <c r="I938" s="147"/>
      <c r="J938" s="147"/>
      <c r="K938" s="147"/>
      <c r="L938" s="147"/>
      <c r="M938" s="147"/>
      <c r="N938" s="147"/>
      <c r="O938" s="863"/>
      <c r="P938" s="860"/>
      <c r="Q938" s="330"/>
      <c r="R938" s="866"/>
      <c r="S938" s="152"/>
      <c r="T938" s="152"/>
      <c r="U938" s="835"/>
      <c r="V938" s="345"/>
      <c r="W938" s="835"/>
      <c r="X938" s="345"/>
      <c r="Y938" s="835"/>
      <c r="Z938" s="270"/>
      <c r="AA938" s="831"/>
      <c r="AB938" s="855"/>
      <c r="AC938" s="319"/>
      <c r="AD938" s="319"/>
      <c r="AE938" s="319"/>
      <c r="AF938" s="319"/>
      <c r="AG938" s="857"/>
      <c r="AH938" s="46"/>
      <c r="AI938" s="19"/>
    </row>
    <row r="939" spans="2:35" hidden="1">
      <c r="B939" s="823"/>
      <c r="C939" s="828"/>
      <c r="D939" s="25"/>
      <c r="E939" s="25"/>
      <c r="F939" s="357"/>
      <c r="G939" s="22"/>
      <c r="H939" s="7" t="str">
        <f>IFERROR(IF(G939/#REF!=0," ",G939/#REF!),"")</f>
        <v/>
      </c>
      <c r="I939" s="147"/>
      <c r="J939" s="147"/>
      <c r="K939" s="147"/>
      <c r="L939" s="147"/>
      <c r="M939" s="147"/>
      <c r="N939" s="147"/>
      <c r="O939" s="863"/>
      <c r="P939" s="860"/>
      <c r="Q939" s="330"/>
      <c r="R939" s="866"/>
      <c r="S939" s="152"/>
      <c r="T939" s="152"/>
      <c r="U939" s="835"/>
      <c r="V939" s="345"/>
      <c r="W939" s="835"/>
      <c r="X939" s="345"/>
      <c r="Y939" s="835"/>
      <c r="Z939" s="270"/>
      <c r="AA939" s="831"/>
      <c r="AB939" s="855"/>
      <c r="AC939" s="319"/>
      <c r="AD939" s="319"/>
      <c r="AE939" s="319"/>
      <c r="AF939" s="319"/>
      <c r="AG939" s="857"/>
      <c r="AH939" s="46"/>
      <c r="AI939" s="19"/>
    </row>
    <row r="940" spans="2:35" hidden="1">
      <c r="B940" s="823"/>
      <c r="C940" s="828"/>
      <c r="D940" s="25"/>
      <c r="E940" s="25"/>
      <c r="F940" s="357"/>
      <c r="G940" s="22"/>
      <c r="H940" s="7" t="str">
        <f>IFERROR(IF(G940/#REF!=0," ",G940/#REF!),"")</f>
        <v/>
      </c>
      <c r="I940" s="147"/>
      <c r="J940" s="147"/>
      <c r="K940" s="147"/>
      <c r="L940" s="147"/>
      <c r="M940" s="147"/>
      <c r="N940" s="147"/>
      <c r="O940" s="863"/>
      <c r="P940" s="860"/>
      <c r="Q940" s="330"/>
      <c r="R940" s="866"/>
      <c r="S940" s="152"/>
      <c r="T940" s="152"/>
      <c r="U940" s="835"/>
      <c r="V940" s="345"/>
      <c r="W940" s="835"/>
      <c r="X940" s="345"/>
      <c r="Y940" s="835"/>
      <c r="Z940" s="270"/>
      <c r="AA940" s="831"/>
      <c r="AB940" s="855"/>
      <c r="AC940" s="319"/>
      <c r="AD940" s="319"/>
      <c r="AE940" s="319"/>
      <c r="AF940" s="319"/>
      <c r="AG940" s="857"/>
      <c r="AH940" s="46"/>
      <c r="AI940" s="19"/>
    </row>
    <row r="941" spans="2:35" hidden="1">
      <c r="B941" s="822"/>
      <c r="C941" s="829"/>
      <c r="D941" s="25"/>
      <c r="E941" s="25"/>
      <c r="F941" s="357"/>
      <c r="G941" s="22"/>
      <c r="H941" s="7" t="str">
        <f>IFERROR(IF(G941/#REF!=0," ",G941/#REF!),"")</f>
        <v/>
      </c>
      <c r="I941" s="7"/>
      <c r="J941" s="7"/>
      <c r="K941" s="7"/>
      <c r="L941" s="7"/>
      <c r="M941" s="7"/>
      <c r="N941" s="7"/>
      <c r="O941" s="864"/>
      <c r="P941" s="861"/>
      <c r="Q941" s="331"/>
      <c r="R941" s="867"/>
      <c r="S941" s="153"/>
      <c r="T941" s="153"/>
      <c r="U941" s="836"/>
      <c r="V941" s="346"/>
      <c r="W941" s="836"/>
      <c r="X941" s="346"/>
      <c r="Y941" s="836"/>
      <c r="Z941" s="271"/>
      <c r="AA941" s="832"/>
      <c r="AB941" s="856"/>
      <c r="AC941" s="320"/>
      <c r="AD941" s="320"/>
      <c r="AE941" s="320"/>
      <c r="AF941" s="320"/>
      <c r="AG941" s="858"/>
      <c r="AH941" s="46"/>
      <c r="AI941" s="19"/>
    </row>
    <row r="942" spans="2:35" s="90" customFormat="1" ht="16.5" hidden="1" customHeight="1">
      <c r="B942" s="821"/>
      <c r="C942" s="78" t="s">
        <v>348</v>
      </c>
      <c r="D942" s="78">
        <f>COUNTA(D932:D941)</f>
        <v>0</v>
      </c>
      <c r="E942" s="78"/>
      <c r="F942" s="78"/>
      <c r="G942" s="69">
        <f>SUM(G932:G941)</f>
        <v>0</v>
      </c>
      <c r="H942" s="69">
        <f>SUM(H932:H941)</f>
        <v>0</v>
      </c>
      <c r="I942" s="69"/>
      <c r="J942" s="69"/>
      <c r="K942" s="69"/>
      <c r="L942" s="69"/>
      <c r="M942" s="69"/>
      <c r="N942" s="69"/>
      <c r="O942" s="70">
        <f>SUM(O932:O941)</f>
        <v>0</v>
      </c>
      <c r="P942" s="71">
        <f>SUM(P932:P941)</f>
        <v>0</v>
      </c>
      <c r="Q942" s="71"/>
      <c r="R942" s="71">
        <f>SUM(R932:R941)</f>
        <v>0</v>
      </c>
      <c r="S942" s="71"/>
      <c r="T942" s="71"/>
      <c r="U942" s="74">
        <f>SUM(U932:U941)</f>
        <v>0</v>
      </c>
      <c r="V942" s="74"/>
      <c r="W942" s="74">
        <f t="shared" ref="W942" si="160">SUM(W932:W941)</f>
        <v>0</v>
      </c>
      <c r="X942" s="74"/>
      <c r="Y942" s="74">
        <f>SUM(Y932:Y941)</f>
        <v>0</v>
      </c>
      <c r="Z942" s="74"/>
      <c r="AA942" s="71"/>
      <c r="AB942" s="71" t="e">
        <f>SUM(AB932:AB941)</f>
        <v>#REF!</v>
      </c>
      <c r="AC942" s="71"/>
      <c r="AD942" s="71"/>
      <c r="AE942" s="71"/>
      <c r="AF942" s="71"/>
      <c r="AG942" s="71" t="e">
        <f t="shared" ref="AG942" si="161">SUM(AG932:AG941)</f>
        <v>#REF!</v>
      </c>
      <c r="AH942" s="81"/>
      <c r="AI942" s="91"/>
    </row>
    <row r="943" spans="2:35" s="93" customFormat="1" hidden="1">
      <c r="B943" s="822"/>
      <c r="C943" s="82"/>
      <c r="D943" s="83"/>
      <c r="E943" s="83"/>
      <c r="F943" s="84"/>
      <c r="G943" s="84"/>
      <c r="H943" s="28" t="str">
        <f>IFERROR(IF(G943/#REF!=0," ",G943/#REF!),"")</f>
        <v/>
      </c>
      <c r="I943" s="28"/>
      <c r="J943" s="28"/>
      <c r="K943" s="28"/>
      <c r="L943" s="28"/>
      <c r="M943" s="28"/>
      <c r="N943" s="28"/>
      <c r="O943" s="72"/>
      <c r="P943" s="73"/>
      <c r="Q943" s="73"/>
      <c r="R943" s="73"/>
      <c r="S943" s="73"/>
      <c r="T943" s="73"/>
      <c r="U943" s="73"/>
      <c r="V943" s="73"/>
      <c r="W943" s="73"/>
      <c r="X943" s="73"/>
      <c r="Y943" s="73"/>
      <c r="Z943" s="73"/>
      <c r="AA943" s="73"/>
      <c r="AB943" s="73"/>
      <c r="AC943" s="73"/>
      <c r="AD943" s="73"/>
      <c r="AE943" s="73"/>
      <c r="AF943" s="73"/>
      <c r="AG943" s="73"/>
      <c r="AH943" s="87"/>
      <c r="AI943" s="92"/>
    </row>
    <row r="944" spans="2:35" hidden="1">
      <c r="B944" s="823">
        <f>B932+1</f>
        <v>78</v>
      </c>
      <c r="C944" s="828"/>
      <c r="D944" s="25"/>
      <c r="E944" s="25"/>
      <c r="F944" s="24"/>
      <c r="G944" s="357"/>
      <c r="H944" s="7" t="str">
        <f>IFERROR(IF(G944/#REF!=0," ",G944/#REF!),"")</f>
        <v/>
      </c>
      <c r="I944" s="147"/>
      <c r="J944" s="147"/>
      <c r="K944" s="147"/>
      <c r="L944" s="147"/>
      <c r="M944" s="147"/>
      <c r="N944" s="147"/>
      <c r="O944" s="862" t="str">
        <f>IFERROR(ROUND(IF(G954/#REF!=0,"",G954/#REF!),0),"")</f>
        <v/>
      </c>
      <c r="P944" s="859" t="str">
        <f>IFERROR(O954/#REF!,"")</f>
        <v/>
      </c>
      <c r="Q944" s="332"/>
      <c r="R944" s="865" t="str">
        <f>IFERROR(P954*#REF!/2,"")</f>
        <v/>
      </c>
      <c r="S944" s="152"/>
      <c r="T944" s="152"/>
      <c r="U944" s="834" t="str">
        <f>IFERROR(ROUND(IF(OR(#REF!="Hino Truck",#REF!="Hino Truck",#REF!="Hino Truck",#REF!="Hino Truck"),$P954/#REF!,""),1),"NA")</f>
        <v>NA</v>
      </c>
      <c r="V944" s="344"/>
      <c r="W944" s="834" t="str">
        <f>IFERROR(ROUND(IF(OR(#REF!="Shazoor",#REF!="Shazoor",#REF!="Shazoor",#REF!="Shazoor"),$P954/#REF!,""),1),"NA")</f>
        <v>NA</v>
      </c>
      <c r="X944" s="344"/>
      <c r="Y944" s="834" t="str">
        <f>IFERROR(ROUND(IF(OR(#REF!="Suzuki",#REF!="Suzuki",#REF!="Suzuki",#REF!="Suzuki"),$P954/#REF!,""),1),"NA")</f>
        <v>NA</v>
      </c>
      <c r="Z944" s="269"/>
      <c r="AA944" s="830"/>
      <c r="AB944" s="855" t="e">
        <f>H954/#REF!/#REF!</f>
        <v>#REF!</v>
      </c>
      <c r="AC944" s="319"/>
      <c r="AD944" s="319"/>
      <c r="AE944" s="319"/>
      <c r="AF944" s="319"/>
      <c r="AG944" s="857" t="e">
        <f>ROUND(AB954/#REF!,0)</f>
        <v>#REF!</v>
      </c>
      <c r="AH944" s="44"/>
      <c r="AI944" s="19"/>
    </row>
    <row r="945" spans="2:35" hidden="1">
      <c r="B945" s="823"/>
      <c r="C945" s="828"/>
      <c r="D945" s="25"/>
      <c r="E945" s="25"/>
      <c r="F945" s="357"/>
      <c r="G945" s="357"/>
      <c r="H945" s="7" t="str">
        <f>IFERROR(IF(G945/#REF!=0," ",G945/#REF!),"")</f>
        <v/>
      </c>
      <c r="I945" s="147"/>
      <c r="J945" s="147"/>
      <c r="K945" s="147"/>
      <c r="L945" s="147"/>
      <c r="M945" s="147"/>
      <c r="N945" s="147"/>
      <c r="O945" s="863"/>
      <c r="P945" s="860"/>
      <c r="Q945" s="330"/>
      <c r="R945" s="866"/>
      <c r="S945" s="152"/>
      <c r="T945" s="152"/>
      <c r="U945" s="835"/>
      <c r="V945" s="345"/>
      <c r="W945" s="835"/>
      <c r="X945" s="345"/>
      <c r="Y945" s="835"/>
      <c r="Z945" s="270"/>
      <c r="AA945" s="831"/>
      <c r="AB945" s="855"/>
      <c r="AC945" s="319"/>
      <c r="AD945" s="319"/>
      <c r="AE945" s="319"/>
      <c r="AF945" s="319"/>
      <c r="AG945" s="857"/>
      <c r="AH945" s="46"/>
      <c r="AI945" s="19"/>
    </row>
    <row r="946" spans="2:35" hidden="1">
      <c r="B946" s="823"/>
      <c r="C946" s="828"/>
      <c r="D946" s="25"/>
      <c r="E946" s="25"/>
      <c r="F946" s="357"/>
      <c r="G946" s="357"/>
      <c r="H946" s="7" t="str">
        <f>IFERROR(IF(G946/#REF!=0," ",G946/#REF!),"")</f>
        <v/>
      </c>
      <c r="I946" s="147"/>
      <c r="J946" s="147"/>
      <c r="K946" s="147"/>
      <c r="L946" s="147"/>
      <c r="M946" s="147"/>
      <c r="N946" s="147"/>
      <c r="O946" s="863"/>
      <c r="P946" s="860"/>
      <c r="Q946" s="330"/>
      <c r="R946" s="866"/>
      <c r="S946" s="152"/>
      <c r="T946" s="152"/>
      <c r="U946" s="835"/>
      <c r="V946" s="345"/>
      <c r="W946" s="835"/>
      <c r="X946" s="345"/>
      <c r="Y946" s="835"/>
      <c r="Z946" s="270"/>
      <c r="AA946" s="831"/>
      <c r="AB946" s="855"/>
      <c r="AC946" s="319"/>
      <c r="AD946" s="319"/>
      <c r="AE946" s="319"/>
      <c r="AF946" s="319"/>
      <c r="AG946" s="857"/>
      <c r="AH946" s="46"/>
      <c r="AI946" s="19"/>
    </row>
    <row r="947" spans="2:35" hidden="1">
      <c r="B947" s="823"/>
      <c r="C947" s="828"/>
      <c r="D947" s="25"/>
      <c r="E947" s="25"/>
      <c r="F947" s="357"/>
      <c r="G947" s="357"/>
      <c r="H947" s="7" t="str">
        <f>IFERROR(IF(G947/#REF!=0," ",G947/#REF!),"")</f>
        <v/>
      </c>
      <c r="I947" s="147"/>
      <c r="J947" s="147"/>
      <c r="K947" s="147"/>
      <c r="L947" s="147"/>
      <c r="M947" s="147"/>
      <c r="N947" s="147"/>
      <c r="O947" s="863"/>
      <c r="P947" s="860"/>
      <c r="Q947" s="330"/>
      <c r="R947" s="866"/>
      <c r="S947" s="152"/>
      <c r="T947" s="152"/>
      <c r="U947" s="835"/>
      <c r="V947" s="345"/>
      <c r="W947" s="835"/>
      <c r="X947" s="345"/>
      <c r="Y947" s="835"/>
      <c r="Z947" s="270"/>
      <c r="AA947" s="831"/>
      <c r="AB947" s="855"/>
      <c r="AC947" s="319"/>
      <c r="AD947" s="319"/>
      <c r="AE947" s="319"/>
      <c r="AF947" s="319"/>
      <c r="AG947" s="857"/>
      <c r="AH947" s="46"/>
      <c r="AI947" s="19"/>
    </row>
    <row r="948" spans="2:35" hidden="1">
      <c r="B948" s="823"/>
      <c r="C948" s="828"/>
      <c r="D948" s="25"/>
      <c r="E948" s="25"/>
      <c r="F948" s="357"/>
      <c r="G948" s="22"/>
      <c r="H948" s="7" t="str">
        <f>IFERROR(IF(G948/#REF!=0," ",G948/#REF!),"")</f>
        <v/>
      </c>
      <c r="I948" s="147"/>
      <c r="J948" s="147"/>
      <c r="K948" s="147"/>
      <c r="L948" s="147"/>
      <c r="M948" s="147"/>
      <c r="N948" s="147"/>
      <c r="O948" s="863"/>
      <c r="P948" s="860"/>
      <c r="Q948" s="330"/>
      <c r="R948" s="866"/>
      <c r="S948" s="152"/>
      <c r="T948" s="152"/>
      <c r="U948" s="835"/>
      <c r="V948" s="345"/>
      <c r="W948" s="835"/>
      <c r="X948" s="345"/>
      <c r="Y948" s="835"/>
      <c r="Z948" s="270"/>
      <c r="AA948" s="831"/>
      <c r="AB948" s="855"/>
      <c r="AC948" s="319"/>
      <c r="AD948" s="319"/>
      <c r="AE948" s="319"/>
      <c r="AF948" s="319"/>
      <c r="AG948" s="857"/>
      <c r="AH948" s="46"/>
      <c r="AI948" s="19"/>
    </row>
    <row r="949" spans="2:35" hidden="1">
      <c r="B949" s="823"/>
      <c r="C949" s="828"/>
      <c r="D949" s="25"/>
      <c r="E949" s="25"/>
      <c r="F949" s="357"/>
      <c r="G949" s="22"/>
      <c r="H949" s="7" t="str">
        <f>IFERROR(IF(G949/#REF!=0," ",G949/#REF!),"")</f>
        <v/>
      </c>
      <c r="I949" s="147"/>
      <c r="J949" s="147"/>
      <c r="K949" s="147"/>
      <c r="L949" s="147"/>
      <c r="M949" s="147"/>
      <c r="N949" s="147"/>
      <c r="O949" s="863"/>
      <c r="P949" s="860"/>
      <c r="Q949" s="330"/>
      <c r="R949" s="866"/>
      <c r="S949" s="152"/>
      <c r="T949" s="152"/>
      <c r="U949" s="835"/>
      <c r="V949" s="345"/>
      <c r="W949" s="835"/>
      <c r="X949" s="345"/>
      <c r="Y949" s="835"/>
      <c r="Z949" s="270"/>
      <c r="AA949" s="831"/>
      <c r="AB949" s="855"/>
      <c r="AC949" s="319"/>
      <c r="AD949" s="319"/>
      <c r="AE949" s="319"/>
      <c r="AF949" s="319"/>
      <c r="AG949" s="857"/>
      <c r="AH949" s="46"/>
      <c r="AI949" s="19"/>
    </row>
    <row r="950" spans="2:35" hidden="1">
      <c r="B950" s="823"/>
      <c r="C950" s="828"/>
      <c r="D950" s="25"/>
      <c r="E950" s="25"/>
      <c r="F950" s="357"/>
      <c r="G950" s="22"/>
      <c r="H950" s="7" t="str">
        <f>IFERROR(IF(G950/#REF!=0," ",G950/#REF!),"")</f>
        <v/>
      </c>
      <c r="I950" s="147"/>
      <c r="J950" s="147"/>
      <c r="K950" s="147"/>
      <c r="L950" s="147"/>
      <c r="M950" s="147"/>
      <c r="N950" s="147"/>
      <c r="O950" s="863"/>
      <c r="P950" s="860"/>
      <c r="Q950" s="330"/>
      <c r="R950" s="866"/>
      <c r="S950" s="152"/>
      <c r="T950" s="152"/>
      <c r="U950" s="835"/>
      <c r="V950" s="345"/>
      <c r="W950" s="835"/>
      <c r="X950" s="345"/>
      <c r="Y950" s="835"/>
      <c r="Z950" s="270"/>
      <c r="AA950" s="831"/>
      <c r="AB950" s="855"/>
      <c r="AC950" s="319"/>
      <c r="AD950" s="319"/>
      <c r="AE950" s="319"/>
      <c r="AF950" s="319"/>
      <c r="AG950" s="857"/>
      <c r="AH950" s="46"/>
      <c r="AI950" s="19"/>
    </row>
    <row r="951" spans="2:35" hidden="1">
      <c r="B951" s="823"/>
      <c r="C951" s="828"/>
      <c r="D951" s="25"/>
      <c r="E951" s="25"/>
      <c r="F951" s="357"/>
      <c r="G951" s="22"/>
      <c r="H951" s="7" t="str">
        <f>IFERROR(IF(G951/#REF!=0," ",G951/#REF!),"")</f>
        <v/>
      </c>
      <c r="I951" s="147"/>
      <c r="J951" s="147"/>
      <c r="K951" s="147"/>
      <c r="L951" s="147"/>
      <c r="M951" s="147"/>
      <c r="N951" s="147"/>
      <c r="O951" s="863"/>
      <c r="P951" s="860"/>
      <c r="Q951" s="330"/>
      <c r="R951" s="866"/>
      <c r="S951" s="152"/>
      <c r="T951" s="152"/>
      <c r="U951" s="835"/>
      <c r="V951" s="345"/>
      <c r="W951" s="835"/>
      <c r="X951" s="345"/>
      <c r="Y951" s="835"/>
      <c r="Z951" s="270"/>
      <c r="AA951" s="831"/>
      <c r="AB951" s="855"/>
      <c r="AC951" s="319"/>
      <c r="AD951" s="319"/>
      <c r="AE951" s="319"/>
      <c r="AF951" s="319"/>
      <c r="AG951" s="857"/>
      <c r="AH951" s="46"/>
      <c r="AI951" s="19"/>
    </row>
    <row r="952" spans="2:35" hidden="1">
      <c r="B952" s="823"/>
      <c r="C952" s="828"/>
      <c r="D952" s="25"/>
      <c r="E952" s="25"/>
      <c r="F952" s="357"/>
      <c r="G952" s="22"/>
      <c r="H952" s="7" t="str">
        <f>IFERROR(IF(G952/#REF!=0," ",G952/#REF!),"")</f>
        <v/>
      </c>
      <c r="I952" s="147"/>
      <c r="J952" s="147"/>
      <c r="K952" s="147"/>
      <c r="L952" s="147"/>
      <c r="M952" s="147"/>
      <c r="N952" s="147"/>
      <c r="O952" s="863"/>
      <c r="P952" s="860"/>
      <c r="Q952" s="330"/>
      <c r="R952" s="866"/>
      <c r="S952" s="152"/>
      <c r="T952" s="152"/>
      <c r="U952" s="835"/>
      <c r="V952" s="345"/>
      <c r="W952" s="835"/>
      <c r="X952" s="345"/>
      <c r="Y952" s="835"/>
      <c r="Z952" s="270"/>
      <c r="AA952" s="831"/>
      <c r="AB952" s="855"/>
      <c r="AC952" s="319"/>
      <c r="AD952" s="319"/>
      <c r="AE952" s="319"/>
      <c r="AF952" s="319"/>
      <c r="AG952" s="857"/>
      <c r="AH952" s="46"/>
      <c r="AI952" s="19"/>
    </row>
    <row r="953" spans="2:35" hidden="1">
      <c r="B953" s="822"/>
      <c r="C953" s="829"/>
      <c r="D953" s="25"/>
      <c r="E953" s="25"/>
      <c r="F953" s="357"/>
      <c r="G953" s="22"/>
      <c r="H953" s="7" t="str">
        <f>IFERROR(IF(G953/#REF!=0," ",G953/#REF!),"")</f>
        <v/>
      </c>
      <c r="I953" s="7"/>
      <c r="J953" s="7"/>
      <c r="K953" s="7"/>
      <c r="L953" s="7"/>
      <c r="M953" s="7"/>
      <c r="N953" s="7"/>
      <c r="O953" s="864"/>
      <c r="P953" s="861"/>
      <c r="Q953" s="331"/>
      <c r="R953" s="867"/>
      <c r="S953" s="153"/>
      <c r="T953" s="153"/>
      <c r="U953" s="836"/>
      <c r="V953" s="346"/>
      <c r="W953" s="836"/>
      <c r="X953" s="346"/>
      <c r="Y953" s="836"/>
      <c r="Z953" s="271"/>
      <c r="AA953" s="832"/>
      <c r="AB953" s="856"/>
      <c r="AC953" s="320"/>
      <c r="AD953" s="320"/>
      <c r="AE953" s="320"/>
      <c r="AF953" s="320"/>
      <c r="AG953" s="858"/>
      <c r="AH953" s="46"/>
      <c r="AI953" s="19"/>
    </row>
    <row r="954" spans="2:35" s="90" customFormat="1" ht="16.5" hidden="1" customHeight="1">
      <c r="B954" s="821"/>
      <c r="C954" s="78" t="s">
        <v>348</v>
      </c>
      <c r="D954" s="78">
        <f>COUNTA(D944:D953)</f>
        <v>0</v>
      </c>
      <c r="E954" s="78"/>
      <c r="F954" s="78"/>
      <c r="G954" s="69">
        <f>SUM(G944:G953)</f>
        <v>0</v>
      </c>
      <c r="H954" s="69">
        <f>SUM(H944:H953)</f>
        <v>0</v>
      </c>
      <c r="I954" s="69"/>
      <c r="J954" s="69"/>
      <c r="K954" s="69"/>
      <c r="L954" s="69"/>
      <c r="M954" s="69"/>
      <c r="N954" s="69"/>
      <c r="O954" s="70">
        <f>SUM(O944:O953)</f>
        <v>0</v>
      </c>
      <c r="P954" s="71">
        <f>SUM(P944:P953)</f>
        <v>0</v>
      </c>
      <c r="Q954" s="71"/>
      <c r="R954" s="71">
        <f>SUM(R944:R953)</f>
        <v>0</v>
      </c>
      <c r="S954" s="71"/>
      <c r="T954" s="71"/>
      <c r="U954" s="74">
        <f>SUM(U944:U953)</f>
        <v>0</v>
      </c>
      <c r="V954" s="74"/>
      <c r="W954" s="74">
        <f t="shared" ref="W954" si="162">SUM(W944:W953)</f>
        <v>0</v>
      </c>
      <c r="X954" s="74"/>
      <c r="Y954" s="74">
        <f>SUM(Y944:Y953)</f>
        <v>0</v>
      </c>
      <c r="Z954" s="74"/>
      <c r="AA954" s="71"/>
      <c r="AB954" s="71" t="e">
        <f>SUM(AB944:AB953)</f>
        <v>#REF!</v>
      </c>
      <c r="AC954" s="71"/>
      <c r="AD954" s="71"/>
      <c r="AE954" s="71"/>
      <c r="AF954" s="71"/>
      <c r="AG954" s="71" t="e">
        <f t="shared" ref="AG954" si="163">SUM(AG944:AG953)</f>
        <v>#REF!</v>
      </c>
      <c r="AH954" s="81"/>
      <c r="AI954" s="91"/>
    </row>
    <row r="955" spans="2:35" s="93" customFormat="1" hidden="1">
      <c r="B955" s="822"/>
      <c r="C955" s="82"/>
      <c r="D955" s="83"/>
      <c r="E955" s="83"/>
      <c r="F955" s="84"/>
      <c r="G955" s="84"/>
      <c r="H955" s="28" t="str">
        <f>IFERROR(IF(G955/#REF!=0," ",G955/#REF!),"")</f>
        <v/>
      </c>
      <c r="I955" s="28"/>
      <c r="J955" s="28"/>
      <c r="K955" s="28"/>
      <c r="L955" s="28"/>
      <c r="M955" s="28"/>
      <c r="N955" s="28"/>
      <c r="O955" s="72"/>
      <c r="P955" s="73"/>
      <c r="Q955" s="73"/>
      <c r="R955" s="73"/>
      <c r="S955" s="73"/>
      <c r="T955" s="73"/>
      <c r="U955" s="73"/>
      <c r="V955" s="73"/>
      <c r="W955" s="73"/>
      <c r="X955" s="73"/>
      <c r="Y955" s="73"/>
      <c r="Z955" s="73"/>
      <c r="AA955" s="73"/>
      <c r="AB955" s="73"/>
      <c r="AC955" s="73"/>
      <c r="AD955" s="73"/>
      <c r="AE955" s="73"/>
      <c r="AF955" s="73"/>
      <c r="AG955" s="73"/>
      <c r="AH955" s="87"/>
      <c r="AI955" s="92"/>
    </row>
    <row r="956" spans="2:35" hidden="1">
      <c r="B956" s="823">
        <f>B944+1</f>
        <v>79</v>
      </c>
      <c r="C956" s="828"/>
      <c r="D956" s="25"/>
      <c r="E956" s="25"/>
      <c r="F956" s="24"/>
      <c r="G956" s="357"/>
      <c r="H956" s="7" t="str">
        <f>IFERROR(IF(G956/#REF!=0," ",G956/#REF!),"")</f>
        <v/>
      </c>
      <c r="I956" s="147"/>
      <c r="J956" s="147"/>
      <c r="K956" s="147"/>
      <c r="L956" s="147"/>
      <c r="M956" s="147"/>
      <c r="N956" s="147"/>
      <c r="O956" s="862" t="str">
        <f>IFERROR(ROUND(IF(G966/#REF!=0,"",G966/#REF!),0),"")</f>
        <v/>
      </c>
      <c r="P956" s="859" t="str">
        <f>IFERROR(O966/#REF!,"")</f>
        <v/>
      </c>
      <c r="Q956" s="332"/>
      <c r="R956" s="865" t="str">
        <f>IFERROR(P966*#REF!/2,"")</f>
        <v/>
      </c>
      <c r="S956" s="152"/>
      <c r="T956" s="152"/>
      <c r="U956" s="834" t="str">
        <f>IFERROR(ROUND(IF(OR(#REF!="Hino Truck",#REF!="Hino Truck",#REF!="Hino Truck",#REF!="Hino Truck"),$P966/#REF!,""),1),"NA")</f>
        <v>NA</v>
      </c>
      <c r="V956" s="344"/>
      <c r="W956" s="834" t="str">
        <f>IFERROR(ROUND(IF(OR(#REF!="Shazoor",#REF!="Shazoor",#REF!="Shazoor",#REF!="Shazoor"),$P966/#REF!,""),1),"NA")</f>
        <v>NA</v>
      </c>
      <c r="X956" s="344"/>
      <c r="Y956" s="834" t="str">
        <f>IFERROR(ROUND(IF(OR(#REF!="Suzuki",#REF!="Suzuki",#REF!="Suzuki",#REF!="Suzuki"),$P966/#REF!,""),1),"NA")</f>
        <v>NA</v>
      </c>
      <c r="Z956" s="269"/>
      <c r="AA956" s="830"/>
      <c r="AB956" s="855" t="e">
        <f>H966/#REF!/#REF!</f>
        <v>#REF!</v>
      </c>
      <c r="AC956" s="319"/>
      <c r="AD956" s="319"/>
      <c r="AE956" s="319"/>
      <c r="AF956" s="319"/>
      <c r="AG956" s="857" t="e">
        <f>ROUND(AB966/#REF!,0)</f>
        <v>#REF!</v>
      </c>
      <c r="AH956" s="44"/>
      <c r="AI956" s="19"/>
    </row>
    <row r="957" spans="2:35" hidden="1">
      <c r="B957" s="823"/>
      <c r="C957" s="828"/>
      <c r="D957" s="25"/>
      <c r="E957" s="25"/>
      <c r="F957" s="357"/>
      <c r="G957" s="357"/>
      <c r="H957" s="7" t="str">
        <f>IFERROR(IF(G957/#REF!=0," ",G957/#REF!),"")</f>
        <v/>
      </c>
      <c r="I957" s="147"/>
      <c r="J957" s="147"/>
      <c r="K957" s="147"/>
      <c r="L957" s="147"/>
      <c r="M957" s="147"/>
      <c r="N957" s="147"/>
      <c r="O957" s="863"/>
      <c r="P957" s="860"/>
      <c r="Q957" s="330"/>
      <c r="R957" s="866"/>
      <c r="S957" s="152"/>
      <c r="T957" s="152"/>
      <c r="U957" s="835"/>
      <c r="V957" s="345"/>
      <c r="W957" s="835"/>
      <c r="X957" s="345"/>
      <c r="Y957" s="835"/>
      <c r="Z957" s="270"/>
      <c r="AA957" s="831"/>
      <c r="AB957" s="855"/>
      <c r="AC957" s="319"/>
      <c r="AD957" s="319"/>
      <c r="AE957" s="319"/>
      <c r="AF957" s="319"/>
      <c r="AG957" s="857"/>
      <c r="AH957" s="46"/>
      <c r="AI957" s="19"/>
    </row>
    <row r="958" spans="2:35" hidden="1">
      <c r="B958" s="823"/>
      <c r="C958" s="828"/>
      <c r="D958" s="25"/>
      <c r="E958" s="25"/>
      <c r="F958" s="357"/>
      <c r="G958" s="357"/>
      <c r="H958" s="7" t="str">
        <f>IFERROR(IF(G958/#REF!=0," ",G958/#REF!),"")</f>
        <v/>
      </c>
      <c r="I958" s="147"/>
      <c r="J958" s="147"/>
      <c r="K958" s="147"/>
      <c r="L958" s="147"/>
      <c r="M958" s="147"/>
      <c r="N958" s="147"/>
      <c r="O958" s="863"/>
      <c r="P958" s="860"/>
      <c r="Q958" s="330"/>
      <c r="R958" s="866"/>
      <c r="S958" s="152"/>
      <c r="T958" s="152"/>
      <c r="U958" s="835"/>
      <c r="V958" s="345"/>
      <c r="W958" s="835"/>
      <c r="X958" s="345"/>
      <c r="Y958" s="835"/>
      <c r="Z958" s="270"/>
      <c r="AA958" s="831"/>
      <c r="AB958" s="855"/>
      <c r="AC958" s="319"/>
      <c r="AD958" s="319"/>
      <c r="AE958" s="319"/>
      <c r="AF958" s="319"/>
      <c r="AG958" s="857"/>
      <c r="AH958" s="46"/>
      <c r="AI958" s="19"/>
    </row>
    <row r="959" spans="2:35" hidden="1">
      <c r="B959" s="823"/>
      <c r="C959" s="828"/>
      <c r="D959" s="25"/>
      <c r="E959" s="25"/>
      <c r="F959" s="357"/>
      <c r="G959" s="357"/>
      <c r="H959" s="7" t="str">
        <f>IFERROR(IF(G959/#REF!=0," ",G959/#REF!),"")</f>
        <v/>
      </c>
      <c r="I959" s="147"/>
      <c r="J959" s="147"/>
      <c r="K959" s="147"/>
      <c r="L959" s="147"/>
      <c r="M959" s="147"/>
      <c r="N959" s="147"/>
      <c r="O959" s="863"/>
      <c r="P959" s="860"/>
      <c r="Q959" s="330"/>
      <c r="R959" s="866"/>
      <c r="S959" s="152"/>
      <c r="T959" s="152"/>
      <c r="U959" s="835"/>
      <c r="V959" s="345"/>
      <c r="W959" s="835"/>
      <c r="X959" s="345"/>
      <c r="Y959" s="835"/>
      <c r="Z959" s="270"/>
      <c r="AA959" s="831"/>
      <c r="AB959" s="855"/>
      <c r="AC959" s="319"/>
      <c r="AD959" s="319"/>
      <c r="AE959" s="319"/>
      <c r="AF959" s="319"/>
      <c r="AG959" s="857"/>
      <c r="AH959" s="46"/>
      <c r="AI959" s="19"/>
    </row>
    <row r="960" spans="2:35" hidden="1">
      <c r="B960" s="823"/>
      <c r="C960" s="828"/>
      <c r="D960" s="25"/>
      <c r="E960" s="25"/>
      <c r="F960" s="357"/>
      <c r="G960" s="22"/>
      <c r="H960" s="7" t="str">
        <f>IFERROR(IF(G960/#REF!=0," ",G960/#REF!),"")</f>
        <v/>
      </c>
      <c r="I960" s="147"/>
      <c r="J960" s="147"/>
      <c r="K960" s="147"/>
      <c r="L960" s="147"/>
      <c r="M960" s="147"/>
      <c r="N960" s="147"/>
      <c r="O960" s="863"/>
      <c r="P960" s="860"/>
      <c r="Q960" s="330"/>
      <c r="R960" s="866"/>
      <c r="S960" s="152"/>
      <c r="T960" s="152"/>
      <c r="U960" s="835"/>
      <c r="V960" s="345"/>
      <c r="W960" s="835"/>
      <c r="X960" s="345"/>
      <c r="Y960" s="835"/>
      <c r="Z960" s="270"/>
      <c r="AA960" s="831"/>
      <c r="AB960" s="855"/>
      <c r="AC960" s="319"/>
      <c r="AD960" s="319"/>
      <c r="AE960" s="319"/>
      <c r="AF960" s="319"/>
      <c r="AG960" s="857"/>
      <c r="AH960" s="46"/>
      <c r="AI960" s="19"/>
    </row>
    <row r="961" spans="2:35" hidden="1">
      <c r="B961" s="823"/>
      <c r="C961" s="828"/>
      <c r="D961" s="25"/>
      <c r="E961" s="25"/>
      <c r="F961" s="357"/>
      <c r="G961" s="22"/>
      <c r="H961" s="7" t="str">
        <f>IFERROR(IF(G961/#REF!=0," ",G961/#REF!),"")</f>
        <v/>
      </c>
      <c r="I961" s="147"/>
      <c r="J961" s="147"/>
      <c r="K961" s="147"/>
      <c r="L961" s="147"/>
      <c r="M961" s="147"/>
      <c r="N961" s="147"/>
      <c r="O961" s="863"/>
      <c r="P961" s="860"/>
      <c r="Q961" s="330"/>
      <c r="R961" s="866"/>
      <c r="S961" s="152"/>
      <c r="T961" s="152"/>
      <c r="U961" s="835"/>
      <c r="V961" s="345"/>
      <c r="W961" s="835"/>
      <c r="X961" s="345"/>
      <c r="Y961" s="835"/>
      <c r="Z961" s="270"/>
      <c r="AA961" s="831"/>
      <c r="AB961" s="855"/>
      <c r="AC961" s="319"/>
      <c r="AD961" s="319"/>
      <c r="AE961" s="319"/>
      <c r="AF961" s="319"/>
      <c r="AG961" s="857"/>
      <c r="AH961" s="46"/>
      <c r="AI961" s="19"/>
    </row>
    <row r="962" spans="2:35" hidden="1">
      <c r="B962" s="823"/>
      <c r="C962" s="828"/>
      <c r="D962" s="25"/>
      <c r="E962" s="25"/>
      <c r="F962" s="357"/>
      <c r="G962" s="22"/>
      <c r="H962" s="7" t="str">
        <f>IFERROR(IF(G962/#REF!=0," ",G962/#REF!),"")</f>
        <v/>
      </c>
      <c r="I962" s="147"/>
      <c r="J962" s="147"/>
      <c r="K962" s="147"/>
      <c r="L962" s="147"/>
      <c r="M962" s="147"/>
      <c r="N962" s="147"/>
      <c r="O962" s="863"/>
      <c r="P962" s="860"/>
      <c r="Q962" s="330"/>
      <c r="R962" s="866"/>
      <c r="S962" s="152"/>
      <c r="T962" s="152"/>
      <c r="U962" s="835"/>
      <c r="V962" s="345"/>
      <c r="W962" s="835"/>
      <c r="X962" s="345"/>
      <c r="Y962" s="835"/>
      <c r="Z962" s="270"/>
      <c r="AA962" s="831"/>
      <c r="AB962" s="855"/>
      <c r="AC962" s="319"/>
      <c r="AD962" s="319"/>
      <c r="AE962" s="319"/>
      <c r="AF962" s="319"/>
      <c r="AG962" s="857"/>
      <c r="AH962" s="46"/>
      <c r="AI962" s="19"/>
    </row>
    <row r="963" spans="2:35" hidden="1">
      <c r="B963" s="823"/>
      <c r="C963" s="828"/>
      <c r="D963" s="25"/>
      <c r="E963" s="25"/>
      <c r="F963" s="357"/>
      <c r="G963" s="22"/>
      <c r="H963" s="7" t="str">
        <f>IFERROR(IF(G963/#REF!=0," ",G963/#REF!),"")</f>
        <v/>
      </c>
      <c r="I963" s="147"/>
      <c r="J963" s="147"/>
      <c r="K963" s="147"/>
      <c r="L963" s="147"/>
      <c r="M963" s="147"/>
      <c r="N963" s="147"/>
      <c r="O963" s="863"/>
      <c r="P963" s="860"/>
      <c r="Q963" s="330"/>
      <c r="R963" s="866"/>
      <c r="S963" s="152"/>
      <c r="T963" s="152"/>
      <c r="U963" s="835"/>
      <c r="V963" s="345"/>
      <c r="W963" s="835"/>
      <c r="X963" s="345"/>
      <c r="Y963" s="835"/>
      <c r="Z963" s="270"/>
      <c r="AA963" s="831"/>
      <c r="AB963" s="855"/>
      <c r="AC963" s="319"/>
      <c r="AD963" s="319"/>
      <c r="AE963" s="319"/>
      <c r="AF963" s="319"/>
      <c r="AG963" s="857"/>
      <c r="AH963" s="46"/>
      <c r="AI963" s="19"/>
    </row>
    <row r="964" spans="2:35" hidden="1">
      <c r="B964" s="823"/>
      <c r="C964" s="828"/>
      <c r="D964" s="25"/>
      <c r="E964" s="25"/>
      <c r="F964" s="357"/>
      <c r="G964" s="22"/>
      <c r="H964" s="7" t="str">
        <f>IFERROR(IF(G964/#REF!=0," ",G964/#REF!),"")</f>
        <v/>
      </c>
      <c r="I964" s="147"/>
      <c r="J964" s="147"/>
      <c r="K964" s="147"/>
      <c r="L964" s="147"/>
      <c r="M964" s="147"/>
      <c r="N964" s="147"/>
      <c r="O964" s="863"/>
      <c r="P964" s="860"/>
      <c r="Q964" s="330"/>
      <c r="R964" s="866"/>
      <c r="S964" s="152"/>
      <c r="T964" s="152"/>
      <c r="U964" s="835"/>
      <c r="V964" s="345"/>
      <c r="W964" s="835"/>
      <c r="X964" s="345"/>
      <c r="Y964" s="835"/>
      <c r="Z964" s="270"/>
      <c r="AA964" s="831"/>
      <c r="AB964" s="855"/>
      <c r="AC964" s="319"/>
      <c r="AD964" s="319"/>
      <c r="AE964" s="319"/>
      <c r="AF964" s="319"/>
      <c r="AG964" s="857"/>
      <c r="AH964" s="46"/>
      <c r="AI964" s="19"/>
    </row>
    <row r="965" spans="2:35" hidden="1">
      <c r="B965" s="822"/>
      <c r="C965" s="829"/>
      <c r="D965" s="25"/>
      <c r="E965" s="25"/>
      <c r="F965" s="357"/>
      <c r="G965" s="22"/>
      <c r="H965" s="7" t="str">
        <f>IFERROR(IF(G965/#REF!=0," ",G965/#REF!),"")</f>
        <v/>
      </c>
      <c r="I965" s="7"/>
      <c r="J965" s="7"/>
      <c r="K965" s="7"/>
      <c r="L965" s="7"/>
      <c r="M965" s="7"/>
      <c r="N965" s="7"/>
      <c r="O965" s="864"/>
      <c r="P965" s="861"/>
      <c r="Q965" s="331"/>
      <c r="R965" s="867"/>
      <c r="S965" s="153"/>
      <c r="T965" s="153"/>
      <c r="U965" s="836"/>
      <c r="V965" s="346"/>
      <c r="W965" s="836"/>
      <c r="X965" s="346"/>
      <c r="Y965" s="836"/>
      <c r="Z965" s="271"/>
      <c r="AA965" s="832"/>
      <c r="AB965" s="856"/>
      <c r="AC965" s="320"/>
      <c r="AD965" s="320"/>
      <c r="AE965" s="320"/>
      <c r="AF965" s="320"/>
      <c r="AG965" s="858"/>
      <c r="AH965" s="46"/>
      <c r="AI965" s="19"/>
    </row>
    <row r="966" spans="2:35" s="90" customFormat="1" ht="16.5" hidden="1" customHeight="1">
      <c r="B966" s="821"/>
      <c r="C966" s="78" t="s">
        <v>348</v>
      </c>
      <c r="D966" s="78">
        <f>COUNTA(D956:D965)</f>
        <v>0</v>
      </c>
      <c r="E966" s="78"/>
      <c r="F966" s="78"/>
      <c r="G966" s="69">
        <f>SUM(G956:G965)</f>
        <v>0</v>
      </c>
      <c r="H966" s="69">
        <f>SUM(H956:H965)</f>
        <v>0</v>
      </c>
      <c r="I966" s="69"/>
      <c r="J966" s="69"/>
      <c r="K966" s="69"/>
      <c r="L966" s="69"/>
      <c r="M966" s="69"/>
      <c r="N966" s="69"/>
      <c r="O966" s="70">
        <f>SUM(O956:O965)</f>
        <v>0</v>
      </c>
      <c r="P966" s="71">
        <f>SUM(P956:P965)</f>
        <v>0</v>
      </c>
      <c r="Q966" s="71"/>
      <c r="R966" s="71">
        <f>SUM(R956:R965)</f>
        <v>0</v>
      </c>
      <c r="S966" s="71"/>
      <c r="T966" s="71"/>
      <c r="U966" s="74">
        <f>SUM(U956:U965)</f>
        <v>0</v>
      </c>
      <c r="V966" s="74"/>
      <c r="W966" s="74">
        <f t="shared" ref="W966" si="164">SUM(W956:W965)</f>
        <v>0</v>
      </c>
      <c r="X966" s="74"/>
      <c r="Y966" s="74">
        <f>SUM(Y956:Y965)</f>
        <v>0</v>
      </c>
      <c r="Z966" s="74"/>
      <c r="AA966" s="71"/>
      <c r="AB966" s="71" t="e">
        <f>SUM(AB956:AB965)</f>
        <v>#REF!</v>
      </c>
      <c r="AC966" s="71"/>
      <c r="AD966" s="71"/>
      <c r="AE966" s="71"/>
      <c r="AF966" s="71"/>
      <c r="AG966" s="71" t="e">
        <f t="shared" ref="AG966" si="165">SUM(AG956:AG965)</f>
        <v>#REF!</v>
      </c>
      <c r="AH966" s="81"/>
      <c r="AI966" s="91"/>
    </row>
    <row r="967" spans="2:35" s="93" customFormat="1" hidden="1">
      <c r="B967" s="822"/>
      <c r="C967" s="82"/>
      <c r="D967" s="83"/>
      <c r="E967" s="83"/>
      <c r="F967" s="84"/>
      <c r="G967" s="84"/>
      <c r="H967" s="28" t="str">
        <f>IFERROR(IF(G967/#REF!=0," ",G967/#REF!),"")</f>
        <v/>
      </c>
      <c r="I967" s="28"/>
      <c r="J967" s="28"/>
      <c r="K967" s="28"/>
      <c r="L967" s="28"/>
      <c r="M967" s="28"/>
      <c r="N967" s="28"/>
      <c r="O967" s="72"/>
      <c r="P967" s="73"/>
      <c r="Q967" s="73"/>
      <c r="R967" s="73"/>
      <c r="S967" s="73"/>
      <c r="T967" s="73"/>
      <c r="U967" s="73"/>
      <c r="V967" s="73"/>
      <c r="W967" s="73"/>
      <c r="X967" s="73"/>
      <c r="Y967" s="73"/>
      <c r="Z967" s="73"/>
      <c r="AA967" s="73"/>
      <c r="AB967" s="73"/>
      <c r="AC967" s="73"/>
      <c r="AD967" s="73"/>
      <c r="AE967" s="73"/>
      <c r="AF967" s="73"/>
      <c r="AG967" s="73"/>
      <c r="AH967" s="87"/>
      <c r="AI967" s="92"/>
    </row>
    <row r="968" spans="2:35" hidden="1">
      <c r="B968" s="823">
        <f>B956+1</f>
        <v>80</v>
      </c>
      <c r="C968" s="828"/>
      <c r="D968" s="25"/>
      <c r="E968" s="25"/>
      <c r="F968" s="24"/>
      <c r="G968" s="357"/>
      <c r="H968" s="7" t="str">
        <f>IFERROR(IF(G968/#REF!=0," ",G968/#REF!),"")</f>
        <v/>
      </c>
      <c r="I968" s="147"/>
      <c r="J968" s="147"/>
      <c r="K968" s="147"/>
      <c r="L968" s="147"/>
      <c r="M968" s="147"/>
      <c r="N968" s="147"/>
      <c r="O968" s="862" t="str">
        <f>IFERROR(ROUND(IF(G978/#REF!=0,"",G978/#REF!),0),"")</f>
        <v/>
      </c>
      <c r="P968" s="859" t="str">
        <f>IFERROR(O978/#REF!,"")</f>
        <v/>
      </c>
      <c r="Q968" s="332"/>
      <c r="R968" s="865" t="str">
        <f>IFERROR(P978*#REF!/2,"")</f>
        <v/>
      </c>
      <c r="S968" s="152"/>
      <c r="T968" s="152"/>
      <c r="U968" s="834" t="str">
        <f>IFERROR(ROUND(IF(OR(#REF!="Hino Truck",#REF!="Hino Truck",#REF!="Hino Truck",#REF!="Hino Truck"),$P978/#REF!,""),1),"NA")</f>
        <v>NA</v>
      </c>
      <c r="V968" s="344"/>
      <c r="W968" s="834" t="str">
        <f>IFERROR(ROUND(IF(OR(#REF!="Shazoor",#REF!="Shazoor",#REF!="Shazoor",#REF!="Shazoor"),$P978/#REF!,""),1),"NA")</f>
        <v>NA</v>
      </c>
      <c r="X968" s="344"/>
      <c r="Y968" s="834" t="str">
        <f>IFERROR(ROUND(IF(OR(#REF!="Suzuki",#REF!="Suzuki",#REF!="Suzuki",#REF!="Suzuki"),$P978/#REF!,""),1),"NA")</f>
        <v>NA</v>
      </c>
      <c r="Z968" s="269"/>
      <c r="AA968" s="830"/>
      <c r="AB968" s="855" t="e">
        <f>H978/#REF!/#REF!</f>
        <v>#REF!</v>
      </c>
      <c r="AC968" s="319"/>
      <c r="AD968" s="319"/>
      <c r="AE968" s="319"/>
      <c r="AF968" s="319"/>
      <c r="AG968" s="857" t="e">
        <f>ROUND(AB978/#REF!,0)</f>
        <v>#REF!</v>
      </c>
      <c r="AH968" s="44"/>
      <c r="AI968" s="19"/>
    </row>
    <row r="969" spans="2:35" hidden="1">
      <c r="B969" s="823"/>
      <c r="C969" s="828"/>
      <c r="D969" s="25"/>
      <c r="E969" s="25"/>
      <c r="F969" s="357"/>
      <c r="G969" s="357"/>
      <c r="H969" s="7" t="str">
        <f>IFERROR(IF(G969/#REF!=0," ",G969/#REF!),"")</f>
        <v/>
      </c>
      <c r="I969" s="147"/>
      <c r="J969" s="147"/>
      <c r="K969" s="147"/>
      <c r="L969" s="147"/>
      <c r="M969" s="147"/>
      <c r="N969" s="147"/>
      <c r="O969" s="863"/>
      <c r="P969" s="860"/>
      <c r="Q969" s="330"/>
      <c r="R969" s="866"/>
      <c r="S969" s="152"/>
      <c r="T969" s="152"/>
      <c r="U969" s="835"/>
      <c r="V969" s="345"/>
      <c r="W969" s="835"/>
      <c r="X969" s="345"/>
      <c r="Y969" s="835"/>
      <c r="Z969" s="270"/>
      <c r="AA969" s="831"/>
      <c r="AB969" s="855"/>
      <c r="AC969" s="319"/>
      <c r="AD969" s="319"/>
      <c r="AE969" s="319"/>
      <c r="AF969" s="319"/>
      <c r="AG969" s="857"/>
      <c r="AH969" s="46"/>
      <c r="AI969" s="19"/>
    </row>
    <row r="970" spans="2:35" hidden="1">
      <c r="B970" s="823"/>
      <c r="C970" s="828"/>
      <c r="D970" s="25"/>
      <c r="E970" s="25"/>
      <c r="F970" s="357"/>
      <c r="G970" s="357"/>
      <c r="H970" s="7" t="str">
        <f>IFERROR(IF(G970/#REF!=0," ",G970/#REF!),"")</f>
        <v/>
      </c>
      <c r="I970" s="147"/>
      <c r="J970" s="147"/>
      <c r="K970" s="147"/>
      <c r="L970" s="147"/>
      <c r="M970" s="147"/>
      <c r="N970" s="147"/>
      <c r="O970" s="863"/>
      <c r="P970" s="860"/>
      <c r="Q970" s="330"/>
      <c r="R970" s="866"/>
      <c r="S970" s="152"/>
      <c r="T970" s="152"/>
      <c r="U970" s="835"/>
      <c r="V970" s="345"/>
      <c r="W970" s="835"/>
      <c r="X970" s="345"/>
      <c r="Y970" s="835"/>
      <c r="Z970" s="270"/>
      <c r="AA970" s="831"/>
      <c r="AB970" s="855"/>
      <c r="AC970" s="319"/>
      <c r="AD970" s="319"/>
      <c r="AE970" s="319"/>
      <c r="AF970" s="319"/>
      <c r="AG970" s="857"/>
      <c r="AH970" s="46"/>
      <c r="AI970" s="19"/>
    </row>
    <row r="971" spans="2:35" hidden="1">
      <c r="B971" s="823"/>
      <c r="C971" s="828"/>
      <c r="D971" s="25"/>
      <c r="E971" s="25"/>
      <c r="F971" s="357"/>
      <c r="G971" s="357"/>
      <c r="H971" s="7" t="str">
        <f>IFERROR(IF(G971/#REF!=0," ",G971/#REF!),"")</f>
        <v/>
      </c>
      <c r="I971" s="147"/>
      <c r="J971" s="147"/>
      <c r="K971" s="147"/>
      <c r="L971" s="147"/>
      <c r="M971" s="147"/>
      <c r="N971" s="147"/>
      <c r="O971" s="863"/>
      <c r="P971" s="860"/>
      <c r="Q971" s="330"/>
      <c r="R971" s="866"/>
      <c r="S971" s="152"/>
      <c r="T971" s="152"/>
      <c r="U971" s="835"/>
      <c r="V971" s="345"/>
      <c r="W971" s="835"/>
      <c r="X971" s="345"/>
      <c r="Y971" s="835"/>
      <c r="Z971" s="270"/>
      <c r="AA971" s="831"/>
      <c r="AB971" s="855"/>
      <c r="AC971" s="319"/>
      <c r="AD971" s="319"/>
      <c r="AE971" s="319"/>
      <c r="AF971" s="319"/>
      <c r="AG971" s="857"/>
      <c r="AH971" s="46"/>
      <c r="AI971" s="19"/>
    </row>
    <row r="972" spans="2:35" hidden="1">
      <c r="B972" s="823"/>
      <c r="C972" s="828"/>
      <c r="D972" s="25"/>
      <c r="E972" s="25"/>
      <c r="F972" s="357"/>
      <c r="G972" s="22"/>
      <c r="H972" s="7" t="str">
        <f>IFERROR(IF(G972/#REF!=0," ",G972/#REF!),"")</f>
        <v/>
      </c>
      <c r="I972" s="147"/>
      <c r="J972" s="147"/>
      <c r="K972" s="147"/>
      <c r="L972" s="147"/>
      <c r="M972" s="147"/>
      <c r="N972" s="147"/>
      <c r="O972" s="863"/>
      <c r="P972" s="860"/>
      <c r="Q972" s="330"/>
      <c r="R972" s="866"/>
      <c r="S972" s="152"/>
      <c r="T972" s="152"/>
      <c r="U972" s="835"/>
      <c r="V972" s="345"/>
      <c r="W972" s="835"/>
      <c r="X972" s="345"/>
      <c r="Y972" s="835"/>
      <c r="Z972" s="270"/>
      <c r="AA972" s="831"/>
      <c r="AB972" s="855"/>
      <c r="AC972" s="319"/>
      <c r="AD972" s="319"/>
      <c r="AE972" s="319"/>
      <c r="AF972" s="319"/>
      <c r="AG972" s="857"/>
      <c r="AH972" s="46"/>
      <c r="AI972" s="19"/>
    </row>
    <row r="973" spans="2:35" hidden="1">
      <c r="B973" s="823"/>
      <c r="C973" s="828"/>
      <c r="D973" s="25"/>
      <c r="E973" s="25"/>
      <c r="F973" s="357"/>
      <c r="G973" s="22"/>
      <c r="H973" s="7" t="str">
        <f>IFERROR(IF(G973/#REF!=0," ",G973/#REF!),"")</f>
        <v/>
      </c>
      <c r="I973" s="147"/>
      <c r="J973" s="147"/>
      <c r="K973" s="147"/>
      <c r="L973" s="147"/>
      <c r="M973" s="147"/>
      <c r="N973" s="147"/>
      <c r="O973" s="863"/>
      <c r="P973" s="860"/>
      <c r="Q973" s="330"/>
      <c r="R973" s="866"/>
      <c r="S973" s="152"/>
      <c r="T973" s="152"/>
      <c r="U973" s="835"/>
      <c r="V973" s="345"/>
      <c r="W973" s="835"/>
      <c r="X973" s="345"/>
      <c r="Y973" s="835"/>
      <c r="Z973" s="270"/>
      <c r="AA973" s="831"/>
      <c r="AB973" s="855"/>
      <c r="AC973" s="319"/>
      <c r="AD973" s="319"/>
      <c r="AE973" s="319"/>
      <c r="AF973" s="319"/>
      <c r="AG973" s="857"/>
      <c r="AH973" s="46"/>
      <c r="AI973" s="19"/>
    </row>
    <row r="974" spans="2:35" hidden="1">
      <c r="B974" s="823"/>
      <c r="C974" s="828"/>
      <c r="D974" s="25"/>
      <c r="E974" s="25"/>
      <c r="F974" s="357"/>
      <c r="G974" s="22"/>
      <c r="H974" s="7" t="str">
        <f>IFERROR(IF(G974/#REF!=0," ",G974/#REF!),"")</f>
        <v/>
      </c>
      <c r="I974" s="147"/>
      <c r="J974" s="147"/>
      <c r="K974" s="147"/>
      <c r="L974" s="147"/>
      <c r="M974" s="147"/>
      <c r="N974" s="147"/>
      <c r="O974" s="863"/>
      <c r="P974" s="860"/>
      <c r="Q974" s="330"/>
      <c r="R974" s="866"/>
      <c r="S974" s="152"/>
      <c r="T974" s="152"/>
      <c r="U974" s="835"/>
      <c r="V974" s="345"/>
      <c r="W974" s="835"/>
      <c r="X974" s="345"/>
      <c r="Y974" s="835"/>
      <c r="Z974" s="270"/>
      <c r="AA974" s="831"/>
      <c r="AB974" s="855"/>
      <c r="AC974" s="319"/>
      <c r="AD974" s="319"/>
      <c r="AE974" s="319"/>
      <c r="AF974" s="319"/>
      <c r="AG974" s="857"/>
      <c r="AH974" s="46"/>
      <c r="AI974" s="19"/>
    </row>
    <row r="975" spans="2:35" hidden="1">
      <c r="B975" s="823"/>
      <c r="C975" s="828"/>
      <c r="D975" s="25"/>
      <c r="E975" s="25"/>
      <c r="F975" s="357"/>
      <c r="G975" s="22"/>
      <c r="H975" s="7" t="str">
        <f>IFERROR(IF(G975/#REF!=0," ",G975/#REF!),"")</f>
        <v/>
      </c>
      <c r="I975" s="147"/>
      <c r="J975" s="147"/>
      <c r="K975" s="147"/>
      <c r="L975" s="147"/>
      <c r="M975" s="147"/>
      <c r="N975" s="147"/>
      <c r="O975" s="863"/>
      <c r="P975" s="860"/>
      <c r="Q975" s="330"/>
      <c r="R975" s="866"/>
      <c r="S975" s="152"/>
      <c r="T975" s="152"/>
      <c r="U975" s="835"/>
      <c r="V975" s="345"/>
      <c r="W975" s="835"/>
      <c r="X975" s="345"/>
      <c r="Y975" s="835"/>
      <c r="Z975" s="270"/>
      <c r="AA975" s="831"/>
      <c r="AB975" s="855"/>
      <c r="AC975" s="319"/>
      <c r="AD975" s="319"/>
      <c r="AE975" s="319"/>
      <c r="AF975" s="319"/>
      <c r="AG975" s="857"/>
      <c r="AH975" s="46"/>
      <c r="AI975" s="19"/>
    </row>
    <row r="976" spans="2:35" hidden="1">
      <c r="B976" s="823"/>
      <c r="C976" s="828"/>
      <c r="D976" s="25"/>
      <c r="E976" s="25"/>
      <c r="F976" s="357"/>
      <c r="G976" s="22"/>
      <c r="H976" s="7" t="str">
        <f>IFERROR(IF(G976/#REF!=0," ",G976/#REF!),"")</f>
        <v/>
      </c>
      <c r="I976" s="147"/>
      <c r="J976" s="147"/>
      <c r="K976" s="147"/>
      <c r="L976" s="147"/>
      <c r="M976" s="147"/>
      <c r="N976" s="147"/>
      <c r="O976" s="863"/>
      <c r="P976" s="860"/>
      <c r="Q976" s="330"/>
      <c r="R976" s="866"/>
      <c r="S976" s="152"/>
      <c r="T976" s="152"/>
      <c r="U976" s="835"/>
      <c r="V976" s="345"/>
      <c r="W976" s="835"/>
      <c r="X976" s="345"/>
      <c r="Y976" s="835"/>
      <c r="Z976" s="270"/>
      <c r="AA976" s="831"/>
      <c r="AB976" s="855"/>
      <c r="AC976" s="319"/>
      <c r="AD976" s="319"/>
      <c r="AE976" s="319"/>
      <c r="AF976" s="319"/>
      <c r="AG976" s="857"/>
      <c r="AH976" s="46"/>
      <c r="AI976" s="19"/>
    </row>
    <row r="977" spans="2:35" hidden="1">
      <c r="B977" s="822"/>
      <c r="C977" s="829"/>
      <c r="D977" s="25"/>
      <c r="E977" s="25"/>
      <c r="F977" s="357"/>
      <c r="G977" s="22"/>
      <c r="H977" s="7" t="str">
        <f>IFERROR(IF(G977/#REF!=0," ",G977/#REF!),"")</f>
        <v/>
      </c>
      <c r="I977" s="7"/>
      <c r="J977" s="7"/>
      <c r="K977" s="7"/>
      <c r="L977" s="7"/>
      <c r="M977" s="7"/>
      <c r="N977" s="7"/>
      <c r="O977" s="864"/>
      <c r="P977" s="861"/>
      <c r="Q977" s="331"/>
      <c r="R977" s="867"/>
      <c r="S977" s="153"/>
      <c r="T977" s="153"/>
      <c r="U977" s="836"/>
      <c r="V977" s="346"/>
      <c r="W977" s="836"/>
      <c r="X977" s="346"/>
      <c r="Y977" s="836"/>
      <c r="Z977" s="271"/>
      <c r="AA977" s="832"/>
      <c r="AB977" s="856"/>
      <c r="AC977" s="320"/>
      <c r="AD977" s="320"/>
      <c r="AE977" s="320"/>
      <c r="AF977" s="320"/>
      <c r="AG977" s="858"/>
      <c r="AH977" s="46"/>
      <c r="AI977" s="19"/>
    </row>
    <row r="978" spans="2:35" s="90" customFormat="1" ht="16.5" hidden="1" customHeight="1">
      <c r="B978" s="821"/>
      <c r="C978" s="78" t="s">
        <v>348</v>
      </c>
      <c r="D978" s="78">
        <f>COUNTA(D968:D977)</f>
        <v>0</v>
      </c>
      <c r="E978" s="78"/>
      <c r="F978" s="78"/>
      <c r="G978" s="69">
        <f>SUM(G968:G977)</f>
        <v>0</v>
      </c>
      <c r="H978" s="69">
        <f>SUM(H968:H977)</f>
        <v>0</v>
      </c>
      <c r="I978" s="69"/>
      <c r="J978" s="69"/>
      <c r="K978" s="69"/>
      <c r="L978" s="69"/>
      <c r="M978" s="69"/>
      <c r="N978" s="69"/>
      <c r="O978" s="70">
        <f>SUM(O968:O977)</f>
        <v>0</v>
      </c>
      <c r="P978" s="71">
        <f>SUM(P968:P977)</f>
        <v>0</v>
      </c>
      <c r="Q978" s="71"/>
      <c r="R978" s="71">
        <f>SUM(R968:R977)</f>
        <v>0</v>
      </c>
      <c r="S978" s="71"/>
      <c r="T978" s="71"/>
      <c r="U978" s="74">
        <f>SUM(U968:U977)</f>
        <v>0</v>
      </c>
      <c r="V978" s="74"/>
      <c r="W978" s="74">
        <f t="shared" ref="W978" si="166">SUM(W968:W977)</f>
        <v>0</v>
      </c>
      <c r="X978" s="74"/>
      <c r="Y978" s="74">
        <f>SUM(Y968:Y977)</f>
        <v>0</v>
      </c>
      <c r="Z978" s="74"/>
      <c r="AA978" s="71"/>
      <c r="AB978" s="71" t="e">
        <f>SUM(AB968:AB977)</f>
        <v>#REF!</v>
      </c>
      <c r="AC978" s="71"/>
      <c r="AD978" s="71"/>
      <c r="AE978" s="71"/>
      <c r="AF978" s="71"/>
      <c r="AG978" s="71" t="e">
        <f t="shared" ref="AG978" si="167">SUM(AG968:AG977)</f>
        <v>#REF!</v>
      </c>
      <c r="AH978" s="81"/>
      <c r="AI978" s="91"/>
    </row>
    <row r="979" spans="2:35" s="93" customFormat="1" hidden="1">
      <c r="B979" s="822"/>
      <c r="C979" s="82"/>
      <c r="D979" s="83"/>
      <c r="E979" s="83"/>
      <c r="F979" s="84"/>
      <c r="G979" s="84"/>
      <c r="H979" s="28" t="str">
        <f>IFERROR(IF(G979/#REF!=0," ",G979/#REF!),"")</f>
        <v/>
      </c>
      <c r="I979" s="28"/>
      <c r="J979" s="28"/>
      <c r="K979" s="28"/>
      <c r="L979" s="28"/>
      <c r="M979" s="28"/>
      <c r="N979" s="28"/>
      <c r="O979" s="72"/>
      <c r="P979" s="73"/>
      <c r="Q979" s="73"/>
      <c r="R979" s="73"/>
      <c r="S979" s="73"/>
      <c r="T979" s="73"/>
      <c r="U979" s="73"/>
      <c r="V979" s="73"/>
      <c r="W979" s="73"/>
      <c r="X979" s="73"/>
      <c r="Y979" s="73"/>
      <c r="Z979" s="73"/>
      <c r="AA979" s="73"/>
      <c r="AB979" s="73"/>
      <c r="AC979" s="73"/>
      <c r="AD979" s="73"/>
      <c r="AE979" s="73"/>
      <c r="AF979" s="73"/>
      <c r="AG979" s="73"/>
      <c r="AH979" s="87"/>
      <c r="AI979" s="92"/>
    </row>
    <row r="980" spans="2:35" hidden="1">
      <c r="B980" s="823">
        <f>B968+1</f>
        <v>81</v>
      </c>
      <c r="C980" s="828"/>
      <c r="D980" s="25"/>
      <c r="E980" s="25"/>
      <c r="F980" s="24"/>
      <c r="G980" s="357"/>
      <c r="H980" s="7" t="str">
        <f>IFERROR(IF(G980/#REF!=0," ",G980/#REF!),"")</f>
        <v/>
      </c>
      <c r="I980" s="147"/>
      <c r="J980" s="147"/>
      <c r="K980" s="147"/>
      <c r="L980" s="147"/>
      <c r="M980" s="147"/>
      <c r="N980" s="147"/>
      <c r="O980" s="862" t="str">
        <f>IFERROR(ROUND(IF(G990/#REF!=0,"",G990/#REF!),0),"")</f>
        <v/>
      </c>
      <c r="P980" s="859" t="str">
        <f>IFERROR(O990/#REF!,"")</f>
        <v/>
      </c>
      <c r="Q980" s="332"/>
      <c r="R980" s="865" t="str">
        <f>IFERROR(P990*#REF!/2,"")</f>
        <v/>
      </c>
      <c r="S980" s="152"/>
      <c r="T980" s="152"/>
      <c r="U980" s="834" t="str">
        <f>IFERROR(ROUND(IF(OR(#REF!="Hino Truck",#REF!="Hino Truck",#REF!="Hino Truck",#REF!="Hino Truck"),$P990/#REF!,""),1),"NA")</f>
        <v>NA</v>
      </c>
      <c r="V980" s="344"/>
      <c r="W980" s="834" t="str">
        <f>IFERROR(ROUND(IF(OR(#REF!="Shazoor",#REF!="Shazoor",#REF!="Shazoor",#REF!="Shazoor"),$P990/#REF!,""),1),"NA")</f>
        <v>NA</v>
      </c>
      <c r="X980" s="344"/>
      <c r="Y980" s="834" t="str">
        <f>IFERROR(ROUND(IF(OR(#REF!="Suzuki",#REF!="Suzuki",#REF!="Suzuki",#REF!="Suzuki"),$P990/#REF!,""),1),"NA")</f>
        <v>NA</v>
      </c>
      <c r="Z980" s="269"/>
      <c r="AA980" s="830"/>
      <c r="AB980" s="855" t="e">
        <f>H990/#REF!/#REF!</f>
        <v>#REF!</v>
      </c>
      <c r="AC980" s="319"/>
      <c r="AD980" s="319"/>
      <c r="AE980" s="319"/>
      <c r="AF980" s="319"/>
      <c r="AG980" s="857" t="e">
        <f>ROUND(AB990/#REF!,0)</f>
        <v>#REF!</v>
      </c>
      <c r="AH980" s="44"/>
      <c r="AI980" s="19"/>
    </row>
    <row r="981" spans="2:35" hidden="1">
      <c r="B981" s="823"/>
      <c r="C981" s="828"/>
      <c r="D981" s="25"/>
      <c r="E981" s="25"/>
      <c r="F981" s="357"/>
      <c r="G981" s="357"/>
      <c r="H981" s="7" t="str">
        <f>IFERROR(IF(G981/#REF!=0," ",G981/#REF!),"")</f>
        <v/>
      </c>
      <c r="I981" s="147"/>
      <c r="J981" s="147"/>
      <c r="K981" s="147"/>
      <c r="L981" s="147"/>
      <c r="M981" s="147"/>
      <c r="N981" s="147"/>
      <c r="O981" s="863"/>
      <c r="P981" s="860"/>
      <c r="Q981" s="330"/>
      <c r="R981" s="866"/>
      <c r="S981" s="152"/>
      <c r="T981" s="152"/>
      <c r="U981" s="835"/>
      <c r="V981" s="345"/>
      <c r="W981" s="835"/>
      <c r="X981" s="345"/>
      <c r="Y981" s="835"/>
      <c r="Z981" s="270"/>
      <c r="AA981" s="831"/>
      <c r="AB981" s="855"/>
      <c r="AC981" s="319"/>
      <c r="AD981" s="319"/>
      <c r="AE981" s="319"/>
      <c r="AF981" s="319"/>
      <c r="AG981" s="857"/>
      <c r="AH981" s="46"/>
      <c r="AI981" s="19"/>
    </row>
    <row r="982" spans="2:35" hidden="1">
      <c r="B982" s="823"/>
      <c r="C982" s="828"/>
      <c r="D982" s="25"/>
      <c r="E982" s="25"/>
      <c r="F982" s="357"/>
      <c r="G982" s="357"/>
      <c r="H982" s="7" t="str">
        <f>IFERROR(IF(G982/#REF!=0," ",G982/#REF!),"")</f>
        <v/>
      </c>
      <c r="I982" s="147"/>
      <c r="J982" s="147"/>
      <c r="K982" s="147"/>
      <c r="L982" s="147"/>
      <c r="M982" s="147"/>
      <c r="N982" s="147"/>
      <c r="O982" s="863"/>
      <c r="P982" s="860"/>
      <c r="Q982" s="330"/>
      <c r="R982" s="866"/>
      <c r="S982" s="152"/>
      <c r="T982" s="152"/>
      <c r="U982" s="835"/>
      <c r="V982" s="345"/>
      <c r="W982" s="835"/>
      <c r="X982" s="345"/>
      <c r="Y982" s="835"/>
      <c r="Z982" s="270"/>
      <c r="AA982" s="831"/>
      <c r="AB982" s="855"/>
      <c r="AC982" s="319"/>
      <c r="AD982" s="319"/>
      <c r="AE982" s="319"/>
      <c r="AF982" s="319"/>
      <c r="AG982" s="857"/>
      <c r="AH982" s="46"/>
      <c r="AI982" s="19"/>
    </row>
    <row r="983" spans="2:35" hidden="1">
      <c r="B983" s="823"/>
      <c r="C983" s="828"/>
      <c r="D983" s="25"/>
      <c r="E983" s="25"/>
      <c r="F983" s="357"/>
      <c r="G983" s="357"/>
      <c r="H983" s="7" t="str">
        <f>IFERROR(IF(G983/#REF!=0," ",G983/#REF!),"")</f>
        <v/>
      </c>
      <c r="I983" s="147"/>
      <c r="J983" s="147"/>
      <c r="K983" s="147"/>
      <c r="L983" s="147"/>
      <c r="M983" s="147"/>
      <c r="N983" s="147"/>
      <c r="O983" s="863"/>
      <c r="P983" s="860"/>
      <c r="Q983" s="330"/>
      <c r="R983" s="866"/>
      <c r="S983" s="152"/>
      <c r="T983" s="152"/>
      <c r="U983" s="835"/>
      <c r="V983" s="345"/>
      <c r="W983" s="835"/>
      <c r="X983" s="345"/>
      <c r="Y983" s="835"/>
      <c r="Z983" s="270"/>
      <c r="AA983" s="831"/>
      <c r="AB983" s="855"/>
      <c r="AC983" s="319"/>
      <c r="AD983" s="319"/>
      <c r="AE983" s="319"/>
      <c r="AF983" s="319"/>
      <c r="AG983" s="857"/>
      <c r="AH983" s="46"/>
      <c r="AI983" s="19"/>
    </row>
    <row r="984" spans="2:35" hidden="1">
      <c r="B984" s="823"/>
      <c r="C984" s="828"/>
      <c r="D984" s="25"/>
      <c r="E984" s="25"/>
      <c r="F984" s="357"/>
      <c r="G984" s="22"/>
      <c r="H984" s="7" t="str">
        <f>IFERROR(IF(G984/#REF!=0," ",G984/#REF!),"")</f>
        <v/>
      </c>
      <c r="I984" s="147"/>
      <c r="J984" s="147"/>
      <c r="K984" s="147"/>
      <c r="L984" s="147"/>
      <c r="M984" s="147"/>
      <c r="N984" s="147"/>
      <c r="O984" s="863"/>
      <c r="P984" s="860"/>
      <c r="Q984" s="330"/>
      <c r="R984" s="866"/>
      <c r="S984" s="152"/>
      <c r="T984" s="152"/>
      <c r="U984" s="835"/>
      <c r="V984" s="345"/>
      <c r="W984" s="835"/>
      <c r="X984" s="345"/>
      <c r="Y984" s="835"/>
      <c r="Z984" s="270"/>
      <c r="AA984" s="831"/>
      <c r="AB984" s="855"/>
      <c r="AC984" s="319"/>
      <c r="AD984" s="319"/>
      <c r="AE984" s="319"/>
      <c r="AF984" s="319"/>
      <c r="AG984" s="857"/>
      <c r="AH984" s="46"/>
      <c r="AI984" s="19"/>
    </row>
    <row r="985" spans="2:35" hidden="1">
      <c r="B985" s="823"/>
      <c r="C985" s="828"/>
      <c r="D985" s="25"/>
      <c r="E985" s="25"/>
      <c r="F985" s="357"/>
      <c r="G985" s="22"/>
      <c r="H985" s="7" t="str">
        <f>IFERROR(IF(G985/#REF!=0," ",G985/#REF!),"")</f>
        <v/>
      </c>
      <c r="I985" s="147"/>
      <c r="J985" s="147"/>
      <c r="K985" s="147"/>
      <c r="L985" s="147"/>
      <c r="M985" s="147"/>
      <c r="N985" s="147"/>
      <c r="O985" s="863"/>
      <c r="P985" s="860"/>
      <c r="Q985" s="330"/>
      <c r="R985" s="866"/>
      <c r="S985" s="152"/>
      <c r="T985" s="152"/>
      <c r="U985" s="835"/>
      <c r="V985" s="345"/>
      <c r="W985" s="835"/>
      <c r="X985" s="345"/>
      <c r="Y985" s="835"/>
      <c r="Z985" s="270"/>
      <c r="AA985" s="831"/>
      <c r="AB985" s="855"/>
      <c r="AC985" s="319"/>
      <c r="AD985" s="319"/>
      <c r="AE985" s="319"/>
      <c r="AF985" s="319"/>
      <c r="AG985" s="857"/>
      <c r="AH985" s="46"/>
      <c r="AI985" s="19"/>
    </row>
    <row r="986" spans="2:35" hidden="1">
      <c r="B986" s="823"/>
      <c r="C986" s="828"/>
      <c r="D986" s="25"/>
      <c r="E986" s="25"/>
      <c r="F986" s="357"/>
      <c r="G986" s="22"/>
      <c r="H986" s="7" t="str">
        <f>IFERROR(IF(G986/#REF!=0," ",G986/#REF!),"")</f>
        <v/>
      </c>
      <c r="I986" s="147"/>
      <c r="J986" s="147"/>
      <c r="K986" s="147"/>
      <c r="L986" s="147"/>
      <c r="M986" s="147"/>
      <c r="N986" s="147"/>
      <c r="O986" s="863"/>
      <c r="P986" s="860"/>
      <c r="Q986" s="330"/>
      <c r="R986" s="866"/>
      <c r="S986" s="152"/>
      <c r="T986" s="152"/>
      <c r="U986" s="835"/>
      <c r="V986" s="345"/>
      <c r="W986" s="835"/>
      <c r="X986" s="345"/>
      <c r="Y986" s="835"/>
      <c r="Z986" s="270"/>
      <c r="AA986" s="831"/>
      <c r="AB986" s="855"/>
      <c r="AC986" s="319"/>
      <c r="AD986" s="319"/>
      <c r="AE986" s="319"/>
      <c r="AF986" s="319"/>
      <c r="AG986" s="857"/>
      <c r="AH986" s="46"/>
      <c r="AI986" s="19"/>
    </row>
    <row r="987" spans="2:35" hidden="1">
      <c r="B987" s="823"/>
      <c r="C987" s="828"/>
      <c r="D987" s="25"/>
      <c r="E987" s="25"/>
      <c r="F987" s="357"/>
      <c r="G987" s="22"/>
      <c r="H987" s="7" t="str">
        <f>IFERROR(IF(G987/#REF!=0," ",G987/#REF!),"")</f>
        <v/>
      </c>
      <c r="I987" s="147"/>
      <c r="J987" s="147"/>
      <c r="K987" s="147"/>
      <c r="L987" s="147"/>
      <c r="M987" s="147"/>
      <c r="N987" s="147"/>
      <c r="O987" s="863"/>
      <c r="P987" s="860"/>
      <c r="Q987" s="330"/>
      <c r="R987" s="866"/>
      <c r="S987" s="152"/>
      <c r="T987" s="152"/>
      <c r="U987" s="835"/>
      <c r="V987" s="345"/>
      <c r="W987" s="835"/>
      <c r="X987" s="345"/>
      <c r="Y987" s="835"/>
      <c r="Z987" s="270"/>
      <c r="AA987" s="831"/>
      <c r="AB987" s="855"/>
      <c r="AC987" s="319"/>
      <c r="AD987" s="319"/>
      <c r="AE987" s="319"/>
      <c r="AF987" s="319"/>
      <c r="AG987" s="857"/>
      <c r="AH987" s="46"/>
      <c r="AI987" s="19"/>
    </row>
    <row r="988" spans="2:35" hidden="1">
      <c r="B988" s="823"/>
      <c r="C988" s="828"/>
      <c r="D988" s="25"/>
      <c r="E988" s="25"/>
      <c r="F988" s="357"/>
      <c r="G988" s="22"/>
      <c r="H988" s="7" t="str">
        <f>IFERROR(IF(G988/#REF!=0," ",G988/#REF!),"")</f>
        <v/>
      </c>
      <c r="I988" s="147"/>
      <c r="J988" s="147"/>
      <c r="K988" s="147"/>
      <c r="L988" s="147"/>
      <c r="M988" s="147"/>
      <c r="N988" s="147"/>
      <c r="O988" s="863"/>
      <c r="P988" s="860"/>
      <c r="Q988" s="330"/>
      <c r="R988" s="866"/>
      <c r="S988" s="152"/>
      <c r="T988" s="152"/>
      <c r="U988" s="835"/>
      <c r="V988" s="345"/>
      <c r="W988" s="835"/>
      <c r="X988" s="345"/>
      <c r="Y988" s="835"/>
      <c r="Z988" s="270"/>
      <c r="AA988" s="831"/>
      <c r="AB988" s="855"/>
      <c r="AC988" s="319"/>
      <c r="AD988" s="319"/>
      <c r="AE988" s="319"/>
      <c r="AF988" s="319"/>
      <c r="AG988" s="857"/>
      <c r="AH988" s="46"/>
      <c r="AI988" s="19"/>
    </row>
    <row r="989" spans="2:35" hidden="1">
      <c r="B989" s="822"/>
      <c r="C989" s="829"/>
      <c r="D989" s="25"/>
      <c r="E989" s="25"/>
      <c r="F989" s="357"/>
      <c r="G989" s="22"/>
      <c r="H989" s="7" t="str">
        <f>IFERROR(IF(G989/#REF!=0," ",G989/#REF!),"")</f>
        <v/>
      </c>
      <c r="I989" s="7"/>
      <c r="J989" s="7"/>
      <c r="K989" s="7"/>
      <c r="L989" s="7"/>
      <c r="M989" s="7"/>
      <c r="N989" s="7"/>
      <c r="O989" s="864"/>
      <c r="P989" s="861"/>
      <c r="Q989" s="331"/>
      <c r="R989" s="867"/>
      <c r="S989" s="153"/>
      <c r="T989" s="153"/>
      <c r="U989" s="836"/>
      <c r="V989" s="346"/>
      <c r="W989" s="836"/>
      <c r="X989" s="346"/>
      <c r="Y989" s="836"/>
      <c r="Z989" s="271"/>
      <c r="AA989" s="832"/>
      <c r="AB989" s="856"/>
      <c r="AC989" s="320"/>
      <c r="AD989" s="320"/>
      <c r="AE989" s="320"/>
      <c r="AF989" s="320"/>
      <c r="AG989" s="858"/>
      <c r="AH989" s="46"/>
      <c r="AI989" s="19"/>
    </row>
    <row r="990" spans="2:35" s="90" customFormat="1" ht="16.5" hidden="1" customHeight="1">
      <c r="B990" s="821"/>
      <c r="C990" s="78" t="s">
        <v>348</v>
      </c>
      <c r="D990" s="78">
        <f>COUNTA(D980:D989)</f>
        <v>0</v>
      </c>
      <c r="E990" s="78"/>
      <c r="F990" s="78"/>
      <c r="G990" s="69">
        <f>SUM(G980:G989)</f>
        <v>0</v>
      </c>
      <c r="H990" s="69">
        <f>SUM(H980:H989)</f>
        <v>0</v>
      </c>
      <c r="I990" s="69"/>
      <c r="J990" s="69"/>
      <c r="K990" s="69"/>
      <c r="L990" s="69"/>
      <c r="M990" s="69"/>
      <c r="N990" s="69"/>
      <c r="O990" s="70">
        <f>SUM(O980:O989)</f>
        <v>0</v>
      </c>
      <c r="P990" s="71">
        <f>SUM(P980:P989)</f>
        <v>0</v>
      </c>
      <c r="Q990" s="71"/>
      <c r="R990" s="71">
        <f>SUM(R980:R989)</f>
        <v>0</v>
      </c>
      <c r="S990" s="71"/>
      <c r="T990" s="71"/>
      <c r="U990" s="74">
        <f>SUM(U980:U989)</f>
        <v>0</v>
      </c>
      <c r="V990" s="74"/>
      <c r="W990" s="74">
        <f t="shared" ref="W990" si="168">SUM(W980:W989)</f>
        <v>0</v>
      </c>
      <c r="X990" s="74"/>
      <c r="Y990" s="74">
        <f>SUM(Y980:Y989)</f>
        <v>0</v>
      </c>
      <c r="Z990" s="74"/>
      <c r="AA990" s="71"/>
      <c r="AB990" s="71" t="e">
        <f>SUM(AB980:AB989)</f>
        <v>#REF!</v>
      </c>
      <c r="AC990" s="71"/>
      <c r="AD990" s="71"/>
      <c r="AE990" s="71"/>
      <c r="AF990" s="71"/>
      <c r="AG990" s="71" t="e">
        <f t="shared" ref="AG990" si="169">SUM(AG980:AG989)</f>
        <v>#REF!</v>
      </c>
      <c r="AH990" s="81"/>
      <c r="AI990" s="91"/>
    </row>
    <row r="991" spans="2:35" s="93" customFormat="1" hidden="1">
      <c r="B991" s="822"/>
      <c r="C991" s="82"/>
      <c r="D991" s="83"/>
      <c r="E991" s="83"/>
      <c r="F991" s="84"/>
      <c r="G991" s="84"/>
      <c r="H991" s="28" t="str">
        <f>IFERROR(IF(G991/#REF!=0," ",G991/#REF!),"")</f>
        <v/>
      </c>
      <c r="I991" s="28"/>
      <c r="J991" s="28"/>
      <c r="K991" s="28"/>
      <c r="L991" s="28"/>
      <c r="M991" s="28"/>
      <c r="N991" s="28"/>
      <c r="O991" s="72"/>
      <c r="P991" s="73"/>
      <c r="Q991" s="73"/>
      <c r="R991" s="73"/>
      <c r="S991" s="73"/>
      <c r="T991" s="73"/>
      <c r="U991" s="73"/>
      <c r="V991" s="73"/>
      <c r="W991" s="73"/>
      <c r="X991" s="73"/>
      <c r="Y991" s="73"/>
      <c r="Z991" s="73"/>
      <c r="AA991" s="73"/>
      <c r="AB991" s="73"/>
      <c r="AC991" s="73"/>
      <c r="AD991" s="73"/>
      <c r="AE991" s="73"/>
      <c r="AF991" s="73"/>
      <c r="AG991" s="73"/>
      <c r="AH991" s="87"/>
      <c r="AI991" s="92"/>
    </row>
    <row r="992" spans="2:35" hidden="1">
      <c r="B992" s="823">
        <f>B980+1</f>
        <v>82</v>
      </c>
      <c r="C992" s="828"/>
      <c r="D992" s="25"/>
      <c r="E992" s="25"/>
      <c r="F992" s="24"/>
      <c r="G992" s="357"/>
      <c r="H992" s="7" t="str">
        <f>IFERROR(IF(G992/#REF!=0," ",G992/#REF!),"")</f>
        <v/>
      </c>
      <c r="I992" s="147"/>
      <c r="J992" s="147"/>
      <c r="K992" s="147"/>
      <c r="L992" s="147"/>
      <c r="M992" s="147"/>
      <c r="N992" s="147"/>
      <c r="O992" s="862" t="str">
        <f>IFERROR(ROUND(IF(G1002/#REF!=0,"",G1002/#REF!),0),"")</f>
        <v/>
      </c>
      <c r="P992" s="859" t="str">
        <f>IFERROR(O1002/#REF!,"")</f>
        <v/>
      </c>
      <c r="Q992" s="332"/>
      <c r="R992" s="865" t="str">
        <f>IFERROR(P1002*#REF!/2,"")</f>
        <v/>
      </c>
      <c r="S992" s="152"/>
      <c r="T992" s="152"/>
      <c r="U992" s="834" t="str">
        <f>IFERROR(ROUND(IF(OR(#REF!="Hino Truck",#REF!="Hino Truck",#REF!="Hino Truck",#REF!="Hino Truck"),$P1002/#REF!,""),1),"NA")</f>
        <v>NA</v>
      </c>
      <c r="V992" s="344"/>
      <c r="W992" s="834" t="str">
        <f>IFERROR(ROUND(IF(OR(#REF!="Shazoor",#REF!="Shazoor",#REF!="Shazoor",#REF!="Shazoor"),$P1002/#REF!,""),1),"NA")</f>
        <v>NA</v>
      </c>
      <c r="X992" s="344"/>
      <c r="Y992" s="834" t="str">
        <f>IFERROR(ROUND(IF(OR(#REF!="Suzuki",#REF!="Suzuki",#REF!="Suzuki",#REF!="Suzuki"),$P1002/#REF!,""),1),"NA")</f>
        <v>NA</v>
      </c>
      <c r="Z992" s="269"/>
      <c r="AA992" s="830"/>
      <c r="AB992" s="855" t="e">
        <f>H1002/#REF!/#REF!</f>
        <v>#REF!</v>
      </c>
      <c r="AC992" s="319"/>
      <c r="AD992" s="319"/>
      <c r="AE992" s="319"/>
      <c r="AF992" s="319"/>
      <c r="AG992" s="857" t="e">
        <f>ROUND(AB1002/#REF!,0)</f>
        <v>#REF!</v>
      </c>
      <c r="AH992" s="44"/>
      <c r="AI992" s="19"/>
    </row>
    <row r="993" spans="2:35" hidden="1">
      <c r="B993" s="823"/>
      <c r="C993" s="828"/>
      <c r="D993" s="25"/>
      <c r="E993" s="25"/>
      <c r="F993" s="357"/>
      <c r="G993" s="357"/>
      <c r="H993" s="7" t="str">
        <f>IFERROR(IF(G993/#REF!=0," ",G993/#REF!),"")</f>
        <v/>
      </c>
      <c r="I993" s="147"/>
      <c r="J993" s="147"/>
      <c r="K993" s="147"/>
      <c r="L993" s="147"/>
      <c r="M993" s="147"/>
      <c r="N993" s="147"/>
      <c r="O993" s="863"/>
      <c r="P993" s="860"/>
      <c r="Q993" s="330"/>
      <c r="R993" s="866"/>
      <c r="S993" s="152"/>
      <c r="T993" s="152"/>
      <c r="U993" s="835"/>
      <c r="V993" s="345"/>
      <c r="W993" s="835"/>
      <c r="X993" s="345"/>
      <c r="Y993" s="835"/>
      <c r="Z993" s="270"/>
      <c r="AA993" s="831"/>
      <c r="AB993" s="855"/>
      <c r="AC993" s="319"/>
      <c r="AD993" s="319"/>
      <c r="AE993" s="319"/>
      <c r="AF993" s="319"/>
      <c r="AG993" s="857"/>
      <c r="AH993" s="46"/>
      <c r="AI993" s="19"/>
    </row>
    <row r="994" spans="2:35" hidden="1">
      <c r="B994" s="823"/>
      <c r="C994" s="828"/>
      <c r="D994" s="25"/>
      <c r="E994" s="25"/>
      <c r="F994" s="357"/>
      <c r="G994" s="357"/>
      <c r="H994" s="7" t="str">
        <f>IFERROR(IF(G994/#REF!=0," ",G994/#REF!),"")</f>
        <v/>
      </c>
      <c r="I994" s="147"/>
      <c r="J994" s="147"/>
      <c r="K994" s="147"/>
      <c r="L994" s="147"/>
      <c r="M994" s="147"/>
      <c r="N994" s="147"/>
      <c r="O994" s="863"/>
      <c r="P994" s="860"/>
      <c r="Q994" s="330"/>
      <c r="R994" s="866"/>
      <c r="S994" s="152"/>
      <c r="T994" s="152"/>
      <c r="U994" s="835"/>
      <c r="V994" s="345"/>
      <c r="W994" s="835"/>
      <c r="X994" s="345"/>
      <c r="Y994" s="835"/>
      <c r="Z994" s="270"/>
      <c r="AA994" s="831"/>
      <c r="AB994" s="855"/>
      <c r="AC994" s="319"/>
      <c r="AD994" s="319"/>
      <c r="AE994" s="319"/>
      <c r="AF994" s="319"/>
      <c r="AG994" s="857"/>
      <c r="AH994" s="46"/>
      <c r="AI994" s="19"/>
    </row>
    <row r="995" spans="2:35" hidden="1">
      <c r="B995" s="823"/>
      <c r="C995" s="828"/>
      <c r="D995" s="25"/>
      <c r="E995" s="25"/>
      <c r="F995" s="357"/>
      <c r="G995" s="357"/>
      <c r="H995" s="7" t="str">
        <f>IFERROR(IF(G995/#REF!=0," ",G995/#REF!),"")</f>
        <v/>
      </c>
      <c r="I995" s="147"/>
      <c r="J995" s="147"/>
      <c r="K995" s="147"/>
      <c r="L995" s="147"/>
      <c r="M995" s="147"/>
      <c r="N995" s="147"/>
      <c r="O995" s="863"/>
      <c r="P995" s="860"/>
      <c r="Q995" s="330"/>
      <c r="R995" s="866"/>
      <c r="S995" s="152"/>
      <c r="T995" s="152"/>
      <c r="U995" s="835"/>
      <c r="V995" s="345"/>
      <c r="W995" s="835"/>
      <c r="X995" s="345"/>
      <c r="Y995" s="835"/>
      <c r="Z995" s="270"/>
      <c r="AA995" s="831"/>
      <c r="AB995" s="855"/>
      <c r="AC995" s="319"/>
      <c r="AD995" s="319"/>
      <c r="AE995" s="319"/>
      <c r="AF995" s="319"/>
      <c r="AG995" s="857"/>
      <c r="AH995" s="46"/>
      <c r="AI995" s="19"/>
    </row>
    <row r="996" spans="2:35" hidden="1">
      <c r="B996" s="823"/>
      <c r="C996" s="828"/>
      <c r="D996" s="25"/>
      <c r="E996" s="25"/>
      <c r="F996" s="357"/>
      <c r="G996" s="22"/>
      <c r="H996" s="7" t="str">
        <f>IFERROR(IF(G996/#REF!=0," ",G996/#REF!),"")</f>
        <v/>
      </c>
      <c r="I996" s="147"/>
      <c r="J996" s="147"/>
      <c r="K996" s="147"/>
      <c r="L996" s="147"/>
      <c r="M996" s="147"/>
      <c r="N996" s="147"/>
      <c r="O996" s="863"/>
      <c r="P996" s="860"/>
      <c r="Q996" s="330"/>
      <c r="R996" s="866"/>
      <c r="S996" s="152"/>
      <c r="T996" s="152"/>
      <c r="U996" s="835"/>
      <c r="V996" s="345"/>
      <c r="W996" s="835"/>
      <c r="X996" s="345"/>
      <c r="Y996" s="835"/>
      <c r="Z996" s="270"/>
      <c r="AA996" s="831"/>
      <c r="AB996" s="855"/>
      <c r="AC996" s="319"/>
      <c r="AD996" s="319"/>
      <c r="AE996" s="319"/>
      <c r="AF996" s="319"/>
      <c r="AG996" s="857"/>
      <c r="AH996" s="46"/>
      <c r="AI996" s="19"/>
    </row>
    <row r="997" spans="2:35" hidden="1">
      <c r="B997" s="823"/>
      <c r="C997" s="828"/>
      <c r="D997" s="25"/>
      <c r="E997" s="25"/>
      <c r="F997" s="357"/>
      <c r="G997" s="22"/>
      <c r="H997" s="7" t="str">
        <f>IFERROR(IF(G997/#REF!=0," ",G997/#REF!),"")</f>
        <v/>
      </c>
      <c r="I997" s="147"/>
      <c r="J997" s="147"/>
      <c r="K997" s="147"/>
      <c r="L997" s="147"/>
      <c r="M997" s="147"/>
      <c r="N997" s="147"/>
      <c r="O997" s="863"/>
      <c r="P997" s="860"/>
      <c r="Q997" s="330"/>
      <c r="R997" s="866"/>
      <c r="S997" s="152"/>
      <c r="T997" s="152"/>
      <c r="U997" s="835"/>
      <c r="V997" s="345"/>
      <c r="W997" s="835"/>
      <c r="X997" s="345"/>
      <c r="Y997" s="835"/>
      <c r="Z997" s="270"/>
      <c r="AA997" s="831"/>
      <c r="AB997" s="855"/>
      <c r="AC997" s="319"/>
      <c r="AD997" s="319"/>
      <c r="AE997" s="319"/>
      <c r="AF997" s="319"/>
      <c r="AG997" s="857"/>
      <c r="AH997" s="46"/>
      <c r="AI997" s="19"/>
    </row>
    <row r="998" spans="2:35" hidden="1">
      <c r="B998" s="823"/>
      <c r="C998" s="828"/>
      <c r="D998" s="25"/>
      <c r="E998" s="25"/>
      <c r="F998" s="357"/>
      <c r="G998" s="22"/>
      <c r="H998" s="7" t="str">
        <f>IFERROR(IF(G998/#REF!=0," ",G998/#REF!),"")</f>
        <v/>
      </c>
      <c r="I998" s="147"/>
      <c r="J998" s="147"/>
      <c r="K998" s="147"/>
      <c r="L998" s="147"/>
      <c r="M998" s="147"/>
      <c r="N998" s="147"/>
      <c r="O998" s="863"/>
      <c r="P998" s="860"/>
      <c r="Q998" s="330"/>
      <c r="R998" s="866"/>
      <c r="S998" s="152"/>
      <c r="T998" s="152"/>
      <c r="U998" s="835"/>
      <c r="V998" s="345"/>
      <c r="W998" s="835"/>
      <c r="X998" s="345"/>
      <c r="Y998" s="835"/>
      <c r="Z998" s="270"/>
      <c r="AA998" s="831"/>
      <c r="AB998" s="855"/>
      <c r="AC998" s="319"/>
      <c r="AD998" s="319"/>
      <c r="AE998" s="319"/>
      <c r="AF998" s="319"/>
      <c r="AG998" s="857"/>
      <c r="AH998" s="46"/>
      <c r="AI998" s="19"/>
    </row>
    <row r="999" spans="2:35" hidden="1">
      <c r="B999" s="823"/>
      <c r="C999" s="828"/>
      <c r="D999" s="25"/>
      <c r="E999" s="25"/>
      <c r="F999" s="357"/>
      <c r="G999" s="22"/>
      <c r="H999" s="7" t="str">
        <f>IFERROR(IF(G999/#REF!=0," ",G999/#REF!),"")</f>
        <v/>
      </c>
      <c r="I999" s="147"/>
      <c r="J999" s="147"/>
      <c r="K999" s="147"/>
      <c r="L999" s="147"/>
      <c r="M999" s="147"/>
      <c r="N999" s="147"/>
      <c r="O999" s="863"/>
      <c r="P999" s="860"/>
      <c r="Q999" s="330"/>
      <c r="R999" s="866"/>
      <c r="S999" s="152"/>
      <c r="T999" s="152"/>
      <c r="U999" s="835"/>
      <c r="V999" s="345"/>
      <c r="W999" s="835"/>
      <c r="X999" s="345"/>
      <c r="Y999" s="835"/>
      <c r="Z999" s="270"/>
      <c r="AA999" s="831"/>
      <c r="AB999" s="855"/>
      <c r="AC999" s="319"/>
      <c r="AD999" s="319"/>
      <c r="AE999" s="319"/>
      <c r="AF999" s="319"/>
      <c r="AG999" s="857"/>
      <c r="AH999" s="46"/>
      <c r="AI999" s="19"/>
    </row>
    <row r="1000" spans="2:35" hidden="1">
      <c r="B1000" s="823"/>
      <c r="C1000" s="828"/>
      <c r="D1000" s="25"/>
      <c r="E1000" s="25"/>
      <c r="F1000" s="357"/>
      <c r="G1000" s="22"/>
      <c r="H1000" s="7" t="str">
        <f>IFERROR(IF(G1000/#REF!=0," ",G1000/#REF!),"")</f>
        <v/>
      </c>
      <c r="I1000" s="147"/>
      <c r="J1000" s="147"/>
      <c r="K1000" s="147"/>
      <c r="L1000" s="147"/>
      <c r="M1000" s="147"/>
      <c r="N1000" s="147"/>
      <c r="O1000" s="863"/>
      <c r="P1000" s="860"/>
      <c r="Q1000" s="330"/>
      <c r="R1000" s="866"/>
      <c r="S1000" s="152"/>
      <c r="T1000" s="152"/>
      <c r="U1000" s="835"/>
      <c r="V1000" s="345"/>
      <c r="W1000" s="835"/>
      <c r="X1000" s="345"/>
      <c r="Y1000" s="835"/>
      <c r="Z1000" s="270"/>
      <c r="AA1000" s="831"/>
      <c r="AB1000" s="855"/>
      <c r="AC1000" s="319"/>
      <c r="AD1000" s="319"/>
      <c r="AE1000" s="319"/>
      <c r="AF1000" s="319"/>
      <c r="AG1000" s="857"/>
      <c r="AH1000" s="46"/>
      <c r="AI1000" s="19"/>
    </row>
    <row r="1001" spans="2:35" hidden="1">
      <c r="B1001" s="822"/>
      <c r="C1001" s="829"/>
      <c r="D1001" s="25"/>
      <c r="E1001" s="25"/>
      <c r="F1001" s="357"/>
      <c r="G1001" s="22"/>
      <c r="H1001" s="7" t="str">
        <f>IFERROR(IF(G1001/#REF!=0," ",G1001/#REF!),"")</f>
        <v/>
      </c>
      <c r="I1001" s="7"/>
      <c r="J1001" s="7"/>
      <c r="K1001" s="7"/>
      <c r="L1001" s="7"/>
      <c r="M1001" s="7"/>
      <c r="N1001" s="7"/>
      <c r="O1001" s="864"/>
      <c r="P1001" s="861"/>
      <c r="Q1001" s="331"/>
      <c r="R1001" s="867"/>
      <c r="S1001" s="153"/>
      <c r="T1001" s="153"/>
      <c r="U1001" s="836"/>
      <c r="V1001" s="346"/>
      <c r="W1001" s="836"/>
      <c r="X1001" s="346"/>
      <c r="Y1001" s="836"/>
      <c r="Z1001" s="271"/>
      <c r="AA1001" s="832"/>
      <c r="AB1001" s="856"/>
      <c r="AC1001" s="320"/>
      <c r="AD1001" s="320"/>
      <c r="AE1001" s="320"/>
      <c r="AF1001" s="320"/>
      <c r="AG1001" s="858"/>
      <c r="AH1001" s="46"/>
      <c r="AI1001" s="19"/>
    </row>
    <row r="1002" spans="2:35" s="90" customFormat="1" ht="16.5" hidden="1" customHeight="1">
      <c r="B1002" s="821"/>
      <c r="C1002" s="78" t="s">
        <v>348</v>
      </c>
      <c r="D1002" s="78">
        <f>COUNTA(D992:D1001)</f>
        <v>0</v>
      </c>
      <c r="E1002" s="78"/>
      <c r="F1002" s="78"/>
      <c r="G1002" s="69">
        <f>SUM(G992:G1001)</f>
        <v>0</v>
      </c>
      <c r="H1002" s="69">
        <f>SUM(H992:H1001)</f>
        <v>0</v>
      </c>
      <c r="I1002" s="69"/>
      <c r="J1002" s="69"/>
      <c r="K1002" s="69"/>
      <c r="L1002" s="69"/>
      <c r="M1002" s="69"/>
      <c r="N1002" s="69"/>
      <c r="O1002" s="70">
        <f>SUM(O992:O1001)</f>
        <v>0</v>
      </c>
      <c r="P1002" s="71">
        <f>SUM(P992:P1001)</f>
        <v>0</v>
      </c>
      <c r="Q1002" s="71"/>
      <c r="R1002" s="71">
        <f>SUM(R992:R1001)</f>
        <v>0</v>
      </c>
      <c r="S1002" s="71"/>
      <c r="T1002" s="71"/>
      <c r="U1002" s="74">
        <f>SUM(U992:U1001)</f>
        <v>0</v>
      </c>
      <c r="V1002" s="74"/>
      <c r="W1002" s="74">
        <f t="shared" ref="W1002" si="170">SUM(W992:W1001)</f>
        <v>0</v>
      </c>
      <c r="X1002" s="74"/>
      <c r="Y1002" s="74">
        <f>SUM(Y992:Y1001)</f>
        <v>0</v>
      </c>
      <c r="Z1002" s="74"/>
      <c r="AA1002" s="71"/>
      <c r="AB1002" s="71" t="e">
        <f>SUM(AB992:AB1001)</f>
        <v>#REF!</v>
      </c>
      <c r="AC1002" s="71"/>
      <c r="AD1002" s="71"/>
      <c r="AE1002" s="71"/>
      <c r="AF1002" s="71"/>
      <c r="AG1002" s="71" t="e">
        <f t="shared" ref="AG1002" si="171">SUM(AG992:AG1001)</f>
        <v>#REF!</v>
      </c>
      <c r="AH1002" s="81"/>
      <c r="AI1002" s="91"/>
    </row>
    <row r="1003" spans="2:35" s="93" customFormat="1" hidden="1">
      <c r="B1003" s="822"/>
      <c r="C1003" s="82"/>
      <c r="D1003" s="83"/>
      <c r="E1003" s="83"/>
      <c r="F1003" s="84"/>
      <c r="G1003" s="84"/>
      <c r="H1003" s="28" t="str">
        <f>IFERROR(IF(G1003/#REF!=0," ",G1003/#REF!),"")</f>
        <v/>
      </c>
      <c r="I1003" s="28"/>
      <c r="J1003" s="28"/>
      <c r="K1003" s="28"/>
      <c r="L1003" s="28"/>
      <c r="M1003" s="28"/>
      <c r="N1003" s="28"/>
      <c r="O1003" s="72"/>
      <c r="P1003" s="73"/>
      <c r="Q1003" s="73"/>
      <c r="R1003" s="73"/>
      <c r="S1003" s="73"/>
      <c r="T1003" s="73"/>
      <c r="U1003" s="73"/>
      <c r="V1003" s="73"/>
      <c r="W1003" s="73"/>
      <c r="X1003" s="73"/>
      <c r="Y1003" s="73"/>
      <c r="Z1003" s="73"/>
      <c r="AA1003" s="73"/>
      <c r="AB1003" s="73"/>
      <c r="AC1003" s="73"/>
      <c r="AD1003" s="73"/>
      <c r="AE1003" s="73"/>
      <c r="AF1003" s="73"/>
      <c r="AG1003" s="73"/>
      <c r="AH1003" s="87"/>
      <c r="AI1003" s="92"/>
    </row>
    <row r="1004" spans="2:35" hidden="1">
      <c r="B1004" s="823">
        <f>B992+1</f>
        <v>83</v>
      </c>
      <c r="C1004" s="828"/>
      <c r="D1004" s="25"/>
      <c r="E1004" s="25"/>
      <c r="F1004" s="24"/>
      <c r="G1004" s="357"/>
      <c r="H1004" s="7" t="str">
        <f>IFERROR(IF(G1004/#REF!=0," ",G1004/#REF!),"")</f>
        <v/>
      </c>
      <c r="I1004" s="147"/>
      <c r="J1004" s="147"/>
      <c r="K1004" s="147"/>
      <c r="L1004" s="147"/>
      <c r="M1004" s="147"/>
      <c r="N1004" s="147"/>
      <c r="O1004" s="862" t="str">
        <f>IFERROR(ROUND(IF(G1014/#REF!=0,"",G1014/#REF!),0),"")</f>
        <v/>
      </c>
      <c r="P1004" s="859" t="str">
        <f>IFERROR(O1014/#REF!,"")</f>
        <v/>
      </c>
      <c r="Q1004" s="332"/>
      <c r="R1004" s="865" t="str">
        <f>IFERROR(P1014*#REF!/2,"")</f>
        <v/>
      </c>
      <c r="S1004" s="152"/>
      <c r="T1004" s="152"/>
      <c r="U1004" s="834" t="str">
        <f>IFERROR(ROUND(IF(OR(#REF!="Hino Truck",#REF!="Hino Truck",#REF!="Hino Truck",#REF!="Hino Truck"),$P1014/#REF!,""),1),"NA")</f>
        <v>NA</v>
      </c>
      <c r="V1004" s="344"/>
      <c r="W1004" s="834" t="str">
        <f>IFERROR(ROUND(IF(OR(#REF!="Shazoor",#REF!="Shazoor",#REF!="Shazoor",#REF!="Shazoor"),$P1014/#REF!,""),1),"NA")</f>
        <v>NA</v>
      </c>
      <c r="X1004" s="344"/>
      <c r="Y1004" s="834" t="str">
        <f>IFERROR(ROUND(IF(OR(#REF!="Suzuki",#REF!="Suzuki",#REF!="Suzuki",#REF!="Suzuki"),$P1014/#REF!,""),1),"NA")</f>
        <v>NA</v>
      </c>
      <c r="Z1004" s="269"/>
      <c r="AA1004" s="830"/>
      <c r="AB1004" s="855" t="e">
        <f>H1014/#REF!/#REF!</f>
        <v>#REF!</v>
      </c>
      <c r="AC1004" s="319"/>
      <c r="AD1004" s="319"/>
      <c r="AE1004" s="319"/>
      <c r="AF1004" s="319"/>
      <c r="AG1004" s="857" t="e">
        <f>ROUND(AB1014/#REF!,0)</f>
        <v>#REF!</v>
      </c>
      <c r="AH1004" s="44"/>
      <c r="AI1004" s="19"/>
    </row>
    <row r="1005" spans="2:35" hidden="1">
      <c r="B1005" s="823"/>
      <c r="C1005" s="828"/>
      <c r="D1005" s="25"/>
      <c r="E1005" s="25"/>
      <c r="F1005" s="357"/>
      <c r="G1005" s="357"/>
      <c r="H1005" s="7" t="str">
        <f>IFERROR(IF(G1005/#REF!=0," ",G1005/#REF!),"")</f>
        <v/>
      </c>
      <c r="I1005" s="147"/>
      <c r="J1005" s="147"/>
      <c r="K1005" s="147"/>
      <c r="L1005" s="147"/>
      <c r="M1005" s="147"/>
      <c r="N1005" s="147"/>
      <c r="O1005" s="863"/>
      <c r="P1005" s="860"/>
      <c r="Q1005" s="330"/>
      <c r="R1005" s="866"/>
      <c r="S1005" s="152"/>
      <c r="T1005" s="152"/>
      <c r="U1005" s="835"/>
      <c r="V1005" s="345"/>
      <c r="W1005" s="835"/>
      <c r="X1005" s="345"/>
      <c r="Y1005" s="835"/>
      <c r="Z1005" s="270"/>
      <c r="AA1005" s="831"/>
      <c r="AB1005" s="855"/>
      <c r="AC1005" s="319"/>
      <c r="AD1005" s="319"/>
      <c r="AE1005" s="319"/>
      <c r="AF1005" s="319"/>
      <c r="AG1005" s="857"/>
      <c r="AH1005" s="46"/>
      <c r="AI1005" s="19"/>
    </row>
    <row r="1006" spans="2:35" hidden="1">
      <c r="B1006" s="823"/>
      <c r="C1006" s="828"/>
      <c r="D1006" s="25"/>
      <c r="E1006" s="25"/>
      <c r="F1006" s="357"/>
      <c r="G1006" s="357"/>
      <c r="H1006" s="7" t="str">
        <f>IFERROR(IF(G1006/#REF!=0," ",G1006/#REF!),"")</f>
        <v/>
      </c>
      <c r="I1006" s="147"/>
      <c r="J1006" s="147"/>
      <c r="K1006" s="147"/>
      <c r="L1006" s="147"/>
      <c r="M1006" s="147"/>
      <c r="N1006" s="147"/>
      <c r="O1006" s="863"/>
      <c r="P1006" s="860"/>
      <c r="Q1006" s="330"/>
      <c r="R1006" s="866"/>
      <c r="S1006" s="152"/>
      <c r="T1006" s="152"/>
      <c r="U1006" s="835"/>
      <c r="V1006" s="345"/>
      <c r="W1006" s="835"/>
      <c r="X1006" s="345"/>
      <c r="Y1006" s="835"/>
      <c r="Z1006" s="270"/>
      <c r="AA1006" s="831"/>
      <c r="AB1006" s="855"/>
      <c r="AC1006" s="319"/>
      <c r="AD1006" s="319"/>
      <c r="AE1006" s="319"/>
      <c r="AF1006" s="319"/>
      <c r="AG1006" s="857"/>
      <c r="AH1006" s="46"/>
      <c r="AI1006" s="19"/>
    </row>
    <row r="1007" spans="2:35" hidden="1">
      <c r="B1007" s="823"/>
      <c r="C1007" s="828"/>
      <c r="D1007" s="25"/>
      <c r="E1007" s="25"/>
      <c r="F1007" s="357"/>
      <c r="G1007" s="357"/>
      <c r="H1007" s="7" t="str">
        <f>IFERROR(IF(G1007/#REF!=0," ",G1007/#REF!),"")</f>
        <v/>
      </c>
      <c r="I1007" s="147"/>
      <c r="J1007" s="147"/>
      <c r="K1007" s="147"/>
      <c r="L1007" s="147"/>
      <c r="M1007" s="147"/>
      <c r="N1007" s="147"/>
      <c r="O1007" s="863"/>
      <c r="P1007" s="860"/>
      <c r="Q1007" s="330"/>
      <c r="R1007" s="866"/>
      <c r="S1007" s="152"/>
      <c r="T1007" s="152"/>
      <c r="U1007" s="835"/>
      <c r="V1007" s="345"/>
      <c r="W1007" s="835"/>
      <c r="X1007" s="345"/>
      <c r="Y1007" s="835"/>
      <c r="Z1007" s="270"/>
      <c r="AA1007" s="831"/>
      <c r="AB1007" s="855"/>
      <c r="AC1007" s="319"/>
      <c r="AD1007" s="319"/>
      <c r="AE1007" s="319"/>
      <c r="AF1007" s="319"/>
      <c r="AG1007" s="857"/>
      <c r="AH1007" s="46"/>
      <c r="AI1007" s="19"/>
    </row>
    <row r="1008" spans="2:35" hidden="1">
      <c r="B1008" s="823"/>
      <c r="C1008" s="828"/>
      <c r="D1008" s="25"/>
      <c r="E1008" s="25"/>
      <c r="F1008" s="357"/>
      <c r="G1008" s="22"/>
      <c r="H1008" s="7" t="str">
        <f>IFERROR(IF(G1008/#REF!=0," ",G1008/#REF!),"")</f>
        <v/>
      </c>
      <c r="I1008" s="147"/>
      <c r="J1008" s="147"/>
      <c r="K1008" s="147"/>
      <c r="L1008" s="147"/>
      <c r="M1008" s="147"/>
      <c r="N1008" s="147"/>
      <c r="O1008" s="863"/>
      <c r="P1008" s="860"/>
      <c r="Q1008" s="330"/>
      <c r="R1008" s="866"/>
      <c r="S1008" s="152"/>
      <c r="T1008" s="152"/>
      <c r="U1008" s="835"/>
      <c r="V1008" s="345"/>
      <c r="W1008" s="835"/>
      <c r="X1008" s="345"/>
      <c r="Y1008" s="835"/>
      <c r="Z1008" s="270"/>
      <c r="AA1008" s="831"/>
      <c r="AB1008" s="855"/>
      <c r="AC1008" s="319"/>
      <c r="AD1008" s="319"/>
      <c r="AE1008" s="319"/>
      <c r="AF1008" s="319"/>
      <c r="AG1008" s="857"/>
      <c r="AH1008" s="46"/>
      <c r="AI1008" s="19"/>
    </row>
    <row r="1009" spans="2:35" hidden="1">
      <c r="B1009" s="823"/>
      <c r="C1009" s="828"/>
      <c r="D1009" s="25"/>
      <c r="E1009" s="25"/>
      <c r="F1009" s="357"/>
      <c r="G1009" s="22"/>
      <c r="H1009" s="7" t="str">
        <f>IFERROR(IF(G1009/#REF!=0," ",G1009/#REF!),"")</f>
        <v/>
      </c>
      <c r="I1009" s="147"/>
      <c r="J1009" s="147"/>
      <c r="K1009" s="147"/>
      <c r="L1009" s="147"/>
      <c r="M1009" s="147"/>
      <c r="N1009" s="147"/>
      <c r="O1009" s="863"/>
      <c r="P1009" s="860"/>
      <c r="Q1009" s="330"/>
      <c r="R1009" s="866"/>
      <c r="S1009" s="152"/>
      <c r="T1009" s="152"/>
      <c r="U1009" s="835"/>
      <c r="V1009" s="345"/>
      <c r="W1009" s="835"/>
      <c r="X1009" s="345"/>
      <c r="Y1009" s="835"/>
      <c r="Z1009" s="270"/>
      <c r="AA1009" s="831"/>
      <c r="AB1009" s="855"/>
      <c r="AC1009" s="319"/>
      <c r="AD1009" s="319"/>
      <c r="AE1009" s="319"/>
      <c r="AF1009" s="319"/>
      <c r="AG1009" s="857"/>
      <c r="AH1009" s="46"/>
      <c r="AI1009" s="19"/>
    </row>
    <row r="1010" spans="2:35" hidden="1">
      <c r="B1010" s="823"/>
      <c r="C1010" s="828"/>
      <c r="D1010" s="25"/>
      <c r="E1010" s="25"/>
      <c r="F1010" s="357"/>
      <c r="G1010" s="22"/>
      <c r="H1010" s="7" t="str">
        <f>IFERROR(IF(G1010/#REF!=0," ",G1010/#REF!),"")</f>
        <v/>
      </c>
      <c r="I1010" s="147"/>
      <c r="J1010" s="147"/>
      <c r="K1010" s="147"/>
      <c r="L1010" s="147"/>
      <c r="M1010" s="147"/>
      <c r="N1010" s="147"/>
      <c r="O1010" s="863"/>
      <c r="P1010" s="860"/>
      <c r="Q1010" s="330"/>
      <c r="R1010" s="866"/>
      <c r="S1010" s="152"/>
      <c r="T1010" s="152"/>
      <c r="U1010" s="835"/>
      <c r="V1010" s="345"/>
      <c r="W1010" s="835"/>
      <c r="X1010" s="345"/>
      <c r="Y1010" s="835"/>
      <c r="Z1010" s="270"/>
      <c r="AA1010" s="831"/>
      <c r="AB1010" s="855"/>
      <c r="AC1010" s="319"/>
      <c r="AD1010" s="319"/>
      <c r="AE1010" s="319"/>
      <c r="AF1010" s="319"/>
      <c r="AG1010" s="857"/>
      <c r="AH1010" s="46"/>
      <c r="AI1010" s="19"/>
    </row>
    <row r="1011" spans="2:35" hidden="1">
      <c r="B1011" s="823"/>
      <c r="C1011" s="828"/>
      <c r="D1011" s="25"/>
      <c r="E1011" s="25"/>
      <c r="F1011" s="357"/>
      <c r="G1011" s="22"/>
      <c r="H1011" s="7" t="str">
        <f>IFERROR(IF(G1011/#REF!=0," ",G1011/#REF!),"")</f>
        <v/>
      </c>
      <c r="I1011" s="147"/>
      <c r="J1011" s="147"/>
      <c r="K1011" s="147"/>
      <c r="L1011" s="147"/>
      <c r="M1011" s="147"/>
      <c r="N1011" s="147"/>
      <c r="O1011" s="863"/>
      <c r="P1011" s="860"/>
      <c r="Q1011" s="330"/>
      <c r="R1011" s="866"/>
      <c r="S1011" s="152"/>
      <c r="T1011" s="152"/>
      <c r="U1011" s="835"/>
      <c r="V1011" s="345"/>
      <c r="W1011" s="835"/>
      <c r="X1011" s="345"/>
      <c r="Y1011" s="835"/>
      <c r="Z1011" s="270"/>
      <c r="AA1011" s="831"/>
      <c r="AB1011" s="855"/>
      <c r="AC1011" s="319"/>
      <c r="AD1011" s="319"/>
      <c r="AE1011" s="319"/>
      <c r="AF1011" s="319"/>
      <c r="AG1011" s="857"/>
      <c r="AH1011" s="46"/>
      <c r="AI1011" s="19"/>
    </row>
    <row r="1012" spans="2:35" hidden="1">
      <c r="B1012" s="823"/>
      <c r="C1012" s="828"/>
      <c r="D1012" s="25"/>
      <c r="E1012" s="25"/>
      <c r="F1012" s="357"/>
      <c r="G1012" s="22"/>
      <c r="H1012" s="7" t="str">
        <f>IFERROR(IF(G1012/#REF!=0," ",G1012/#REF!),"")</f>
        <v/>
      </c>
      <c r="I1012" s="147"/>
      <c r="J1012" s="147"/>
      <c r="K1012" s="147"/>
      <c r="L1012" s="147"/>
      <c r="M1012" s="147"/>
      <c r="N1012" s="147"/>
      <c r="O1012" s="863"/>
      <c r="P1012" s="860"/>
      <c r="Q1012" s="330"/>
      <c r="R1012" s="866"/>
      <c r="S1012" s="152"/>
      <c r="T1012" s="152"/>
      <c r="U1012" s="835"/>
      <c r="V1012" s="345"/>
      <c r="W1012" s="835"/>
      <c r="X1012" s="345"/>
      <c r="Y1012" s="835"/>
      <c r="Z1012" s="270"/>
      <c r="AA1012" s="831"/>
      <c r="AB1012" s="855"/>
      <c r="AC1012" s="319"/>
      <c r="AD1012" s="319"/>
      <c r="AE1012" s="319"/>
      <c r="AF1012" s="319"/>
      <c r="AG1012" s="857"/>
      <c r="AH1012" s="46"/>
      <c r="AI1012" s="19"/>
    </row>
    <row r="1013" spans="2:35" hidden="1">
      <c r="B1013" s="822"/>
      <c r="C1013" s="829"/>
      <c r="D1013" s="25"/>
      <c r="E1013" s="25"/>
      <c r="F1013" s="357"/>
      <c r="G1013" s="22"/>
      <c r="H1013" s="7" t="str">
        <f>IFERROR(IF(G1013/#REF!=0," ",G1013/#REF!),"")</f>
        <v/>
      </c>
      <c r="I1013" s="7"/>
      <c r="J1013" s="7"/>
      <c r="K1013" s="7"/>
      <c r="L1013" s="7"/>
      <c r="M1013" s="7"/>
      <c r="N1013" s="7"/>
      <c r="O1013" s="864"/>
      <c r="P1013" s="861"/>
      <c r="Q1013" s="331"/>
      <c r="R1013" s="867"/>
      <c r="S1013" s="153"/>
      <c r="T1013" s="153"/>
      <c r="U1013" s="836"/>
      <c r="V1013" s="346"/>
      <c r="W1013" s="836"/>
      <c r="X1013" s="346"/>
      <c r="Y1013" s="836"/>
      <c r="Z1013" s="271"/>
      <c r="AA1013" s="832"/>
      <c r="AB1013" s="856"/>
      <c r="AC1013" s="320"/>
      <c r="AD1013" s="320"/>
      <c r="AE1013" s="320"/>
      <c r="AF1013" s="320"/>
      <c r="AG1013" s="858"/>
      <c r="AH1013" s="46"/>
      <c r="AI1013" s="19"/>
    </row>
    <row r="1014" spans="2:35" s="90" customFormat="1" ht="16.5" hidden="1" customHeight="1">
      <c r="B1014" s="821"/>
      <c r="C1014" s="78" t="s">
        <v>348</v>
      </c>
      <c r="D1014" s="78">
        <f>COUNTA(D1004:D1013)</f>
        <v>0</v>
      </c>
      <c r="E1014" s="78"/>
      <c r="F1014" s="78"/>
      <c r="G1014" s="69">
        <f>SUM(G1004:G1013)</f>
        <v>0</v>
      </c>
      <c r="H1014" s="69">
        <f>SUM(H1004:H1013)</f>
        <v>0</v>
      </c>
      <c r="I1014" s="69"/>
      <c r="J1014" s="69"/>
      <c r="K1014" s="69"/>
      <c r="L1014" s="69"/>
      <c r="M1014" s="69"/>
      <c r="N1014" s="69"/>
      <c r="O1014" s="70">
        <f>SUM(O1004:O1013)</f>
        <v>0</v>
      </c>
      <c r="P1014" s="71">
        <f>SUM(P1004:P1013)</f>
        <v>0</v>
      </c>
      <c r="Q1014" s="71"/>
      <c r="R1014" s="71">
        <f>SUM(R1004:R1013)</f>
        <v>0</v>
      </c>
      <c r="S1014" s="71"/>
      <c r="T1014" s="71"/>
      <c r="U1014" s="74">
        <f>SUM(U1004:U1013)</f>
        <v>0</v>
      </c>
      <c r="V1014" s="74"/>
      <c r="W1014" s="74">
        <f t="shared" ref="W1014" si="172">SUM(W1004:W1013)</f>
        <v>0</v>
      </c>
      <c r="X1014" s="74"/>
      <c r="Y1014" s="74">
        <f>SUM(Y1004:Y1013)</f>
        <v>0</v>
      </c>
      <c r="Z1014" s="74"/>
      <c r="AA1014" s="71"/>
      <c r="AB1014" s="71" t="e">
        <f>SUM(AB1004:AB1013)</f>
        <v>#REF!</v>
      </c>
      <c r="AC1014" s="71"/>
      <c r="AD1014" s="71"/>
      <c r="AE1014" s="71"/>
      <c r="AF1014" s="71"/>
      <c r="AG1014" s="71" t="e">
        <f t="shared" ref="AG1014" si="173">SUM(AG1004:AG1013)</f>
        <v>#REF!</v>
      </c>
      <c r="AH1014" s="81"/>
      <c r="AI1014" s="91"/>
    </row>
    <row r="1015" spans="2:35" s="93" customFormat="1" hidden="1">
      <c r="B1015" s="822"/>
      <c r="C1015" s="82"/>
      <c r="D1015" s="83"/>
      <c r="E1015" s="83"/>
      <c r="F1015" s="84"/>
      <c r="G1015" s="84"/>
      <c r="H1015" s="28" t="str">
        <f>IFERROR(IF(G1015/#REF!=0," ",G1015/#REF!),"")</f>
        <v/>
      </c>
      <c r="I1015" s="28"/>
      <c r="J1015" s="28"/>
      <c r="K1015" s="28"/>
      <c r="L1015" s="28"/>
      <c r="M1015" s="28"/>
      <c r="N1015" s="28"/>
      <c r="O1015" s="72"/>
      <c r="P1015" s="73"/>
      <c r="Q1015" s="73"/>
      <c r="R1015" s="73"/>
      <c r="S1015" s="73"/>
      <c r="T1015" s="73"/>
      <c r="U1015" s="73"/>
      <c r="V1015" s="73"/>
      <c r="W1015" s="73"/>
      <c r="X1015" s="73"/>
      <c r="Y1015" s="73"/>
      <c r="Z1015" s="73"/>
      <c r="AA1015" s="73"/>
      <c r="AB1015" s="73"/>
      <c r="AC1015" s="73"/>
      <c r="AD1015" s="73"/>
      <c r="AE1015" s="73"/>
      <c r="AF1015" s="73"/>
      <c r="AG1015" s="73"/>
      <c r="AH1015" s="87"/>
      <c r="AI1015" s="92"/>
    </row>
    <row r="1016" spans="2:35" hidden="1">
      <c r="B1016" s="823">
        <f>B1004+1</f>
        <v>84</v>
      </c>
      <c r="C1016" s="828"/>
      <c r="D1016" s="25"/>
      <c r="E1016" s="25"/>
      <c r="F1016" s="24"/>
      <c r="G1016" s="357"/>
      <c r="H1016" s="7" t="str">
        <f>IFERROR(IF(G1016/#REF!=0," ",G1016/#REF!),"")</f>
        <v/>
      </c>
      <c r="I1016" s="147"/>
      <c r="J1016" s="147"/>
      <c r="K1016" s="147"/>
      <c r="L1016" s="147"/>
      <c r="M1016" s="147"/>
      <c r="N1016" s="147"/>
      <c r="O1016" s="862" t="str">
        <f>IFERROR(ROUND(IF(G1026/#REF!=0,"",G1026/#REF!),0),"")</f>
        <v/>
      </c>
      <c r="P1016" s="859" t="str">
        <f>IFERROR(O1026/#REF!,"")</f>
        <v/>
      </c>
      <c r="Q1016" s="332"/>
      <c r="R1016" s="865" t="str">
        <f>IFERROR(P1026*#REF!/2,"")</f>
        <v/>
      </c>
      <c r="S1016" s="152"/>
      <c r="T1016" s="152"/>
      <c r="U1016" s="834" t="str">
        <f>IFERROR(ROUND(IF(OR(#REF!="Hino Truck",#REF!="Hino Truck",#REF!="Hino Truck",#REF!="Hino Truck"),$P1026/#REF!,""),1),"NA")</f>
        <v>NA</v>
      </c>
      <c r="V1016" s="344"/>
      <c r="W1016" s="834" t="str">
        <f>IFERROR(ROUND(IF(OR(#REF!="Shazoor",#REF!="Shazoor",#REF!="Shazoor",#REF!="Shazoor"),$P1026/#REF!,""),1),"NA")</f>
        <v>NA</v>
      </c>
      <c r="X1016" s="344"/>
      <c r="Y1016" s="834" t="str">
        <f>IFERROR(ROUND(IF(OR(#REF!="Suzuki",#REF!="Suzuki",#REF!="Suzuki",#REF!="Suzuki"),$P1026/#REF!,""),1),"NA")</f>
        <v>NA</v>
      </c>
      <c r="Z1016" s="269"/>
      <c r="AA1016" s="830"/>
      <c r="AB1016" s="855" t="e">
        <f>H1026/#REF!/#REF!</f>
        <v>#REF!</v>
      </c>
      <c r="AC1016" s="319"/>
      <c r="AD1016" s="319"/>
      <c r="AE1016" s="319"/>
      <c r="AF1016" s="319"/>
      <c r="AG1016" s="857" t="e">
        <f>ROUND(AB1026/#REF!,0)</f>
        <v>#REF!</v>
      </c>
      <c r="AH1016" s="44"/>
      <c r="AI1016" s="19"/>
    </row>
    <row r="1017" spans="2:35" hidden="1">
      <c r="B1017" s="823"/>
      <c r="C1017" s="828"/>
      <c r="D1017" s="25"/>
      <c r="E1017" s="25"/>
      <c r="F1017" s="357"/>
      <c r="G1017" s="357"/>
      <c r="H1017" s="7" t="str">
        <f>IFERROR(IF(G1017/#REF!=0," ",G1017/#REF!),"")</f>
        <v/>
      </c>
      <c r="I1017" s="147"/>
      <c r="J1017" s="147"/>
      <c r="K1017" s="147"/>
      <c r="L1017" s="147"/>
      <c r="M1017" s="147"/>
      <c r="N1017" s="147"/>
      <c r="O1017" s="863"/>
      <c r="P1017" s="860"/>
      <c r="Q1017" s="330"/>
      <c r="R1017" s="866"/>
      <c r="S1017" s="152"/>
      <c r="T1017" s="152"/>
      <c r="U1017" s="835"/>
      <c r="V1017" s="345"/>
      <c r="W1017" s="835"/>
      <c r="X1017" s="345"/>
      <c r="Y1017" s="835"/>
      <c r="Z1017" s="270"/>
      <c r="AA1017" s="831"/>
      <c r="AB1017" s="855"/>
      <c r="AC1017" s="319"/>
      <c r="AD1017" s="319"/>
      <c r="AE1017" s="319"/>
      <c r="AF1017" s="319"/>
      <c r="AG1017" s="857"/>
      <c r="AH1017" s="46"/>
      <c r="AI1017" s="19"/>
    </row>
    <row r="1018" spans="2:35" hidden="1">
      <c r="B1018" s="823"/>
      <c r="C1018" s="828"/>
      <c r="D1018" s="25"/>
      <c r="E1018" s="25"/>
      <c r="F1018" s="357"/>
      <c r="G1018" s="357"/>
      <c r="H1018" s="7" t="str">
        <f>IFERROR(IF(G1018/#REF!=0," ",G1018/#REF!),"")</f>
        <v/>
      </c>
      <c r="I1018" s="147"/>
      <c r="J1018" s="147"/>
      <c r="K1018" s="147"/>
      <c r="L1018" s="147"/>
      <c r="M1018" s="147"/>
      <c r="N1018" s="147"/>
      <c r="O1018" s="863"/>
      <c r="P1018" s="860"/>
      <c r="Q1018" s="330"/>
      <c r="R1018" s="866"/>
      <c r="S1018" s="152"/>
      <c r="T1018" s="152"/>
      <c r="U1018" s="835"/>
      <c r="V1018" s="345"/>
      <c r="W1018" s="835"/>
      <c r="X1018" s="345"/>
      <c r="Y1018" s="835"/>
      <c r="Z1018" s="270"/>
      <c r="AA1018" s="831"/>
      <c r="AB1018" s="855"/>
      <c r="AC1018" s="319"/>
      <c r="AD1018" s="319"/>
      <c r="AE1018" s="319"/>
      <c r="AF1018" s="319"/>
      <c r="AG1018" s="857"/>
      <c r="AH1018" s="46"/>
      <c r="AI1018" s="19"/>
    </row>
    <row r="1019" spans="2:35" hidden="1">
      <c r="B1019" s="823"/>
      <c r="C1019" s="828"/>
      <c r="D1019" s="25"/>
      <c r="E1019" s="25"/>
      <c r="F1019" s="357"/>
      <c r="G1019" s="357"/>
      <c r="H1019" s="7" t="str">
        <f>IFERROR(IF(G1019/#REF!=0," ",G1019/#REF!),"")</f>
        <v/>
      </c>
      <c r="I1019" s="147"/>
      <c r="J1019" s="147"/>
      <c r="K1019" s="147"/>
      <c r="L1019" s="147"/>
      <c r="M1019" s="147"/>
      <c r="N1019" s="147"/>
      <c r="O1019" s="863"/>
      <c r="P1019" s="860"/>
      <c r="Q1019" s="330"/>
      <c r="R1019" s="866"/>
      <c r="S1019" s="152"/>
      <c r="T1019" s="152"/>
      <c r="U1019" s="835"/>
      <c r="V1019" s="345"/>
      <c r="W1019" s="835"/>
      <c r="X1019" s="345"/>
      <c r="Y1019" s="835"/>
      <c r="Z1019" s="270"/>
      <c r="AA1019" s="831"/>
      <c r="AB1019" s="855"/>
      <c r="AC1019" s="319"/>
      <c r="AD1019" s="319"/>
      <c r="AE1019" s="319"/>
      <c r="AF1019" s="319"/>
      <c r="AG1019" s="857"/>
      <c r="AH1019" s="46"/>
      <c r="AI1019" s="19"/>
    </row>
    <row r="1020" spans="2:35" hidden="1">
      <c r="B1020" s="823"/>
      <c r="C1020" s="828"/>
      <c r="D1020" s="25"/>
      <c r="E1020" s="25"/>
      <c r="F1020" s="357"/>
      <c r="G1020" s="22"/>
      <c r="H1020" s="7" t="str">
        <f>IFERROR(IF(G1020/#REF!=0," ",G1020/#REF!),"")</f>
        <v/>
      </c>
      <c r="I1020" s="147"/>
      <c r="J1020" s="147"/>
      <c r="K1020" s="147"/>
      <c r="L1020" s="147"/>
      <c r="M1020" s="147"/>
      <c r="N1020" s="147"/>
      <c r="O1020" s="863"/>
      <c r="P1020" s="860"/>
      <c r="Q1020" s="330"/>
      <c r="R1020" s="866"/>
      <c r="S1020" s="152"/>
      <c r="T1020" s="152"/>
      <c r="U1020" s="835"/>
      <c r="V1020" s="345"/>
      <c r="W1020" s="835"/>
      <c r="X1020" s="345"/>
      <c r="Y1020" s="835"/>
      <c r="Z1020" s="270"/>
      <c r="AA1020" s="831"/>
      <c r="AB1020" s="855"/>
      <c r="AC1020" s="319"/>
      <c r="AD1020" s="319"/>
      <c r="AE1020" s="319"/>
      <c r="AF1020" s="319"/>
      <c r="AG1020" s="857"/>
      <c r="AH1020" s="46"/>
      <c r="AI1020" s="19"/>
    </row>
    <row r="1021" spans="2:35" hidden="1">
      <c r="B1021" s="823"/>
      <c r="C1021" s="828"/>
      <c r="D1021" s="25"/>
      <c r="E1021" s="25"/>
      <c r="F1021" s="357"/>
      <c r="G1021" s="22"/>
      <c r="H1021" s="7" t="str">
        <f>IFERROR(IF(G1021/#REF!=0," ",G1021/#REF!),"")</f>
        <v/>
      </c>
      <c r="I1021" s="147"/>
      <c r="J1021" s="147"/>
      <c r="K1021" s="147"/>
      <c r="L1021" s="147"/>
      <c r="M1021" s="147"/>
      <c r="N1021" s="147"/>
      <c r="O1021" s="863"/>
      <c r="P1021" s="860"/>
      <c r="Q1021" s="330"/>
      <c r="R1021" s="866"/>
      <c r="S1021" s="152"/>
      <c r="T1021" s="152"/>
      <c r="U1021" s="835"/>
      <c r="V1021" s="345"/>
      <c r="W1021" s="835"/>
      <c r="X1021" s="345"/>
      <c r="Y1021" s="835"/>
      <c r="Z1021" s="270"/>
      <c r="AA1021" s="831"/>
      <c r="AB1021" s="855"/>
      <c r="AC1021" s="319"/>
      <c r="AD1021" s="319"/>
      <c r="AE1021" s="319"/>
      <c r="AF1021" s="319"/>
      <c r="AG1021" s="857"/>
      <c r="AH1021" s="46"/>
      <c r="AI1021" s="19"/>
    </row>
    <row r="1022" spans="2:35" hidden="1">
      <c r="B1022" s="823"/>
      <c r="C1022" s="828"/>
      <c r="D1022" s="25"/>
      <c r="E1022" s="25"/>
      <c r="F1022" s="357"/>
      <c r="G1022" s="22"/>
      <c r="H1022" s="7" t="str">
        <f>IFERROR(IF(G1022/#REF!=0," ",G1022/#REF!),"")</f>
        <v/>
      </c>
      <c r="I1022" s="147"/>
      <c r="J1022" s="147"/>
      <c r="K1022" s="147"/>
      <c r="L1022" s="147"/>
      <c r="M1022" s="147"/>
      <c r="N1022" s="147"/>
      <c r="O1022" s="863"/>
      <c r="P1022" s="860"/>
      <c r="Q1022" s="330"/>
      <c r="R1022" s="866"/>
      <c r="S1022" s="152"/>
      <c r="T1022" s="152"/>
      <c r="U1022" s="835"/>
      <c r="V1022" s="345"/>
      <c r="W1022" s="835"/>
      <c r="X1022" s="345"/>
      <c r="Y1022" s="835"/>
      <c r="Z1022" s="270"/>
      <c r="AA1022" s="831"/>
      <c r="AB1022" s="855"/>
      <c r="AC1022" s="319"/>
      <c r="AD1022" s="319"/>
      <c r="AE1022" s="319"/>
      <c r="AF1022" s="319"/>
      <c r="AG1022" s="857"/>
      <c r="AH1022" s="46"/>
      <c r="AI1022" s="19"/>
    </row>
    <row r="1023" spans="2:35" hidden="1">
      <c r="B1023" s="823"/>
      <c r="C1023" s="828"/>
      <c r="D1023" s="25"/>
      <c r="E1023" s="25"/>
      <c r="F1023" s="357"/>
      <c r="G1023" s="22"/>
      <c r="H1023" s="7" t="str">
        <f>IFERROR(IF(G1023/#REF!=0," ",G1023/#REF!),"")</f>
        <v/>
      </c>
      <c r="I1023" s="147"/>
      <c r="J1023" s="147"/>
      <c r="K1023" s="147"/>
      <c r="L1023" s="147"/>
      <c r="M1023" s="147"/>
      <c r="N1023" s="147"/>
      <c r="O1023" s="863"/>
      <c r="P1023" s="860"/>
      <c r="Q1023" s="330"/>
      <c r="R1023" s="866"/>
      <c r="S1023" s="152"/>
      <c r="T1023" s="152"/>
      <c r="U1023" s="835"/>
      <c r="V1023" s="345"/>
      <c r="W1023" s="835"/>
      <c r="X1023" s="345"/>
      <c r="Y1023" s="835"/>
      <c r="Z1023" s="270"/>
      <c r="AA1023" s="831"/>
      <c r="AB1023" s="855"/>
      <c r="AC1023" s="319"/>
      <c r="AD1023" s="319"/>
      <c r="AE1023" s="319"/>
      <c r="AF1023" s="319"/>
      <c r="AG1023" s="857"/>
      <c r="AH1023" s="46"/>
      <c r="AI1023" s="19"/>
    </row>
    <row r="1024" spans="2:35" hidden="1">
      <c r="B1024" s="823"/>
      <c r="C1024" s="828"/>
      <c r="D1024" s="25"/>
      <c r="E1024" s="25"/>
      <c r="F1024" s="357"/>
      <c r="G1024" s="22"/>
      <c r="H1024" s="7" t="str">
        <f>IFERROR(IF(G1024/#REF!=0," ",G1024/#REF!),"")</f>
        <v/>
      </c>
      <c r="I1024" s="147"/>
      <c r="J1024" s="147"/>
      <c r="K1024" s="147"/>
      <c r="L1024" s="147"/>
      <c r="M1024" s="147"/>
      <c r="N1024" s="147"/>
      <c r="O1024" s="863"/>
      <c r="P1024" s="860"/>
      <c r="Q1024" s="330"/>
      <c r="R1024" s="866"/>
      <c r="S1024" s="152"/>
      <c r="T1024" s="152"/>
      <c r="U1024" s="835"/>
      <c r="V1024" s="345"/>
      <c r="W1024" s="835"/>
      <c r="X1024" s="345"/>
      <c r="Y1024" s="835"/>
      <c r="Z1024" s="270"/>
      <c r="AA1024" s="831"/>
      <c r="AB1024" s="855"/>
      <c r="AC1024" s="319"/>
      <c r="AD1024" s="319"/>
      <c r="AE1024" s="319"/>
      <c r="AF1024" s="319"/>
      <c r="AG1024" s="857"/>
      <c r="AH1024" s="46"/>
      <c r="AI1024" s="19"/>
    </row>
    <row r="1025" spans="2:35" hidden="1">
      <c r="B1025" s="822"/>
      <c r="C1025" s="829"/>
      <c r="D1025" s="25"/>
      <c r="E1025" s="25"/>
      <c r="F1025" s="357"/>
      <c r="G1025" s="22"/>
      <c r="H1025" s="7" t="str">
        <f>IFERROR(IF(G1025/#REF!=0," ",G1025/#REF!),"")</f>
        <v/>
      </c>
      <c r="I1025" s="7"/>
      <c r="J1025" s="7"/>
      <c r="K1025" s="7"/>
      <c r="L1025" s="7"/>
      <c r="M1025" s="7"/>
      <c r="N1025" s="7"/>
      <c r="O1025" s="864"/>
      <c r="P1025" s="861"/>
      <c r="Q1025" s="331"/>
      <c r="R1025" s="867"/>
      <c r="S1025" s="153"/>
      <c r="T1025" s="153"/>
      <c r="U1025" s="836"/>
      <c r="V1025" s="346"/>
      <c r="W1025" s="836"/>
      <c r="X1025" s="346"/>
      <c r="Y1025" s="836"/>
      <c r="Z1025" s="271"/>
      <c r="AA1025" s="832"/>
      <c r="AB1025" s="856"/>
      <c r="AC1025" s="320"/>
      <c r="AD1025" s="320"/>
      <c r="AE1025" s="320"/>
      <c r="AF1025" s="320"/>
      <c r="AG1025" s="858"/>
      <c r="AH1025" s="46"/>
      <c r="AI1025" s="19"/>
    </row>
    <row r="1026" spans="2:35" s="90" customFormat="1" ht="16.5" hidden="1" customHeight="1">
      <c r="B1026" s="821"/>
      <c r="C1026" s="78" t="s">
        <v>348</v>
      </c>
      <c r="D1026" s="78">
        <f>COUNTA(D1016:D1025)</f>
        <v>0</v>
      </c>
      <c r="E1026" s="78"/>
      <c r="F1026" s="78"/>
      <c r="G1026" s="69">
        <f>SUM(G1016:G1025)</f>
        <v>0</v>
      </c>
      <c r="H1026" s="69">
        <f>SUM(H1016:H1025)</f>
        <v>0</v>
      </c>
      <c r="I1026" s="69"/>
      <c r="J1026" s="69"/>
      <c r="K1026" s="69"/>
      <c r="L1026" s="69"/>
      <c r="M1026" s="69"/>
      <c r="N1026" s="69"/>
      <c r="O1026" s="70">
        <f>SUM(O1016:O1025)</f>
        <v>0</v>
      </c>
      <c r="P1026" s="71">
        <f>SUM(P1016:P1025)</f>
        <v>0</v>
      </c>
      <c r="Q1026" s="71"/>
      <c r="R1026" s="71">
        <f>SUM(R1016:R1025)</f>
        <v>0</v>
      </c>
      <c r="S1026" s="71"/>
      <c r="T1026" s="71"/>
      <c r="U1026" s="74">
        <f>SUM(U1016:U1025)</f>
        <v>0</v>
      </c>
      <c r="V1026" s="74"/>
      <c r="W1026" s="74">
        <f t="shared" ref="W1026" si="174">SUM(W1016:W1025)</f>
        <v>0</v>
      </c>
      <c r="X1026" s="74"/>
      <c r="Y1026" s="74">
        <f>SUM(Y1016:Y1025)</f>
        <v>0</v>
      </c>
      <c r="Z1026" s="74"/>
      <c r="AA1026" s="71"/>
      <c r="AB1026" s="71" t="e">
        <f>SUM(AB1016:AB1025)</f>
        <v>#REF!</v>
      </c>
      <c r="AC1026" s="71"/>
      <c r="AD1026" s="71"/>
      <c r="AE1026" s="71"/>
      <c r="AF1026" s="71"/>
      <c r="AG1026" s="71" t="e">
        <f t="shared" ref="AG1026" si="175">SUM(AG1016:AG1025)</f>
        <v>#REF!</v>
      </c>
      <c r="AH1026" s="81"/>
      <c r="AI1026" s="91"/>
    </row>
    <row r="1027" spans="2:35" s="93" customFormat="1" hidden="1">
      <c r="B1027" s="822"/>
      <c r="C1027" s="82"/>
      <c r="D1027" s="83"/>
      <c r="E1027" s="83"/>
      <c r="F1027" s="84"/>
      <c r="G1027" s="84"/>
      <c r="H1027" s="28" t="str">
        <f>IFERROR(IF(G1027/#REF!=0," ",G1027/#REF!),"")</f>
        <v/>
      </c>
      <c r="I1027" s="28"/>
      <c r="J1027" s="28"/>
      <c r="K1027" s="28"/>
      <c r="L1027" s="28"/>
      <c r="M1027" s="28"/>
      <c r="N1027" s="28"/>
      <c r="O1027" s="72"/>
      <c r="P1027" s="73"/>
      <c r="Q1027" s="73"/>
      <c r="R1027" s="73"/>
      <c r="S1027" s="73"/>
      <c r="T1027" s="73"/>
      <c r="U1027" s="73"/>
      <c r="V1027" s="73"/>
      <c r="W1027" s="73"/>
      <c r="X1027" s="73"/>
      <c r="Y1027" s="73"/>
      <c r="Z1027" s="73"/>
      <c r="AA1027" s="73"/>
      <c r="AB1027" s="73"/>
      <c r="AC1027" s="73"/>
      <c r="AD1027" s="73"/>
      <c r="AE1027" s="73"/>
      <c r="AF1027" s="73"/>
      <c r="AG1027" s="73"/>
      <c r="AH1027" s="87"/>
      <c r="AI1027" s="92"/>
    </row>
    <row r="1028" spans="2:35" hidden="1">
      <c r="B1028" s="823">
        <f>B1016+1</f>
        <v>85</v>
      </c>
      <c r="C1028" s="828"/>
      <c r="D1028" s="25"/>
      <c r="E1028" s="25"/>
      <c r="F1028" s="24"/>
      <c r="G1028" s="357"/>
      <c r="H1028" s="7" t="str">
        <f>IFERROR(IF(G1028/#REF!=0," ",G1028/#REF!),"")</f>
        <v/>
      </c>
      <c r="I1028" s="147"/>
      <c r="J1028" s="147"/>
      <c r="K1028" s="147"/>
      <c r="L1028" s="147"/>
      <c r="M1028" s="147"/>
      <c r="N1028" s="147"/>
      <c r="O1028" s="862" t="str">
        <f>IFERROR(ROUND(IF(G1038/#REF!=0,"",G1038/#REF!),0),"")</f>
        <v/>
      </c>
      <c r="P1028" s="859" t="str">
        <f>IFERROR(O1038/#REF!,"")</f>
        <v/>
      </c>
      <c r="Q1028" s="332"/>
      <c r="R1028" s="865" t="str">
        <f>IFERROR(P1038*#REF!/2,"")</f>
        <v/>
      </c>
      <c r="S1028" s="152"/>
      <c r="T1028" s="152"/>
      <c r="U1028" s="834" t="str">
        <f>IFERROR(ROUND(IF(OR(#REF!="Hino Truck",#REF!="Hino Truck",#REF!="Hino Truck",#REF!="Hino Truck"),$P1038/#REF!,""),1),"NA")</f>
        <v>NA</v>
      </c>
      <c r="V1028" s="344"/>
      <c r="W1028" s="834" t="str">
        <f>IFERROR(ROUND(IF(OR(#REF!="Shazoor",#REF!="Shazoor",#REF!="Shazoor",#REF!="Shazoor"),$P1038/#REF!,""),1),"NA")</f>
        <v>NA</v>
      </c>
      <c r="X1028" s="344"/>
      <c r="Y1028" s="834" t="str">
        <f>IFERROR(ROUND(IF(OR(#REF!="Suzuki",#REF!="Suzuki",#REF!="Suzuki",#REF!="Suzuki"),$P1038/#REF!,""),1),"NA")</f>
        <v>NA</v>
      </c>
      <c r="Z1028" s="269"/>
      <c r="AA1028" s="830"/>
      <c r="AB1028" s="855" t="e">
        <f>H1038/#REF!/#REF!</f>
        <v>#REF!</v>
      </c>
      <c r="AC1028" s="319"/>
      <c r="AD1028" s="319"/>
      <c r="AE1028" s="319"/>
      <c r="AF1028" s="319"/>
      <c r="AG1028" s="857" t="e">
        <f>ROUND(AB1038/#REF!,0)</f>
        <v>#REF!</v>
      </c>
      <c r="AH1028" s="44"/>
      <c r="AI1028" s="19"/>
    </row>
    <row r="1029" spans="2:35" hidden="1">
      <c r="B1029" s="823"/>
      <c r="C1029" s="828"/>
      <c r="D1029" s="25"/>
      <c r="E1029" s="25"/>
      <c r="F1029" s="357"/>
      <c r="G1029" s="357"/>
      <c r="H1029" s="7" t="str">
        <f>IFERROR(IF(G1029/#REF!=0," ",G1029/#REF!),"")</f>
        <v/>
      </c>
      <c r="I1029" s="147"/>
      <c r="J1029" s="147"/>
      <c r="K1029" s="147"/>
      <c r="L1029" s="147"/>
      <c r="M1029" s="147"/>
      <c r="N1029" s="147"/>
      <c r="O1029" s="863"/>
      <c r="P1029" s="860"/>
      <c r="Q1029" s="330"/>
      <c r="R1029" s="866"/>
      <c r="S1029" s="152"/>
      <c r="T1029" s="152"/>
      <c r="U1029" s="835"/>
      <c r="V1029" s="345"/>
      <c r="W1029" s="835"/>
      <c r="X1029" s="345"/>
      <c r="Y1029" s="835"/>
      <c r="Z1029" s="270"/>
      <c r="AA1029" s="831"/>
      <c r="AB1029" s="855"/>
      <c r="AC1029" s="319"/>
      <c r="AD1029" s="319"/>
      <c r="AE1029" s="319"/>
      <c r="AF1029" s="319"/>
      <c r="AG1029" s="857"/>
      <c r="AH1029" s="46"/>
      <c r="AI1029" s="19"/>
    </row>
    <row r="1030" spans="2:35" hidden="1">
      <c r="B1030" s="823"/>
      <c r="C1030" s="828"/>
      <c r="D1030" s="25"/>
      <c r="E1030" s="25"/>
      <c r="F1030" s="357"/>
      <c r="G1030" s="357"/>
      <c r="H1030" s="7" t="str">
        <f>IFERROR(IF(G1030/#REF!=0," ",G1030/#REF!),"")</f>
        <v/>
      </c>
      <c r="I1030" s="147"/>
      <c r="J1030" s="147"/>
      <c r="K1030" s="147"/>
      <c r="L1030" s="147"/>
      <c r="M1030" s="147"/>
      <c r="N1030" s="147"/>
      <c r="O1030" s="863"/>
      <c r="P1030" s="860"/>
      <c r="Q1030" s="330"/>
      <c r="R1030" s="866"/>
      <c r="S1030" s="152"/>
      <c r="T1030" s="152"/>
      <c r="U1030" s="835"/>
      <c r="V1030" s="345"/>
      <c r="W1030" s="835"/>
      <c r="X1030" s="345"/>
      <c r="Y1030" s="835"/>
      <c r="Z1030" s="270"/>
      <c r="AA1030" s="831"/>
      <c r="AB1030" s="855"/>
      <c r="AC1030" s="319"/>
      <c r="AD1030" s="319"/>
      <c r="AE1030" s="319"/>
      <c r="AF1030" s="319"/>
      <c r="AG1030" s="857"/>
      <c r="AH1030" s="46"/>
      <c r="AI1030" s="19"/>
    </row>
    <row r="1031" spans="2:35" hidden="1">
      <c r="B1031" s="823"/>
      <c r="C1031" s="828"/>
      <c r="D1031" s="25"/>
      <c r="E1031" s="25"/>
      <c r="F1031" s="357"/>
      <c r="G1031" s="357"/>
      <c r="H1031" s="7" t="str">
        <f>IFERROR(IF(G1031/#REF!=0," ",G1031/#REF!),"")</f>
        <v/>
      </c>
      <c r="I1031" s="147"/>
      <c r="J1031" s="147"/>
      <c r="K1031" s="147"/>
      <c r="L1031" s="147"/>
      <c r="M1031" s="147"/>
      <c r="N1031" s="147"/>
      <c r="O1031" s="863"/>
      <c r="P1031" s="860"/>
      <c r="Q1031" s="330"/>
      <c r="R1031" s="866"/>
      <c r="S1031" s="152"/>
      <c r="T1031" s="152"/>
      <c r="U1031" s="835"/>
      <c r="V1031" s="345"/>
      <c r="W1031" s="835"/>
      <c r="X1031" s="345"/>
      <c r="Y1031" s="835"/>
      <c r="Z1031" s="270"/>
      <c r="AA1031" s="831"/>
      <c r="AB1031" s="855"/>
      <c r="AC1031" s="319"/>
      <c r="AD1031" s="319"/>
      <c r="AE1031" s="319"/>
      <c r="AF1031" s="319"/>
      <c r="AG1031" s="857"/>
      <c r="AH1031" s="46"/>
      <c r="AI1031" s="19"/>
    </row>
    <row r="1032" spans="2:35" hidden="1">
      <c r="B1032" s="823"/>
      <c r="C1032" s="828"/>
      <c r="D1032" s="25"/>
      <c r="E1032" s="25"/>
      <c r="F1032" s="357"/>
      <c r="G1032" s="22"/>
      <c r="H1032" s="7" t="str">
        <f>IFERROR(IF(G1032/#REF!=0," ",G1032/#REF!),"")</f>
        <v/>
      </c>
      <c r="I1032" s="147"/>
      <c r="J1032" s="147"/>
      <c r="K1032" s="147"/>
      <c r="L1032" s="147"/>
      <c r="M1032" s="147"/>
      <c r="N1032" s="147"/>
      <c r="O1032" s="863"/>
      <c r="P1032" s="860"/>
      <c r="Q1032" s="330"/>
      <c r="R1032" s="866"/>
      <c r="S1032" s="152"/>
      <c r="T1032" s="152"/>
      <c r="U1032" s="835"/>
      <c r="V1032" s="345"/>
      <c r="W1032" s="835"/>
      <c r="X1032" s="345"/>
      <c r="Y1032" s="835"/>
      <c r="Z1032" s="270"/>
      <c r="AA1032" s="831"/>
      <c r="AB1032" s="855"/>
      <c r="AC1032" s="319"/>
      <c r="AD1032" s="319"/>
      <c r="AE1032" s="319"/>
      <c r="AF1032" s="319"/>
      <c r="AG1032" s="857"/>
      <c r="AH1032" s="46"/>
      <c r="AI1032" s="19"/>
    </row>
    <row r="1033" spans="2:35" hidden="1">
      <c r="B1033" s="823"/>
      <c r="C1033" s="828"/>
      <c r="D1033" s="25"/>
      <c r="E1033" s="25"/>
      <c r="F1033" s="357"/>
      <c r="G1033" s="22"/>
      <c r="H1033" s="7" t="str">
        <f>IFERROR(IF(G1033/#REF!=0," ",G1033/#REF!),"")</f>
        <v/>
      </c>
      <c r="I1033" s="147"/>
      <c r="J1033" s="147"/>
      <c r="K1033" s="147"/>
      <c r="L1033" s="147"/>
      <c r="M1033" s="147"/>
      <c r="N1033" s="147"/>
      <c r="O1033" s="863"/>
      <c r="P1033" s="860"/>
      <c r="Q1033" s="330"/>
      <c r="R1033" s="866"/>
      <c r="S1033" s="152"/>
      <c r="T1033" s="152"/>
      <c r="U1033" s="835"/>
      <c r="V1033" s="345"/>
      <c r="W1033" s="835"/>
      <c r="X1033" s="345"/>
      <c r="Y1033" s="835"/>
      <c r="Z1033" s="270"/>
      <c r="AA1033" s="831"/>
      <c r="AB1033" s="855"/>
      <c r="AC1033" s="319"/>
      <c r="AD1033" s="319"/>
      <c r="AE1033" s="319"/>
      <c r="AF1033" s="319"/>
      <c r="AG1033" s="857"/>
      <c r="AH1033" s="46"/>
      <c r="AI1033" s="19"/>
    </row>
    <row r="1034" spans="2:35" hidden="1">
      <c r="B1034" s="823"/>
      <c r="C1034" s="828"/>
      <c r="D1034" s="25"/>
      <c r="E1034" s="25"/>
      <c r="F1034" s="357"/>
      <c r="G1034" s="22"/>
      <c r="H1034" s="7" t="str">
        <f>IFERROR(IF(G1034/#REF!=0," ",G1034/#REF!),"")</f>
        <v/>
      </c>
      <c r="I1034" s="147"/>
      <c r="J1034" s="147"/>
      <c r="K1034" s="147"/>
      <c r="L1034" s="147"/>
      <c r="M1034" s="147"/>
      <c r="N1034" s="147"/>
      <c r="O1034" s="863"/>
      <c r="P1034" s="860"/>
      <c r="Q1034" s="330"/>
      <c r="R1034" s="866"/>
      <c r="S1034" s="152"/>
      <c r="T1034" s="152"/>
      <c r="U1034" s="835"/>
      <c r="V1034" s="345"/>
      <c r="W1034" s="835"/>
      <c r="X1034" s="345"/>
      <c r="Y1034" s="835"/>
      <c r="Z1034" s="270"/>
      <c r="AA1034" s="831"/>
      <c r="AB1034" s="855"/>
      <c r="AC1034" s="319"/>
      <c r="AD1034" s="319"/>
      <c r="AE1034" s="319"/>
      <c r="AF1034" s="319"/>
      <c r="AG1034" s="857"/>
      <c r="AH1034" s="46"/>
      <c r="AI1034" s="19"/>
    </row>
    <row r="1035" spans="2:35" hidden="1">
      <c r="B1035" s="823"/>
      <c r="C1035" s="828"/>
      <c r="D1035" s="25"/>
      <c r="E1035" s="25"/>
      <c r="F1035" s="357"/>
      <c r="G1035" s="22"/>
      <c r="H1035" s="7" t="str">
        <f>IFERROR(IF(G1035/#REF!=0," ",G1035/#REF!),"")</f>
        <v/>
      </c>
      <c r="I1035" s="147"/>
      <c r="J1035" s="147"/>
      <c r="K1035" s="147"/>
      <c r="L1035" s="147"/>
      <c r="M1035" s="147"/>
      <c r="N1035" s="147"/>
      <c r="O1035" s="863"/>
      <c r="P1035" s="860"/>
      <c r="Q1035" s="330"/>
      <c r="R1035" s="866"/>
      <c r="S1035" s="152"/>
      <c r="T1035" s="152"/>
      <c r="U1035" s="835"/>
      <c r="V1035" s="345"/>
      <c r="W1035" s="835"/>
      <c r="X1035" s="345"/>
      <c r="Y1035" s="835"/>
      <c r="Z1035" s="270"/>
      <c r="AA1035" s="831"/>
      <c r="AB1035" s="855"/>
      <c r="AC1035" s="319"/>
      <c r="AD1035" s="319"/>
      <c r="AE1035" s="319"/>
      <c r="AF1035" s="319"/>
      <c r="AG1035" s="857"/>
      <c r="AH1035" s="46"/>
      <c r="AI1035" s="19"/>
    </row>
    <row r="1036" spans="2:35" hidden="1">
      <c r="B1036" s="823"/>
      <c r="C1036" s="828"/>
      <c r="D1036" s="25"/>
      <c r="E1036" s="25"/>
      <c r="F1036" s="357"/>
      <c r="G1036" s="22"/>
      <c r="H1036" s="7" t="str">
        <f>IFERROR(IF(G1036/#REF!=0," ",G1036/#REF!),"")</f>
        <v/>
      </c>
      <c r="I1036" s="147"/>
      <c r="J1036" s="147"/>
      <c r="K1036" s="147"/>
      <c r="L1036" s="147"/>
      <c r="M1036" s="147"/>
      <c r="N1036" s="147"/>
      <c r="O1036" s="863"/>
      <c r="P1036" s="860"/>
      <c r="Q1036" s="330"/>
      <c r="R1036" s="866"/>
      <c r="S1036" s="152"/>
      <c r="T1036" s="152"/>
      <c r="U1036" s="835"/>
      <c r="V1036" s="345"/>
      <c r="W1036" s="835"/>
      <c r="X1036" s="345"/>
      <c r="Y1036" s="835"/>
      <c r="Z1036" s="270"/>
      <c r="AA1036" s="831"/>
      <c r="AB1036" s="855"/>
      <c r="AC1036" s="319"/>
      <c r="AD1036" s="319"/>
      <c r="AE1036" s="319"/>
      <c r="AF1036" s="319"/>
      <c r="AG1036" s="857"/>
      <c r="AH1036" s="46"/>
      <c r="AI1036" s="19"/>
    </row>
    <row r="1037" spans="2:35" hidden="1">
      <c r="B1037" s="822"/>
      <c r="C1037" s="829"/>
      <c r="D1037" s="25"/>
      <c r="E1037" s="25"/>
      <c r="F1037" s="357"/>
      <c r="G1037" s="22"/>
      <c r="H1037" s="7" t="str">
        <f>IFERROR(IF(G1037/#REF!=0," ",G1037/#REF!),"")</f>
        <v/>
      </c>
      <c r="I1037" s="7"/>
      <c r="J1037" s="7"/>
      <c r="K1037" s="7"/>
      <c r="L1037" s="7"/>
      <c r="M1037" s="7"/>
      <c r="N1037" s="7"/>
      <c r="O1037" s="864"/>
      <c r="P1037" s="861"/>
      <c r="Q1037" s="331"/>
      <c r="R1037" s="867"/>
      <c r="S1037" s="153"/>
      <c r="T1037" s="153"/>
      <c r="U1037" s="836"/>
      <c r="V1037" s="346"/>
      <c r="W1037" s="836"/>
      <c r="X1037" s="346"/>
      <c r="Y1037" s="836"/>
      <c r="Z1037" s="271"/>
      <c r="AA1037" s="832"/>
      <c r="AB1037" s="856"/>
      <c r="AC1037" s="320"/>
      <c r="AD1037" s="320"/>
      <c r="AE1037" s="320"/>
      <c r="AF1037" s="320"/>
      <c r="AG1037" s="858"/>
      <c r="AH1037" s="46"/>
      <c r="AI1037" s="19"/>
    </row>
    <row r="1038" spans="2:35" s="90" customFormat="1" ht="16.5" hidden="1" customHeight="1">
      <c r="B1038" s="821"/>
      <c r="C1038" s="78" t="s">
        <v>348</v>
      </c>
      <c r="D1038" s="78">
        <f>COUNTA(D1028:D1037)</f>
        <v>0</v>
      </c>
      <c r="E1038" s="78"/>
      <c r="F1038" s="78"/>
      <c r="G1038" s="69">
        <f>SUM(G1028:G1037)</f>
        <v>0</v>
      </c>
      <c r="H1038" s="69">
        <f>SUM(H1028:H1037)</f>
        <v>0</v>
      </c>
      <c r="I1038" s="69"/>
      <c r="J1038" s="69"/>
      <c r="K1038" s="69"/>
      <c r="L1038" s="69"/>
      <c r="M1038" s="69"/>
      <c r="N1038" s="69"/>
      <c r="O1038" s="70">
        <f>SUM(O1028:O1037)</f>
        <v>0</v>
      </c>
      <c r="P1038" s="71">
        <f>SUM(P1028:P1037)</f>
        <v>0</v>
      </c>
      <c r="Q1038" s="71"/>
      <c r="R1038" s="71">
        <f>SUM(R1028:R1037)</f>
        <v>0</v>
      </c>
      <c r="S1038" s="71"/>
      <c r="T1038" s="71"/>
      <c r="U1038" s="74">
        <f>SUM(U1028:U1037)</f>
        <v>0</v>
      </c>
      <c r="V1038" s="74"/>
      <c r="W1038" s="74">
        <f t="shared" ref="W1038" si="176">SUM(W1028:W1037)</f>
        <v>0</v>
      </c>
      <c r="X1038" s="74"/>
      <c r="Y1038" s="74">
        <f>SUM(Y1028:Y1037)</f>
        <v>0</v>
      </c>
      <c r="Z1038" s="74"/>
      <c r="AA1038" s="71"/>
      <c r="AB1038" s="71" t="e">
        <f>SUM(AB1028:AB1037)</f>
        <v>#REF!</v>
      </c>
      <c r="AC1038" s="71"/>
      <c r="AD1038" s="71"/>
      <c r="AE1038" s="71"/>
      <c r="AF1038" s="71"/>
      <c r="AG1038" s="71" t="e">
        <f t="shared" ref="AG1038" si="177">SUM(AG1028:AG1037)</f>
        <v>#REF!</v>
      </c>
      <c r="AH1038" s="81"/>
      <c r="AI1038" s="91"/>
    </row>
    <row r="1039" spans="2:35" s="93" customFormat="1" hidden="1">
      <c r="B1039" s="822"/>
      <c r="C1039" s="82"/>
      <c r="D1039" s="83"/>
      <c r="E1039" s="83"/>
      <c r="F1039" s="84"/>
      <c r="G1039" s="84"/>
      <c r="H1039" s="28" t="str">
        <f>IFERROR(IF(G1039/#REF!=0," ",G1039/#REF!),"")</f>
        <v/>
      </c>
      <c r="I1039" s="28"/>
      <c r="J1039" s="28"/>
      <c r="K1039" s="28"/>
      <c r="L1039" s="28"/>
      <c r="M1039" s="28"/>
      <c r="N1039" s="28"/>
      <c r="O1039" s="72"/>
      <c r="P1039" s="73"/>
      <c r="Q1039" s="73"/>
      <c r="R1039" s="73"/>
      <c r="S1039" s="73"/>
      <c r="T1039" s="73"/>
      <c r="U1039" s="73"/>
      <c r="V1039" s="73"/>
      <c r="W1039" s="73"/>
      <c r="X1039" s="73"/>
      <c r="Y1039" s="73"/>
      <c r="Z1039" s="73"/>
      <c r="AA1039" s="73"/>
      <c r="AB1039" s="73"/>
      <c r="AC1039" s="73"/>
      <c r="AD1039" s="73"/>
      <c r="AE1039" s="73"/>
      <c r="AF1039" s="73"/>
      <c r="AG1039" s="73"/>
      <c r="AH1039" s="87"/>
      <c r="AI1039" s="92"/>
    </row>
    <row r="1040" spans="2:35" hidden="1">
      <c r="B1040" s="823">
        <f>B1028+1</f>
        <v>86</v>
      </c>
      <c r="C1040" s="828"/>
      <c r="D1040" s="25"/>
      <c r="E1040" s="25"/>
      <c r="F1040" s="24"/>
      <c r="G1040" s="357"/>
      <c r="H1040" s="7" t="str">
        <f>IFERROR(IF(G1040/#REF!=0," ",G1040/#REF!),"")</f>
        <v/>
      </c>
      <c r="I1040" s="147"/>
      <c r="J1040" s="147"/>
      <c r="K1040" s="147"/>
      <c r="L1040" s="147"/>
      <c r="M1040" s="147"/>
      <c r="N1040" s="147"/>
      <c r="O1040" s="862" t="str">
        <f>IFERROR(ROUND(IF(G1050/#REF!=0,"",G1050/#REF!),0),"")</f>
        <v/>
      </c>
      <c r="P1040" s="859" t="str">
        <f>IFERROR(O1050/#REF!,"")</f>
        <v/>
      </c>
      <c r="Q1040" s="332"/>
      <c r="R1040" s="865" t="str">
        <f>IFERROR(P1050*#REF!/2,"")</f>
        <v/>
      </c>
      <c r="S1040" s="152"/>
      <c r="T1040" s="152"/>
      <c r="U1040" s="834" t="str">
        <f>IFERROR(ROUND(IF(OR(#REF!="Hino Truck",#REF!="Hino Truck",#REF!="Hino Truck",#REF!="Hino Truck"),$P1050/#REF!,""),1),"NA")</f>
        <v>NA</v>
      </c>
      <c r="V1040" s="344"/>
      <c r="W1040" s="834" t="str">
        <f>IFERROR(ROUND(IF(OR(#REF!="Shazoor",#REF!="Shazoor",#REF!="Shazoor",#REF!="Shazoor"),$P1050/#REF!,""),1),"NA")</f>
        <v>NA</v>
      </c>
      <c r="X1040" s="344"/>
      <c r="Y1040" s="834" t="str">
        <f>IFERROR(ROUND(IF(OR(#REF!="Suzuki",#REF!="Suzuki",#REF!="Suzuki",#REF!="Suzuki"),$P1050/#REF!,""),1),"NA")</f>
        <v>NA</v>
      </c>
      <c r="Z1040" s="269"/>
      <c r="AA1040" s="830"/>
      <c r="AB1040" s="855" t="e">
        <f>H1050/#REF!/#REF!</f>
        <v>#REF!</v>
      </c>
      <c r="AC1040" s="319"/>
      <c r="AD1040" s="319"/>
      <c r="AE1040" s="319"/>
      <c r="AF1040" s="319"/>
      <c r="AG1040" s="857" t="e">
        <f>ROUND(AB1050/#REF!,0)</f>
        <v>#REF!</v>
      </c>
      <c r="AH1040" s="44"/>
      <c r="AI1040" s="19"/>
    </row>
    <row r="1041" spans="2:35" hidden="1">
      <c r="B1041" s="823"/>
      <c r="C1041" s="828"/>
      <c r="D1041" s="25"/>
      <c r="E1041" s="25"/>
      <c r="F1041" s="357"/>
      <c r="G1041" s="357"/>
      <c r="H1041" s="7" t="str">
        <f>IFERROR(IF(G1041/#REF!=0," ",G1041/#REF!),"")</f>
        <v/>
      </c>
      <c r="I1041" s="147"/>
      <c r="J1041" s="147"/>
      <c r="K1041" s="147"/>
      <c r="L1041" s="147"/>
      <c r="M1041" s="147"/>
      <c r="N1041" s="147"/>
      <c r="O1041" s="863"/>
      <c r="P1041" s="860"/>
      <c r="Q1041" s="330"/>
      <c r="R1041" s="866"/>
      <c r="S1041" s="152"/>
      <c r="T1041" s="152"/>
      <c r="U1041" s="835"/>
      <c r="V1041" s="345"/>
      <c r="W1041" s="835"/>
      <c r="X1041" s="345"/>
      <c r="Y1041" s="835"/>
      <c r="Z1041" s="270"/>
      <c r="AA1041" s="831"/>
      <c r="AB1041" s="855"/>
      <c r="AC1041" s="319"/>
      <c r="AD1041" s="319"/>
      <c r="AE1041" s="319"/>
      <c r="AF1041" s="319"/>
      <c r="AG1041" s="857"/>
      <c r="AH1041" s="46"/>
      <c r="AI1041" s="19"/>
    </row>
    <row r="1042" spans="2:35" hidden="1">
      <c r="B1042" s="823"/>
      <c r="C1042" s="828"/>
      <c r="D1042" s="25"/>
      <c r="E1042" s="25"/>
      <c r="F1042" s="357"/>
      <c r="G1042" s="357"/>
      <c r="H1042" s="7" t="str">
        <f>IFERROR(IF(G1042/#REF!=0," ",G1042/#REF!),"")</f>
        <v/>
      </c>
      <c r="I1042" s="147"/>
      <c r="J1042" s="147"/>
      <c r="K1042" s="147"/>
      <c r="L1042" s="147"/>
      <c r="M1042" s="147"/>
      <c r="N1042" s="147"/>
      <c r="O1042" s="863"/>
      <c r="P1042" s="860"/>
      <c r="Q1042" s="330"/>
      <c r="R1042" s="866"/>
      <c r="S1042" s="152"/>
      <c r="T1042" s="152"/>
      <c r="U1042" s="835"/>
      <c r="V1042" s="345"/>
      <c r="W1042" s="835"/>
      <c r="X1042" s="345"/>
      <c r="Y1042" s="835"/>
      <c r="Z1042" s="270"/>
      <c r="AA1042" s="831"/>
      <c r="AB1042" s="855"/>
      <c r="AC1042" s="319"/>
      <c r="AD1042" s="319"/>
      <c r="AE1042" s="319"/>
      <c r="AF1042" s="319"/>
      <c r="AG1042" s="857"/>
      <c r="AH1042" s="46"/>
      <c r="AI1042" s="19"/>
    </row>
    <row r="1043" spans="2:35" hidden="1">
      <c r="B1043" s="823"/>
      <c r="C1043" s="828"/>
      <c r="D1043" s="25"/>
      <c r="E1043" s="25"/>
      <c r="F1043" s="357"/>
      <c r="G1043" s="357"/>
      <c r="H1043" s="7" t="str">
        <f>IFERROR(IF(G1043/#REF!=0," ",G1043/#REF!),"")</f>
        <v/>
      </c>
      <c r="I1043" s="147"/>
      <c r="J1043" s="147"/>
      <c r="K1043" s="147"/>
      <c r="L1043" s="147"/>
      <c r="M1043" s="147"/>
      <c r="N1043" s="147"/>
      <c r="O1043" s="863"/>
      <c r="P1043" s="860"/>
      <c r="Q1043" s="330"/>
      <c r="R1043" s="866"/>
      <c r="S1043" s="152"/>
      <c r="T1043" s="152"/>
      <c r="U1043" s="835"/>
      <c r="V1043" s="345"/>
      <c r="W1043" s="835"/>
      <c r="X1043" s="345"/>
      <c r="Y1043" s="835"/>
      <c r="Z1043" s="270"/>
      <c r="AA1043" s="831"/>
      <c r="AB1043" s="855"/>
      <c r="AC1043" s="319"/>
      <c r="AD1043" s="319"/>
      <c r="AE1043" s="319"/>
      <c r="AF1043" s="319"/>
      <c r="AG1043" s="857"/>
      <c r="AH1043" s="46"/>
      <c r="AI1043" s="19"/>
    </row>
    <row r="1044" spans="2:35" hidden="1">
      <c r="B1044" s="823"/>
      <c r="C1044" s="828"/>
      <c r="D1044" s="25"/>
      <c r="E1044" s="25"/>
      <c r="F1044" s="357"/>
      <c r="G1044" s="22"/>
      <c r="H1044" s="7" t="str">
        <f>IFERROR(IF(G1044/#REF!=0," ",G1044/#REF!),"")</f>
        <v/>
      </c>
      <c r="I1044" s="147"/>
      <c r="J1044" s="147"/>
      <c r="K1044" s="147"/>
      <c r="L1044" s="147"/>
      <c r="M1044" s="147"/>
      <c r="N1044" s="147"/>
      <c r="O1044" s="863"/>
      <c r="P1044" s="860"/>
      <c r="Q1044" s="330"/>
      <c r="R1044" s="866"/>
      <c r="S1044" s="152"/>
      <c r="T1044" s="152"/>
      <c r="U1044" s="835"/>
      <c r="V1044" s="345"/>
      <c r="W1044" s="835"/>
      <c r="X1044" s="345"/>
      <c r="Y1044" s="835"/>
      <c r="Z1044" s="270"/>
      <c r="AA1044" s="831"/>
      <c r="AB1044" s="855"/>
      <c r="AC1044" s="319"/>
      <c r="AD1044" s="319"/>
      <c r="AE1044" s="319"/>
      <c r="AF1044" s="319"/>
      <c r="AG1044" s="857"/>
      <c r="AH1044" s="46"/>
      <c r="AI1044" s="19"/>
    </row>
    <row r="1045" spans="2:35" hidden="1">
      <c r="B1045" s="823"/>
      <c r="C1045" s="828"/>
      <c r="D1045" s="25"/>
      <c r="E1045" s="25"/>
      <c r="F1045" s="357"/>
      <c r="G1045" s="22"/>
      <c r="H1045" s="7" t="str">
        <f>IFERROR(IF(G1045/#REF!=0," ",G1045/#REF!),"")</f>
        <v/>
      </c>
      <c r="I1045" s="147"/>
      <c r="J1045" s="147"/>
      <c r="K1045" s="147"/>
      <c r="L1045" s="147"/>
      <c r="M1045" s="147"/>
      <c r="N1045" s="147"/>
      <c r="O1045" s="863"/>
      <c r="P1045" s="860"/>
      <c r="Q1045" s="330"/>
      <c r="R1045" s="866"/>
      <c r="S1045" s="152"/>
      <c r="T1045" s="152"/>
      <c r="U1045" s="835"/>
      <c r="V1045" s="345"/>
      <c r="W1045" s="835"/>
      <c r="X1045" s="345"/>
      <c r="Y1045" s="835"/>
      <c r="Z1045" s="270"/>
      <c r="AA1045" s="831"/>
      <c r="AB1045" s="855"/>
      <c r="AC1045" s="319"/>
      <c r="AD1045" s="319"/>
      <c r="AE1045" s="319"/>
      <c r="AF1045" s="319"/>
      <c r="AG1045" s="857"/>
      <c r="AH1045" s="46"/>
      <c r="AI1045" s="19"/>
    </row>
    <row r="1046" spans="2:35" hidden="1">
      <c r="B1046" s="823"/>
      <c r="C1046" s="828"/>
      <c r="D1046" s="25"/>
      <c r="E1046" s="25"/>
      <c r="F1046" s="357"/>
      <c r="G1046" s="22"/>
      <c r="H1046" s="7" t="str">
        <f>IFERROR(IF(G1046/#REF!=0," ",G1046/#REF!),"")</f>
        <v/>
      </c>
      <c r="I1046" s="147"/>
      <c r="J1046" s="147"/>
      <c r="K1046" s="147"/>
      <c r="L1046" s="147"/>
      <c r="M1046" s="147"/>
      <c r="N1046" s="147"/>
      <c r="O1046" s="863"/>
      <c r="P1046" s="860"/>
      <c r="Q1046" s="330"/>
      <c r="R1046" s="866"/>
      <c r="S1046" s="152"/>
      <c r="T1046" s="152"/>
      <c r="U1046" s="835"/>
      <c r="V1046" s="345"/>
      <c r="W1046" s="835"/>
      <c r="X1046" s="345"/>
      <c r="Y1046" s="835"/>
      <c r="Z1046" s="270"/>
      <c r="AA1046" s="831"/>
      <c r="AB1046" s="855"/>
      <c r="AC1046" s="319"/>
      <c r="AD1046" s="319"/>
      <c r="AE1046" s="319"/>
      <c r="AF1046" s="319"/>
      <c r="AG1046" s="857"/>
      <c r="AH1046" s="46"/>
      <c r="AI1046" s="19"/>
    </row>
    <row r="1047" spans="2:35" hidden="1">
      <c r="B1047" s="823"/>
      <c r="C1047" s="828"/>
      <c r="D1047" s="25"/>
      <c r="E1047" s="25"/>
      <c r="F1047" s="357"/>
      <c r="G1047" s="22"/>
      <c r="H1047" s="7" t="str">
        <f>IFERROR(IF(G1047/#REF!=0," ",G1047/#REF!),"")</f>
        <v/>
      </c>
      <c r="I1047" s="147"/>
      <c r="J1047" s="147"/>
      <c r="K1047" s="147"/>
      <c r="L1047" s="147"/>
      <c r="M1047" s="147"/>
      <c r="N1047" s="147"/>
      <c r="O1047" s="863"/>
      <c r="P1047" s="860"/>
      <c r="Q1047" s="330"/>
      <c r="R1047" s="866"/>
      <c r="S1047" s="152"/>
      <c r="T1047" s="152"/>
      <c r="U1047" s="835"/>
      <c r="V1047" s="345"/>
      <c r="W1047" s="835"/>
      <c r="X1047" s="345"/>
      <c r="Y1047" s="835"/>
      <c r="Z1047" s="270"/>
      <c r="AA1047" s="831"/>
      <c r="AB1047" s="855"/>
      <c r="AC1047" s="319"/>
      <c r="AD1047" s="319"/>
      <c r="AE1047" s="319"/>
      <c r="AF1047" s="319"/>
      <c r="AG1047" s="857"/>
      <c r="AH1047" s="46"/>
      <c r="AI1047" s="19"/>
    </row>
    <row r="1048" spans="2:35" hidden="1">
      <c r="B1048" s="823"/>
      <c r="C1048" s="828"/>
      <c r="D1048" s="25"/>
      <c r="E1048" s="25"/>
      <c r="F1048" s="357"/>
      <c r="G1048" s="22"/>
      <c r="H1048" s="7" t="str">
        <f>IFERROR(IF(G1048/#REF!=0," ",G1048/#REF!),"")</f>
        <v/>
      </c>
      <c r="I1048" s="147"/>
      <c r="J1048" s="147"/>
      <c r="K1048" s="147"/>
      <c r="L1048" s="147"/>
      <c r="M1048" s="147"/>
      <c r="N1048" s="147"/>
      <c r="O1048" s="863"/>
      <c r="P1048" s="860"/>
      <c r="Q1048" s="330"/>
      <c r="R1048" s="866"/>
      <c r="S1048" s="152"/>
      <c r="T1048" s="152"/>
      <c r="U1048" s="835"/>
      <c r="V1048" s="345"/>
      <c r="W1048" s="835"/>
      <c r="X1048" s="345"/>
      <c r="Y1048" s="835"/>
      <c r="Z1048" s="270"/>
      <c r="AA1048" s="831"/>
      <c r="AB1048" s="855"/>
      <c r="AC1048" s="319"/>
      <c r="AD1048" s="319"/>
      <c r="AE1048" s="319"/>
      <c r="AF1048" s="319"/>
      <c r="AG1048" s="857"/>
      <c r="AH1048" s="46"/>
      <c r="AI1048" s="19"/>
    </row>
    <row r="1049" spans="2:35" hidden="1">
      <c r="B1049" s="822"/>
      <c r="C1049" s="829"/>
      <c r="D1049" s="25"/>
      <c r="E1049" s="25"/>
      <c r="F1049" s="357"/>
      <c r="G1049" s="22"/>
      <c r="H1049" s="7" t="str">
        <f>IFERROR(IF(G1049/#REF!=0," ",G1049/#REF!),"")</f>
        <v/>
      </c>
      <c r="I1049" s="7"/>
      <c r="J1049" s="7"/>
      <c r="K1049" s="7"/>
      <c r="L1049" s="7"/>
      <c r="M1049" s="7"/>
      <c r="N1049" s="7"/>
      <c r="O1049" s="864"/>
      <c r="P1049" s="861"/>
      <c r="Q1049" s="331"/>
      <c r="R1049" s="867"/>
      <c r="S1049" s="153"/>
      <c r="T1049" s="153"/>
      <c r="U1049" s="836"/>
      <c r="V1049" s="346"/>
      <c r="W1049" s="836"/>
      <c r="X1049" s="346"/>
      <c r="Y1049" s="836"/>
      <c r="Z1049" s="271"/>
      <c r="AA1049" s="832"/>
      <c r="AB1049" s="856"/>
      <c r="AC1049" s="320"/>
      <c r="AD1049" s="320"/>
      <c r="AE1049" s="320"/>
      <c r="AF1049" s="320"/>
      <c r="AG1049" s="858"/>
      <c r="AH1049" s="46"/>
      <c r="AI1049" s="19"/>
    </row>
    <row r="1050" spans="2:35" s="90" customFormat="1" ht="16.5" hidden="1" customHeight="1">
      <c r="B1050" s="821"/>
      <c r="C1050" s="78" t="s">
        <v>348</v>
      </c>
      <c r="D1050" s="78">
        <f>COUNTA(D1040:D1049)</f>
        <v>0</v>
      </c>
      <c r="E1050" s="78"/>
      <c r="F1050" s="78"/>
      <c r="G1050" s="69">
        <f>SUM(G1040:G1049)</f>
        <v>0</v>
      </c>
      <c r="H1050" s="69">
        <f>SUM(H1040:H1049)</f>
        <v>0</v>
      </c>
      <c r="I1050" s="69"/>
      <c r="J1050" s="69"/>
      <c r="K1050" s="69"/>
      <c r="L1050" s="69"/>
      <c r="M1050" s="69"/>
      <c r="N1050" s="69"/>
      <c r="O1050" s="70">
        <f>SUM(O1040:O1049)</f>
        <v>0</v>
      </c>
      <c r="P1050" s="71">
        <f>SUM(P1040:P1049)</f>
        <v>0</v>
      </c>
      <c r="Q1050" s="71"/>
      <c r="R1050" s="71">
        <f>SUM(R1040:R1049)</f>
        <v>0</v>
      </c>
      <c r="S1050" s="71"/>
      <c r="T1050" s="71"/>
      <c r="U1050" s="74">
        <f>SUM(U1040:U1049)</f>
        <v>0</v>
      </c>
      <c r="V1050" s="74"/>
      <c r="W1050" s="74">
        <f t="shared" ref="W1050" si="178">SUM(W1040:W1049)</f>
        <v>0</v>
      </c>
      <c r="X1050" s="74"/>
      <c r="Y1050" s="74">
        <f>SUM(Y1040:Y1049)</f>
        <v>0</v>
      </c>
      <c r="Z1050" s="74"/>
      <c r="AA1050" s="71"/>
      <c r="AB1050" s="71" t="e">
        <f>SUM(AB1040:AB1049)</f>
        <v>#REF!</v>
      </c>
      <c r="AC1050" s="71"/>
      <c r="AD1050" s="71"/>
      <c r="AE1050" s="71"/>
      <c r="AF1050" s="71"/>
      <c r="AG1050" s="71" t="e">
        <f t="shared" ref="AG1050" si="179">SUM(AG1040:AG1049)</f>
        <v>#REF!</v>
      </c>
      <c r="AH1050" s="81"/>
      <c r="AI1050" s="91"/>
    </row>
    <row r="1051" spans="2:35" s="93" customFormat="1" hidden="1">
      <c r="B1051" s="822"/>
      <c r="C1051" s="82"/>
      <c r="D1051" s="83"/>
      <c r="E1051" s="83"/>
      <c r="F1051" s="84"/>
      <c r="G1051" s="84"/>
      <c r="H1051" s="28" t="str">
        <f>IFERROR(IF(G1051/#REF!=0," ",G1051/#REF!),"")</f>
        <v/>
      </c>
      <c r="I1051" s="28"/>
      <c r="J1051" s="28"/>
      <c r="K1051" s="28"/>
      <c r="L1051" s="28"/>
      <c r="M1051" s="28"/>
      <c r="N1051" s="28"/>
      <c r="O1051" s="72"/>
      <c r="P1051" s="73"/>
      <c r="Q1051" s="73"/>
      <c r="R1051" s="73"/>
      <c r="S1051" s="73"/>
      <c r="T1051" s="73"/>
      <c r="U1051" s="73"/>
      <c r="V1051" s="73"/>
      <c r="W1051" s="73"/>
      <c r="X1051" s="73"/>
      <c r="Y1051" s="73"/>
      <c r="Z1051" s="73"/>
      <c r="AA1051" s="73"/>
      <c r="AB1051" s="73"/>
      <c r="AC1051" s="73"/>
      <c r="AD1051" s="73"/>
      <c r="AE1051" s="73"/>
      <c r="AF1051" s="73"/>
      <c r="AG1051" s="73"/>
      <c r="AH1051" s="87"/>
      <c r="AI1051" s="92"/>
    </row>
    <row r="1052" spans="2:35" hidden="1">
      <c r="B1052" s="823">
        <f>B1040+1</f>
        <v>87</v>
      </c>
      <c r="C1052" s="828"/>
      <c r="D1052" s="25"/>
      <c r="E1052" s="25"/>
      <c r="F1052" s="24"/>
      <c r="G1052" s="357"/>
      <c r="H1052" s="7" t="str">
        <f>IFERROR(IF(G1052/#REF!=0," ",G1052/#REF!),"")</f>
        <v/>
      </c>
      <c r="I1052" s="147"/>
      <c r="J1052" s="147"/>
      <c r="K1052" s="147"/>
      <c r="L1052" s="147"/>
      <c r="M1052" s="147"/>
      <c r="N1052" s="147"/>
      <c r="O1052" s="862" t="str">
        <f>IFERROR(ROUND(IF(G1062/#REF!=0,"",G1062/#REF!),0),"")</f>
        <v/>
      </c>
      <c r="P1052" s="859" t="str">
        <f>IFERROR(O1062/#REF!,"")</f>
        <v/>
      </c>
      <c r="Q1052" s="332"/>
      <c r="R1052" s="865" t="str">
        <f>IFERROR(P1062*#REF!/2,"")</f>
        <v/>
      </c>
      <c r="S1052" s="152"/>
      <c r="T1052" s="152"/>
      <c r="U1052" s="834" t="str">
        <f>IFERROR(ROUND(IF(OR(#REF!="Hino Truck",#REF!="Hino Truck",#REF!="Hino Truck",#REF!="Hino Truck"),$P1062/#REF!,""),1),"NA")</f>
        <v>NA</v>
      </c>
      <c r="V1052" s="344"/>
      <c r="W1052" s="834" t="str">
        <f>IFERROR(ROUND(IF(OR(#REF!="Shazoor",#REF!="Shazoor",#REF!="Shazoor",#REF!="Shazoor"),$P1062/#REF!,""),1),"NA")</f>
        <v>NA</v>
      </c>
      <c r="X1052" s="344"/>
      <c r="Y1052" s="834" t="str">
        <f>IFERROR(ROUND(IF(OR(#REF!="Suzuki",#REF!="Suzuki",#REF!="Suzuki",#REF!="Suzuki"),$P1062/#REF!,""),1),"NA")</f>
        <v>NA</v>
      </c>
      <c r="Z1052" s="269"/>
      <c r="AA1052" s="830"/>
      <c r="AB1052" s="855" t="e">
        <f>H1062/#REF!/#REF!</f>
        <v>#REF!</v>
      </c>
      <c r="AC1052" s="319"/>
      <c r="AD1052" s="319"/>
      <c r="AE1052" s="319"/>
      <c r="AF1052" s="319"/>
      <c r="AG1052" s="857" t="e">
        <f>ROUND(AB1062/#REF!,0)</f>
        <v>#REF!</v>
      </c>
      <c r="AH1052" s="44"/>
      <c r="AI1052" s="19"/>
    </row>
    <row r="1053" spans="2:35" hidden="1">
      <c r="B1053" s="823"/>
      <c r="C1053" s="828"/>
      <c r="D1053" s="25"/>
      <c r="E1053" s="25"/>
      <c r="F1053" s="357"/>
      <c r="G1053" s="357"/>
      <c r="H1053" s="7" t="str">
        <f>IFERROR(IF(G1053/#REF!=0," ",G1053/#REF!),"")</f>
        <v/>
      </c>
      <c r="I1053" s="147"/>
      <c r="J1053" s="147"/>
      <c r="K1053" s="147"/>
      <c r="L1053" s="147"/>
      <c r="M1053" s="147"/>
      <c r="N1053" s="147"/>
      <c r="O1053" s="863"/>
      <c r="P1053" s="860"/>
      <c r="Q1053" s="330"/>
      <c r="R1053" s="866"/>
      <c r="S1053" s="152"/>
      <c r="T1053" s="152"/>
      <c r="U1053" s="835"/>
      <c r="V1053" s="345"/>
      <c r="W1053" s="835"/>
      <c r="X1053" s="345"/>
      <c r="Y1053" s="835"/>
      <c r="Z1053" s="270"/>
      <c r="AA1053" s="831"/>
      <c r="AB1053" s="855"/>
      <c r="AC1053" s="319"/>
      <c r="AD1053" s="319"/>
      <c r="AE1053" s="319"/>
      <c r="AF1053" s="319"/>
      <c r="AG1053" s="857"/>
      <c r="AH1053" s="46"/>
      <c r="AI1053" s="19"/>
    </row>
    <row r="1054" spans="2:35" hidden="1">
      <c r="B1054" s="823"/>
      <c r="C1054" s="828"/>
      <c r="D1054" s="25"/>
      <c r="E1054" s="25"/>
      <c r="F1054" s="357"/>
      <c r="G1054" s="357"/>
      <c r="H1054" s="7" t="str">
        <f>IFERROR(IF(G1054/#REF!=0," ",G1054/#REF!),"")</f>
        <v/>
      </c>
      <c r="I1054" s="147"/>
      <c r="J1054" s="147"/>
      <c r="K1054" s="147"/>
      <c r="L1054" s="147"/>
      <c r="M1054" s="147"/>
      <c r="N1054" s="147"/>
      <c r="O1054" s="863"/>
      <c r="P1054" s="860"/>
      <c r="Q1054" s="330"/>
      <c r="R1054" s="866"/>
      <c r="S1054" s="152"/>
      <c r="T1054" s="152"/>
      <c r="U1054" s="835"/>
      <c r="V1054" s="345"/>
      <c r="W1054" s="835"/>
      <c r="X1054" s="345"/>
      <c r="Y1054" s="835"/>
      <c r="Z1054" s="270"/>
      <c r="AA1054" s="831"/>
      <c r="AB1054" s="855"/>
      <c r="AC1054" s="319"/>
      <c r="AD1054" s="319"/>
      <c r="AE1054" s="319"/>
      <c r="AF1054" s="319"/>
      <c r="AG1054" s="857"/>
      <c r="AH1054" s="46"/>
      <c r="AI1054" s="19"/>
    </row>
    <row r="1055" spans="2:35" hidden="1">
      <c r="B1055" s="823"/>
      <c r="C1055" s="828"/>
      <c r="D1055" s="25"/>
      <c r="E1055" s="25"/>
      <c r="F1055" s="357"/>
      <c r="G1055" s="357"/>
      <c r="H1055" s="7" t="str">
        <f>IFERROR(IF(G1055/#REF!=0," ",G1055/#REF!),"")</f>
        <v/>
      </c>
      <c r="I1055" s="147"/>
      <c r="J1055" s="147"/>
      <c r="K1055" s="147"/>
      <c r="L1055" s="147"/>
      <c r="M1055" s="147"/>
      <c r="N1055" s="147"/>
      <c r="O1055" s="863"/>
      <c r="P1055" s="860"/>
      <c r="Q1055" s="330"/>
      <c r="R1055" s="866"/>
      <c r="S1055" s="152"/>
      <c r="T1055" s="152"/>
      <c r="U1055" s="835"/>
      <c r="V1055" s="345"/>
      <c r="W1055" s="835"/>
      <c r="X1055" s="345"/>
      <c r="Y1055" s="835"/>
      <c r="Z1055" s="270"/>
      <c r="AA1055" s="831"/>
      <c r="AB1055" s="855"/>
      <c r="AC1055" s="319"/>
      <c r="AD1055" s="319"/>
      <c r="AE1055" s="319"/>
      <c r="AF1055" s="319"/>
      <c r="AG1055" s="857"/>
      <c r="AH1055" s="46"/>
      <c r="AI1055" s="19"/>
    </row>
    <row r="1056" spans="2:35" hidden="1">
      <c r="B1056" s="823"/>
      <c r="C1056" s="828"/>
      <c r="D1056" s="25"/>
      <c r="E1056" s="25"/>
      <c r="F1056" s="357"/>
      <c r="G1056" s="22"/>
      <c r="H1056" s="7" t="str">
        <f>IFERROR(IF(G1056/#REF!=0," ",G1056/#REF!),"")</f>
        <v/>
      </c>
      <c r="I1056" s="147"/>
      <c r="J1056" s="147"/>
      <c r="K1056" s="147"/>
      <c r="L1056" s="147"/>
      <c r="M1056" s="147"/>
      <c r="N1056" s="147"/>
      <c r="O1056" s="863"/>
      <c r="P1056" s="860"/>
      <c r="Q1056" s="330"/>
      <c r="R1056" s="866"/>
      <c r="S1056" s="152"/>
      <c r="T1056" s="152"/>
      <c r="U1056" s="835"/>
      <c r="V1056" s="345"/>
      <c r="W1056" s="835"/>
      <c r="X1056" s="345"/>
      <c r="Y1056" s="835"/>
      <c r="Z1056" s="270"/>
      <c r="AA1056" s="831"/>
      <c r="AB1056" s="855"/>
      <c r="AC1056" s="319"/>
      <c r="AD1056" s="319"/>
      <c r="AE1056" s="319"/>
      <c r="AF1056" s="319"/>
      <c r="AG1056" s="857"/>
      <c r="AH1056" s="46"/>
      <c r="AI1056" s="19"/>
    </row>
    <row r="1057" spans="2:35" hidden="1">
      <c r="B1057" s="823"/>
      <c r="C1057" s="828"/>
      <c r="D1057" s="25"/>
      <c r="E1057" s="25"/>
      <c r="F1057" s="357"/>
      <c r="G1057" s="22"/>
      <c r="H1057" s="7" t="str">
        <f>IFERROR(IF(G1057/#REF!=0," ",G1057/#REF!),"")</f>
        <v/>
      </c>
      <c r="I1057" s="147"/>
      <c r="J1057" s="147"/>
      <c r="K1057" s="147"/>
      <c r="L1057" s="147"/>
      <c r="M1057" s="147"/>
      <c r="N1057" s="147"/>
      <c r="O1057" s="863"/>
      <c r="P1057" s="860"/>
      <c r="Q1057" s="330"/>
      <c r="R1057" s="866"/>
      <c r="S1057" s="152"/>
      <c r="T1057" s="152"/>
      <c r="U1057" s="835"/>
      <c r="V1057" s="345"/>
      <c r="W1057" s="835"/>
      <c r="X1057" s="345"/>
      <c r="Y1057" s="835"/>
      <c r="Z1057" s="270"/>
      <c r="AA1057" s="831"/>
      <c r="AB1057" s="855"/>
      <c r="AC1057" s="319"/>
      <c r="AD1057" s="319"/>
      <c r="AE1057" s="319"/>
      <c r="AF1057" s="319"/>
      <c r="AG1057" s="857"/>
      <c r="AH1057" s="46"/>
      <c r="AI1057" s="19"/>
    </row>
    <row r="1058" spans="2:35" hidden="1">
      <c r="B1058" s="823"/>
      <c r="C1058" s="828"/>
      <c r="D1058" s="25"/>
      <c r="E1058" s="25"/>
      <c r="F1058" s="357"/>
      <c r="G1058" s="22"/>
      <c r="H1058" s="7" t="str">
        <f>IFERROR(IF(G1058/#REF!=0," ",G1058/#REF!),"")</f>
        <v/>
      </c>
      <c r="I1058" s="147"/>
      <c r="J1058" s="147"/>
      <c r="K1058" s="147"/>
      <c r="L1058" s="147"/>
      <c r="M1058" s="147"/>
      <c r="N1058" s="147"/>
      <c r="O1058" s="863"/>
      <c r="P1058" s="860"/>
      <c r="Q1058" s="330"/>
      <c r="R1058" s="866"/>
      <c r="S1058" s="152"/>
      <c r="T1058" s="152"/>
      <c r="U1058" s="835"/>
      <c r="V1058" s="345"/>
      <c r="W1058" s="835"/>
      <c r="X1058" s="345"/>
      <c r="Y1058" s="835"/>
      <c r="Z1058" s="270"/>
      <c r="AA1058" s="831"/>
      <c r="AB1058" s="855"/>
      <c r="AC1058" s="319"/>
      <c r="AD1058" s="319"/>
      <c r="AE1058" s="319"/>
      <c r="AF1058" s="319"/>
      <c r="AG1058" s="857"/>
      <c r="AH1058" s="46"/>
      <c r="AI1058" s="19"/>
    </row>
    <row r="1059" spans="2:35" hidden="1">
      <c r="B1059" s="823"/>
      <c r="C1059" s="828"/>
      <c r="D1059" s="25"/>
      <c r="E1059" s="25"/>
      <c r="F1059" s="357"/>
      <c r="G1059" s="22"/>
      <c r="H1059" s="7" t="str">
        <f>IFERROR(IF(G1059/#REF!=0," ",G1059/#REF!),"")</f>
        <v/>
      </c>
      <c r="I1059" s="147"/>
      <c r="J1059" s="147"/>
      <c r="K1059" s="147"/>
      <c r="L1059" s="147"/>
      <c r="M1059" s="147"/>
      <c r="N1059" s="147"/>
      <c r="O1059" s="863"/>
      <c r="P1059" s="860"/>
      <c r="Q1059" s="330"/>
      <c r="R1059" s="866"/>
      <c r="S1059" s="152"/>
      <c r="T1059" s="152"/>
      <c r="U1059" s="835"/>
      <c r="V1059" s="345"/>
      <c r="W1059" s="835"/>
      <c r="X1059" s="345"/>
      <c r="Y1059" s="835"/>
      <c r="Z1059" s="270"/>
      <c r="AA1059" s="831"/>
      <c r="AB1059" s="855"/>
      <c r="AC1059" s="319"/>
      <c r="AD1059" s="319"/>
      <c r="AE1059" s="319"/>
      <c r="AF1059" s="319"/>
      <c r="AG1059" s="857"/>
      <c r="AH1059" s="46"/>
      <c r="AI1059" s="19"/>
    </row>
    <row r="1060" spans="2:35" hidden="1">
      <c r="B1060" s="823"/>
      <c r="C1060" s="828"/>
      <c r="D1060" s="25"/>
      <c r="E1060" s="25"/>
      <c r="F1060" s="357"/>
      <c r="G1060" s="22"/>
      <c r="H1060" s="7" t="str">
        <f>IFERROR(IF(G1060/#REF!=0," ",G1060/#REF!),"")</f>
        <v/>
      </c>
      <c r="I1060" s="147"/>
      <c r="J1060" s="147"/>
      <c r="K1060" s="147"/>
      <c r="L1060" s="147"/>
      <c r="M1060" s="147"/>
      <c r="N1060" s="147"/>
      <c r="O1060" s="863"/>
      <c r="P1060" s="860"/>
      <c r="Q1060" s="330"/>
      <c r="R1060" s="866"/>
      <c r="S1060" s="152"/>
      <c r="T1060" s="152"/>
      <c r="U1060" s="835"/>
      <c r="V1060" s="345"/>
      <c r="W1060" s="835"/>
      <c r="X1060" s="345"/>
      <c r="Y1060" s="835"/>
      <c r="Z1060" s="270"/>
      <c r="AA1060" s="831"/>
      <c r="AB1060" s="855"/>
      <c r="AC1060" s="319"/>
      <c r="AD1060" s="319"/>
      <c r="AE1060" s="319"/>
      <c r="AF1060" s="319"/>
      <c r="AG1060" s="857"/>
      <c r="AH1060" s="46"/>
      <c r="AI1060" s="19"/>
    </row>
    <row r="1061" spans="2:35" hidden="1">
      <c r="B1061" s="822"/>
      <c r="C1061" s="829"/>
      <c r="D1061" s="25"/>
      <c r="E1061" s="25"/>
      <c r="F1061" s="357"/>
      <c r="G1061" s="22"/>
      <c r="H1061" s="7" t="str">
        <f>IFERROR(IF(G1061/#REF!=0," ",G1061/#REF!),"")</f>
        <v/>
      </c>
      <c r="I1061" s="7"/>
      <c r="J1061" s="7"/>
      <c r="K1061" s="7"/>
      <c r="L1061" s="7"/>
      <c r="M1061" s="7"/>
      <c r="N1061" s="7"/>
      <c r="O1061" s="864"/>
      <c r="P1061" s="861"/>
      <c r="Q1061" s="331"/>
      <c r="R1061" s="867"/>
      <c r="S1061" s="153"/>
      <c r="T1061" s="153"/>
      <c r="U1061" s="836"/>
      <c r="V1061" s="346"/>
      <c r="W1061" s="836"/>
      <c r="X1061" s="346"/>
      <c r="Y1061" s="836"/>
      <c r="Z1061" s="271"/>
      <c r="AA1061" s="832"/>
      <c r="AB1061" s="856"/>
      <c r="AC1061" s="320"/>
      <c r="AD1061" s="320"/>
      <c r="AE1061" s="320"/>
      <c r="AF1061" s="320"/>
      <c r="AG1061" s="858"/>
      <c r="AH1061" s="46"/>
      <c r="AI1061" s="19"/>
    </row>
    <row r="1062" spans="2:35" s="90" customFormat="1" ht="16.5" hidden="1" customHeight="1">
      <c r="B1062" s="821"/>
      <c r="C1062" s="78" t="s">
        <v>348</v>
      </c>
      <c r="D1062" s="78">
        <f>COUNTA(D1052:D1061)</f>
        <v>0</v>
      </c>
      <c r="E1062" s="78"/>
      <c r="F1062" s="78"/>
      <c r="G1062" s="69">
        <f>SUM(G1052:G1061)</f>
        <v>0</v>
      </c>
      <c r="H1062" s="69">
        <f>SUM(H1052:H1061)</f>
        <v>0</v>
      </c>
      <c r="I1062" s="69"/>
      <c r="J1062" s="69"/>
      <c r="K1062" s="69"/>
      <c r="L1062" s="69"/>
      <c r="M1062" s="69"/>
      <c r="N1062" s="69"/>
      <c r="O1062" s="70">
        <f>SUM(O1052:O1061)</f>
        <v>0</v>
      </c>
      <c r="P1062" s="71">
        <f>SUM(P1052:P1061)</f>
        <v>0</v>
      </c>
      <c r="Q1062" s="71"/>
      <c r="R1062" s="71">
        <f>SUM(R1052:R1061)</f>
        <v>0</v>
      </c>
      <c r="S1062" s="71"/>
      <c r="T1062" s="71"/>
      <c r="U1062" s="74">
        <f>SUM(U1052:U1061)</f>
        <v>0</v>
      </c>
      <c r="V1062" s="74"/>
      <c r="W1062" s="74">
        <f t="shared" ref="W1062" si="180">SUM(W1052:W1061)</f>
        <v>0</v>
      </c>
      <c r="X1062" s="74"/>
      <c r="Y1062" s="74">
        <f>SUM(Y1052:Y1061)</f>
        <v>0</v>
      </c>
      <c r="Z1062" s="74"/>
      <c r="AA1062" s="71"/>
      <c r="AB1062" s="71" t="e">
        <f>SUM(AB1052:AB1061)</f>
        <v>#REF!</v>
      </c>
      <c r="AC1062" s="71"/>
      <c r="AD1062" s="71"/>
      <c r="AE1062" s="71"/>
      <c r="AF1062" s="71"/>
      <c r="AG1062" s="71" t="e">
        <f t="shared" ref="AG1062" si="181">SUM(AG1052:AG1061)</f>
        <v>#REF!</v>
      </c>
      <c r="AH1062" s="81"/>
      <c r="AI1062" s="91"/>
    </row>
    <row r="1063" spans="2:35" s="93" customFormat="1" hidden="1">
      <c r="B1063" s="822"/>
      <c r="C1063" s="82"/>
      <c r="D1063" s="83"/>
      <c r="E1063" s="83"/>
      <c r="F1063" s="84"/>
      <c r="G1063" s="84"/>
      <c r="H1063" s="28" t="str">
        <f>IFERROR(IF(G1063/#REF!=0," ",G1063/#REF!),"")</f>
        <v/>
      </c>
      <c r="I1063" s="28"/>
      <c r="J1063" s="28"/>
      <c r="K1063" s="28"/>
      <c r="L1063" s="28"/>
      <c r="M1063" s="28"/>
      <c r="N1063" s="28"/>
      <c r="O1063" s="72"/>
      <c r="P1063" s="73"/>
      <c r="Q1063" s="73"/>
      <c r="R1063" s="73"/>
      <c r="S1063" s="73"/>
      <c r="T1063" s="73"/>
      <c r="U1063" s="73"/>
      <c r="V1063" s="73"/>
      <c r="W1063" s="73"/>
      <c r="X1063" s="73"/>
      <c r="Y1063" s="73"/>
      <c r="Z1063" s="73"/>
      <c r="AA1063" s="73"/>
      <c r="AB1063" s="73"/>
      <c r="AC1063" s="73"/>
      <c r="AD1063" s="73"/>
      <c r="AE1063" s="73"/>
      <c r="AF1063" s="73"/>
      <c r="AG1063" s="73"/>
      <c r="AH1063" s="87"/>
      <c r="AI1063" s="92"/>
    </row>
    <row r="1064" spans="2:35" hidden="1">
      <c r="B1064" s="823">
        <f>B1052+1</f>
        <v>88</v>
      </c>
      <c r="C1064" s="828"/>
      <c r="D1064" s="25"/>
      <c r="E1064" s="25"/>
      <c r="F1064" s="24"/>
      <c r="G1064" s="357"/>
      <c r="H1064" s="7" t="str">
        <f>IFERROR(IF(G1064/#REF!=0," ",G1064/#REF!),"")</f>
        <v/>
      </c>
      <c r="I1064" s="147"/>
      <c r="J1064" s="147"/>
      <c r="K1064" s="147"/>
      <c r="L1064" s="147"/>
      <c r="M1064" s="147"/>
      <c r="N1064" s="147"/>
      <c r="O1064" s="862" t="str">
        <f>IFERROR(ROUND(IF(G1074/#REF!=0,"",G1074/#REF!),0),"")</f>
        <v/>
      </c>
      <c r="P1064" s="859" t="str">
        <f>IFERROR(O1074/#REF!,"")</f>
        <v/>
      </c>
      <c r="Q1064" s="332"/>
      <c r="R1064" s="865" t="str">
        <f>IFERROR(P1074*#REF!/2,"")</f>
        <v/>
      </c>
      <c r="S1064" s="152"/>
      <c r="T1064" s="152"/>
      <c r="U1064" s="834" t="str">
        <f>IFERROR(ROUND(IF(OR(#REF!="Hino Truck",#REF!="Hino Truck",#REF!="Hino Truck",#REF!="Hino Truck"),$P1074/#REF!,""),1),"NA")</f>
        <v>NA</v>
      </c>
      <c r="V1064" s="344"/>
      <c r="W1064" s="834" t="str">
        <f>IFERROR(ROUND(IF(OR(#REF!="Shazoor",#REF!="Shazoor",#REF!="Shazoor",#REF!="Shazoor"),$P1074/#REF!,""),1),"NA")</f>
        <v>NA</v>
      </c>
      <c r="X1064" s="344"/>
      <c r="Y1064" s="834" t="str">
        <f>IFERROR(ROUND(IF(OR(#REF!="Suzuki",#REF!="Suzuki",#REF!="Suzuki",#REF!="Suzuki"),$P1074/#REF!,""),1),"NA")</f>
        <v>NA</v>
      </c>
      <c r="Z1064" s="269"/>
      <c r="AA1064" s="830"/>
      <c r="AB1064" s="855" t="e">
        <f>H1074/#REF!/#REF!</f>
        <v>#REF!</v>
      </c>
      <c r="AC1064" s="319"/>
      <c r="AD1064" s="319"/>
      <c r="AE1064" s="319"/>
      <c r="AF1064" s="319"/>
      <c r="AG1064" s="857" t="e">
        <f>ROUND(AB1074/#REF!,0)</f>
        <v>#REF!</v>
      </c>
      <c r="AH1064" s="44"/>
      <c r="AI1064" s="19"/>
    </row>
    <row r="1065" spans="2:35" hidden="1">
      <c r="B1065" s="823"/>
      <c r="C1065" s="828"/>
      <c r="D1065" s="25"/>
      <c r="E1065" s="25"/>
      <c r="F1065" s="357"/>
      <c r="G1065" s="357"/>
      <c r="H1065" s="7" t="str">
        <f>IFERROR(IF(G1065/#REF!=0," ",G1065/#REF!),"")</f>
        <v/>
      </c>
      <c r="I1065" s="147"/>
      <c r="J1065" s="147"/>
      <c r="K1065" s="147"/>
      <c r="L1065" s="147"/>
      <c r="M1065" s="147"/>
      <c r="N1065" s="147"/>
      <c r="O1065" s="863"/>
      <c r="P1065" s="860"/>
      <c r="Q1065" s="330"/>
      <c r="R1065" s="866"/>
      <c r="S1065" s="152"/>
      <c r="T1065" s="152"/>
      <c r="U1065" s="835"/>
      <c r="V1065" s="345"/>
      <c r="W1065" s="835"/>
      <c r="X1065" s="345"/>
      <c r="Y1065" s="835"/>
      <c r="Z1065" s="270"/>
      <c r="AA1065" s="831"/>
      <c r="AB1065" s="855"/>
      <c r="AC1065" s="319"/>
      <c r="AD1065" s="319"/>
      <c r="AE1065" s="319"/>
      <c r="AF1065" s="319"/>
      <c r="AG1065" s="857"/>
      <c r="AH1065" s="46"/>
      <c r="AI1065" s="19"/>
    </row>
    <row r="1066" spans="2:35" hidden="1">
      <c r="B1066" s="823"/>
      <c r="C1066" s="828"/>
      <c r="D1066" s="25"/>
      <c r="E1066" s="25"/>
      <c r="F1066" s="357"/>
      <c r="G1066" s="357"/>
      <c r="H1066" s="7" t="str">
        <f>IFERROR(IF(G1066/#REF!=0," ",G1066/#REF!),"")</f>
        <v/>
      </c>
      <c r="I1066" s="147"/>
      <c r="J1066" s="147"/>
      <c r="K1066" s="147"/>
      <c r="L1066" s="147"/>
      <c r="M1066" s="147"/>
      <c r="N1066" s="147"/>
      <c r="O1066" s="863"/>
      <c r="P1066" s="860"/>
      <c r="Q1066" s="330"/>
      <c r="R1066" s="866"/>
      <c r="S1066" s="152"/>
      <c r="T1066" s="152"/>
      <c r="U1066" s="835"/>
      <c r="V1066" s="345"/>
      <c r="W1066" s="835"/>
      <c r="X1066" s="345"/>
      <c r="Y1066" s="835"/>
      <c r="Z1066" s="270"/>
      <c r="AA1066" s="831"/>
      <c r="AB1066" s="855"/>
      <c r="AC1066" s="319"/>
      <c r="AD1066" s="319"/>
      <c r="AE1066" s="319"/>
      <c r="AF1066" s="319"/>
      <c r="AG1066" s="857"/>
      <c r="AH1066" s="46"/>
      <c r="AI1066" s="19"/>
    </row>
    <row r="1067" spans="2:35" hidden="1">
      <c r="B1067" s="823"/>
      <c r="C1067" s="828"/>
      <c r="D1067" s="25"/>
      <c r="E1067" s="25"/>
      <c r="F1067" s="357"/>
      <c r="G1067" s="357"/>
      <c r="H1067" s="7" t="str">
        <f>IFERROR(IF(G1067/#REF!=0," ",G1067/#REF!),"")</f>
        <v/>
      </c>
      <c r="I1067" s="147"/>
      <c r="J1067" s="147"/>
      <c r="K1067" s="147"/>
      <c r="L1067" s="147"/>
      <c r="M1067" s="147"/>
      <c r="N1067" s="147"/>
      <c r="O1067" s="863"/>
      <c r="P1067" s="860"/>
      <c r="Q1067" s="330"/>
      <c r="R1067" s="866"/>
      <c r="S1067" s="152"/>
      <c r="T1067" s="152"/>
      <c r="U1067" s="835"/>
      <c r="V1067" s="345"/>
      <c r="W1067" s="835"/>
      <c r="X1067" s="345"/>
      <c r="Y1067" s="835"/>
      <c r="Z1067" s="270"/>
      <c r="AA1067" s="831"/>
      <c r="AB1067" s="855"/>
      <c r="AC1067" s="319"/>
      <c r="AD1067" s="319"/>
      <c r="AE1067" s="319"/>
      <c r="AF1067" s="319"/>
      <c r="AG1067" s="857"/>
      <c r="AH1067" s="46"/>
      <c r="AI1067" s="19"/>
    </row>
    <row r="1068" spans="2:35" hidden="1">
      <c r="B1068" s="823"/>
      <c r="C1068" s="828"/>
      <c r="D1068" s="25"/>
      <c r="E1068" s="25"/>
      <c r="F1068" s="357"/>
      <c r="G1068" s="22"/>
      <c r="H1068" s="7" t="str">
        <f>IFERROR(IF(G1068/#REF!=0," ",G1068/#REF!),"")</f>
        <v/>
      </c>
      <c r="I1068" s="147"/>
      <c r="J1068" s="147"/>
      <c r="K1068" s="147"/>
      <c r="L1068" s="147"/>
      <c r="M1068" s="147"/>
      <c r="N1068" s="147"/>
      <c r="O1068" s="863"/>
      <c r="P1068" s="860"/>
      <c r="Q1068" s="330"/>
      <c r="R1068" s="866"/>
      <c r="S1068" s="152"/>
      <c r="T1068" s="152"/>
      <c r="U1068" s="835"/>
      <c r="V1068" s="345"/>
      <c r="W1068" s="835"/>
      <c r="X1068" s="345"/>
      <c r="Y1068" s="835"/>
      <c r="Z1068" s="270"/>
      <c r="AA1068" s="831"/>
      <c r="AB1068" s="855"/>
      <c r="AC1068" s="319"/>
      <c r="AD1068" s="319"/>
      <c r="AE1068" s="319"/>
      <c r="AF1068" s="319"/>
      <c r="AG1068" s="857"/>
      <c r="AH1068" s="46"/>
      <c r="AI1068" s="19"/>
    </row>
    <row r="1069" spans="2:35" hidden="1">
      <c r="B1069" s="823"/>
      <c r="C1069" s="828"/>
      <c r="D1069" s="25"/>
      <c r="E1069" s="25"/>
      <c r="F1069" s="357"/>
      <c r="G1069" s="22"/>
      <c r="H1069" s="7" t="str">
        <f>IFERROR(IF(G1069/#REF!=0," ",G1069/#REF!),"")</f>
        <v/>
      </c>
      <c r="I1069" s="147"/>
      <c r="J1069" s="147"/>
      <c r="K1069" s="147"/>
      <c r="L1069" s="147"/>
      <c r="M1069" s="147"/>
      <c r="N1069" s="147"/>
      <c r="O1069" s="863"/>
      <c r="P1069" s="860"/>
      <c r="Q1069" s="330"/>
      <c r="R1069" s="866"/>
      <c r="S1069" s="152"/>
      <c r="T1069" s="152"/>
      <c r="U1069" s="835"/>
      <c r="V1069" s="345"/>
      <c r="W1069" s="835"/>
      <c r="X1069" s="345"/>
      <c r="Y1069" s="835"/>
      <c r="Z1069" s="270"/>
      <c r="AA1069" s="831"/>
      <c r="AB1069" s="855"/>
      <c r="AC1069" s="319"/>
      <c r="AD1069" s="319"/>
      <c r="AE1069" s="319"/>
      <c r="AF1069" s="319"/>
      <c r="AG1069" s="857"/>
      <c r="AH1069" s="46"/>
      <c r="AI1069" s="19"/>
    </row>
    <row r="1070" spans="2:35" hidden="1">
      <c r="B1070" s="823"/>
      <c r="C1070" s="828"/>
      <c r="D1070" s="25"/>
      <c r="E1070" s="25"/>
      <c r="F1070" s="357"/>
      <c r="G1070" s="22"/>
      <c r="H1070" s="7" t="str">
        <f>IFERROR(IF(G1070/#REF!=0," ",G1070/#REF!),"")</f>
        <v/>
      </c>
      <c r="I1070" s="147"/>
      <c r="J1070" s="147"/>
      <c r="K1070" s="147"/>
      <c r="L1070" s="147"/>
      <c r="M1070" s="147"/>
      <c r="N1070" s="147"/>
      <c r="O1070" s="863"/>
      <c r="P1070" s="860"/>
      <c r="Q1070" s="330"/>
      <c r="R1070" s="866"/>
      <c r="S1070" s="152"/>
      <c r="T1070" s="152"/>
      <c r="U1070" s="835"/>
      <c r="V1070" s="345"/>
      <c r="W1070" s="835"/>
      <c r="X1070" s="345"/>
      <c r="Y1070" s="835"/>
      <c r="Z1070" s="270"/>
      <c r="AA1070" s="831"/>
      <c r="AB1070" s="855"/>
      <c r="AC1070" s="319"/>
      <c r="AD1070" s="319"/>
      <c r="AE1070" s="319"/>
      <c r="AF1070" s="319"/>
      <c r="AG1070" s="857"/>
      <c r="AH1070" s="46"/>
      <c r="AI1070" s="19"/>
    </row>
    <row r="1071" spans="2:35" hidden="1">
      <c r="B1071" s="823"/>
      <c r="C1071" s="828"/>
      <c r="D1071" s="25"/>
      <c r="E1071" s="25"/>
      <c r="F1071" s="357"/>
      <c r="G1071" s="22"/>
      <c r="H1071" s="7" t="str">
        <f>IFERROR(IF(G1071/#REF!=0," ",G1071/#REF!),"")</f>
        <v/>
      </c>
      <c r="I1071" s="147"/>
      <c r="J1071" s="147"/>
      <c r="K1071" s="147"/>
      <c r="L1071" s="147"/>
      <c r="M1071" s="147"/>
      <c r="N1071" s="147"/>
      <c r="O1071" s="863"/>
      <c r="P1071" s="860"/>
      <c r="Q1071" s="330"/>
      <c r="R1071" s="866"/>
      <c r="S1071" s="152"/>
      <c r="T1071" s="152"/>
      <c r="U1071" s="835"/>
      <c r="V1071" s="345"/>
      <c r="W1071" s="835"/>
      <c r="X1071" s="345"/>
      <c r="Y1071" s="835"/>
      <c r="Z1071" s="270"/>
      <c r="AA1071" s="831"/>
      <c r="AB1071" s="855"/>
      <c r="AC1071" s="319"/>
      <c r="AD1071" s="319"/>
      <c r="AE1071" s="319"/>
      <c r="AF1071" s="319"/>
      <c r="AG1071" s="857"/>
      <c r="AH1071" s="46"/>
      <c r="AI1071" s="19"/>
    </row>
    <row r="1072" spans="2:35" hidden="1">
      <c r="B1072" s="823"/>
      <c r="C1072" s="828"/>
      <c r="D1072" s="25"/>
      <c r="E1072" s="25"/>
      <c r="F1072" s="357"/>
      <c r="G1072" s="22"/>
      <c r="H1072" s="7" t="str">
        <f>IFERROR(IF(G1072/#REF!=0," ",G1072/#REF!),"")</f>
        <v/>
      </c>
      <c r="I1072" s="147"/>
      <c r="J1072" s="147"/>
      <c r="K1072" s="147"/>
      <c r="L1072" s="147"/>
      <c r="M1072" s="147"/>
      <c r="N1072" s="147"/>
      <c r="O1072" s="863"/>
      <c r="P1072" s="860"/>
      <c r="Q1072" s="330"/>
      <c r="R1072" s="866"/>
      <c r="S1072" s="152"/>
      <c r="T1072" s="152"/>
      <c r="U1072" s="835"/>
      <c r="V1072" s="345"/>
      <c r="W1072" s="835"/>
      <c r="X1072" s="345"/>
      <c r="Y1072" s="835"/>
      <c r="Z1072" s="270"/>
      <c r="AA1072" s="831"/>
      <c r="AB1072" s="855"/>
      <c r="AC1072" s="319"/>
      <c r="AD1072" s="319"/>
      <c r="AE1072" s="319"/>
      <c r="AF1072" s="319"/>
      <c r="AG1072" s="857"/>
      <c r="AH1072" s="46"/>
      <c r="AI1072" s="19"/>
    </row>
    <row r="1073" spans="2:35" hidden="1">
      <c r="B1073" s="822"/>
      <c r="C1073" s="829"/>
      <c r="D1073" s="25"/>
      <c r="E1073" s="25"/>
      <c r="F1073" s="357"/>
      <c r="G1073" s="22"/>
      <c r="H1073" s="7" t="str">
        <f>IFERROR(IF(G1073/#REF!=0," ",G1073/#REF!),"")</f>
        <v/>
      </c>
      <c r="I1073" s="7"/>
      <c r="J1073" s="7"/>
      <c r="K1073" s="7"/>
      <c r="L1073" s="7"/>
      <c r="M1073" s="7"/>
      <c r="N1073" s="7"/>
      <c r="O1073" s="864"/>
      <c r="P1073" s="861"/>
      <c r="Q1073" s="331"/>
      <c r="R1073" s="867"/>
      <c r="S1073" s="153"/>
      <c r="T1073" s="153"/>
      <c r="U1073" s="836"/>
      <c r="V1073" s="346"/>
      <c r="W1073" s="836"/>
      <c r="X1073" s="346"/>
      <c r="Y1073" s="836"/>
      <c r="Z1073" s="271"/>
      <c r="AA1073" s="832"/>
      <c r="AB1073" s="856"/>
      <c r="AC1073" s="320"/>
      <c r="AD1073" s="320"/>
      <c r="AE1073" s="320"/>
      <c r="AF1073" s="320"/>
      <c r="AG1073" s="858"/>
      <c r="AH1073" s="46"/>
      <c r="AI1073" s="19"/>
    </row>
    <row r="1074" spans="2:35" s="90" customFormat="1" ht="16.5" hidden="1" customHeight="1">
      <c r="B1074" s="821"/>
      <c r="C1074" s="78" t="s">
        <v>348</v>
      </c>
      <c r="D1074" s="78">
        <f>COUNTA(D1064:D1073)</f>
        <v>0</v>
      </c>
      <c r="E1074" s="78"/>
      <c r="F1074" s="78"/>
      <c r="G1074" s="69">
        <f>SUM(G1064:G1073)</f>
        <v>0</v>
      </c>
      <c r="H1074" s="69">
        <f>SUM(H1064:H1073)</f>
        <v>0</v>
      </c>
      <c r="I1074" s="69"/>
      <c r="J1074" s="69"/>
      <c r="K1074" s="69"/>
      <c r="L1074" s="69"/>
      <c r="M1074" s="69"/>
      <c r="N1074" s="69"/>
      <c r="O1074" s="70">
        <f>SUM(O1064:O1073)</f>
        <v>0</v>
      </c>
      <c r="P1074" s="71">
        <f>SUM(P1064:P1073)</f>
        <v>0</v>
      </c>
      <c r="Q1074" s="71"/>
      <c r="R1074" s="71">
        <f>SUM(R1064:R1073)</f>
        <v>0</v>
      </c>
      <c r="S1074" s="71"/>
      <c r="T1074" s="71"/>
      <c r="U1074" s="74">
        <f>SUM(U1064:U1073)</f>
        <v>0</v>
      </c>
      <c r="V1074" s="74"/>
      <c r="W1074" s="74">
        <f t="shared" ref="W1074" si="182">SUM(W1064:W1073)</f>
        <v>0</v>
      </c>
      <c r="X1074" s="74"/>
      <c r="Y1074" s="74">
        <f>SUM(Y1064:Y1073)</f>
        <v>0</v>
      </c>
      <c r="Z1074" s="74"/>
      <c r="AA1074" s="71"/>
      <c r="AB1074" s="71" t="e">
        <f>SUM(AB1064:AB1073)</f>
        <v>#REF!</v>
      </c>
      <c r="AC1074" s="71"/>
      <c r="AD1074" s="71"/>
      <c r="AE1074" s="71"/>
      <c r="AF1074" s="71"/>
      <c r="AG1074" s="71" t="e">
        <f t="shared" ref="AG1074" si="183">SUM(AG1064:AG1073)</f>
        <v>#REF!</v>
      </c>
      <c r="AH1074" s="81"/>
      <c r="AI1074" s="91"/>
    </row>
    <row r="1075" spans="2:35" s="93" customFormat="1" hidden="1">
      <c r="B1075" s="822"/>
      <c r="C1075" s="82"/>
      <c r="D1075" s="83"/>
      <c r="E1075" s="83"/>
      <c r="F1075" s="84"/>
      <c r="G1075" s="84"/>
      <c r="H1075" s="28" t="str">
        <f>IFERROR(IF(G1075/#REF!=0," ",G1075/#REF!),"")</f>
        <v/>
      </c>
      <c r="I1075" s="28"/>
      <c r="J1075" s="28"/>
      <c r="K1075" s="28"/>
      <c r="L1075" s="28"/>
      <c r="M1075" s="28"/>
      <c r="N1075" s="28"/>
      <c r="O1075" s="72"/>
      <c r="P1075" s="73"/>
      <c r="Q1075" s="73"/>
      <c r="R1075" s="73"/>
      <c r="S1075" s="73"/>
      <c r="T1075" s="73"/>
      <c r="U1075" s="73"/>
      <c r="V1075" s="73"/>
      <c r="W1075" s="73"/>
      <c r="X1075" s="73"/>
      <c r="Y1075" s="73"/>
      <c r="Z1075" s="73"/>
      <c r="AA1075" s="73"/>
      <c r="AB1075" s="73"/>
      <c r="AC1075" s="73"/>
      <c r="AD1075" s="73"/>
      <c r="AE1075" s="73"/>
      <c r="AF1075" s="73"/>
      <c r="AG1075" s="73"/>
      <c r="AH1075" s="87"/>
      <c r="AI1075" s="92"/>
    </row>
    <row r="1076" spans="2:35" hidden="1">
      <c r="B1076" s="823">
        <f>B1064+1</f>
        <v>89</v>
      </c>
      <c r="C1076" s="828"/>
      <c r="D1076" s="25"/>
      <c r="E1076" s="25"/>
      <c r="F1076" s="24"/>
      <c r="G1076" s="357"/>
      <c r="H1076" s="7" t="str">
        <f>IFERROR(IF(G1076/#REF!=0," ",G1076/#REF!),"")</f>
        <v/>
      </c>
      <c r="I1076" s="147"/>
      <c r="J1076" s="147"/>
      <c r="K1076" s="147"/>
      <c r="L1076" s="147"/>
      <c r="M1076" s="147"/>
      <c r="N1076" s="147"/>
      <c r="O1076" s="862" t="str">
        <f>IFERROR(ROUND(IF(G1086/#REF!=0,"",G1086/#REF!),0),"")</f>
        <v/>
      </c>
      <c r="P1076" s="859" t="str">
        <f>IFERROR(O1086/#REF!,"")</f>
        <v/>
      </c>
      <c r="Q1076" s="332"/>
      <c r="R1076" s="865" t="str">
        <f>IFERROR(P1086*#REF!/2,"")</f>
        <v/>
      </c>
      <c r="S1076" s="152"/>
      <c r="T1076" s="152"/>
      <c r="U1076" s="834" t="str">
        <f>IFERROR(ROUND(IF(OR(#REF!="Hino Truck",#REF!="Hino Truck",#REF!="Hino Truck",#REF!="Hino Truck"),$P1086/#REF!,""),1),"NA")</f>
        <v>NA</v>
      </c>
      <c r="V1076" s="344"/>
      <c r="W1076" s="834" t="str">
        <f>IFERROR(ROUND(IF(OR(#REF!="Shazoor",#REF!="Shazoor",#REF!="Shazoor",#REF!="Shazoor"),$P1086/#REF!,""),1),"NA")</f>
        <v>NA</v>
      </c>
      <c r="X1076" s="344"/>
      <c r="Y1076" s="834" t="str">
        <f>IFERROR(ROUND(IF(OR(#REF!="Suzuki",#REF!="Suzuki",#REF!="Suzuki",#REF!="Suzuki"),$P1086/#REF!,""),1),"NA")</f>
        <v>NA</v>
      </c>
      <c r="Z1076" s="269"/>
      <c r="AA1076" s="830"/>
      <c r="AB1076" s="855" t="e">
        <f>H1086/#REF!/#REF!</f>
        <v>#REF!</v>
      </c>
      <c r="AC1076" s="319"/>
      <c r="AD1076" s="319"/>
      <c r="AE1076" s="319"/>
      <c r="AF1076" s="319"/>
      <c r="AG1076" s="857" t="e">
        <f>ROUND(AB1086/#REF!,0)</f>
        <v>#REF!</v>
      </c>
      <c r="AH1076" s="44"/>
      <c r="AI1076" s="19"/>
    </row>
    <row r="1077" spans="2:35" hidden="1">
      <c r="B1077" s="823"/>
      <c r="C1077" s="828"/>
      <c r="D1077" s="25"/>
      <c r="E1077" s="25"/>
      <c r="F1077" s="357"/>
      <c r="G1077" s="357"/>
      <c r="H1077" s="7" t="str">
        <f>IFERROR(IF(G1077/#REF!=0," ",G1077/#REF!),"")</f>
        <v/>
      </c>
      <c r="I1077" s="147"/>
      <c r="J1077" s="147"/>
      <c r="K1077" s="147"/>
      <c r="L1077" s="147"/>
      <c r="M1077" s="147"/>
      <c r="N1077" s="147"/>
      <c r="O1077" s="863"/>
      <c r="P1077" s="860"/>
      <c r="Q1077" s="330"/>
      <c r="R1077" s="866"/>
      <c r="S1077" s="152"/>
      <c r="T1077" s="152"/>
      <c r="U1077" s="835"/>
      <c r="V1077" s="345"/>
      <c r="W1077" s="835"/>
      <c r="X1077" s="345"/>
      <c r="Y1077" s="835"/>
      <c r="Z1077" s="270"/>
      <c r="AA1077" s="831"/>
      <c r="AB1077" s="855"/>
      <c r="AC1077" s="319"/>
      <c r="AD1077" s="319"/>
      <c r="AE1077" s="319"/>
      <c r="AF1077" s="319"/>
      <c r="AG1077" s="857"/>
      <c r="AH1077" s="46"/>
      <c r="AI1077" s="19"/>
    </row>
    <row r="1078" spans="2:35" hidden="1">
      <c r="B1078" s="823"/>
      <c r="C1078" s="828"/>
      <c r="D1078" s="25"/>
      <c r="E1078" s="25"/>
      <c r="F1078" s="357"/>
      <c r="G1078" s="357"/>
      <c r="H1078" s="7" t="str">
        <f>IFERROR(IF(G1078/#REF!=0," ",G1078/#REF!),"")</f>
        <v/>
      </c>
      <c r="I1078" s="147"/>
      <c r="J1078" s="147"/>
      <c r="K1078" s="147"/>
      <c r="L1078" s="147"/>
      <c r="M1078" s="147"/>
      <c r="N1078" s="147"/>
      <c r="O1078" s="863"/>
      <c r="P1078" s="860"/>
      <c r="Q1078" s="330"/>
      <c r="R1078" s="866"/>
      <c r="S1078" s="152"/>
      <c r="T1078" s="152"/>
      <c r="U1078" s="835"/>
      <c r="V1078" s="345"/>
      <c r="W1078" s="835"/>
      <c r="X1078" s="345"/>
      <c r="Y1078" s="835"/>
      <c r="Z1078" s="270"/>
      <c r="AA1078" s="831"/>
      <c r="AB1078" s="855"/>
      <c r="AC1078" s="319"/>
      <c r="AD1078" s="319"/>
      <c r="AE1078" s="319"/>
      <c r="AF1078" s="319"/>
      <c r="AG1078" s="857"/>
      <c r="AH1078" s="46"/>
      <c r="AI1078" s="19"/>
    </row>
    <row r="1079" spans="2:35" hidden="1">
      <c r="B1079" s="823"/>
      <c r="C1079" s="828"/>
      <c r="D1079" s="25"/>
      <c r="E1079" s="25"/>
      <c r="F1079" s="357"/>
      <c r="G1079" s="357"/>
      <c r="H1079" s="7" t="str">
        <f>IFERROR(IF(G1079/#REF!=0," ",G1079/#REF!),"")</f>
        <v/>
      </c>
      <c r="I1079" s="147"/>
      <c r="J1079" s="147"/>
      <c r="K1079" s="147"/>
      <c r="L1079" s="147"/>
      <c r="M1079" s="147"/>
      <c r="N1079" s="147"/>
      <c r="O1079" s="863"/>
      <c r="P1079" s="860"/>
      <c r="Q1079" s="330"/>
      <c r="R1079" s="866"/>
      <c r="S1079" s="152"/>
      <c r="T1079" s="152"/>
      <c r="U1079" s="835"/>
      <c r="V1079" s="345"/>
      <c r="W1079" s="835"/>
      <c r="X1079" s="345"/>
      <c r="Y1079" s="835"/>
      <c r="Z1079" s="270"/>
      <c r="AA1079" s="831"/>
      <c r="AB1079" s="855"/>
      <c r="AC1079" s="319"/>
      <c r="AD1079" s="319"/>
      <c r="AE1079" s="319"/>
      <c r="AF1079" s="319"/>
      <c r="AG1079" s="857"/>
      <c r="AH1079" s="46"/>
      <c r="AI1079" s="19"/>
    </row>
    <row r="1080" spans="2:35" hidden="1">
      <c r="B1080" s="823"/>
      <c r="C1080" s="828"/>
      <c r="D1080" s="25"/>
      <c r="E1080" s="25"/>
      <c r="F1080" s="357"/>
      <c r="G1080" s="22"/>
      <c r="H1080" s="7" t="str">
        <f>IFERROR(IF(G1080/#REF!=0," ",G1080/#REF!),"")</f>
        <v/>
      </c>
      <c r="I1080" s="147"/>
      <c r="J1080" s="147"/>
      <c r="K1080" s="147"/>
      <c r="L1080" s="147"/>
      <c r="M1080" s="147"/>
      <c r="N1080" s="147"/>
      <c r="O1080" s="863"/>
      <c r="P1080" s="860"/>
      <c r="Q1080" s="330"/>
      <c r="R1080" s="866"/>
      <c r="S1080" s="152"/>
      <c r="T1080" s="152"/>
      <c r="U1080" s="835"/>
      <c r="V1080" s="345"/>
      <c r="W1080" s="835"/>
      <c r="X1080" s="345"/>
      <c r="Y1080" s="835"/>
      <c r="Z1080" s="270"/>
      <c r="AA1080" s="831"/>
      <c r="AB1080" s="855"/>
      <c r="AC1080" s="319"/>
      <c r="AD1080" s="319"/>
      <c r="AE1080" s="319"/>
      <c r="AF1080" s="319"/>
      <c r="AG1080" s="857"/>
      <c r="AH1080" s="46"/>
      <c r="AI1080" s="19"/>
    </row>
    <row r="1081" spans="2:35" hidden="1">
      <c r="B1081" s="823"/>
      <c r="C1081" s="828"/>
      <c r="D1081" s="25"/>
      <c r="E1081" s="25"/>
      <c r="F1081" s="357"/>
      <c r="G1081" s="22"/>
      <c r="H1081" s="7" t="str">
        <f>IFERROR(IF(G1081/#REF!=0," ",G1081/#REF!),"")</f>
        <v/>
      </c>
      <c r="I1081" s="147"/>
      <c r="J1081" s="147"/>
      <c r="K1081" s="147"/>
      <c r="L1081" s="147"/>
      <c r="M1081" s="147"/>
      <c r="N1081" s="147"/>
      <c r="O1081" s="863"/>
      <c r="P1081" s="860"/>
      <c r="Q1081" s="330"/>
      <c r="R1081" s="866"/>
      <c r="S1081" s="152"/>
      <c r="T1081" s="152"/>
      <c r="U1081" s="835"/>
      <c r="V1081" s="345"/>
      <c r="W1081" s="835"/>
      <c r="X1081" s="345"/>
      <c r="Y1081" s="835"/>
      <c r="Z1081" s="270"/>
      <c r="AA1081" s="831"/>
      <c r="AB1081" s="855"/>
      <c r="AC1081" s="319"/>
      <c r="AD1081" s="319"/>
      <c r="AE1081" s="319"/>
      <c r="AF1081" s="319"/>
      <c r="AG1081" s="857"/>
      <c r="AH1081" s="46"/>
      <c r="AI1081" s="19"/>
    </row>
    <row r="1082" spans="2:35" hidden="1">
      <c r="B1082" s="823"/>
      <c r="C1082" s="828"/>
      <c r="D1082" s="25"/>
      <c r="E1082" s="25"/>
      <c r="F1082" s="357"/>
      <c r="G1082" s="22"/>
      <c r="H1082" s="7" t="str">
        <f>IFERROR(IF(G1082/#REF!=0," ",G1082/#REF!),"")</f>
        <v/>
      </c>
      <c r="I1082" s="147"/>
      <c r="J1082" s="147"/>
      <c r="K1082" s="147"/>
      <c r="L1082" s="147"/>
      <c r="M1082" s="147"/>
      <c r="N1082" s="147"/>
      <c r="O1082" s="863"/>
      <c r="P1082" s="860"/>
      <c r="Q1082" s="330"/>
      <c r="R1082" s="866"/>
      <c r="S1082" s="152"/>
      <c r="T1082" s="152"/>
      <c r="U1082" s="835"/>
      <c r="V1082" s="345"/>
      <c r="W1082" s="835"/>
      <c r="X1082" s="345"/>
      <c r="Y1082" s="835"/>
      <c r="Z1082" s="270"/>
      <c r="AA1082" s="831"/>
      <c r="AB1082" s="855"/>
      <c r="AC1082" s="319"/>
      <c r="AD1082" s="319"/>
      <c r="AE1082" s="319"/>
      <c r="AF1082" s="319"/>
      <c r="AG1082" s="857"/>
      <c r="AH1082" s="46"/>
      <c r="AI1082" s="19"/>
    </row>
    <row r="1083" spans="2:35" hidden="1">
      <c r="B1083" s="823"/>
      <c r="C1083" s="828"/>
      <c r="D1083" s="25"/>
      <c r="E1083" s="25"/>
      <c r="F1083" s="357"/>
      <c r="G1083" s="22"/>
      <c r="H1083" s="7" t="str">
        <f>IFERROR(IF(G1083/#REF!=0," ",G1083/#REF!),"")</f>
        <v/>
      </c>
      <c r="I1083" s="147"/>
      <c r="J1083" s="147"/>
      <c r="K1083" s="147"/>
      <c r="L1083" s="147"/>
      <c r="M1083" s="147"/>
      <c r="N1083" s="147"/>
      <c r="O1083" s="863"/>
      <c r="P1083" s="860"/>
      <c r="Q1083" s="330"/>
      <c r="R1083" s="866"/>
      <c r="S1083" s="152"/>
      <c r="T1083" s="152"/>
      <c r="U1083" s="835"/>
      <c r="V1083" s="345"/>
      <c r="W1083" s="835"/>
      <c r="X1083" s="345"/>
      <c r="Y1083" s="835"/>
      <c r="Z1083" s="270"/>
      <c r="AA1083" s="831"/>
      <c r="AB1083" s="855"/>
      <c r="AC1083" s="319"/>
      <c r="AD1083" s="319"/>
      <c r="AE1083" s="319"/>
      <c r="AF1083" s="319"/>
      <c r="AG1083" s="857"/>
      <c r="AH1083" s="46"/>
      <c r="AI1083" s="19"/>
    </row>
    <row r="1084" spans="2:35" hidden="1">
      <c r="B1084" s="823"/>
      <c r="C1084" s="828"/>
      <c r="D1084" s="25"/>
      <c r="E1084" s="25"/>
      <c r="F1084" s="357"/>
      <c r="G1084" s="22"/>
      <c r="H1084" s="7" t="str">
        <f>IFERROR(IF(G1084/#REF!=0," ",G1084/#REF!),"")</f>
        <v/>
      </c>
      <c r="I1084" s="147"/>
      <c r="J1084" s="147"/>
      <c r="K1084" s="147"/>
      <c r="L1084" s="147"/>
      <c r="M1084" s="147"/>
      <c r="N1084" s="147"/>
      <c r="O1084" s="863"/>
      <c r="P1084" s="860"/>
      <c r="Q1084" s="330"/>
      <c r="R1084" s="866"/>
      <c r="S1084" s="152"/>
      <c r="T1084" s="152"/>
      <c r="U1084" s="835"/>
      <c r="V1084" s="345"/>
      <c r="W1084" s="835"/>
      <c r="X1084" s="345"/>
      <c r="Y1084" s="835"/>
      <c r="Z1084" s="270"/>
      <c r="AA1084" s="831"/>
      <c r="AB1084" s="855"/>
      <c r="AC1084" s="319"/>
      <c r="AD1084" s="319"/>
      <c r="AE1084" s="319"/>
      <c r="AF1084" s="319"/>
      <c r="AG1084" s="857"/>
      <c r="AH1084" s="46"/>
      <c r="AI1084" s="19"/>
    </row>
    <row r="1085" spans="2:35" hidden="1">
      <c r="B1085" s="822"/>
      <c r="C1085" s="829"/>
      <c r="D1085" s="25"/>
      <c r="E1085" s="25"/>
      <c r="F1085" s="357"/>
      <c r="G1085" s="22"/>
      <c r="H1085" s="7" t="str">
        <f>IFERROR(IF(G1085/#REF!=0," ",G1085/#REF!),"")</f>
        <v/>
      </c>
      <c r="I1085" s="7"/>
      <c r="J1085" s="7"/>
      <c r="K1085" s="7"/>
      <c r="L1085" s="7"/>
      <c r="M1085" s="7"/>
      <c r="N1085" s="7"/>
      <c r="O1085" s="864"/>
      <c r="P1085" s="861"/>
      <c r="Q1085" s="331"/>
      <c r="R1085" s="867"/>
      <c r="S1085" s="153"/>
      <c r="T1085" s="153"/>
      <c r="U1085" s="836"/>
      <c r="V1085" s="346"/>
      <c r="W1085" s="836"/>
      <c r="X1085" s="346"/>
      <c r="Y1085" s="836"/>
      <c r="Z1085" s="271"/>
      <c r="AA1085" s="832"/>
      <c r="AB1085" s="856"/>
      <c r="AC1085" s="320"/>
      <c r="AD1085" s="320"/>
      <c r="AE1085" s="320"/>
      <c r="AF1085" s="320"/>
      <c r="AG1085" s="858"/>
      <c r="AH1085" s="46"/>
      <c r="AI1085" s="19"/>
    </row>
    <row r="1086" spans="2:35" s="90" customFormat="1" ht="16.5" hidden="1" customHeight="1">
      <c r="B1086" s="821"/>
      <c r="C1086" s="78" t="s">
        <v>348</v>
      </c>
      <c r="D1086" s="78">
        <f>COUNTA(D1076:D1085)</f>
        <v>0</v>
      </c>
      <c r="E1086" s="78"/>
      <c r="F1086" s="78"/>
      <c r="G1086" s="69">
        <f>SUM(G1076:G1085)</f>
        <v>0</v>
      </c>
      <c r="H1086" s="69">
        <f>SUM(H1076:H1085)</f>
        <v>0</v>
      </c>
      <c r="I1086" s="69"/>
      <c r="J1086" s="69"/>
      <c r="K1086" s="69"/>
      <c r="L1086" s="69"/>
      <c r="M1086" s="69"/>
      <c r="N1086" s="69"/>
      <c r="O1086" s="70">
        <f>SUM(O1076:O1085)</f>
        <v>0</v>
      </c>
      <c r="P1086" s="71">
        <f>SUM(P1076:P1085)</f>
        <v>0</v>
      </c>
      <c r="Q1086" s="71"/>
      <c r="R1086" s="71">
        <f>SUM(R1076:R1085)</f>
        <v>0</v>
      </c>
      <c r="S1086" s="71"/>
      <c r="T1086" s="71"/>
      <c r="U1086" s="74">
        <f>SUM(U1076:U1085)</f>
        <v>0</v>
      </c>
      <c r="V1086" s="74"/>
      <c r="W1086" s="74">
        <f t="shared" ref="W1086" si="184">SUM(W1076:W1085)</f>
        <v>0</v>
      </c>
      <c r="X1086" s="74"/>
      <c r="Y1086" s="74">
        <f>SUM(Y1076:Y1085)</f>
        <v>0</v>
      </c>
      <c r="Z1086" s="74"/>
      <c r="AA1086" s="71"/>
      <c r="AB1086" s="71" t="e">
        <f>SUM(AB1076:AB1085)</f>
        <v>#REF!</v>
      </c>
      <c r="AC1086" s="71"/>
      <c r="AD1086" s="71"/>
      <c r="AE1086" s="71"/>
      <c r="AF1086" s="71"/>
      <c r="AG1086" s="71" t="e">
        <f t="shared" ref="AG1086" si="185">SUM(AG1076:AG1085)</f>
        <v>#REF!</v>
      </c>
      <c r="AH1086" s="81"/>
      <c r="AI1086" s="91"/>
    </row>
    <row r="1087" spans="2:35" s="93" customFormat="1" hidden="1">
      <c r="B1087" s="822"/>
      <c r="C1087" s="82"/>
      <c r="D1087" s="83"/>
      <c r="E1087" s="83"/>
      <c r="F1087" s="84"/>
      <c r="G1087" s="84"/>
      <c r="H1087" s="28" t="str">
        <f>IFERROR(IF(G1087/#REF!=0," ",G1087/#REF!),"")</f>
        <v/>
      </c>
      <c r="I1087" s="28"/>
      <c r="J1087" s="28"/>
      <c r="K1087" s="28"/>
      <c r="L1087" s="28"/>
      <c r="M1087" s="28"/>
      <c r="N1087" s="28"/>
      <c r="O1087" s="72"/>
      <c r="P1087" s="73"/>
      <c r="Q1087" s="73"/>
      <c r="R1087" s="73"/>
      <c r="S1087" s="73"/>
      <c r="T1087" s="73"/>
      <c r="U1087" s="73"/>
      <c r="V1087" s="73"/>
      <c r="W1087" s="73"/>
      <c r="X1087" s="73"/>
      <c r="Y1087" s="73"/>
      <c r="Z1087" s="73"/>
      <c r="AA1087" s="73"/>
      <c r="AB1087" s="73"/>
      <c r="AC1087" s="73"/>
      <c r="AD1087" s="73"/>
      <c r="AE1087" s="73"/>
      <c r="AF1087" s="73"/>
      <c r="AG1087" s="73"/>
      <c r="AH1087" s="87"/>
      <c r="AI1087" s="92"/>
    </row>
    <row r="1088" spans="2:35" hidden="1">
      <c r="B1088" s="823">
        <f>B1076+1</f>
        <v>90</v>
      </c>
      <c r="C1088" s="828"/>
      <c r="D1088" s="25"/>
      <c r="E1088" s="25"/>
      <c r="F1088" s="24"/>
      <c r="G1088" s="357"/>
      <c r="H1088" s="7" t="str">
        <f>IFERROR(IF(G1088/#REF!=0," ",G1088/#REF!),"")</f>
        <v/>
      </c>
      <c r="I1088" s="147"/>
      <c r="J1088" s="147"/>
      <c r="K1088" s="147"/>
      <c r="L1088" s="147"/>
      <c r="M1088" s="147"/>
      <c r="N1088" s="147"/>
      <c r="O1088" s="862" t="str">
        <f>IFERROR(ROUND(IF(G1098/#REF!=0,"",G1098/#REF!),0),"")</f>
        <v/>
      </c>
      <c r="P1088" s="859" t="str">
        <f>IFERROR(O1098/#REF!,"")</f>
        <v/>
      </c>
      <c r="Q1088" s="332"/>
      <c r="R1088" s="865" t="str">
        <f>IFERROR(P1098*#REF!/2,"")</f>
        <v/>
      </c>
      <c r="S1088" s="152"/>
      <c r="T1088" s="152"/>
      <c r="U1088" s="834" t="str">
        <f>IFERROR(ROUND(IF(OR(#REF!="Hino Truck",#REF!="Hino Truck",#REF!="Hino Truck",#REF!="Hino Truck"),$P1098/#REF!,""),1),"NA")</f>
        <v>NA</v>
      </c>
      <c r="V1088" s="344"/>
      <c r="W1088" s="834" t="str">
        <f>IFERROR(ROUND(IF(OR(#REF!="Shazoor",#REF!="Shazoor",#REF!="Shazoor",#REF!="Shazoor"),$P1098/#REF!,""),1),"NA")</f>
        <v>NA</v>
      </c>
      <c r="X1088" s="344"/>
      <c r="Y1088" s="834" t="str">
        <f>IFERROR(ROUND(IF(OR(#REF!="Suzuki",#REF!="Suzuki",#REF!="Suzuki",#REF!="Suzuki"),$P1098/#REF!,""),1),"NA")</f>
        <v>NA</v>
      </c>
      <c r="Z1088" s="269"/>
      <c r="AA1088" s="830"/>
      <c r="AB1088" s="855" t="e">
        <f>H1098/#REF!/#REF!</f>
        <v>#REF!</v>
      </c>
      <c r="AC1088" s="319"/>
      <c r="AD1088" s="319"/>
      <c r="AE1088" s="319"/>
      <c r="AF1088" s="319"/>
      <c r="AG1088" s="857" t="e">
        <f>ROUND(AB1098/#REF!,0)</f>
        <v>#REF!</v>
      </c>
      <c r="AH1088" s="44"/>
      <c r="AI1088" s="19"/>
    </row>
    <row r="1089" spans="2:35" hidden="1">
      <c r="B1089" s="823"/>
      <c r="C1089" s="828"/>
      <c r="D1089" s="25"/>
      <c r="E1089" s="25"/>
      <c r="F1089" s="357"/>
      <c r="G1089" s="357"/>
      <c r="H1089" s="7" t="str">
        <f>IFERROR(IF(G1089/#REF!=0," ",G1089/#REF!),"")</f>
        <v/>
      </c>
      <c r="I1089" s="147"/>
      <c r="J1089" s="147"/>
      <c r="K1089" s="147"/>
      <c r="L1089" s="147"/>
      <c r="M1089" s="147"/>
      <c r="N1089" s="147"/>
      <c r="O1089" s="863"/>
      <c r="P1089" s="860"/>
      <c r="Q1089" s="330"/>
      <c r="R1089" s="866"/>
      <c r="S1089" s="152"/>
      <c r="T1089" s="152"/>
      <c r="U1089" s="835"/>
      <c r="V1089" s="345"/>
      <c r="W1089" s="835"/>
      <c r="X1089" s="345"/>
      <c r="Y1089" s="835"/>
      <c r="Z1089" s="270"/>
      <c r="AA1089" s="831"/>
      <c r="AB1089" s="855"/>
      <c r="AC1089" s="319"/>
      <c r="AD1089" s="319"/>
      <c r="AE1089" s="319"/>
      <c r="AF1089" s="319"/>
      <c r="AG1089" s="857"/>
      <c r="AH1089" s="46"/>
      <c r="AI1089" s="19"/>
    </row>
    <row r="1090" spans="2:35" hidden="1">
      <c r="B1090" s="823"/>
      <c r="C1090" s="828"/>
      <c r="D1090" s="25"/>
      <c r="E1090" s="25"/>
      <c r="F1090" s="357"/>
      <c r="G1090" s="357"/>
      <c r="H1090" s="7" t="str">
        <f>IFERROR(IF(G1090/#REF!=0," ",G1090/#REF!),"")</f>
        <v/>
      </c>
      <c r="I1090" s="147"/>
      <c r="J1090" s="147"/>
      <c r="K1090" s="147"/>
      <c r="L1090" s="147"/>
      <c r="M1090" s="147"/>
      <c r="N1090" s="147"/>
      <c r="O1090" s="863"/>
      <c r="P1090" s="860"/>
      <c r="Q1090" s="330"/>
      <c r="R1090" s="866"/>
      <c r="S1090" s="152"/>
      <c r="T1090" s="152"/>
      <c r="U1090" s="835"/>
      <c r="V1090" s="345"/>
      <c r="W1090" s="835"/>
      <c r="X1090" s="345"/>
      <c r="Y1090" s="835"/>
      <c r="Z1090" s="270"/>
      <c r="AA1090" s="831"/>
      <c r="AB1090" s="855"/>
      <c r="AC1090" s="319"/>
      <c r="AD1090" s="319"/>
      <c r="AE1090" s="319"/>
      <c r="AF1090" s="319"/>
      <c r="AG1090" s="857"/>
      <c r="AH1090" s="46"/>
      <c r="AI1090" s="19"/>
    </row>
    <row r="1091" spans="2:35" hidden="1">
      <c r="B1091" s="823"/>
      <c r="C1091" s="828"/>
      <c r="D1091" s="25"/>
      <c r="E1091" s="25"/>
      <c r="F1091" s="357"/>
      <c r="G1091" s="357"/>
      <c r="H1091" s="7" t="str">
        <f>IFERROR(IF(G1091/#REF!=0," ",G1091/#REF!),"")</f>
        <v/>
      </c>
      <c r="I1091" s="147"/>
      <c r="J1091" s="147"/>
      <c r="K1091" s="147"/>
      <c r="L1091" s="147"/>
      <c r="M1091" s="147"/>
      <c r="N1091" s="147"/>
      <c r="O1091" s="863"/>
      <c r="P1091" s="860"/>
      <c r="Q1091" s="330"/>
      <c r="R1091" s="866"/>
      <c r="S1091" s="152"/>
      <c r="T1091" s="152"/>
      <c r="U1091" s="835"/>
      <c r="V1091" s="345"/>
      <c r="W1091" s="835"/>
      <c r="X1091" s="345"/>
      <c r="Y1091" s="835"/>
      <c r="Z1091" s="270"/>
      <c r="AA1091" s="831"/>
      <c r="AB1091" s="855"/>
      <c r="AC1091" s="319"/>
      <c r="AD1091" s="319"/>
      <c r="AE1091" s="319"/>
      <c r="AF1091" s="319"/>
      <c r="AG1091" s="857"/>
      <c r="AH1091" s="46"/>
      <c r="AI1091" s="19"/>
    </row>
    <row r="1092" spans="2:35" hidden="1">
      <c r="B1092" s="823"/>
      <c r="C1092" s="828"/>
      <c r="D1092" s="25"/>
      <c r="E1092" s="25"/>
      <c r="F1092" s="357"/>
      <c r="G1092" s="22"/>
      <c r="H1092" s="7" t="str">
        <f>IFERROR(IF(G1092/#REF!=0," ",G1092/#REF!),"")</f>
        <v/>
      </c>
      <c r="I1092" s="147"/>
      <c r="J1092" s="147"/>
      <c r="K1092" s="147"/>
      <c r="L1092" s="147"/>
      <c r="M1092" s="147"/>
      <c r="N1092" s="147"/>
      <c r="O1092" s="863"/>
      <c r="P1092" s="860"/>
      <c r="Q1092" s="330"/>
      <c r="R1092" s="866"/>
      <c r="S1092" s="152"/>
      <c r="T1092" s="152"/>
      <c r="U1092" s="835"/>
      <c r="V1092" s="345"/>
      <c r="W1092" s="835"/>
      <c r="X1092" s="345"/>
      <c r="Y1092" s="835"/>
      <c r="Z1092" s="270"/>
      <c r="AA1092" s="831"/>
      <c r="AB1092" s="855"/>
      <c r="AC1092" s="319"/>
      <c r="AD1092" s="319"/>
      <c r="AE1092" s="319"/>
      <c r="AF1092" s="319"/>
      <c r="AG1092" s="857"/>
      <c r="AH1092" s="46"/>
      <c r="AI1092" s="19"/>
    </row>
    <row r="1093" spans="2:35" hidden="1">
      <c r="B1093" s="823"/>
      <c r="C1093" s="828"/>
      <c r="D1093" s="25"/>
      <c r="E1093" s="25"/>
      <c r="F1093" s="357"/>
      <c r="G1093" s="22"/>
      <c r="H1093" s="7" t="str">
        <f>IFERROR(IF(G1093/#REF!=0," ",G1093/#REF!),"")</f>
        <v/>
      </c>
      <c r="I1093" s="147"/>
      <c r="J1093" s="147"/>
      <c r="K1093" s="147"/>
      <c r="L1093" s="147"/>
      <c r="M1093" s="147"/>
      <c r="N1093" s="147"/>
      <c r="O1093" s="863"/>
      <c r="P1093" s="860"/>
      <c r="Q1093" s="330"/>
      <c r="R1093" s="866"/>
      <c r="S1093" s="152"/>
      <c r="T1093" s="152"/>
      <c r="U1093" s="835"/>
      <c r="V1093" s="345"/>
      <c r="W1093" s="835"/>
      <c r="X1093" s="345"/>
      <c r="Y1093" s="835"/>
      <c r="Z1093" s="270"/>
      <c r="AA1093" s="831"/>
      <c r="AB1093" s="855"/>
      <c r="AC1093" s="319"/>
      <c r="AD1093" s="319"/>
      <c r="AE1093" s="319"/>
      <c r="AF1093" s="319"/>
      <c r="AG1093" s="857"/>
      <c r="AH1093" s="46"/>
      <c r="AI1093" s="19"/>
    </row>
    <row r="1094" spans="2:35" hidden="1">
      <c r="B1094" s="823"/>
      <c r="C1094" s="828"/>
      <c r="D1094" s="25"/>
      <c r="E1094" s="25"/>
      <c r="F1094" s="357"/>
      <c r="G1094" s="22"/>
      <c r="H1094" s="7" t="str">
        <f>IFERROR(IF(G1094/#REF!=0," ",G1094/#REF!),"")</f>
        <v/>
      </c>
      <c r="I1094" s="147"/>
      <c r="J1094" s="147"/>
      <c r="K1094" s="147"/>
      <c r="L1094" s="147"/>
      <c r="M1094" s="147"/>
      <c r="N1094" s="147"/>
      <c r="O1094" s="863"/>
      <c r="P1094" s="860"/>
      <c r="Q1094" s="330"/>
      <c r="R1094" s="866"/>
      <c r="S1094" s="152"/>
      <c r="T1094" s="152"/>
      <c r="U1094" s="835"/>
      <c r="V1094" s="345"/>
      <c r="W1094" s="835"/>
      <c r="X1094" s="345"/>
      <c r="Y1094" s="835"/>
      <c r="Z1094" s="270"/>
      <c r="AA1094" s="831"/>
      <c r="AB1094" s="855"/>
      <c r="AC1094" s="319"/>
      <c r="AD1094" s="319"/>
      <c r="AE1094" s="319"/>
      <c r="AF1094" s="319"/>
      <c r="AG1094" s="857"/>
      <c r="AH1094" s="46"/>
      <c r="AI1094" s="19"/>
    </row>
    <row r="1095" spans="2:35" hidden="1">
      <c r="B1095" s="823"/>
      <c r="C1095" s="828"/>
      <c r="D1095" s="25"/>
      <c r="E1095" s="25"/>
      <c r="F1095" s="357"/>
      <c r="G1095" s="22"/>
      <c r="H1095" s="7" t="str">
        <f>IFERROR(IF(G1095/#REF!=0," ",G1095/#REF!),"")</f>
        <v/>
      </c>
      <c r="I1095" s="147"/>
      <c r="J1095" s="147"/>
      <c r="K1095" s="147"/>
      <c r="L1095" s="147"/>
      <c r="M1095" s="147"/>
      <c r="N1095" s="147"/>
      <c r="O1095" s="863"/>
      <c r="P1095" s="860"/>
      <c r="Q1095" s="330"/>
      <c r="R1095" s="866"/>
      <c r="S1095" s="152"/>
      <c r="T1095" s="152"/>
      <c r="U1095" s="835"/>
      <c r="V1095" s="345"/>
      <c r="W1095" s="835"/>
      <c r="X1095" s="345"/>
      <c r="Y1095" s="835"/>
      <c r="Z1095" s="270"/>
      <c r="AA1095" s="831"/>
      <c r="AB1095" s="855"/>
      <c r="AC1095" s="319"/>
      <c r="AD1095" s="319"/>
      <c r="AE1095" s="319"/>
      <c r="AF1095" s="319"/>
      <c r="AG1095" s="857"/>
      <c r="AH1095" s="46"/>
      <c r="AI1095" s="19"/>
    </row>
    <row r="1096" spans="2:35" hidden="1">
      <c r="B1096" s="823"/>
      <c r="C1096" s="828"/>
      <c r="D1096" s="25"/>
      <c r="E1096" s="25"/>
      <c r="F1096" s="357"/>
      <c r="G1096" s="22"/>
      <c r="H1096" s="7" t="str">
        <f>IFERROR(IF(G1096/#REF!=0," ",G1096/#REF!),"")</f>
        <v/>
      </c>
      <c r="I1096" s="147"/>
      <c r="J1096" s="147"/>
      <c r="K1096" s="147"/>
      <c r="L1096" s="147"/>
      <c r="M1096" s="147"/>
      <c r="N1096" s="147"/>
      <c r="O1096" s="863"/>
      <c r="P1096" s="860"/>
      <c r="Q1096" s="330"/>
      <c r="R1096" s="866"/>
      <c r="S1096" s="152"/>
      <c r="T1096" s="152"/>
      <c r="U1096" s="835"/>
      <c r="V1096" s="345"/>
      <c r="W1096" s="835"/>
      <c r="X1096" s="345"/>
      <c r="Y1096" s="835"/>
      <c r="Z1096" s="270"/>
      <c r="AA1096" s="831"/>
      <c r="AB1096" s="855"/>
      <c r="AC1096" s="319"/>
      <c r="AD1096" s="319"/>
      <c r="AE1096" s="319"/>
      <c r="AF1096" s="319"/>
      <c r="AG1096" s="857"/>
      <c r="AH1096" s="46"/>
      <c r="AI1096" s="19"/>
    </row>
    <row r="1097" spans="2:35" hidden="1">
      <c r="B1097" s="822"/>
      <c r="C1097" s="829"/>
      <c r="D1097" s="25"/>
      <c r="E1097" s="25"/>
      <c r="F1097" s="357"/>
      <c r="G1097" s="22"/>
      <c r="H1097" s="7" t="str">
        <f>IFERROR(IF(G1097/#REF!=0," ",G1097/#REF!),"")</f>
        <v/>
      </c>
      <c r="I1097" s="7"/>
      <c r="J1097" s="7"/>
      <c r="K1097" s="7"/>
      <c r="L1097" s="7"/>
      <c r="M1097" s="7"/>
      <c r="N1097" s="7"/>
      <c r="O1097" s="864"/>
      <c r="P1097" s="861"/>
      <c r="Q1097" s="331"/>
      <c r="R1097" s="867"/>
      <c r="S1097" s="153"/>
      <c r="T1097" s="153"/>
      <c r="U1097" s="836"/>
      <c r="V1097" s="346"/>
      <c r="W1097" s="836"/>
      <c r="X1097" s="346"/>
      <c r="Y1097" s="836"/>
      <c r="Z1097" s="271"/>
      <c r="AA1097" s="832"/>
      <c r="AB1097" s="856"/>
      <c r="AC1097" s="320"/>
      <c r="AD1097" s="320"/>
      <c r="AE1097" s="320"/>
      <c r="AF1097" s="320"/>
      <c r="AG1097" s="858"/>
      <c r="AH1097" s="46"/>
      <c r="AI1097" s="19"/>
    </row>
    <row r="1098" spans="2:35" s="90" customFormat="1" ht="16.5" hidden="1" customHeight="1">
      <c r="B1098" s="821"/>
      <c r="C1098" s="78" t="s">
        <v>348</v>
      </c>
      <c r="D1098" s="78">
        <f>COUNTA(D1088:D1097)</f>
        <v>0</v>
      </c>
      <c r="E1098" s="78"/>
      <c r="F1098" s="78"/>
      <c r="G1098" s="69">
        <f>SUM(G1088:G1097)</f>
        <v>0</v>
      </c>
      <c r="H1098" s="69">
        <f>SUM(H1088:H1097)</f>
        <v>0</v>
      </c>
      <c r="I1098" s="69"/>
      <c r="J1098" s="69"/>
      <c r="K1098" s="69"/>
      <c r="L1098" s="69"/>
      <c r="M1098" s="69"/>
      <c r="N1098" s="69"/>
      <c r="O1098" s="70">
        <f>SUM(O1088:O1097)</f>
        <v>0</v>
      </c>
      <c r="P1098" s="71">
        <f>SUM(P1088:P1097)</f>
        <v>0</v>
      </c>
      <c r="Q1098" s="71"/>
      <c r="R1098" s="71">
        <f>SUM(R1088:R1097)</f>
        <v>0</v>
      </c>
      <c r="S1098" s="71"/>
      <c r="T1098" s="71"/>
      <c r="U1098" s="74">
        <f>SUM(U1088:U1097)</f>
        <v>0</v>
      </c>
      <c r="V1098" s="74"/>
      <c r="W1098" s="74">
        <f t="shared" ref="W1098" si="186">SUM(W1088:W1097)</f>
        <v>0</v>
      </c>
      <c r="X1098" s="74"/>
      <c r="Y1098" s="74">
        <f>SUM(Y1088:Y1097)</f>
        <v>0</v>
      </c>
      <c r="Z1098" s="74"/>
      <c r="AA1098" s="71"/>
      <c r="AB1098" s="71" t="e">
        <f>SUM(AB1088:AB1097)</f>
        <v>#REF!</v>
      </c>
      <c r="AC1098" s="71"/>
      <c r="AD1098" s="71"/>
      <c r="AE1098" s="71"/>
      <c r="AF1098" s="71"/>
      <c r="AG1098" s="71" t="e">
        <f t="shared" ref="AG1098" si="187">SUM(AG1088:AG1097)</f>
        <v>#REF!</v>
      </c>
      <c r="AH1098" s="81"/>
      <c r="AI1098" s="91"/>
    </row>
    <row r="1099" spans="2:35" s="93" customFormat="1" hidden="1">
      <c r="B1099" s="822"/>
      <c r="C1099" s="82"/>
      <c r="D1099" s="83"/>
      <c r="E1099" s="83"/>
      <c r="F1099" s="84"/>
      <c r="G1099" s="84"/>
      <c r="H1099" s="28" t="str">
        <f>IFERROR(IF(G1099/#REF!=0," ",G1099/#REF!),"")</f>
        <v/>
      </c>
      <c r="I1099" s="28"/>
      <c r="J1099" s="28"/>
      <c r="K1099" s="28"/>
      <c r="L1099" s="28"/>
      <c r="M1099" s="28"/>
      <c r="N1099" s="28"/>
      <c r="O1099" s="72"/>
      <c r="P1099" s="73"/>
      <c r="Q1099" s="73"/>
      <c r="R1099" s="73"/>
      <c r="S1099" s="73"/>
      <c r="T1099" s="73"/>
      <c r="U1099" s="73"/>
      <c r="V1099" s="73"/>
      <c r="W1099" s="73"/>
      <c r="X1099" s="73"/>
      <c r="Y1099" s="73"/>
      <c r="Z1099" s="73"/>
      <c r="AA1099" s="73"/>
      <c r="AB1099" s="73"/>
      <c r="AC1099" s="73"/>
      <c r="AD1099" s="73"/>
      <c r="AE1099" s="73"/>
      <c r="AF1099" s="73"/>
      <c r="AG1099" s="73"/>
      <c r="AH1099" s="87"/>
      <c r="AI1099" s="92"/>
    </row>
    <row r="1100" spans="2:35" hidden="1">
      <c r="B1100" s="823">
        <f>B1088+1</f>
        <v>91</v>
      </c>
      <c r="C1100" s="828"/>
      <c r="D1100" s="25"/>
      <c r="E1100" s="25"/>
      <c r="F1100" s="24"/>
      <c r="G1100" s="357"/>
      <c r="H1100" s="7" t="str">
        <f>IFERROR(IF(G1100/#REF!=0," ",G1100/#REF!),"")</f>
        <v/>
      </c>
      <c r="I1100" s="147"/>
      <c r="J1100" s="147"/>
      <c r="K1100" s="147"/>
      <c r="L1100" s="147"/>
      <c r="M1100" s="147"/>
      <c r="N1100" s="147"/>
      <c r="O1100" s="862" t="str">
        <f>IFERROR(ROUND(IF(G1110/#REF!=0,"",G1110/#REF!),0),"")</f>
        <v/>
      </c>
      <c r="P1100" s="859" t="str">
        <f>IFERROR(O1110/#REF!,"")</f>
        <v/>
      </c>
      <c r="Q1100" s="332"/>
      <c r="R1100" s="865" t="str">
        <f>IFERROR(P1110*#REF!/2,"")</f>
        <v/>
      </c>
      <c r="S1100" s="152"/>
      <c r="T1100" s="152"/>
      <c r="U1100" s="834" t="str">
        <f>IFERROR(ROUND(IF(OR(#REF!="Hino Truck",#REF!="Hino Truck",#REF!="Hino Truck",#REF!="Hino Truck"),$P1110/#REF!,""),1),"NA")</f>
        <v>NA</v>
      </c>
      <c r="V1100" s="344"/>
      <c r="W1100" s="834" t="str">
        <f>IFERROR(ROUND(IF(OR(#REF!="Shazoor",#REF!="Shazoor",#REF!="Shazoor",#REF!="Shazoor"),$P1110/#REF!,""),1),"NA")</f>
        <v>NA</v>
      </c>
      <c r="X1100" s="344"/>
      <c r="Y1100" s="834" t="str">
        <f>IFERROR(ROUND(IF(OR(#REF!="Suzuki",#REF!="Suzuki",#REF!="Suzuki",#REF!="Suzuki"),$P1110/#REF!,""),1),"NA")</f>
        <v>NA</v>
      </c>
      <c r="Z1100" s="269"/>
      <c r="AA1100" s="830"/>
      <c r="AB1100" s="855" t="e">
        <f>H1110/#REF!/#REF!</f>
        <v>#REF!</v>
      </c>
      <c r="AC1100" s="319"/>
      <c r="AD1100" s="319"/>
      <c r="AE1100" s="319"/>
      <c r="AF1100" s="319"/>
      <c r="AG1100" s="857" t="e">
        <f>ROUND(AB1110/#REF!,0)</f>
        <v>#REF!</v>
      </c>
      <c r="AH1100" s="44"/>
      <c r="AI1100" s="19"/>
    </row>
    <row r="1101" spans="2:35" hidden="1">
      <c r="B1101" s="823"/>
      <c r="C1101" s="828"/>
      <c r="D1101" s="25"/>
      <c r="E1101" s="25"/>
      <c r="F1101" s="357"/>
      <c r="G1101" s="357"/>
      <c r="H1101" s="7" t="str">
        <f>IFERROR(IF(G1101/#REF!=0," ",G1101/#REF!),"")</f>
        <v/>
      </c>
      <c r="I1101" s="147"/>
      <c r="J1101" s="147"/>
      <c r="K1101" s="147"/>
      <c r="L1101" s="147"/>
      <c r="M1101" s="147"/>
      <c r="N1101" s="147"/>
      <c r="O1101" s="863"/>
      <c r="P1101" s="860"/>
      <c r="Q1101" s="330"/>
      <c r="R1101" s="866"/>
      <c r="S1101" s="152"/>
      <c r="T1101" s="152"/>
      <c r="U1101" s="835"/>
      <c r="V1101" s="345"/>
      <c r="W1101" s="835"/>
      <c r="X1101" s="345"/>
      <c r="Y1101" s="835"/>
      <c r="Z1101" s="270"/>
      <c r="AA1101" s="831"/>
      <c r="AB1101" s="855"/>
      <c r="AC1101" s="319"/>
      <c r="AD1101" s="319"/>
      <c r="AE1101" s="319"/>
      <c r="AF1101" s="319"/>
      <c r="AG1101" s="857"/>
      <c r="AH1101" s="46"/>
      <c r="AI1101" s="19"/>
    </row>
    <row r="1102" spans="2:35" hidden="1">
      <c r="B1102" s="823"/>
      <c r="C1102" s="828"/>
      <c r="D1102" s="25"/>
      <c r="E1102" s="25"/>
      <c r="F1102" s="357"/>
      <c r="G1102" s="357"/>
      <c r="H1102" s="7" t="str">
        <f>IFERROR(IF(G1102/#REF!=0," ",G1102/#REF!),"")</f>
        <v/>
      </c>
      <c r="I1102" s="147"/>
      <c r="J1102" s="147"/>
      <c r="K1102" s="147"/>
      <c r="L1102" s="147"/>
      <c r="M1102" s="147"/>
      <c r="N1102" s="147"/>
      <c r="O1102" s="863"/>
      <c r="P1102" s="860"/>
      <c r="Q1102" s="330"/>
      <c r="R1102" s="866"/>
      <c r="S1102" s="152"/>
      <c r="T1102" s="152"/>
      <c r="U1102" s="835"/>
      <c r="V1102" s="345"/>
      <c r="W1102" s="835"/>
      <c r="X1102" s="345"/>
      <c r="Y1102" s="835"/>
      <c r="Z1102" s="270"/>
      <c r="AA1102" s="831"/>
      <c r="AB1102" s="855"/>
      <c r="AC1102" s="319"/>
      <c r="AD1102" s="319"/>
      <c r="AE1102" s="319"/>
      <c r="AF1102" s="319"/>
      <c r="AG1102" s="857"/>
      <c r="AH1102" s="46"/>
      <c r="AI1102" s="19"/>
    </row>
    <row r="1103" spans="2:35" hidden="1">
      <c r="B1103" s="823"/>
      <c r="C1103" s="828"/>
      <c r="D1103" s="25"/>
      <c r="E1103" s="25"/>
      <c r="F1103" s="357"/>
      <c r="G1103" s="357"/>
      <c r="H1103" s="7" t="str">
        <f>IFERROR(IF(G1103/#REF!=0," ",G1103/#REF!),"")</f>
        <v/>
      </c>
      <c r="I1103" s="147"/>
      <c r="J1103" s="147"/>
      <c r="K1103" s="147"/>
      <c r="L1103" s="147"/>
      <c r="M1103" s="147"/>
      <c r="N1103" s="147"/>
      <c r="O1103" s="863"/>
      <c r="P1103" s="860"/>
      <c r="Q1103" s="330"/>
      <c r="R1103" s="866"/>
      <c r="S1103" s="152"/>
      <c r="T1103" s="152"/>
      <c r="U1103" s="835"/>
      <c r="V1103" s="345"/>
      <c r="W1103" s="835"/>
      <c r="X1103" s="345"/>
      <c r="Y1103" s="835"/>
      <c r="Z1103" s="270"/>
      <c r="AA1103" s="831"/>
      <c r="AB1103" s="855"/>
      <c r="AC1103" s="319"/>
      <c r="AD1103" s="319"/>
      <c r="AE1103" s="319"/>
      <c r="AF1103" s="319"/>
      <c r="AG1103" s="857"/>
      <c r="AH1103" s="46"/>
      <c r="AI1103" s="19"/>
    </row>
    <row r="1104" spans="2:35" hidden="1">
      <c r="B1104" s="823"/>
      <c r="C1104" s="828"/>
      <c r="D1104" s="25"/>
      <c r="E1104" s="25"/>
      <c r="F1104" s="357"/>
      <c r="G1104" s="22"/>
      <c r="H1104" s="7" t="str">
        <f>IFERROR(IF(G1104/#REF!=0," ",G1104/#REF!),"")</f>
        <v/>
      </c>
      <c r="I1104" s="147"/>
      <c r="J1104" s="147"/>
      <c r="K1104" s="147"/>
      <c r="L1104" s="147"/>
      <c r="M1104" s="147"/>
      <c r="N1104" s="147"/>
      <c r="O1104" s="863"/>
      <c r="P1104" s="860"/>
      <c r="Q1104" s="330"/>
      <c r="R1104" s="866"/>
      <c r="S1104" s="152"/>
      <c r="T1104" s="152"/>
      <c r="U1104" s="835"/>
      <c r="V1104" s="345"/>
      <c r="W1104" s="835"/>
      <c r="X1104" s="345"/>
      <c r="Y1104" s="835"/>
      <c r="Z1104" s="270"/>
      <c r="AA1104" s="831"/>
      <c r="AB1104" s="855"/>
      <c r="AC1104" s="319"/>
      <c r="AD1104" s="319"/>
      <c r="AE1104" s="319"/>
      <c r="AF1104" s="319"/>
      <c r="AG1104" s="857"/>
      <c r="AH1104" s="46"/>
      <c r="AI1104" s="19"/>
    </row>
    <row r="1105" spans="2:35" hidden="1">
      <c r="B1105" s="823"/>
      <c r="C1105" s="828"/>
      <c r="D1105" s="25"/>
      <c r="E1105" s="25"/>
      <c r="F1105" s="357"/>
      <c r="G1105" s="22"/>
      <c r="H1105" s="7" t="str">
        <f>IFERROR(IF(G1105/#REF!=0," ",G1105/#REF!),"")</f>
        <v/>
      </c>
      <c r="I1105" s="147"/>
      <c r="J1105" s="147"/>
      <c r="K1105" s="147"/>
      <c r="L1105" s="147"/>
      <c r="M1105" s="147"/>
      <c r="N1105" s="147"/>
      <c r="O1105" s="863"/>
      <c r="P1105" s="860"/>
      <c r="Q1105" s="330"/>
      <c r="R1105" s="866"/>
      <c r="S1105" s="152"/>
      <c r="T1105" s="152"/>
      <c r="U1105" s="835"/>
      <c r="V1105" s="345"/>
      <c r="W1105" s="835"/>
      <c r="X1105" s="345"/>
      <c r="Y1105" s="835"/>
      <c r="Z1105" s="270"/>
      <c r="AA1105" s="831"/>
      <c r="AB1105" s="855"/>
      <c r="AC1105" s="319"/>
      <c r="AD1105" s="319"/>
      <c r="AE1105" s="319"/>
      <c r="AF1105" s="319"/>
      <c r="AG1105" s="857"/>
      <c r="AH1105" s="46"/>
      <c r="AI1105" s="19"/>
    </row>
    <row r="1106" spans="2:35" hidden="1">
      <c r="B1106" s="823"/>
      <c r="C1106" s="828"/>
      <c r="D1106" s="25"/>
      <c r="E1106" s="25"/>
      <c r="F1106" s="357"/>
      <c r="G1106" s="22"/>
      <c r="H1106" s="7" t="str">
        <f>IFERROR(IF(G1106/#REF!=0," ",G1106/#REF!),"")</f>
        <v/>
      </c>
      <c r="I1106" s="147"/>
      <c r="J1106" s="147"/>
      <c r="K1106" s="147"/>
      <c r="L1106" s="147"/>
      <c r="M1106" s="147"/>
      <c r="N1106" s="147"/>
      <c r="O1106" s="863"/>
      <c r="P1106" s="860"/>
      <c r="Q1106" s="330"/>
      <c r="R1106" s="866"/>
      <c r="S1106" s="152"/>
      <c r="T1106" s="152"/>
      <c r="U1106" s="835"/>
      <c r="V1106" s="345"/>
      <c r="W1106" s="835"/>
      <c r="X1106" s="345"/>
      <c r="Y1106" s="835"/>
      <c r="Z1106" s="270"/>
      <c r="AA1106" s="831"/>
      <c r="AB1106" s="855"/>
      <c r="AC1106" s="319"/>
      <c r="AD1106" s="319"/>
      <c r="AE1106" s="319"/>
      <c r="AF1106" s="319"/>
      <c r="AG1106" s="857"/>
      <c r="AH1106" s="46"/>
      <c r="AI1106" s="19"/>
    </row>
    <row r="1107" spans="2:35" hidden="1">
      <c r="B1107" s="823"/>
      <c r="C1107" s="828"/>
      <c r="D1107" s="25"/>
      <c r="E1107" s="25"/>
      <c r="F1107" s="357"/>
      <c r="G1107" s="22"/>
      <c r="H1107" s="7" t="str">
        <f>IFERROR(IF(G1107/#REF!=0," ",G1107/#REF!),"")</f>
        <v/>
      </c>
      <c r="I1107" s="147"/>
      <c r="J1107" s="147"/>
      <c r="K1107" s="147"/>
      <c r="L1107" s="147"/>
      <c r="M1107" s="147"/>
      <c r="N1107" s="147"/>
      <c r="O1107" s="863"/>
      <c r="P1107" s="860"/>
      <c r="Q1107" s="330"/>
      <c r="R1107" s="866"/>
      <c r="S1107" s="152"/>
      <c r="T1107" s="152"/>
      <c r="U1107" s="835"/>
      <c r="V1107" s="345"/>
      <c r="W1107" s="835"/>
      <c r="X1107" s="345"/>
      <c r="Y1107" s="835"/>
      <c r="Z1107" s="270"/>
      <c r="AA1107" s="831"/>
      <c r="AB1107" s="855"/>
      <c r="AC1107" s="319"/>
      <c r="AD1107" s="319"/>
      <c r="AE1107" s="319"/>
      <c r="AF1107" s="319"/>
      <c r="AG1107" s="857"/>
      <c r="AH1107" s="46"/>
      <c r="AI1107" s="19"/>
    </row>
    <row r="1108" spans="2:35" hidden="1">
      <c r="B1108" s="823"/>
      <c r="C1108" s="828"/>
      <c r="D1108" s="25"/>
      <c r="E1108" s="25"/>
      <c r="F1108" s="357"/>
      <c r="G1108" s="22"/>
      <c r="H1108" s="7" t="str">
        <f>IFERROR(IF(G1108/#REF!=0," ",G1108/#REF!),"")</f>
        <v/>
      </c>
      <c r="I1108" s="147"/>
      <c r="J1108" s="147"/>
      <c r="K1108" s="147"/>
      <c r="L1108" s="147"/>
      <c r="M1108" s="147"/>
      <c r="N1108" s="147"/>
      <c r="O1108" s="863"/>
      <c r="P1108" s="860"/>
      <c r="Q1108" s="330"/>
      <c r="R1108" s="866"/>
      <c r="S1108" s="152"/>
      <c r="T1108" s="152"/>
      <c r="U1108" s="835"/>
      <c r="V1108" s="345"/>
      <c r="W1108" s="835"/>
      <c r="X1108" s="345"/>
      <c r="Y1108" s="835"/>
      <c r="Z1108" s="270"/>
      <c r="AA1108" s="831"/>
      <c r="AB1108" s="855"/>
      <c r="AC1108" s="319"/>
      <c r="AD1108" s="319"/>
      <c r="AE1108" s="319"/>
      <c r="AF1108" s="319"/>
      <c r="AG1108" s="857"/>
      <c r="AH1108" s="46"/>
      <c r="AI1108" s="19"/>
    </row>
    <row r="1109" spans="2:35" hidden="1">
      <c r="B1109" s="822"/>
      <c r="C1109" s="829"/>
      <c r="D1109" s="25"/>
      <c r="E1109" s="25"/>
      <c r="F1109" s="357"/>
      <c r="G1109" s="22"/>
      <c r="H1109" s="7" t="str">
        <f>IFERROR(IF(G1109/#REF!=0," ",G1109/#REF!),"")</f>
        <v/>
      </c>
      <c r="I1109" s="7"/>
      <c r="J1109" s="7"/>
      <c r="K1109" s="7"/>
      <c r="L1109" s="7"/>
      <c r="M1109" s="7"/>
      <c r="N1109" s="7"/>
      <c r="O1109" s="864"/>
      <c r="P1109" s="861"/>
      <c r="Q1109" s="331"/>
      <c r="R1109" s="867"/>
      <c r="S1109" s="153"/>
      <c r="T1109" s="153"/>
      <c r="U1109" s="836"/>
      <c r="V1109" s="346"/>
      <c r="W1109" s="836"/>
      <c r="X1109" s="346"/>
      <c r="Y1109" s="836"/>
      <c r="Z1109" s="271"/>
      <c r="AA1109" s="832"/>
      <c r="AB1109" s="856"/>
      <c r="AC1109" s="320"/>
      <c r="AD1109" s="320"/>
      <c r="AE1109" s="320"/>
      <c r="AF1109" s="320"/>
      <c r="AG1109" s="858"/>
      <c r="AH1109" s="46"/>
      <c r="AI1109" s="19"/>
    </row>
    <row r="1110" spans="2:35" s="90" customFormat="1" ht="16.5" hidden="1" customHeight="1">
      <c r="B1110" s="821"/>
      <c r="C1110" s="78" t="s">
        <v>348</v>
      </c>
      <c r="D1110" s="78">
        <f>COUNTA(D1100:D1109)</f>
        <v>0</v>
      </c>
      <c r="E1110" s="78"/>
      <c r="F1110" s="78"/>
      <c r="G1110" s="69">
        <f>SUM(G1100:G1109)</f>
        <v>0</v>
      </c>
      <c r="H1110" s="69">
        <f>SUM(H1100:H1109)</f>
        <v>0</v>
      </c>
      <c r="I1110" s="69"/>
      <c r="J1110" s="69"/>
      <c r="K1110" s="69"/>
      <c r="L1110" s="69"/>
      <c r="M1110" s="69"/>
      <c r="N1110" s="69"/>
      <c r="O1110" s="70">
        <f>SUM(O1100:O1109)</f>
        <v>0</v>
      </c>
      <c r="P1110" s="71">
        <f>SUM(P1100:P1109)</f>
        <v>0</v>
      </c>
      <c r="Q1110" s="71"/>
      <c r="R1110" s="71">
        <f>SUM(R1100:R1109)</f>
        <v>0</v>
      </c>
      <c r="S1110" s="71"/>
      <c r="T1110" s="71"/>
      <c r="U1110" s="74">
        <f>SUM(U1100:U1109)</f>
        <v>0</v>
      </c>
      <c r="V1110" s="74"/>
      <c r="W1110" s="74">
        <f t="shared" ref="W1110" si="188">SUM(W1100:W1109)</f>
        <v>0</v>
      </c>
      <c r="X1110" s="74"/>
      <c r="Y1110" s="74">
        <f>SUM(Y1100:Y1109)</f>
        <v>0</v>
      </c>
      <c r="Z1110" s="74"/>
      <c r="AA1110" s="71"/>
      <c r="AB1110" s="71" t="e">
        <f>SUM(AB1100:AB1109)</f>
        <v>#REF!</v>
      </c>
      <c r="AC1110" s="71"/>
      <c r="AD1110" s="71"/>
      <c r="AE1110" s="71"/>
      <c r="AF1110" s="71"/>
      <c r="AG1110" s="71" t="e">
        <f t="shared" ref="AG1110" si="189">SUM(AG1100:AG1109)</f>
        <v>#REF!</v>
      </c>
      <c r="AH1110" s="81"/>
      <c r="AI1110" s="91"/>
    </row>
    <row r="1111" spans="2:35" s="93" customFormat="1" hidden="1">
      <c r="B1111" s="822"/>
      <c r="C1111" s="82"/>
      <c r="D1111" s="83"/>
      <c r="E1111" s="83"/>
      <c r="F1111" s="84"/>
      <c r="G1111" s="84"/>
      <c r="H1111" s="28" t="str">
        <f>IFERROR(IF(G1111/#REF!=0," ",G1111/#REF!),"")</f>
        <v/>
      </c>
      <c r="I1111" s="28"/>
      <c r="J1111" s="28"/>
      <c r="K1111" s="28"/>
      <c r="L1111" s="28"/>
      <c r="M1111" s="28"/>
      <c r="N1111" s="28"/>
      <c r="O1111" s="72"/>
      <c r="P1111" s="73"/>
      <c r="Q1111" s="73"/>
      <c r="R1111" s="73"/>
      <c r="S1111" s="73"/>
      <c r="T1111" s="73"/>
      <c r="U1111" s="73"/>
      <c r="V1111" s="73"/>
      <c r="W1111" s="73"/>
      <c r="X1111" s="73"/>
      <c r="Y1111" s="73"/>
      <c r="Z1111" s="73"/>
      <c r="AA1111" s="73"/>
      <c r="AB1111" s="73"/>
      <c r="AC1111" s="73"/>
      <c r="AD1111" s="73"/>
      <c r="AE1111" s="73"/>
      <c r="AF1111" s="73"/>
      <c r="AG1111" s="73"/>
      <c r="AH1111" s="87"/>
      <c r="AI1111" s="92"/>
    </row>
    <row r="1112" spans="2:35" hidden="1">
      <c r="B1112" s="823">
        <f>B1100+1</f>
        <v>92</v>
      </c>
      <c r="C1112" s="828"/>
      <c r="D1112" s="25"/>
      <c r="E1112" s="25"/>
      <c r="F1112" s="24"/>
      <c r="G1112" s="357"/>
      <c r="H1112" s="7" t="str">
        <f>IFERROR(IF(G1112/#REF!=0," ",G1112/#REF!),"")</f>
        <v/>
      </c>
      <c r="I1112" s="147"/>
      <c r="J1112" s="147"/>
      <c r="K1112" s="147"/>
      <c r="L1112" s="147"/>
      <c r="M1112" s="147"/>
      <c r="N1112" s="147"/>
      <c r="O1112" s="862" t="str">
        <f>IFERROR(ROUND(IF(G1122/#REF!=0,"",G1122/#REF!),0),"")</f>
        <v/>
      </c>
      <c r="P1112" s="859" t="str">
        <f>IFERROR(O1122/#REF!,"")</f>
        <v/>
      </c>
      <c r="Q1112" s="332"/>
      <c r="R1112" s="865" t="str">
        <f>IFERROR(P1122*#REF!/2,"")</f>
        <v/>
      </c>
      <c r="S1112" s="152"/>
      <c r="T1112" s="152"/>
      <c r="U1112" s="834" t="str">
        <f>IFERROR(ROUND(IF(OR(#REF!="Hino Truck",#REF!="Hino Truck",#REF!="Hino Truck",#REF!="Hino Truck"),$P1122/#REF!,""),1),"NA")</f>
        <v>NA</v>
      </c>
      <c r="V1112" s="344"/>
      <c r="W1112" s="834" t="str">
        <f>IFERROR(ROUND(IF(OR(#REF!="Shazoor",#REF!="Shazoor",#REF!="Shazoor",#REF!="Shazoor"),$P1122/#REF!,""),1),"NA")</f>
        <v>NA</v>
      </c>
      <c r="X1112" s="344"/>
      <c r="Y1112" s="834" t="str">
        <f>IFERROR(ROUND(IF(OR(#REF!="Suzuki",#REF!="Suzuki",#REF!="Suzuki",#REF!="Suzuki"),$P1122/#REF!,""),1),"NA")</f>
        <v>NA</v>
      </c>
      <c r="Z1112" s="269"/>
      <c r="AA1112" s="830"/>
      <c r="AB1112" s="855" t="e">
        <f>H1122/#REF!/#REF!</f>
        <v>#REF!</v>
      </c>
      <c r="AC1112" s="319"/>
      <c r="AD1112" s="319"/>
      <c r="AE1112" s="319"/>
      <c r="AF1112" s="319"/>
      <c r="AG1112" s="857" t="e">
        <f>ROUND(AB1122/#REF!,0)</f>
        <v>#REF!</v>
      </c>
      <c r="AH1112" s="44"/>
      <c r="AI1112" s="19"/>
    </row>
    <row r="1113" spans="2:35" hidden="1">
      <c r="B1113" s="823"/>
      <c r="C1113" s="828"/>
      <c r="D1113" s="25"/>
      <c r="E1113" s="25"/>
      <c r="F1113" s="357"/>
      <c r="G1113" s="357"/>
      <c r="H1113" s="7" t="str">
        <f>IFERROR(IF(G1113/#REF!=0," ",G1113/#REF!),"")</f>
        <v/>
      </c>
      <c r="I1113" s="147"/>
      <c r="J1113" s="147"/>
      <c r="K1113" s="147"/>
      <c r="L1113" s="147"/>
      <c r="M1113" s="147"/>
      <c r="N1113" s="147"/>
      <c r="O1113" s="863"/>
      <c r="P1113" s="860"/>
      <c r="Q1113" s="330"/>
      <c r="R1113" s="866"/>
      <c r="S1113" s="152"/>
      <c r="T1113" s="152"/>
      <c r="U1113" s="835"/>
      <c r="V1113" s="345"/>
      <c r="W1113" s="835"/>
      <c r="X1113" s="345"/>
      <c r="Y1113" s="835"/>
      <c r="Z1113" s="270"/>
      <c r="AA1113" s="831"/>
      <c r="AB1113" s="855"/>
      <c r="AC1113" s="319"/>
      <c r="AD1113" s="319"/>
      <c r="AE1113" s="319"/>
      <c r="AF1113" s="319"/>
      <c r="AG1113" s="857"/>
      <c r="AH1113" s="46"/>
      <c r="AI1113" s="19"/>
    </row>
    <row r="1114" spans="2:35" hidden="1">
      <c r="B1114" s="823"/>
      <c r="C1114" s="828"/>
      <c r="D1114" s="25"/>
      <c r="E1114" s="25"/>
      <c r="F1114" s="357"/>
      <c r="G1114" s="357"/>
      <c r="H1114" s="7" t="str">
        <f>IFERROR(IF(G1114/#REF!=0," ",G1114/#REF!),"")</f>
        <v/>
      </c>
      <c r="I1114" s="147"/>
      <c r="J1114" s="147"/>
      <c r="K1114" s="147"/>
      <c r="L1114" s="147"/>
      <c r="M1114" s="147"/>
      <c r="N1114" s="147"/>
      <c r="O1114" s="863"/>
      <c r="P1114" s="860"/>
      <c r="Q1114" s="330"/>
      <c r="R1114" s="866"/>
      <c r="S1114" s="152"/>
      <c r="T1114" s="152"/>
      <c r="U1114" s="835"/>
      <c r="V1114" s="345"/>
      <c r="W1114" s="835"/>
      <c r="X1114" s="345"/>
      <c r="Y1114" s="835"/>
      <c r="Z1114" s="270"/>
      <c r="AA1114" s="831"/>
      <c r="AB1114" s="855"/>
      <c r="AC1114" s="319"/>
      <c r="AD1114" s="319"/>
      <c r="AE1114" s="319"/>
      <c r="AF1114" s="319"/>
      <c r="AG1114" s="857"/>
      <c r="AH1114" s="46"/>
      <c r="AI1114" s="19"/>
    </row>
    <row r="1115" spans="2:35" hidden="1">
      <c r="B1115" s="823"/>
      <c r="C1115" s="828"/>
      <c r="D1115" s="25"/>
      <c r="E1115" s="25"/>
      <c r="F1115" s="357"/>
      <c r="G1115" s="357"/>
      <c r="H1115" s="7" t="str">
        <f>IFERROR(IF(G1115/#REF!=0," ",G1115/#REF!),"")</f>
        <v/>
      </c>
      <c r="I1115" s="147"/>
      <c r="J1115" s="147"/>
      <c r="K1115" s="147"/>
      <c r="L1115" s="147"/>
      <c r="M1115" s="147"/>
      <c r="N1115" s="147"/>
      <c r="O1115" s="863"/>
      <c r="P1115" s="860"/>
      <c r="Q1115" s="330"/>
      <c r="R1115" s="866"/>
      <c r="S1115" s="152"/>
      <c r="T1115" s="152"/>
      <c r="U1115" s="835"/>
      <c r="V1115" s="345"/>
      <c r="W1115" s="835"/>
      <c r="X1115" s="345"/>
      <c r="Y1115" s="835"/>
      <c r="Z1115" s="270"/>
      <c r="AA1115" s="831"/>
      <c r="AB1115" s="855"/>
      <c r="AC1115" s="319"/>
      <c r="AD1115" s="319"/>
      <c r="AE1115" s="319"/>
      <c r="AF1115" s="319"/>
      <c r="AG1115" s="857"/>
      <c r="AH1115" s="46"/>
      <c r="AI1115" s="19"/>
    </row>
    <row r="1116" spans="2:35" hidden="1">
      <c r="B1116" s="823"/>
      <c r="C1116" s="828"/>
      <c r="D1116" s="25"/>
      <c r="E1116" s="25"/>
      <c r="F1116" s="357"/>
      <c r="G1116" s="22"/>
      <c r="H1116" s="7" t="str">
        <f>IFERROR(IF(G1116/#REF!=0," ",G1116/#REF!),"")</f>
        <v/>
      </c>
      <c r="I1116" s="147"/>
      <c r="J1116" s="147"/>
      <c r="K1116" s="147"/>
      <c r="L1116" s="147"/>
      <c r="M1116" s="147"/>
      <c r="N1116" s="147"/>
      <c r="O1116" s="863"/>
      <c r="P1116" s="860"/>
      <c r="Q1116" s="330"/>
      <c r="R1116" s="866"/>
      <c r="S1116" s="152"/>
      <c r="T1116" s="152"/>
      <c r="U1116" s="835"/>
      <c r="V1116" s="345"/>
      <c r="W1116" s="835"/>
      <c r="X1116" s="345"/>
      <c r="Y1116" s="835"/>
      <c r="Z1116" s="270"/>
      <c r="AA1116" s="831"/>
      <c r="AB1116" s="855"/>
      <c r="AC1116" s="319"/>
      <c r="AD1116" s="319"/>
      <c r="AE1116" s="319"/>
      <c r="AF1116" s="319"/>
      <c r="AG1116" s="857"/>
      <c r="AH1116" s="46"/>
      <c r="AI1116" s="19"/>
    </row>
    <row r="1117" spans="2:35" hidden="1">
      <c r="B1117" s="823"/>
      <c r="C1117" s="828"/>
      <c r="D1117" s="25"/>
      <c r="E1117" s="25"/>
      <c r="F1117" s="357"/>
      <c r="G1117" s="22"/>
      <c r="H1117" s="7" t="str">
        <f>IFERROR(IF(G1117/#REF!=0," ",G1117/#REF!),"")</f>
        <v/>
      </c>
      <c r="I1117" s="147"/>
      <c r="J1117" s="147"/>
      <c r="K1117" s="147"/>
      <c r="L1117" s="147"/>
      <c r="M1117" s="147"/>
      <c r="N1117" s="147"/>
      <c r="O1117" s="863"/>
      <c r="P1117" s="860"/>
      <c r="Q1117" s="330"/>
      <c r="R1117" s="866"/>
      <c r="S1117" s="152"/>
      <c r="T1117" s="152"/>
      <c r="U1117" s="835"/>
      <c r="V1117" s="345"/>
      <c r="W1117" s="835"/>
      <c r="X1117" s="345"/>
      <c r="Y1117" s="835"/>
      <c r="Z1117" s="270"/>
      <c r="AA1117" s="831"/>
      <c r="AB1117" s="855"/>
      <c r="AC1117" s="319"/>
      <c r="AD1117" s="319"/>
      <c r="AE1117" s="319"/>
      <c r="AF1117" s="319"/>
      <c r="AG1117" s="857"/>
      <c r="AH1117" s="46"/>
      <c r="AI1117" s="19"/>
    </row>
    <row r="1118" spans="2:35" hidden="1">
      <c r="B1118" s="823"/>
      <c r="C1118" s="828"/>
      <c r="D1118" s="25"/>
      <c r="E1118" s="25"/>
      <c r="F1118" s="357"/>
      <c r="G1118" s="22"/>
      <c r="H1118" s="7" t="str">
        <f>IFERROR(IF(G1118/#REF!=0," ",G1118/#REF!),"")</f>
        <v/>
      </c>
      <c r="I1118" s="147"/>
      <c r="J1118" s="147"/>
      <c r="K1118" s="147"/>
      <c r="L1118" s="147"/>
      <c r="M1118" s="147"/>
      <c r="N1118" s="147"/>
      <c r="O1118" s="863"/>
      <c r="P1118" s="860"/>
      <c r="Q1118" s="330"/>
      <c r="R1118" s="866"/>
      <c r="S1118" s="152"/>
      <c r="T1118" s="152"/>
      <c r="U1118" s="835"/>
      <c r="V1118" s="345"/>
      <c r="W1118" s="835"/>
      <c r="X1118" s="345"/>
      <c r="Y1118" s="835"/>
      <c r="Z1118" s="270"/>
      <c r="AA1118" s="831"/>
      <c r="AB1118" s="855"/>
      <c r="AC1118" s="319"/>
      <c r="AD1118" s="319"/>
      <c r="AE1118" s="319"/>
      <c r="AF1118" s="319"/>
      <c r="AG1118" s="857"/>
      <c r="AH1118" s="46"/>
      <c r="AI1118" s="19"/>
    </row>
    <row r="1119" spans="2:35" hidden="1">
      <c r="B1119" s="823"/>
      <c r="C1119" s="828"/>
      <c r="D1119" s="25"/>
      <c r="E1119" s="25"/>
      <c r="F1119" s="357"/>
      <c r="G1119" s="22"/>
      <c r="H1119" s="7" t="str">
        <f>IFERROR(IF(G1119/#REF!=0," ",G1119/#REF!),"")</f>
        <v/>
      </c>
      <c r="I1119" s="147"/>
      <c r="J1119" s="147"/>
      <c r="K1119" s="147"/>
      <c r="L1119" s="147"/>
      <c r="M1119" s="147"/>
      <c r="N1119" s="147"/>
      <c r="O1119" s="863"/>
      <c r="P1119" s="860"/>
      <c r="Q1119" s="330"/>
      <c r="R1119" s="866"/>
      <c r="S1119" s="152"/>
      <c r="T1119" s="152"/>
      <c r="U1119" s="835"/>
      <c r="V1119" s="345"/>
      <c r="W1119" s="835"/>
      <c r="X1119" s="345"/>
      <c r="Y1119" s="835"/>
      <c r="Z1119" s="270"/>
      <c r="AA1119" s="831"/>
      <c r="AB1119" s="855"/>
      <c r="AC1119" s="319"/>
      <c r="AD1119" s="319"/>
      <c r="AE1119" s="319"/>
      <c r="AF1119" s="319"/>
      <c r="AG1119" s="857"/>
      <c r="AH1119" s="46"/>
      <c r="AI1119" s="19"/>
    </row>
    <row r="1120" spans="2:35" hidden="1">
      <c r="B1120" s="823"/>
      <c r="C1120" s="828"/>
      <c r="D1120" s="25"/>
      <c r="E1120" s="25"/>
      <c r="F1120" s="357"/>
      <c r="G1120" s="22"/>
      <c r="H1120" s="7" t="str">
        <f>IFERROR(IF(G1120/#REF!=0," ",G1120/#REF!),"")</f>
        <v/>
      </c>
      <c r="I1120" s="147"/>
      <c r="J1120" s="147"/>
      <c r="K1120" s="147"/>
      <c r="L1120" s="147"/>
      <c r="M1120" s="147"/>
      <c r="N1120" s="147"/>
      <c r="O1120" s="863"/>
      <c r="P1120" s="860"/>
      <c r="Q1120" s="330"/>
      <c r="R1120" s="866"/>
      <c r="S1120" s="152"/>
      <c r="T1120" s="152"/>
      <c r="U1120" s="835"/>
      <c r="V1120" s="345"/>
      <c r="W1120" s="835"/>
      <c r="X1120" s="345"/>
      <c r="Y1120" s="835"/>
      <c r="Z1120" s="270"/>
      <c r="AA1120" s="831"/>
      <c r="AB1120" s="855"/>
      <c r="AC1120" s="319"/>
      <c r="AD1120" s="319"/>
      <c r="AE1120" s="319"/>
      <c r="AF1120" s="319"/>
      <c r="AG1120" s="857"/>
      <c r="AH1120" s="46"/>
      <c r="AI1120" s="19"/>
    </row>
    <row r="1121" spans="2:35" hidden="1">
      <c r="B1121" s="822"/>
      <c r="C1121" s="829"/>
      <c r="D1121" s="25"/>
      <c r="E1121" s="25"/>
      <c r="F1121" s="357"/>
      <c r="G1121" s="22"/>
      <c r="H1121" s="7" t="str">
        <f>IFERROR(IF(G1121/#REF!=0," ",G1121/#REF!),"")</f>
        <v/>
      </c>
      <c r="I1121" s="7"/>
      <c r="J1121" s="7"/>
      <c r="K1121" s="7"/>
      <c r="L1121" s="7"/>
      <c r="M1121" s="7"/>
      <c r="N1121" s="7"/>
      <c r="O1121" s="864"/>
      <c r="P1121" s="861"/>
      <c r="Q1121" s="331"/>
      <c r="R1121" s="867"/>
      <c r="S1121" s="153"/>
      <c r="T1121" s="153"/>
      <c r="U1121" s="836"/>
      <c r="V1121" s="346"/>
      <c r="W1121" s="836"/>
      <c r="X1121" s="346"/>
      <c r="Y1121" s="836"/>
      <c r="Z1121" s="271"/>
      <c r="AA1121" s="832"/>
      <c r="AB1121" s="856"/>
      <c r="AC1121" s="320"/>
      <c r="AD1121" s="320"/>
      <c r="AE1121" s="320"/>
      <c r="AF1121" s="320"/>
      <c r="AG1121" s="858"/>
      <c r="AH1121" s="46"/>
      <c r="AI1121" s="19"/>
    </row>
    <row r="1122" spans="2:35" s="90" customFormat="1" ht="16.5" hidden="1" customHeight="1">
      <c r="B1122" s="821"/>
      <c r="C1122" s="78" t="s">
        <v>348</v>
      </c>
      <c r="D1122" s="78">
        <f>COUNTA(D1112:D1121)</f>
        <v>0</v>
      </c>
      <c r="E1122" s="78"/>
      <c r="F1122" s="78"/>
      <c r="G1122" s="69">
        <f>SUM(G1112:G1121)</f>
        <v>0</v>
      </c>
      <c r="H1122" s="69">
        <f>SUM(H1112:H1121)</f>
        <v>0</v>
      </c>
      <c r="I1122" s="69"/>
      <c r="J1122" s="69"/>
      <c r="K1122" s="69"/>
      <c r="L1122" s="69"/>
      <c r="M1122" s="69"/>
      <c r="N1122" s="69"/>
      <c r="O1122" s="70">
        <f>SUM(O1112:O1121)</f>
        <v>0</v>
      </c>
      <c r="P1122" s="71">
        <f>SUM(P1112:P1121)</f>
        <v>0</v>
      </c>
      <c r="Q1122" s="71"/>
      <c r="R1122" s="71">
        <f>SUM(R1112:R1121)</f>
        <v>0</v>
      </c>
      <c r="S1122" s="71"/>
      <c r="T1122" s="71"/>
      <c r="U1122" s="74">
        <f>SUM(U1112:U1121)</f>
        <v>0</v>
      </c>
      <c r="V1122" s="74"/>
      <c r="W1122" s="74">
        <f t="shared" ref="W1122" si="190">SUM(W1112:W1121)</f>
        <v>0</v>
      </c>
      <c r="X1122" s="74"/>
      <c r="Y1122" s="74">
        <f>SUM(Y1112:Y1121)</f>
        <v>0</v>
      </c>
      <c r="Z1122" s="74"/>
      <c r="AA1122" s="71"/>
      <c r="AB1122" s="71" t="e">
        <f>SUM(AB1112:AB1121)</f>
        <v>#REF!</v>
      </c>
      <c r="AC1122" s="71"/>
      <c r="AD1122" s="71"/>
      <c r="AE1122" s="71"/>
      <c r="AF1122" s="71"/>
      <c r="AG1122" s="71" t="e">
        <f t="shared" ref="AG1122" si="191">SUM(AG1112:AG1121)</f>
        <v>#REF!</v>
      </c>
      <c r="AH1122" s="81"/>
      <c r="AI1122" s="91"/>
    </row>
    <row r="1123" spans="2:35" s="93" customFormat="1" hidden="1">
      <c r="B1123" s="822"/>
      <c r="C1123" s="82"/>
      <c r="D1123" s="83"/>
      <c r="E1123" s="83"/>
      <c r="F1123" s="84"/>
      <c r="G1123" s="84"/>
      <c r="H1123" s="28" t="str">
        <f>IFERROR(IF(G1123/#REF!=0," ",G1123/#REF!),"")</f>
        <v/>
      </c>
      <c r="I1123" s="28"/>
      <c r="J1123" s="28"/>
      <c r="K1123" s="28"/>
      <c r="L1123" s="28"/>
      <c r="M1123" s="28"/>
      <c r="N1123" s="28"/>
      <c r="O1123" s="72"/>
      <c r="P1123" s="73"/>
      <c r="Q1123" s="73"/>
      <c r="R1123" s="73"/>
      <c r="S1123" s="73"/>
      <c r="T1123" s="73"/>
      <c r="U1123" s="73"/>
      <c r="V1123" s="73"/>
      <c r="W1123" s="73"/>
      <c r="X1123" s="73"/>
      <c r="Y1123" s="73"/>
      <c r="Z1123" s="73"/>
      <c r="AA1123" s="73"/>
      <c r="AB1123" s="73"/>
      <c r="AC1123" s="73"/>
      <c r="AD1123" s="73"/>
      <c r="AE1123" s="73"/>
      <c r="AF1123" s="73"/>
      <c r="AG1123" s="73"/>
      <c r="AH1123" s="87"/>
      <c r="AI1123" s="92"/>
    </row>
    <row r="1124" spans="2:35" hidden="1">
      <c r="B1124" s="823">
        <f>B1112+1</f>
        <v>93</v>
      </c>
      <c r="C1124" s="828"/>
      <c r="D1124" s="25"/>
      <c r="E1124" s="25"/>
      <c r="F1124" s="24"/>
      <c r="G1124" s="357"/>
      <c r="H1124" s="7" t="str">
        <f>IFERROR(IF(G1124/#REF!=0," ",G1124/#REF!),"")</f>
        <v/>
      </c>
      <c r="I1124" s="147"/>
      <c r="J1124" s="147"/>
      <c r="K1124" s="147"/>
      <c r="L1124" s="147"/>
      <c r="M1124" s="147"/>
      <c r="N1124" s="147"/>
      <c r="O1124" s="862" t="str">
        <f>IFERROR(ROUND(IF(G1134/#REF!=0,"",G1134/#REF!),0),"")</f>
        <v/>
      </c>
      <c r="P1124" s="859" t="str">
        <f>IFERROR(O1134/#REF!,"")</f>
        <v/>
      </c>
      <c r="Q1124" s="332"/>
      <c r="R1124" s="865" t="str">
        <f>IFERROR(P1134*#REF!/2,"")</f>
        <v/>
      </c>
      <c r="S1124" s="152"/>
      <c r="T1124" s="152"/>
      <c r="U1124" s="834" t="str">
        <f>IFERROR(ROUND(IF(OR(#REF!="Hino Truck",#REF!="Hino Truck",#REF!="Hino Truck",#REF!="Hino Truck"),$P1134/#REF!,""),1),"NA")</f>
        <v>NA</v>
      </c>
      <c r="V1124" s="344"/>
      <c r="W1124" s="834" t="str">
        <f>IFERROR(ROUND(IF(OR(#REF!="Shazoor",#REF!="Shazoor",#REF!="Shazoor",#REF!="Shazoor"),$P1134/#REF!,""),1),"NA")</f>
        <v>NA</v>
      </c>
      <c r="X1124" s="344"/>
      <c r="Y1124" s="834" t="str">
        <f>IFERROR(ROUND(IF(OR(#REF!="Suzuki",#REF!="Suzuki",#REF!="Suzuki",#REF!="Suzuki"),$P1134/#REF!,""),1),"NA")</f>
        <v>NA</v>
      </c>
      <c r="Z1124" s="269"/>
      <c r="AA1124" s="830"/>
      <c r="AB1124" s="855" t="e">
        <f>H1134/#REF!/#REF!</f>
        <v>#REF!</v>
      </c>
      <c r="AC1124" s="319"/>
      <c r="AD1124" s="319"/>
      <c r="AE1124" s="319"/>
      <c r="AF1124" s="319"/>
      <c r="AG1124" s="857" t="e">
        <f>ROUND(AB1134/#REF!,0)</f>
        <v>#REF!</v>
      </c>
      <c r="AH1124" s="44"/>
      <c r="AI1124" s="19"/>
    </row>
    <row r="1125" spans="2:35" hidden="1">
      <c r="B1125" s="823"/>
      <c r="C1125" s="828"/>
      <c r="D1125" s="25"/>
      <c r="E1125" s="25"/>
      <c r="F1125" s="357"/>
      <c r="G1125" s="357"/>
      <c r="H1125" s="7" t="str">
        <f>IFERROR(IF(G1125/#REF!=0," ",G1125/#REF!),"")</f>
        <v/>
      </c>
      <c r="I1125" s="147"/>
      <c r="J1125" s="147"/>
      <c r="K1125" s="147"/>
      <c r="L1125" s="147"/>
      <c r="M1125" s="147"/>
      <c r="N1125" s="147"/>
      <c r="O1125" s="863"/>
      <c r="P1125" s="860"/>
      <c r="Q1125" s="330"/>
      <c r="R1125" s="866"/>
      <c r="S1125" s="152"/>
      <c r="T1125" s="152"/>
      <c r="U1125" s="835"/>
      <c r="V1125" s="345"/>
      <c r="W1125" s="835"/>
      <c r="X1125" s="345"/>
      <c r="Y1125" s="835"/>
      <c r="Z1125" s="270"/>
      <c r="AA1125" s="831"/>
      <c r="AB1125" s="855"/>
      <c r="AC1125" s="319"/>
      <c r="AD1125" s="319"/>
      <c r="AE1125" s="319"/>
      <c r="AF1125" s="319"/>
      <c r="AG1125" s="857"/>
      <c r="AH1125" s="46"/>
      <c r="AI1125" s="19"/>
    </row>
    <row r="1126" spans="2:35" hidden="1">
      <c r="B1126" s="823"/>
      <c r="C1126" s="828"/>
      <c r="D1126" s="25"/>
      <c r="E1126" s="25"/>
      <c r="F1126" s="357"/>
      <c r="G1126" s="357"/>
      <c r="H1126" s="7" t="str">
        <f>IFERROR(IF(G1126/#REF!=0," ",G1126/#REF!),"")</f>
        <v/>
      </c>
      <c r="I1126" s="147"/>
      <c r="J1126" s="147"/>
      <c r="K1126" s="147"/>
      <c r="L1126" s="147"/>
      <c r="M1126" s="147"/>
      <c r="N1126" s="147"/>
      <c r="O1126" s="863"/>
      <c r="P1126" s="860"/>
      <c r="Q1126" s="330"/>
      <c r="R1126" s="866"/>
      <c r="S1126" s="152"/>
      <c r="T1126" s="152"/>
      <c r="U1126" s="835"/>
      <c r="V1126" s="345"/>
      <c r="W1126" s="835"/>
      <c r="X1126" s="345"/>
      <c r="Y1126" s="835"/>
      <c r="Z1126" s="270"/>
      <c r="AA1126" s="831"/>
      <c r="AB1126" s="855"/>
      <c r="AC1126" s="319"/>
      <c r="AD1126" s="319"/>
      <c r="AE1126" s="319"/>
      <c r="AF1126" s="319"/>
      <c r="AG1126" s="857"/>
      <c r="AH1126" s="46"/>
      <c r="AI1126" s="19"/>
    </row>
    <row r="1127" spans="2:35" hidden="1">
      <c r="B1127" s="823"/>
      <c r="C1127" s="828"/>
      <c r="D1127" s="25"/>
      <c r="E1127" s="25"/>
      <c r="F1127" s="357"/>
      <c r="G1127" s="357"/>
      <c r="H1127" s="7" t="str">
        <f>IFERROR(IF(G1127/#REF!=0," ",G1127/#REF!),"")</f>
        <v/>
      </c>
      <c r="I1127" s="147"/>
      <c r="J1127" s="147"/>
      <c r="K1127" s="147"/>
      <c r="L1127" s="147"/>
      <c r="M1127" s="147"/>
      <c r="N1127" s="147"/>
      <c r="O1127" s="863"/>
      <c r="P1127" s="860"/>
      <c r="Q1127" s="330"/>
      <c r="R1127" s="866"/>
      <c r="S1127" s="152"/>
      <c r="T1127" s="152"/>
      <c r="U1127" s="835"/>
      <c r="V1127" s="345"/>
      <c r="W1127" s="835"/>
      <c r="X1127" s="345"/>
      <c r="Y1127" s="835"/>
      <c r="Z1127" s="270"/>
      <c r="AA1127" s="831"/>
      <c r="AB1127" s="855"/>
      <c r="AC1127" s="319"/>
      <c r="AD1127" s="319"/>
      <c r="AE1127" s="319"/>
      <c r="AF1127" s="319"/>
      <c r="AG1127" s="857"/>
      <c r="AH1127" s="46"/>
      <c r="AI1127" s="19"/>
    </row>
    <row r="1128" spans="2:35" hidden="1">
      <c r="B1128" s="823"/>
      <c r="C1128" s="828"/>
      <c r="D1128" s="25"/>
      <c r="E1128" s="25"/>
      <c r="F1128" s="357"/>
      <c r="G1128" s="22"/>
      <c r="H1128" s="7" t="str">
        <f>IFERROR(IF(G1128/#REF!=0," ",G1128/#REF!),"")</f>
        <v/>
      </c>
      <c r="I1128" s="147"/>
      <c r="J1128" s="147"/>
      <c r="K1128" s="147"/>
      <c r="L1128" s="147"/>
      <c r="M1128" s="147"/>
      <c r="N1128" s="147"/>
      <c r="O1128" s="863"/>
      <c r="P1128" s="860"/>
      <c r="Q1128" s="330"/>
      <c r="R1128" s="866"/>
      <c r="S1128" s="152"/>
      <c r="T1128" s="152"/>
      <c r="U1128" s="835"/>
      <c r="V1128" s="345"/>
      <c r="W1128" s="835"/>
      <c r="X1128" s="345"/>
      <c r="Y1128" s="835"/>
      <c r="Z1128" s="270"/>
      <c r="AA1128" s="831"/>
      <c r="AB1128" s="855"/>
      <c r="AC1128" s="319"/>
      <c r="AD1128" s="319"/>
      <c r="AE1128" s="319"/>
      <c r="AF1128" s="319"/>
      <c r="AG1128" s="857"/>
      <c r="AH1128" s="46"/>
      <c r="AI1128" s="19"/>
    </row>
    <row r="1129" spans="2:35" hidden="1">
      <c r="B1129" s="823"/>
      <c r="C1129" s="828"/>
      <c r="D1129" s="25"/>
      <c r="E1129" s="25"/>
      <c r="F1129" s="357"/>
      <c r="G1129" s="22"/>
      <c r="H1129" s="7" t="str">
        <f>IFERROR(IF(G1129/#REF!=0," ",G1129/#REF!),"")</f>
        <v/>
      </c>
      <c r="I1129" s="147"/>
      <c r="J1129" s="147"/>
      <c r="K1129" s="147"/>
      <c r="L1129" s="147"/>
      <c r="M1129" s="147"/>
      <c r="N1129" s="147"/>
      <c r="O1129" s="863"/>
      <c r="P1129" s="860"/>
      <c r="Q1129" s="330"/>
      <c r="R1129" s="866"/>
      <c r="S1129" s="152"/>
      <c r="T1129" s="152"/>
      <c r="U1129" s="835"/>
      <c r="V1129" s="345"/>
      <c r="W1129" s="835"/>
      <c r="X1129" s="345"/>
      <c r="Y1129" s="835"/>
      <c r="Z1129" s="270"/>
      <c r="AA1129" s="831"/>
      <c r="AB1129" s="855"/>
      <c r="AC1129" s="319"/>
      <c r="AD1129" s="319"/>
      <c r="AE1129" s="319"/>
      <c r="AF1129" s="319"/>
      <c r="AG1129" s="857"/>
      <c r="AH1129" s="46"/>
      <c r="AI1129" s="19"/>
    </row>
    <row r="1130" spans="2:35" hidden="1">
      <c r="B1130" s="823"/>
      <c r="C1130" s="828"/>
      <c r="D1130" s="25"/>
      <c r="E1130" s="25"/>
      <c r="F1130" s="357"/>
      <c r="G1130" s="22"/>
      <c r="H1130" s="7" t="str">
        <f>IFERROR(IF(G1130/#REF!=0," ",G1130/#REF!),"")</f>
        <v/>
      </c>
      <c r="I1130" s="147"/>
      <c r="J1130" s="147"/>
      <c r="K1130" s="147"/>
      <c r="L1130" s="147"/>
      <c r="M1130" s="147"/>
      <c r="N1130" s="147"/>
      <c r="O1130" s="863"/>
      <c r="P1130" s="860"/>
      <c r="Q1130" s="330"/>
      <c r="R1130" s="866"/>
      <c r="S1130" s="152"/>
      <c r="T1130" s="152"/>
      <c r="U1130" s="835"/>
      <c r="V1130" s="345"/>
      <c r="W1130" s="835"/>
      <c r="X1130" s="345"/>
      <c r="Y1130" s="835"/>
      <c r="Z1130" s="270"/>
      <c r="AA1130" s="831"/>
      <c r="AB1130" s="855"/>
      <c r="AC1130" s="319"/>
      <c r="AD1130" s="319"/>
      <c r="AE1130" s="319"/>
      <c r="AF1130" s="319"/>
      <c r="AG1130" s="857"/>
      <c r="AH1130" s="46"/>
      <c r="AI1130" s="19"/>
    </row>
    <row r="1131" spans="2:35" hidden="1">
      <c r="B1131" s="823"/>
      <c r="C1131" s="828"/>
      <c r="D1131" s="25"/>
      <c r="E1131" s="25"/>
      <c r="F1131" s="357"/>
      <c r="G1131" s="22"/>
      <c r="H1131" s="7" t="str">
        <f>IFERROR(IF(G1131/#REF!=0," ",G1131/#REF!),"")</f>
        <v/>
      </c>
      <c r="I1131" s="147"/>
      <c r="J1131" s="147"/>
      <c r="K1131" s="147"/>
      <c r="L1131" s="147"/>
      <c r="M1131" s="147"/>
      <c r="N1131" s="147"/>
      <c r="O1131" s="863"/>
      <c r="P1131" s="860"/>
      <c r="Q1131" s="330"/>
      <c r="R1131" s="866"/>
      <c r="S1131" s="152"/>
      <c r="T1131" s="152"/>
      <c r="U1131" s="835"/>
      <c r="V1131" s="345"/>
      <c r="W1131" s="835"/>
      <c r="X1131" s="345"/>
      <c r="Y1131" s="835"/>
      <c r="Z1131" s="270"/>
      <c r="AA1131" s="831"/>
      <c r="AB1131" s="855"/>
      <c r="AC1131" s="319"/>
      <c r="AD1131" s="319"/>
      <c r="AE1131" s="319"/>
      <c r="AF1131" s="319"/>
      <c r="AG1131" s="857"/>
      <c r="AH1131" s="46"/>
      <c r="AI1131" s="19"/>
    </row>
    <row r="1132" spans="2:35" hidden="1">
      <c r="B1132" s="823"/>
      <c r="C1132" s="828"/>
      <c r="D1132" s="25"/>
      <c r="E1132" s="25"/>
      <c r="F1132" s="357"/>
      <c r="G1132" s="22"/>
      <c r="H1132" s="7" t="str">
        <f>IFERROR(IF(G1132/#REF!=0," ",G1132/#REF!),"")</f>
        <v/>
      </c>
      <c r="I1132" s="147"/>
      <c r="J1132" s="147"/>
      <c r="K1132" s="147"/>
      <c r="L1132" s="147"/>
      <c r="M1132" s="147"/>
      <c r="N1132" s="147"/>
      <c r="O1132" s="863"/>
      <c r="P1132" s="860"/>
      <c r="Q1132" s="330"/>
      <c r="R1132" s="866"/>
      <c r="S1132" s="152"/>
      <c r="T1132" s="152"/>
      <c r="U1132" s="835"/>
      <c r="V1132" s="345"/>
      <c r="W1132" s="835"/>
      <c r="X1132" s="345"/>
      <c r="Y1132" s="835"/>
      <c r="Z1132" s="270"/>
      <c r="AA1132" s="831"/>
      <c r="AB1132" s="855"/>
      <c r="AC1132" s="319"/>
      <c r="AD1132" s="319"/>
      <c r="AE1132" s="319"/>
      <c r="AF1132" s="319"/>
      <c r="AG1132" s="857"/>
      <c r="AH1132" s="46"/>
      <c r="AI1132" s="19"/>
    </row>
    <row r="1133" spans="2:35" hidden="1">
      <c r="B1133" s="822"/>
      <c r="C1133" s="829"/>
      <c r="D1133" s="25"/>
      <c r="E1133" s="25"/>
      <c r="F1133" s="357"/>
      <c r="G1133" s="22"/>
      <c r="H1133" s="7" t="str">
        <f>IFERROR(IF(G1133/#REF!=0," ",G1133/#REF!),"")</f>
        <v/>
      </c>
      <c r="I1133" s="7"/>
      <c r="J1133" s="7"/>
      <c r="K1133" s="7"/>
      <c r="L1133" s="7"/>
      <c r="M1133" s="7"/>
      <c r="N1133" s="7"/>
      <c r="O1133" s="864"/>
      <c r="P1133" s="861"/>
      <c r="Q1133" s="331"/>
      <c r="R1133" s="867"/>
      <c r="S1133" s="153"/>
      <c r="T1133" s="153"/>
      <c r="U1133" s="836"/>
      <c r="V1133" s="346"/>
      <c r="W1133" s="836"/>
      <c r="X1133" s="346"/>
      <c r="Y1133" s="836"/>
      <c r="Z1133" s="271"/>
      <c r="AA1133" s="832"/>
      <c r="AB1133" s="856"/>
      <c r="AC1133" s="320"/>
      <c r="AD1133" s="320"/>
      <c r="AE1133" s="320"/>
      <c r="AF1133" s="320"/>
      <c r="AG1133" s="858"/>
      <c r="AH1133" s="46"/>
      <c r="AI1133" s="19"/>
    </row>
    <row r="1134" spans="2:35" s="90" customFormat="1" ht="16.5" hidden="1" customHeight="1">
      <c r="B1134" s="821"/>
      <c r="C1134" s="78" t="s">
        <v>348</v>
      </c>
      <c r="D1134" s="78">
        <f>COUNTA(D1124:D1133)</f>
        <v>0</v>
      </c>
      <c r="E1134" s="78"/>
      <c r="F1134" s="78"/>
      <c r="G1134" s="69">
        <f>SUM(G1124:G1133)</f>
        <v>0</v>
      </c>
      <c r="H1134" s="69">
        <f>SUM(H1124:H1133)</f>
        <v>0</v>
      </c>
      <c r="I1134" s="69"/>
      <c r="J1134" s="69"/>
      <c r="K1134" s="69"/>
      <c r="L1134" s="69"/>
      <c r="M1134" s="69"/>
      <c r="N1134" s="69"/>
      <c r="O1134" s="70">
        <f>SUM(O1124:O1133)</f>
        <v>0</v>
      </c>
      <c r="P1134" s="71">
        <f>SUM(P1124:P1133)</f>
        <v>0</v>
      </c>
      <c r="Q1134" s="71"/>
      <c r="R1134" s="71">
        <f>SUM(R1124:R1133)</f>
        <v>0</v>
      </c>
      <c r="S1134" s="71"/>
      <c r="T1134" s="71"/>
      <c r="U1134" s="74">
        <f>SUM(U1124:U1133)</f>
        <v>0</v>
      </c>
      <c r="V1134" s="74"/>
      <c r="W1134" s="74">
        <f t="shared" ref="W1134" si="192">SUM(W1124:W1133)</f>
        <v>0</v>
      </c>
      <c r="X1134" s="74"/>
      <c r="Y1134" s="74">
        <f>SUM(Y1124:Y1133)</f>
        <v>0</v>
      </c>
      <c r="Z1134" s="74"/>
      <c r="AA1134" s="71"/>
      <c r="AB1134" s="71" t="e">
        <f>SUM(AB1124:AB1133)</f>
        <v>#REF!</v>
      </c>
      <c r="AC1134" s="71"/>
      <c r="AD1134" s="71"/>
      <c r="AE1134" s="71"/>
      <c r="AF1134" s="71"/>
      <c r="AG1134" s="71" t="e">
        <f t="shared" ref="AG1134" si="193">SUM(AG1124:AG1133)</f>
        <v>#REF!</v>
      </c>
      <c r="AH1134" s="81"/>
      <c r="AI1134" s="91"/>
    </row>
    <row r="1135" spans="2:35" s="93" customFormat="1" hidden="1">
      <c r="B1135" s="822"/>
      <c r="C1135" s="82"/>
      <c r="D1135" s="83"/>
      <c r="E1135" s="83"/>
      <c r="F1135" s="84"/>
      <c r="G1135" s="84"/>
      <c r="H1135" s="28" t="str">
        <f>IFERROR(IF(G1135/#REF!=0," ",G1135/#REF!),"")</f>
        <v/>
      </c>
      <c r="I1135" s="28"/>
      <c r="J1135" s="28"/>
      <c r="K1135" s="28"/>
      <c r="L1135" s="28"/>
      <c r="M1135" s="28"/>
      <c r="N1135" s="28"/>
      <c r="O1135" s="72"/>
      <c r="P1135" s="73"/>
      <c r="Q1135" s="73"/>
      <c r="R1135" s="73"/>
      <c r="S1135" s="73"/>
      <c r="T1135" s="73"/>
      <c r="U1135" s="73"/>
      <c r="V1135" s="73"/>
      <c r="W1135" s="73"/>
      <c r="X1135" s="73"/>
      <c r="Y1135" s="73"/>
      <c r="Z1135" s="73"/>
      <c r="AA1135" s="73"/>
      <c r="AB1135" s="73"/>
      <c r="AC1135" s="73"/>
      <c r="AD1135" s="73"/>
      <c r="AE1135" s="73"/>
      <c r="AF1135" s="73"/>
      <c r="AG1135" s="73"/>
      <c r="AH1135" s="87"/>
      <c r="AI1135" s="92"/>
    </row>
    <row r="1136" spans="2:35" hidden="1">
      <c r="B1136" s="823">
        <f>B1124+1</f>
        <v>94</v>
      </c>
      <c r="C1136" s="828"/>
      <c r="D1136" s="25"/>
      <c r="E1136" s="25"/>
      <c r="F1136" s="24"/>
      <c r="G1136" s="357"/>
      <c r="H1136" s="7" t="str">
        <f>IFERROR(IF(G1136/#REF!=0," ",G1136/#REF!),"")</f>
        <v/>
      </c>
      <c r="I1136" s="147"/>
      <c r="J1136" s="147"/>
      <c r="K1136" s="147"/>
      <c r="L1136" s="147"/>
      <c r="M1136" s="147"/>
      <c r="N1136" s="147"/>
      <c r="O1136" s="862" t="str">
        <f>IFERROR(ROUND(IF(G1146/#REF!=0,"",G1146/#REF!),0),"")</f>
        <v/>
      </c>
      <c r="P1136" s="859" t="str">
        <f>IFERROR(O1146/#REF!,"")</f>
        <v/>
      </c>
      <c r="Q1136" s="332"/>
      <c r="R1136" s="865" t="str">
        <f>IFERROR(P1146*#REF!/2,"")</f>
        <v/>
      </c>
      <c r="S1136" s="152"/>
      <c r="T1136" s="152"/>
      <c r="U1136" s="834" t="str">
        <f>IFERROR(ROUND(IF(OR(#REF!="Hino Truck",#REF!="Hino Truck",#REF!="Hino Truck",#REF!="Hino Truck"),$P1146/#REF!,""),1),"NA")</f>
        <v>NA</v>
      </c>
      <c r="V1136" s="344"/>
      <c r="W1136" s="834" t="str">
        <f>IFERROR(ROUND(IF(OR(#REF!="Shazoor",#REF!="Shazoor",#REF!="Shazoor",#REF!="Shazoor"),$P1146/#REF!,""),1),"NA")</f>
        <v>NA</v>
      </c>
      <c r="X1136" s="344"/>
      <c r="Y1136" s="834" t="str">
        <f>IFERROR(ROUND(IF(OR(#REF!="Suzuki",#REF!="Suzuki",#REF!="Suzuki",#REF!="Suzuki"),$P1146/#REF!,""),1),"NA")</f>
        <v>NA</v>
      </c>
      <c r="Z1136" s="269"/>
      <c r="AA1136" s="830"/>
      <c r="AB1136" s="855" t="e">
        <f>H1146/#REF!/#REF!</f>
        <v>#REF!</v>
      </c>
      <c r="AC1136" s="319"/>
      <c r="AD1136" s="319"/>
      <c r="AE1136" s="319"/>
      <c r="AF1136" s="319"/>
      <c r="AG1136" s="857" t="e">
        <f>ROUND(AB1146/#REF!,0)</f>
        <v>#REF!</v>
      </c>
      <c r="AH1136" s="44"/>
      <c r="AI1136" s="19"/>
    </row>
    <row r="1137" spans="2:35" hidden="1">
      <c r="B1137" s="823"/>
      <c r="C1137" s="828"/>
      <c r="D1137" s="25"/>
      <c r="E1137" s="25"/>
      <c r="F1137" s="357"/>
      <c r="G1137" s="357"/>
      <c r="H1137" s="7" t="str">
        <f>IFERROR(IF(G1137/#REF!=0," ",G1137/#REF!),"")</f>
        <v/>
      </c>
      <c r="I1137" s="147"/>
      <c r="J1137" s="147"/>
      <c r="K1137" s="147"/>
      <c r="L1137" s="147"/>
      <c r="M1137" s="147"/>
      <c r="N1137" s="147"/>
      <c r="O1137" s="863"/>
      <c r="P1137" s="860"/>
      <c r="Q1137" s="330"/>
      <c r="R1137" s="866"/>
      <c r="S1137" s="152"/>
      <c r="T1137" s="152"/>
      <c r="U1137" s="835"/>
      <c r="V1137" s="345"/>
      <c r="W1137" s="835"/>
      <c r="X1137" s="345"/>
      <c r="Y1137" s="835"/>
      <c r="Z1137" s="270"/>
      <c r="AA1137" s="831"/>
      <c r="AB1137" s="855"/>
      <c r="AC1137" s="319"/>
      <c r="AD1137" s="319"/>
      <c r="AE1137" s="319"/>
      <c r="AF1137" s="319"/>
      <c r="AG1137" s="857"/>
      <c r="AH1137" s="46"/>
      <c r="AI1137" s="19"/>
    </row>
    <row r="1138" spans="2:35" hidden="1">
      <c r="B1138" s="823"/>
      <c r="C1138" s="828"/>
      <c r="D1138" s="25"/>
      <c r="E1138" s="25"/>
      <c r="F1138" s="357"/>
      <c r="G1138" s="357"/>
      <c r="H1138" s="7" t="str">
        <f>IFERROR(IF(G1138/#REF!=0," ",G1138/#REF!),"")</f>
        <v/>
      </c>
      <c r="I1138" s="147"/>
      <c r="J1138" s="147"/>
      <c r="K1138" s="147"/>
      <c r="L1138" s="147"/>
      <c r="M1138" s="147"/>
      <c r="N1138" s="147"/>
      <c r="O1138" s="863"/>
      <c r="P1138" s="860"/>
      <c r="Q1138" s="330"/>
      <c r="R1138" s="866"/>
      <c r="S1138" s="152"/>
      <c r="T1138" s="152"/>
      <c r="U1138" s="835"/>
      <c r="V1138" s="345"/>
      <c r="W1138" s="835"/>
      <c r="X1138" s="345"/>
      <c r="Y1138" s="835"/>
      <c r="Z1138" s="270"/>
      <c r="AA1138" s="831"/>
      <c r="AB1138" s="855"/>
      <c r="AC1138" s="319"/>
      <c r="AD1138" s="319"/>
      <c r="AE1138" s="319"/>
      <c r="AF1138" s="319"/>
      <c r="AG1138" s="857"/>
      <c r="AH1138" s="46"/>
      <c r="AI1138" s="19"/>
    </row>
    <row r="1139" spans="2:35" hidden="1">
      <c r="B1139" s="823"/>
      <c r="C1139" s="828"/>
      <c r="D1139" s="25"/>
      <c r="E1139" s="25"/>
      <c r="F1139" s="357"/>
      <c r="G1139" s="357"/>
      <c r="H1139" s="7" t="str">
        <f>IFERROR(IF(G1139/#REF!=0," ",G1139/#REF!),"")</f>
        <v/>
      </c>
      <c r="I1139" s="147"/>
      <c r="J1139" s="147"/>
      <c r="K1139" s="147"/>
      <c r="L1139" s="147"/>
      <c r="M1139" s="147"/>
      <c r="N1139" s="147"/>
      <c r="O1139" s="863"/>
      <c r="P1139" s="860"/>
      <c r="Q1139" s="330"/>
      <c r="R1139" s="866"/>
      <c r="S1139" s="152"/>
      <c r="T1139" s="152"/>
      <c r="U1139" s="835"/>
      <c r="V1139" s="345"/>
      <c r="W1139" s="835"/>
      <c r="X1139" s="345"/>
      <c r="Y1139" s="835"/>
      <c r="Z1139" s="270"/>
      <c r="AA1139" s="831"/>
      <c r="AB1139" s="855"/>
      <c r="AC1139" s="319"/>
      <c r="AD1139" s="319"/>
      <c r="AE1139" s="319"/>
      <c r="AF1139" s="319"/>
      <c r="AG1139" s="857"/>
      <c r="AH1139" s="46"/>
      <c r="AI1139" s="19"/>
    </row>
    <row r="1140" spans="2:35" hidden="1">
      <c r="B1140" s="823"/>
      <c r="C1140" s="828"/>
      <c r="D1140" s="25"/>
      <c r="E1140" s="25"/>
      <c r="F1140" s="357"/>
      <c r="G1140" s="22"/>
      <c r="H1140" s="7" t="str">
        <f>IFERROR(IF(G1140/#REF!=0," ",G1140/#REF!),"")</f>
        <v/>
      </c>
      <c r="I1140" s="147"/>
      <c r="J1140" s="147"/>
      <c r="K1140" s="147"/>
      <c r="L1140" s="147"/>
      <c r="M1140" s="147"/>
      <c r="N1140" s="147"/>
      <c r="O1140" s="863"/>
      <c r="P1140" s="860"/>
      <c r="Q1140" s="330"/>
      <c r="R1140" s="866"/>
      <c r="S1140" s="152"/>
      <c r="T1140" s="152"/>
      <c r="U1140" s="835"/>
      <c r="V1140" s="345"/>
      <c r="W1140" s="835"/>
      <c r="X1140" s="345"/>
      <c r="Y1140" s="835"/>
      <c r="Z1140" s="270"/>
      <c r="AA1140" s="831"/>
      <c r="AB1140" s="855"/>
      <c r="AC1140" s="319"/>
      <c r="AD1140" s="319"/>
      <c r="AE1140" s="319"/>
      <c r="AF1140" s="319"/>
      <c r="AG1140" s="857"/>
      <c r="AH1140" s="46"/>
      <c r="AI1140" s="19"/>
    </row>
    <row r="1141" spans="2:35" hidden="1">
      <c r="B1141" s="823"/>
      <c r="C1141" s="828"/>
      <c r="D1141" s="25"/>
      <c r="E1141" s="25"/>
      <c r="F1141" s="357"/>
      <c r="G1141" s="22"/>
      <c r="H1141" s="7" t="str">
        <f>IFERROR(IF(G1141/#REF!=0," ",G1141/#REF!),"")</f>
        <v/>
      </c>
      <c r="I1141" s="147"/>
      <c r="J1141" s="147"/>
      <c r="K1141" s="147"/>
      <c r="L1141" s="147"/>
      <c r="M1141" s="147"/>
      <c r="N1141" s="147"/>
      <c r="O1141" s="863"/>
      <c r="P1141" s="860"/>
      <c r="Q1141" s="330"/>
      <c r="R1141" s="866"/>
      <c r="S1141" s="152"/>
      <c r="T1141" s="152"/>
      <c r="U1141" s="835"/>
      <c r="V1141" s="345"/>
      <c r="W1141" s="835"/>
      <c r="X1141" s="345"/>
      <c r="Y1141" s="835"/>
      <c r="Z1141" s="270"/>
      <c r="AA1141" s="831"/>
      <c r="AB1141" s="855"/>
      <c r="AC1141" s="319"/>
      <c r="AD1141" s="319"/>
      <c r="AE1141" s="319"/>
      <c r="AF1141" s="319"/>
      <c r="AG1141" s="857"/>
      <c r="AH1141" s="46"/>
      <c r="AI1141" s="19"/>
    </row>
    <row r="1142" spans="2:35" hidden="1">
      <c r="B1142" s="823"/>
      <c r="C1142" s="828"/>
      <c r="D1142" s="25"/>
      <c r="E1142" s="25"/>
      <c r="F1142" s="357"/>
      <c r="G1142" s="22"/>
      <c r="H1142" s="7" t="str">
        <f>IFERROR(IF(G1142/#REF!=0," ",G1142/#REF!),"")</f>
        <v/>
      </c>
      <c r="I1142" s="147"/>
      <c r="J1142" s="147"/>
      <c r="K1142" s="147"/>
      <c r="L1142" s="147"/>
      <c r="M1142" s="147"/>
      <c r="N1142" s="147"/>
      <c r="O1142" s="863"/>
      <c r="P1142" s="860"/>
      <c r="Q1142" s="330"/>
      <c r="R1142" s="866"/>
      <c r="S1142" s="152"/>
      <c r="T1142" s="152"/>
      <c r="U1142" s="835"/>
      <c r="V1142" s="345"/>
      <c r="W1142" s="835"/>
      <c r="X1142" s="345"/>
      <c r="Y1142" s="835"/>
      <c r="Z1142" s="270"/>
      <c r="AA1142" s="831"/>
      <c r="AB1142" s="855"/>
      <c r="AC1142" s="319"/>
      <c r="AD1142" s="319"/>
      <c r="AE1142" s="319"/>
      <c r="AF1142" s="319"/>
      <c r="AG1142" s="857"/>
      <c r="AH1142" s="46"/>
      <c r="AI1142" s="19"/>
    </row>
    <row r="1143" spans="2:35" hidden="1">
      <c r="B1143" s="823"/>
      <c r="C1143" s="828"/>
      <c r="D1143" s="25"/>
      <c r="E1143" s="25"/>
      <c r="F1143" s="357"/>
      <c r="G1143" s="22"/>
      <c r="H1143" s="7" t="str">
        <f>IFERROR(IF(G1143/#REF!=0," ",G1143/#REF!),"")</f>
        <v/>
      </c>
      <c r="I1143" s="147"/>
      <c r="J1143" s="147"/>
      <c r="K1143" s="147"/>
      <c r="L1143" s="147"/>
      <c r="M1143" s="147"/>
      <c r="N1143" s="147"/>
      <c r="O1143" s="863"/>
      <c r="P1143" s="860"/>
      <c r="Q1143" s="330"/>
      <c r="R1143" s="866"/>
      <c r="S1143" s="152"/>
      <c r="T1143" s="152"/>
      <c r="U1143" s="835"/>
      <c r="V1143" s="345"/>
      <c r="W1143" s="835"/>
      <c r="X1143" s="345"/>
      <c r="Y1143" s="835"/>
      <c r="Z1143" s="270"/>
      <c r="AA1143" s="831"/>
      <c r="AB1143" s="855"/>
      <c r="AC1143" s="319"/>
      <c r="AD1143" s="319"/>
      <c r="AE1143" s="319"/>
      <c r="AF1143" s="319"/>
      <c r="AG1143" s="857"/>
      <c r="AH1143" s="46"/>
      <c r="AI1143" s="19"/>
    </row>
    <row r="1144" spans="2:35" hidden="1">
      <c r="B1144" s="823"/>
      <c r="C1144" s="828"/>
      <c r="D1144" s="25"/>
      <c r="E1144" s="25"/>
      <c r="F1144" s="357"/>
      <c r="G1144" s="22"/>
      <c r="H1144" s="7" t="str">
        <f>IFERROR(IF(G1144/#REF!=0," ",G1144/#REF!),"")</f>
        <v/>
      </c>
      <c r="I1144" s="147"/>
      <c r="J1144" s="147"/>
      <c r="K1144" s="147"/>
      <c r="L1144" s="147"/>
      <c r="M1144" s="147"/>
      <c r="N1144" s="147"/>
      <c r="O1144" s="863"/>
      <c r="P1144" s="860"/>
      <c r="Q1144" s="330"/>
      <c r="R1144" s="866"/>
      <c r="S1144" s="152"/>
      <c r="T1144" s="152"/>
      <c r="U1144" s="835"/>
      <c r="V1144" s="345"/>
      <c r="W1144" s="835"/>
      <c r="X1144" s="345"/>
      <c r="Y1144" s="835"/>
      <c r="Z1144" s="270"/>
      <c r="AA1144" s="831"/>
      <c r="AB1144" s="855"/>
      <c r="AC1144" s="319"/>
      <c r="AD1144" s="319"/>
      <c r="AE1144" s="319"/>
      <c r="AF1144" s="319"/>
      <c r="AG1144" s="857"/>
      <c r="AH1144" s="46"/>
      <c r="AI1144" s="19"/>
    </row>
    <row r="1145" spans="2:35" hidden="1">
      <c r="B1145" s="822"/>
      <c r="C1145" s="829"/>
      <c r="D1145" s="25"/>
      <c r="E1145" s="25"/>
      <c r="F1145" s="357"/>
      <c r="G1145" s="22"/>
      <c r="H1145" s="7" t="str">
        <f>IFERROR(IF(G1145/#REF!=0," ",G1145/#REF!),"")</f>
        <v/>
      </c>
      <c r="I1145" s="7"/>
      <c r="J1145" s="7"/>
      <c r="K1145" s="7"/>
      <c r="L1145" s="7"/>
      <c r="M1145" s="7"/>
      <c r="N1145" s="7"/>
      <c r="O1145" s="864"/>
      <c r="P1145" s="861"/>
      <c r="Q1145" s="331"/>
      <c r="R1145" s="867"/>
      <c r="S1145" s="153"/>
      <c r="T1145" s="153"/>
      <c r="U1145" s="836"/>
      <c r="V1145" s="346"/>
      <c r="W1145" s="836"/>
      <c r="X1145" s="346"/>
      <c r="Y1145" s="836"/>
      <c r="Z1145" s="271"/>
      <c r="AA1145" s="832"/>
      <c r="AB1145" s="856"/>
      <c r="AC1145" s="320"/>
      <c r="AD1145" s="320"/>
      <c r="AE1145" s="320"/>
      <c r="AF1145" s="320"/>
      <c r="AG1145" s="858"/>
      <c r="AH1145" s="46"/>
      <c r="AI1145" s="19"/>
    </row>
    <row r="1146" spans="2:35" s="90" customFormat="1" ht="16.5" hidden="1" customHeight="1">
      <c r="B1146" s="950"/>
      <c r="C1146" s="78" t="s">
        <v>348</v>
      </c>
      <c r="D1146" s="78">
        <f>COUNTA(D1136:D1145)</f>
        <v>0</v>
      </c>
      <c r="E1146" s="78"/>
      <c r="F1146" s="78"/>
      <c r="G1146" s="69">
        <f>SUM(G1136:G1145)</f>
        <v>0</v>
      </c>
      <c r="H1146" s="69">
        <f>SUM(H1136:H1145)</f>
        <v>0</v>
      </c>
      <c r="I1146" s="69"/>
      <c r="J1146" s="69"/>
      <c r="K1146" s="69"/>
      <c r="L1146" s="69"/>
      <c r="M1146" s="69"/>
      <c r="N1146" s="69"/>
      <c r="O1146" s="70">
        <f>SUM(O1136:O1145)</f>
        <v>0</v>
      </c>
      <c r="P1146" s="71">
        <f>SUM(P1136:P1145)</f>
        <v>0</v>
      </c>
      <c r="Q1146" s="71"/>
      <c r="R1146" s="71">
        <f>SUM(R1136:R1145)</f>
        <v>0</v>
      </c>
      <c r="S1146" s="71"/>
      <c r="T1146" s="71"/>
      <c r="U1146" s="74">
        <f>SUM(U1136:U1145)</f>
        <v>0</v>
      </c>
      <c r="V1146" s="74"/>
      <c r="W1146" s="74">
        <f t="shared" ref="W1146" si="194">SUM(W1136:W1145)</f>
        <v>0</v>
      </c>
      <c r="X1146" s="74"/>
      <c r="Y1146" s="74">
        <f>SUM(Y1136:Y1145)</f>
        <v>0</v>
      </c>
      <c r="Z1146" s="74"/>
      <c r="AA1146" s="71"/>
      <c r="AB1146" s="71" t="e">
        <f>SUM(AB1136:AB1145)</f>
        <v>#REF!</v>
      </c>
      <c r="AC1146" s="71"/>
      <c r="AD1146" s="71"/>
      <c r="AE1146" s="71"/>
      <c r="AF1146" s="71"/>
      <c r="AG1146" s="71" t="e">
        <f t="shared" ref="AG1146" si="195">SUM(AG1136:AG1145)</f>
        <v>#REF!</v>
      </c>
      <c r="AH1146" s="81"/>
      <c r="AI1146" s="91"/>
    </row>
    <row r="1147" spans="2:35" s="93" customFormat="1">
      <c r="B1147" s="949"/>
      <c r="C1147" s="82"/>
      <c r="D1147" s="83"/>
      <c r="E1147" s="951"/>
      <c r="F1147" s="952"/>
      <c r="G1147" s="84"/>
      <c r="H1147" s="28" t="str">
        <f>IFERROR(IF(G1147/#REF!=0," ",G1147/#REF!),"")</f>
        <v/>
      </c>
      <c r="I1147" s="28"/>
      <c r="J1147" s="28"/>
      <c r="K1147" s="28"/>
      <c r="L1147" s="28"/>
      <c r="M1147" s="28"/>
      <c r="N1147" s="28"/>
      <c r="O1147" s="72"/>
      <c r="P1147" s="73"/>
      <c r="Q1147" s="73"/>
      <c r="R1147" s="73"/>
      <c r="S1147" s="73"/>
      <c r="T1147" s="73"/>
      <c r="U1147" s="73"/>
      <c r="V1147" s="73"/>
      <c r="W1147" s="73"/>
      <c r="X1147" s="73"/>
      <c r="Y1147" s="73"/>
      <c r="Z1147" s="73"/>
      <c r="AA1147" s="73"/>
      <c r="AB1147" s="73"/>
      <c r="AC1147" s="73"/>
      <c r="AD1147" s="73"/>
      <c r="AE1147" s="73"/>
      <c r="AF1147" s="73"/>
      <c r="AG1147" s="73"/>
      <c r="AH1147" s="87"/>
      <c r="AI1147" s="92"/>
    </row>
    <row r="1148" spans="2:35" hidden="1">
      <c r="B1148" s="948">
        <f>B1136+1</f>
        <v>95</v>
      </c>
      <c r="C1148" s="828"/>
      <c r="D1148" s="25"/>
      <c r="E1148" s="25"/>
      <c r="F1148" s="24"/>
      <c r="G1148" s="357"/>
      <c r="H1148" s="7" t="str">
        <f>IFERROR(IF(G1148/#REF!=0," ",G1148/#REF!),"")</f>
        <v/>
      </c>
      <c r="I1148" s="147"/>
      <c r="J1148" s="147"/>
      <c r="K1148" s="147"/>
      <c r="L1148" s="147"/>
      <c r="M1148" s="147"/>
      <c r="N1148" s="147"/>
      <c r="O1148" s="862" t="str">
        <f>IFERROR(ROUND(IF(G1158/#REF!=0,"",G1158/#REF!),0),"")</f>
        <v/>
      </c>
      <c r="P1148" s="859" t="str">
        <f>IFERROR(O1158/#REF!,"")</f>
        <v/>
      </c>
      <c r="Q1148" s="332"/>
      <c r="R1148" s="865" t="str">
        <f>IFERROR(P1158*#REF!/2,"")</f>
        <v/>
      </c>
      <c r="S1148" s="152"/>
      <c r="T1148" s="152"/>
      <c r="U1148" s="834" t="str">
        <f>IFERROR(ROUND(IF(OR(#REF!="Hino Truck",#REF!="Hino Truck",#REF!="Hino Truck",#REF!="Hino Truck"),$P1158/#REF!,""),1),"NA")</f>
        <v>NA</v>
      </c>
      <c r="V1148" s="344"/>
      <c r="W1148" s="834" t="str">
        <f>IFERROR(ROUND(IF(OR(#REF!="Shazoor",#REF!="Shazoor",#REF!="Shazoor",#REF!="Shazoor"),$P1158/#REF!,""),1),"NA")</f>
        <v>NA</v>
      </c>
      <c r="X1148" s="344"/>
      <c r="Y1148" s="834" t="str">
        <f>IFERROR(ROUND(IF(OR(#REF!="Suzuki",#REF!="Suzuki",#REF!="Suzuki",#REF!="Suzuki"),$P1158/#REF!,""),1),"NA")</f>
        <v>NA</v>
      </c>
      <c r="Z1148" s="269"/>
      <c r="AA1148" s="830"/>
      <c r="AB1148" s="855" t="e">
        <f>H1158/#REF!/#REF!</f>
        <v>#REF!</v>
      </c>
      <c r="AC1148" s="319"/>
      <c r="AD1148" s="319"/>
      <c r="AE1148" s="319"/>
      <c r="AF1148" s="319"/>
      <c r="AG1148" s="857" t="e">
        <f>ROUND(AB1158/#REF!,0)</f>
        <v>#REF!</v>
      </c>
      <c r="AH1148" s="44"/>
      <c r="AI1148" s="19"/>
    </row>
    <row r="1149" spans="2:35" hidden="1">
      <c r="B1149" s="948"/>
      <c r="C1149" s="828"/>
      <c r="D1149" s="25"/>
      <c r="E1149" s="25"/>
      <c r="F1149" s="357"/>
      <c r="G1149" s="357"/>
      <c r="H1149" s="7" t="str">
        <f>IFERROR(IF(G1149/#REF!=0," ",G1149/#REF!),"")</f>
        <v/>
      </c>
      <c r="I1149" s="147"/>
      <c r="J1149" s="147"/>
      <c r="K1149" s="147"/>
      <c r="L1149" s="147"/>
      <c r="M1149" s="147"/>
      <c r="N1149" s="147"/>
      <c r="O1149" s="863"/>
      <c r="P1149" s="860"/>
      <c r="Q1149" s="330"/>
      <c r="R1149" s="866"/>
      <c r="S1149" s="152"/>
      <c r="T1149" s="152"/>
      <c r="U1149" s="835"/>
      <c r="V1149" s="345"/>
      <c r="W1149" s="835"/>
      <c r="X1149" s="345"/>
      <c r="Y1149" s="835"/>
      <c r="Z1149" s="270"/>
      <c r="AA1149" s="831"/>
      <c r="AB1149" s="855"/>
      <c r="AC1149" s="319"/>
      <c r="AD1149" s="319"/>
      <c r="AE1149" s="319"/>
      <c r="AF1149" s="319"/>
      <c r="AG1149" s="857"/>
      <c r="AH1149" s="46"/>
      <c r="AI1149" s="19"/>
    </row>
    <row r="1150" spans="2:35" hidden="1">
      <c r="B1150" s="948"/>
      <c r="C1150" s="828"/>
      <c r="D1150" s="25"/>
      <c r="E1150" s="25"/>
      <c r="F1150" s="357"/>
      <c r="G1150" s="357"/>
      <c r="H1150" s="7" t="str">
        <f>IFERROR(IF(G1150/#REF!=0," ",G1150/#REF!),"")</f>
        <v/>
      </c>
      <c r="I1150" s="147"/>
      <c r="J1150" s="147"/>
      <c r="K1150" s="147"/>
      <c r="L1150" s="147"/>
      <c r="M1150" s="147"/>
      <c r="N1150" s="147"/>
      <c r="O1150" s="863"/>
      <c r="P1150" s="860"/>
      <c r="Q1150" s="330"/>
      <c r="R1150" s="866"/>
      <c r="S1150" s="152"/>
      <c r="T1150" s="152"/>
      <c r="U1150" s="835"/>
      <c r="V1150" s="345"/>
      <c r="W1150" s="835"/>
      <c r="X1150" s="345"/>
      <c r="Y1150" s="835"/>
      <c r="Z1150" s="270"/>
      <c r="AA1150" s="831"/>
      <c r="AB1150" s="855"/>
      <c r="AC1150" s="319"/>
      <c r="AD1150" s="319"/>
      <c r="AE1150" s="319"/>
      <c r="AF1150" s="319"/>
      <c r="AG1150" s="857"/>
      <c r="AH1150" s="46"/>
      <c r="AI1150" s="19"/>
    </row>
    <row r="1151" spans="2:35" hidden="1">
      <c r="B1151" s="948"/>
      <c r="C1151" s="828"/>
      <c r="D1151" s="25"/>
      <c r="E1151" s="25"/>
      <c r="F1151" s="357"/>
      <c r="G1151" s="357"/>
      <c r="H1151" s="7" t="str">
        <f>IFERROR(IF(G1151/#REF!=0," ",G1151/#REF!),"")</f>
        <v/>
      </c>
      <c r="I1151" s="147"/>
      <c r="J1151" s="147"/>
      <c r="K1151" s="147"/>
      <c r="L1151" s="147"/>
      <c r="M1151" s="147"/>
      <c r="N1151" s="147"/>
      <c r="O1151" s="863"/>
      <c r="P1151" s="860"/>
      <c r="Q1151" s="330"/>
      <c r="R1151" s="866"/>
      <c r="S1151" s="152"/>
      <c r="T1151" s="152"/>
      <c r="U1151" s="835"/>
      <c r="V1151" s="345"/>
      <c r="W1151" s="835"/>
      <c r="X1151" s="345"/>
      <c r="Y1151" s="835"/>
      <c r="Z1151" s="270"/>
      <c r="AA1151" s="831"/>
      <c r="AB1151" s="855"/>
      <c r="AC1151" s="319"/>
      <c r="AD1151" s="319"/>
      <c r="AE1151" s="319"/>
      <c r="AF1151" s="319"/>
      <c r="AG1151" s="857"/>
      <c r="AH1151" s="46"/>
      <c r="AI1151" s="19"/>
    </row>
    <row r="1152" spans="2:35" hidden="1">
      <c r="B1152" s="948"/>
      <c r="C1152" s="828"/>
      <c r="D1152" s="25"/>
      <c r="E1152" s="25"/>
      <c r="F1152" s="357"/>
      <c r="G1152" s="22"/>
      <c r="H1152" s="7" t="str">
        <f>IFERROR(IF(G1152/#REF!=0," ",G1152/#REF!),"")</f>
        <v/>
      </c>
      <c r="I1152" s="147"/>
      <c r="J1152" s="147"/>
      <c r="K1152" s="147"/>
      <c r="L1152" s="147"/>
      <c r="M1152" s="147"/>
      <c r="N1152" s="147"/>
      <c r="O1152" s="863"/>
      <c r="P1152" s="860"/>
      <c r="Q1152" s="330"/>
      <c r="R1152" s="866"/>
      <c r="S1152" s="152"/>
      <c r="T1152" s="152"/>
      <c r="U1152" s="835"/>
      <c r="V1152" s="345"/>
      <c r="W1152" s="835"/>
      <c r="X1152" s="345"/>
      <c r="Y1152" s="835"/>
      <c r="Z1152" s="270"/>
      <c r="AA1152" s="831"/>
      <c r="AB1152" s="855"/>
      <c r="AC1152" s="319"/>
      <c r="AD1152" s="319"/>
      <c r="AE1152" s="319"/>
      <c r="AF1152" s="319"/>
      <c r="AG1152" s="857"/>
      <c r="AH1152" s="46"/>
      <c r="AI1152" s="19"/>
    </row>
    <row r="1153" spans="2:35" hidden="1">
      <c r="B1153" s="948"/>
      <c r="C1153" s="828"/>
      <c r="D1153" s="25"/>
      <c r="E1153" s="25"/>
      <c r="F1153" s="357"/>
      <c r="G1153" s="22"/>
      <c r="H1153" s="7" t="str">
        <f>IFERROR(IF(G1153/#REF!=0," ",G1153/#REF!),"")</f>
        <v/>
      </c>
      <c r="I1153" s="147"/>
      <c r="J1153" s="147"/>
      <c r="K1153" s="147"/>
      <c r="L1153" s="147"/>
      <c r="M1153" s="147"/>
      <c r="N1153" s="147"/>
      <c r="O1153" s="863"/>
      <c r="P1153" s="860"/>
      <c r="Q1153" s="330"/>
      <c r="R1153" s="866"/>
      <c r="S1153" s="152"/>
      <c r="T1153" s="152"/>
      <c r="U1153" s="835"/>
      <c r="V1153" s="345"/>
      <c r="W1153" s="835"/>
      <c r="X1153" s="345"/>
      <c r="Y1153" s="835"/>
      <c r="Z1153" s="270"/>
      <c r="AA1153" s="831"/>
      <c r="AB1153" s="855"/>
      <c r="AC1153" s="319"/>
      <c r="AD1153" s="319"/>
      <c r="AE1153" s="319"/>
      <c r="AF1153" s="319"/>
      <c r="AG1153" s="857"/>
      <c r="AH1153" s="46"/>
      <c r="AI1153" s="19"/>
    </row>
    <row r="1154" spans="2:35" hidden="1">
      <c r="B1154" s="948"/>
      <c r="C1154" s="828"/>
      <c r="D1154" s="25"/>
      <c r="E1154" s="25"/>
      <c r="F1154" s="357"/>
      <c r="G1154" s="22"/>
      <c r="H1154" s="7" t="str">
        <f>IFERROR(IF(G1154/#REF!=0," ",G1154/#REF!),"")</f>
        <v/>
      </c>
      <c r="I1154" s="147"/>
      <c r="J1154" s="147"/>
      <c r="K1154" s="147"/>
      <c r="L1154" s="147"/>
      <c r="M1154" s="147"/>
      <c r="N1154" s="147"/>
      <c r="O1154" s="863"/>
      <c r="P1154" s="860"/>
      <c r="Q1154" s="330"/>
      <c r="R1154" s="866"/>
      <c r="S1154" s="152"/>
      <c r="T1154" s="152"/>
      <c r="U1154" s="835"/>
      <c r="V1154" s="345"/>
      <c r="W1154" s="835"/>
      <c r="X1154" s="345"/>
      <c r="Y1154" s="835"/>
      <c r="Z1154" s="270"/>
      <c r="AA1154" s="831"/>
      <c r="AB1154" s="855"/>
      <c r="AC1154" s="319"/>
      <c r="AD1154" s="319"/>
      <c r="AE1154" s="319"/>
      <c r="AF1154" s="319"/>
      <c r="AG1154" s="857"/>
      <c r="AH1154" s="46"/>
      <c r="AI1154" s="19"/>
    </row>
    <row r="1155" spans="2:35" hidden="1">
      <c r="B1155" s="948"/>
      <c r="C1155" s="828"/>
      <c r="D1155" s="25"/>
      <c r="E1155" s="25"/>
      <c r="F1155" s="357"/>
      <c r="G1155" s="22"/>
      <c r="H1155" s="7" t="str">
        <f>IFERROR(IF(G1155/#REF!=0," ",G1155/#REF!),"")</f>
        <v/>
      </c>
      <c r="I1155" s="147"/>
      <c r="J1155" s="147"/>
      <c r="K1155" s="147"/>
      <c r="L1155" s="147"/>
      <c r="M1155" s="147"/>
      <c r="N1155" s="147"/>
      <c r="O1155" s="863"/>
      <c r="P1155" s="860"/>
      <c r="Q1155" s="330"/>
      <c r="R1155" s="866"/>
      <c r="S1155" s="152"/>
      <c r="T1155" s="152"/>
      <c r="U1155" s="835"/>
      <c r="V1155" s="345"/>
      <c r="W1155" s="835"/>
      <c r="X1155" s="345"/>
      <c r="Y1155" s="835"/>
      <c r="Z1155" s="270"/>
      <c r="AA1155" s="831"/>
      <c r="AB1155" s="855"/>
      <c r="AC1155" s="319"/>
      <c r="AD1155" s="319"/>
      <c r="AE1155" s="319"/>
      <c r="AF1155" s="319"/>
      <c r="AG1155" s="857"/>
      <c r="AH1155" s="46"/>
      <c r="AI1155" s="19"/>
    </row>
    <row r="1156" spans="2:35" hidden="1">
      <c r="B1156" s="948"/>
      <c r="C1156" s="828"/>
      <c r="D1156" s="25"/>
      <c r="E1156" s="25"/>
      <c r="F1156" s="357"/>
      <c r="G1156" s="22"/>
      <c r="H1156" s="7" t="str">
        <f>IFERROR(IF(G1156/#REF!=0," ",G1156/#REF!),"")</f>
        <v/>
      </c>
      <c r="I1156" s="147"/>
      <c r="J1156" s="147"/>
      <c r="K1156" s="147"/>
      <c r="L1156" s="147"/>
      <c r="M1156" s="147"/>
      <c r="N1156" s="147"/>
      <c r="O1156" s="863"/>
      <c r="P1156" s="860"/>
      <c r="Q1156" s="330"/>
      <c r="R1156" s="866"/>
      <c r="S1156" s="152"/>
      <c r="T1156" s="152"/>
      <c r="U1156" s="835"/>
      <c r="V1156" s="345"/>
      <c r="W1156" s="835"/>
      <c r="X1156" s="345"/>
      <c r="Y1156" s="835"/>
      <c r="Z1156" s="270"/>
      <c r="AA1156" s="831"/>
      <c r="AB1156" s="855"/>
      <c r="AC1156" s="319"/>
      <c r="AD1156" s="319"/>
      <c r="AE1156" s="319"/>
      <c r="AF1156" s="319"/>
      <c r="AG1156" s="857"/>
      <c r="AH1156" s="46"/>
      <c r="AI1156" s="19"/>
    </row>
    <row r="1157" spans="2:35" hidden="1">
      <c r="B1157" s="949"/>
      <c r="C1157" s="829"/>
      <c r="D1157" s="25"/>
      <c r="E1157" s="25"/>
      <c r="F1157" s="357"/>
      <c r="G1157" s="22"/>
      <c r="H1157" s="7" t="str">
        <f>IFERROR(IF(G1157/#REF!=0," ",G1157/#REF!),"")</f>
        <v/>
      </c>
      <c r="I1157" s="7"/>
      <c r="J1157" s="7"/>
      <c r="K1157" s="7"/>
      <c r="L1157" s="7"/>
      <c r="M1157" s="7"/>
      <c r="N1157" s="7"/>
      <c r="O1157" s="864"/>
      <c r="P1157" s="861"/>
      <c r="Q1157" s="331"/>
      <c r="R1157" s="867"/>
      <c r="S1157" s="153"/>
      <c r="T1157" s="153"/>
      <c r="U1157" s="836"/>
      <c r="V1157" s="346"/>
      <c r="W1157" s="836"/>
      <c r="X1157" s="346"/>
      <c r="Y1157" s="836"/>
      <c r="Z1157" s="271"/>
      <c r="AA1157" s="832"/>
      <c r="AB1157" s="856"/>
      <c r="AC1157" s="320"/>
      <c r="AD1157" s="320"/>
      <c r="AE1157" s="320"/>
      <c r="AF1157" s="320"/>
      <c r="AG1157" s="858"/>
      <c r="AH1157" s="46"/>
      <c r="AI1157" s="19"/>
    </row>
    <row r="1158" spans="2:35" s="90" customFormat="1" ht="16.5" hidden="1" customHeight="1">
      <c r="B1158" s="950"/>
      <c r="C1158" s="78" t="s">
        <v>348</v>
      </c>
      <c r="D1158" s="78">
        <f>COUNTA(D1148:D1157)</f>
        <v>0</v>
      </c>
      <c r="E1158" s="78"/>
      <c r="F1158" s="78"/>
      <c r="G1158" s="69">
        <f>SUM(G1148:G1157)</f>
        <v>0</v>
      </c>
      <c r="H1158" s="69">
        <f>SUM(H1148:H1157)</f>
        <v>0</v>
      </c>
      <c r="I1158" s="69"/>
      <c r="J1158" s="69"/>
      <c r="K1158" s="69"/>
      <c r="L1158" s="69"/>
      <c r="M1158" s="69"/>
      <c r="N1158" s="69"/>
      <c r="O1158" s="70">
        <f>SUM(O1148:O1157)</f>
        <v>0</v>
      </c>
      <c r="P1158" s="71">
        <f>SUM(P1148:P1157)</f>
        <v>0</v>
      </c>
      <c r="Q1158" s="71"/>
      <c r="R1158" s="71">
        <f>SUM(R1148:R1157)</f>
        <v>0</v>
      </c>
      <c r="S1158" s="71"/>
      <c r="T1158" s="71"/>
      <c r="U1158" s="74">
        <f>SUM(U1148:U1157)</f>
        <v>0</v>
      </c>
      <c r="V1158" s="74"/>
      <c r="W1158" s="74">
        <f t="shared" ref="W1158" si="196">SUM(W1148:W1157)</f>
        <v>0</v>
      </c>
      <c r="X1158" s="74"/>
      <c r="Y1158" s="74">
        <f>SUM(Y1148:Y1157)</f>
        <v>0</v>
      </c>
      <c r="Z1158" s="74"/>
      <c r="AA1158" s="71"/>
      <c r="AB1158" s="71" t="e">
        <f>SUM(AB1148:AB1157)</f>
        <v>#REF!</v>
      </c>
      <c r="AC1158" s="71"/>
      <c r="AD1158" s="71"/>
      <c r="AE1158" s="71"/>
      <c r="AF1158" s="71"/>
      <c r="AG1158" s="71" t="e">
        <f t="shared" ref="AG1158" si="197">SUM(AG1148:AG1157)</f>
        <v>#REF!</v>
      </c>
      <c r="AH1158" s="81"/>
      <c r="AI1158" s="91"/>
    </row>
    <row r="1159" spans="2:35" s="93" customFormat="1" hidden="1">
      <c r="B1159" s="949"/>
      <c r="C1159" s="82"/>
      <c r="D1159" s="83"/>
      <c r="E1159" s="83"/>
      <c r="F1159" s="84"/>
      <c r="G1159" s="84"/>
      <c r="H1159" s="28" t="str">
        <f>IFERROR(IF(G1159/#REF!=0," ",G1159/#REF!),"")</f>
        <v/>
      </c>
      <c r="I1159" s="28"/>
      <c r="J1159" s="28"/>
      <c r="K1159" s="28"/>
      <c r="L1159" s="28"/>
      <c r="M1159" s="28"/>
      <c r="N1159" s="28"/>
      <c r="O1159" s="72"/>
      <c r="P1159" s="73"/>
      <c r="Q1159" s="73"/>
      <c r="R1159" s="73"/>
      <c r="S1159" s="73"/>
      <c r="T1159" s="73"/>
      <c r="U1159" s="73"/>
      <c r="V1159" s="73"/>
      <c r="W1159" s="73"/>
      <c r="X1159" s="73"/>
      <c r="Y1159" s="73"/>
      <c r="Z1159" s="73"/>
      <c r="AA1159" s="73"/>
      <c r="AB1159" s="73"/>
      <c r="AC1159" s="73"/>
      <c r="AD1159" s="73"/>
      <c r="AE1159" s="73"/>
      <c r="AF1159" s="73"/>
      <c r="AG1159" s="73"/>
      <c r="AH1159" s="87"/>
      <c r="AI1159" s="92"/>
    </row>
    <row r="1160" spans="2:35" hidden="1">
      <c r="B1160" s="948">
        <f>B1148+1</f>
        <v>96</v>
      </c>
      <c r="C1160" s="828"/>
      <c r="D1160" s="25"/>
      <c r="E1160" s="25"/>
      <c r="F1160" s="24"/>
      <c r="G1160" s="357"/>
      <c r="H1160" s="7" t="str">
        <f>IFERROR(IF(G1160/#REF!=0," ",G1160/#REF!),"")</f>
        <v/>
      </c>
      <c r="I1160" s="147"/>
      <c r="J1160" s="147"/>
      <c r="K1160" s="147"/>
      <c r="L1160" s="147"/>
      <c r="M1160" s="147"/>
      <c r="N1160" s="147"/>
      <c r="O1160" s="862" t="str">
        <f>IFERROR(ROUND(IF(G1170/#REF!=0,"",G1170/#REF!),0),"")</f>
        <v/>
      </c>
      <c r="P1160" s="859" t="str">
        <f>IFERROR(O1170/#REF!,"")</f>
        <v/>
      </c>
      <c r="Q1160" s="332"/>
      <c r="R1160" s="865" t="str">
        <f>IFERROR(P1170*#REF!/2,"")</f>
        <v/>
      </c>
      <c r="S1160" s="152"/>
      <c r="T1160" s="152"/>
      <c r="U1160" s="834" t="str">
        <f>IFERROR(ROUND(IF(OR(#REF!="Hino Truck",#REF!="Hino Truck",#REF!="Hino Truck",#REF!="Hino Truck"),$P1170/#REF!,""),1),"NA")</f>
        <v>NA</v>
      </c>
      <c r="V1160" s="344"/>
      <c r="W1160" s="834" t="str">
        <f>IFERROR(ROUND(IF(OR(#REF!="Shazoor",#REF!="Shazoor",#REF!="Shazoor",#REF!="Shazoor"),$P1170/#REF!,""),1),"NA")</f>
        <v>NA</v>
      </c>
      <c r="X1160" s="344"/>
      <c r="Y1160" s="834" t="str">
        <f>IFERROR(ROUND(IF(OR(#REF!="Suzuki",#REF!="Suzuki",#REF!="Suzuki",#REF!="Suzuki"),$P1170/#REF!,""),1),"NA")</f>
        <v>NA</v>
      </c>
      <c r="Z1160" s="269"/>
      <c r="AA1160" s="830"/>
      <c r="AB1160" s="855" t="e">
        <f>H1170/#REF!/#REF!</f>
        <v>#REF!</v>
      </c>
      <c r="AC1160" s="319"/>
      <c r="AD1160" s="319"/>
      <c r="AE1160" s="319"/>
      <c r="AF1160" s="319"/>
      <c r="AG1160" s="857" t="e">
        <f>ROUND(AB1170/#REF!,0)</f>
        <v>#REF!</v>
      </c>
      <c r="AH1160" s="44"/>
      <c r="AI1160" s="19"/>
    </row>
    <row r="1161" spans="2:35" hidden="1">
      <c r="B1161" s="948"/>
      <c r="C1161" s="828"/>
      <c r="D1161" s="25"/>
      <c r="E1161" s="25"/>
      <c r="F1161" s="357"/>
      <c r="G1161" s="357"/>
      <c r="H1161" s="7" t="str">
        <f>IFERROR(IF(G1161/#REF!=0," ",G1161/#REF!),"")</f>
        <v/>
      </c>
      <c r="I1161" s="147"/>
      <c r="J1161" s="147"/>
      <c r="K1161" s="147"/>
      <c r="L1161" s="147"/>
      <c r="M1161" s="147"/>
      <c r="N1161" s="147"/>
      <c r="O1161" s="863"/>
      <c r="P1161" s="860"/>
      <c r="Q1161" s="330"/>
      <c r="R1161" s="866"/>
      <c r="S1161" s="152"/>
      <c r="T1161" s="152"/>
      <c r="U1161" s="835"/>
      <c r="V1161" s="345"/>
      <c r="W1161" s="835"/>
      <c r="X1161" s="345"/>
      <c r="Y1161" s="835"/>
      <c r="Z1161" s="270"/>
      <c r="AA1161" s="831"/>
      <c r="AB1161" s="855"/>
      <c r="AC1161" s="319"/>
      <c r="AD1161" s="319"/>
      <c r="AE1161" s="319"/>
      <c r="AF1161" s="319"/>
      <c r="AG1161" s="857"/>
      <c r="AH1161" s="46"/>
      <c r="AI1161" s="19"/>
    </row>
    <row r="1162" spans="2:35" hidden="1">
      <c r="B1162" s="948"/>
      <c r="C1162" s="828"/>
      <c r="D1162" s="25"/>
      <c r="E1162" s="25"/>
      <c r="F1162" s="357"/>
      <c r="G1162" s="357"/>
      <c r="H1162" s="7" t="str">
        <f>IFERROR(IF(G1162/#REF!=0," ",G1162/#REF!),"")</f>
        <v/>
      </c>
      <c r="I1162" s="147"/>
      <c r="J1162" s="147"/>
      <c r="K1162" s="147"/>
      <c r="L1162" s="147"/>
      <c r="M1162" s="147"/>
      <c r="N1162" s="147"/>
      <c r="O1162" s="863"/>
      <c r="P1162" s="860"/>
      <c r="Q1162" s="330"/>
      <c r="R1162" s="866"/>
      <c r="S1162" s="152"/>
      <c r="T1162" s="152"/>
      <c r="U1162" s="835"/>
      <c r="V1162" s="345"/>
      <c r="W1162" s="835"/>
      <c r="X1162" s="345"/>
      <c r="Y1162" s="835"/>
      <c r="Z1162" s="270"/>
      <c r="AA1162" s="831"/>
      <c r="AB1162" s="855"/>
      <c r="AC1162" s="319"/>
      <c r="AD1162" s="319"/>
      <c r="AE1162" s="319"/>
      <c r="AF1162" s="319"/>
      <c r="AG1162" s="857"/>
      <c r="AH1162" s="46"/>
      <c r="AI1162" s="19"/>
    </row>
    <row r="1163" spans="2:35" hidden="1">
      <c r="B1163" s="948"/>
      <c r="C1163" s="828"/>
      <c r="D1163" s="25"/>
      <c r="E1163" s="25"/>
      <c r="F1163" s="357"/>
      <c r="G1163" s="357"/>
      <c r="H1163" s="7" t="str">
        <f>IFERROR(IF(G1163/#REF!=0," ",G1163/#REF!),"")</f>
        <v/>
      </c>
      <c r="I1163" s="147"/>
      <c r="J1163" s="147"/>
      <c r="K1163" s="147"/>
      <c r="L1163" s="147"/>
      <c r="M1163" s="147"/>
      <c r="N1163" s="147"/>
      <c r="O1163" s="863"/>
      <c r="P1163" s="860"/>
      <c r="Q1163" s="330"/>
      <c r="R1163" s="866"/>
      <c r="S1163" s="152"/>
      <c r="T1163" s="152"/>
      <c r="U1163" s="835"/>
      <c r="V1163" s="345"/>
      <c r="W1163" s="835"/>
      <c r="X1163" s="345"/>
      <c r="Y1163" s="835"/>
      <c r="Z1163" s="270"/>
      <c r="AA1163" s="831"/>
      <c r="AB1163" s="855"/>
      <c r="AC1163" s="319"/>
      <c r="AD1163" s="319"/>
      <c r="AE1163" s="319"/>
      <c r="AF1163" s="319"/>
      <c r="AG1163" s="857"/>
      <c r="AH1163" s="46"/>
      <c r="AI1163" s="19"/>
    </row>
    <row r="1164" spans="2:35" hidden="1">
      <c r="B1164" s="948"/>
      <c r="C1164" s="828"/>
      <c r="D1164" s="25"/>
      <c r="E1164" s="25"/>
      <c r="F1164" s="357"/>
      <c r="G1164" s="22"/>
      <c r="H1164" s="7" t="str">
        <f>IFERROR(IF(G1164/#REF!=0," ",G1164/#REF!),"")</f>
        <v/>
      </c>
      <c r="I1164" s="147"/>
      <c r="J1164" s="147"/>
      <c r="K1164" s="147"/>
      <c r="L1164" s="147"/>
      <c r="M1164" s="147"/>
      <c r="N1164" s="147"/>
      <c r="O1164" s="863"/>
      <c r="P1164" s="860"/>
      <c r="Q1164" s="330"/>
      <c r="R1164" s="866"/>
      <c r="S1164" s="152"/>
      <c r="T1164" s="152"/>
      <c r="U1164" s="835"/>
      <c r="V1164" s="345"/>
      <c r="W1164" s="835"/>
      <c r="X1164" s="345"/>
      <c r="Y1164" s="835"/>
      <c r="Z1164" s="270"/>
      <c r="AA1164" s="831"/>
      <c r="AB1164" s="855"/>
      <c r="AC1164" s="319"/>
      <c r="AD1164" s="319"/>
      <c r="AE1164" s="319"/>
      <c r="AF1164" s="319"/>
      <c r="AG1164" s="857"/>
      <c r="AH1164" s="46"/>
      <c r="AI1164" s="19"/>
    </row>
    <row r="1165" spans="2:35" hidden="1">
      <c r="B1165" s="948"/>
      <c r="C1165" s="828"/>
      <c r="D1165" s="25"/>
      <c r="E1165" s="25"/>
      <c r="F1165" s="357"/>
      <c r="G1165" s="22"/>
      <c r="H1165" s="7" t="str">
        <f>IFERROR(IF(G1165/#REF!=0," ",G1165/#REF!),"")</f>
        <v/>
      </c>
      <c r="I1165" s="147"/>
      <c r="J1165" s="147"/>
      <c r="K1165" s="147"/>
      <c r="L1165" s="147"/>
      <c r="M1165" s="147"/>
      <c r="N1165" s="147"/>
      <c r="O1165" s="863"/>
      <c r="P1165" s="860"/>
      <c r="Q1165" s="330"/>
      <c r="R1165" s="866"/>
      <c r="S1165" s="152"/>
      <c r="T1165" s="152"/>
      <c r="U1165" s="835"/>
      <c r="V1165" s="345"/>
      <c r="W1165" s="835"/>
      <c r="X1165" s="345"/>
      <c r="Y1165" s="835"/>
      <c r="Z1165" s="270"/>
      <c r="AA1165" s="831"/>
      <c r="AB1165" s="855"/>
      <c r="AC1165" s="319"/>
      <c r="AD1165" s="319"/>
      <c r="AE1165" s="319"/>
      <c r="AF1165" s="319"/>
      <c r="AG1165" s="857"/>
      <c r="AH1165" s="46"/>
      <c r="AI1165" s="19"/>
    </row>
    <row r="1166" spans="2:35" hidden="1">
      <c r="B1166" s="948"/>
      <c r="C1166" s="828"/>
      <c r="D1166" s="25"/>
      <c r="E1166" s="25"/>
      <c r="F1166" s="357"/>
      <c r="G1166" s="22"/>
      <c r="H1166" s="7" t="str">
        <f>IFERROR(IF(G1166/#REF!=0," ",G1166/#REF!),"")</f>
        <v/>
      </c>
      <c r="I1166" s="147"/>
      <c r="J1166" s="147"/>
      <c r="K1166" s="147"/>
      <c r="L1166" s="147"/>
      <c r="M1166" s="147"/>
      <c r="N1166" s="147"/>
      <c r="O1166" s="863"/>
      <c r="P1166" s="860"/>
      <c r="Q1166" s="330"/>
      <c r="R1166" s="866"/>
      <c r="S1166" s="152"/>
      <c r="T1166" s="152"/>
      <c r="U1166" s="835"/>
      <c r="V1166" s="345"/>
      <c r="W1166" s="835"/>
      <c r="X1166" s="345"/>
      <c r="Y1166" s="835"/>
      <c r="Z1166" s="270"/>
      <c r="AA1166" s="831"/>
      <c r="AB1166" s="855"/>
      <c r="AC1166" s="319"/>
      <c r="AD1166" s="319"/>
      <c r="AE1166" s="319"/>
      <c r="AF1166" s="319"/>
      <c r="AG1166" s="857"/>
      <c r="AH1166" s="46"/>
      <c r="AI1166" s="19"/>
    </row>
    <row r="1167" spans="2:35" hidden="1">
      <c r="B1167" s="948"/>
      <c r="C1167" s="828"/>
      <c r="D1167" s="25"/>
      <c r="E1167" s="25"/>
      <c r="F1167" s="357"/>
      <c r="G1167" s="22"/>
      <c r="H1167" s="7" t="str">
        <f>IFERROR(IF(G1167/#REF!=0," ",G1167/#REF!),"")</f>
        <v/>
      </c>
      <c r="I1167" s="147"/>
      <c r="J1167" s="147"/>
      <c r="K1167" s="147"/>
      <c r="L1167" s="147"/>
      <c r="M1167" s="147"/>
      <c r="N1167" s="147"/>
      <c r="O1167" s="863"/>
      <c r="P1167" s="860"/>
      <c r="Q1167" s="330"/>
      <c r="R1167" s="866"/>
      <c r="S1167" s="152"/>
      <c r="T1167" s="152"/>
      <c r="U1167" s="835"/>
      <c r="V1167" s="345"/>
      <c r="W1167" s="835"/>
      <c r="X1167" s="345"/>
      <c r="Y1167" s="835"/>
      <c r="Z1167" s="270"/>
      <c r="AA1167" s="831"/>
      <c r="AB1167" s="855"/>
      <c r="AC1167" s="319"/>
      <c r="AD1167" s="319"/>
      <c r="AE1167" s="319"/>
      <c r="AF1167" s="319"/>
      <c r="AG1167" s="857"/>
      <c r="AH1167" s="46"/>
      <c r="AI1167" s="19"/>
    </row>
    <row r="1168" spans="2:35" hidden="1">
      <c r="B1168" s="948"/>
      <c r="C1168" s="828"/>
      <c r="D1168" s="25"/>
      <c r="E1168" s="25"/>
      <c r="F1168" s="357"/>
      <c r="G1168" s="22"/>
      <c r="H1168" s="7" t="str">
        <f>IFERROR(IF(G1168/#REF!=0," ",G1168/#REF!),"")</f>
        <v/>
      </c>
      <c r="I1168" s="147"/>
      <c r="J1168" s="147"/>
      <c r="K1168" s="147"/>
      <c r="L1168" s="147"/>
      <c r="M1168" s="147"/>
      <c r="N1168" s="147"/>
      <c r="O1168" s="863"/>
      <c r="P1168" s="860"/>
      <c r="Q1168" s="330"/>
      <c r="R1168" s="866"/>
      <c r="S1168" s="152"/>
      <c r="T1168" s="152"/>
      <c r="U1168" s="835"/>
      <c r="V1168" s="345"/>
      <c r="W1168" s="835"/>
      <c r="X1168" s="345"/>
      <c r="Y1168" s="835"/>
      <c r="Z1168" s="270"/>
      <c r="AA1168" s="831"/>
      <c r="AB1168" s="855"/>
      <c r="AC1168" s="319"/>
      <c r="AD1168" s="319"/>
      <c r="AE1168" s="319"/>
      <c r="AF1168" s="319"/>
      <c r="AG1168" s="857"/>
      <c r="AH1168" s="46"/>
      <c r="AI1168" s="19"/>
    </row>
    <row r="1169" spans="2:35" hidden="1">
      <c r="B1169" s="949"/>
      <c r="C1169" s="829"/>
      <c r="D1169" s="25"/>
      <c r="E1169" s="25"/>
      <c r="F1169" s="357"/>
      <c r="G1169" s="22"/>
      <c r="H1169" s="7" t="str">
        <f>IFERROR(IF(G1169/#REF!=0," ",G1169/#REF!),"")</f>
        <v/>
      </c>
      <c r="I1169" s="7"/>
      <c r="J1169" s="7"/>
      <c r="K1169" s="7"/>
      <c r="L1169" s="7"/>
      <c r="M1169" s="7"/>
      <c r="N1169" s="7"/>
      <c r="O1169" s="864"/>
      <c r="P1169" s="861"/>
      <c r="Q1169" s="331"/>
      <c r="R1169" s="867"/>
      <c r="S1169" s="153"/>
      <c r="T1169" s="153"/>
      <c r="U1169" s="836"/>
      <c r="V1169" s="346"/>
      <c r="W1169" s="836"/>
      <c r="X1169" s="346"/>
      <c r="Y1169" s="836"/>
      <c r="Z1169" s="271"/>
      <c r="AA1169" s="832"/>
      <c r="AB1169" s="856"/>
      <c r="AC1169" s="320"/>
      <c r="AD1169" s="320"/>
      <c r="AE1169" s="320"/>
      <c r="AF1169" s="320"/>
      <c r="AG1169" s="858"/>
      <c r="AH1169" s="46"/>
      <c r="AI1169" s="19"/>
    </row>
    <row r="1170" spans="2:35" s="90" customFormat="1" ht="16.5" hidden="1" customHeight="1">
      <c r="B1170" s="950"/>
      <c r="C1170" s="78" t="s">
        <v>348</v>
      </c>
      <c r="D1170" s="78">
        <f>COUNTA(D1160:D1169)</f>
        <v>0</v>
      </c>
      <c r="E1170" s="78"/>
      <c r="F1170" s="78"/>
      <c r="G1170" s="69">
        <f>SUM(G1160:G1169)</f>
        <v>0</v>
      </c>
      <c r="H1170" s="69">
        <f>SUM(H1160:H1169)</f>
        <v>0</v>
      </c>
      <c r="I1170" s="69"/>
      <c r="J1170" s="69"/>
      <c r="K1170" s="69"/>
      <c r="L1170" s="69"/>
      <c r="M1170" s="69"/>
      <c r="N1170" s="69"/>
      <c r="O1170" s="70">
        <f>SUM(O1160:O1169)</f>
        <v>0</v>
      </c>
      <c r="P1170" s="71">
        <f>SUM(P1160:P1169)</f>
        <v>0</v>
      </c>
      <c r="Q1170" s="71"/>
      <c r="R1170" s="71">
        <f>SUM(R1160:R1169)</f>
        <v>0</v>
      </c>
      <c r="S1170" s="71"/>
      <c r="T1170" s="71"/>
      <c r="U1170" s="74">
        <f>SUM(U1160:U1169)</f>
        <v>0</v>
      </c>
      <c r="V1170" s="74"/>
      <c r="W1170" s="74">
        <f t="shared" ref="W1170" si="198">SUM(W1160:W1169)</f>
        <v>0</v>
      </c>
      <c r="X1170" s="74"/>
      <c r="Y1170" s="74">
        <f>SUM(Y1160:Y1169)</f>
        <v>0</v>
      </c>
      <c r="Z1170" s="74"/>
      <c r="AA1170" s="71"/>
      <c r="AB1170" s="71" t="e">
        <f>SUM(AB1160:AB1169)</f>
        <v>#REF!</v>
      </c>
      <c r="AC1170" s="71"/>
      <c r="AD1170" s="71"/>
      <c r="AE1170" s="71"/>
      <c r="AF1170" s="71"/>
      <c r="AG1170" s="71" t="e">
        <f t="shared" ref="AG1170" si="199">SUM(AG1160:AG1169)</f>
        <v>#REF!</v>
      </c>
      <c r="AH1170" s="81"/>
      <c r="AI1170" s="91"/>
    </row>
    <row r="1171" spans="2:35" s="93" customFormat="1" hidden="1">
      <c r="B1171" s="949"/>
      <c r="C1171" s="82"/>
      <c r="D1171" s="83"/>
      <c r="E1171" s="83"/>
      <c r="F1171" s="84"/>
      <c r="G1171" s="84"/>
      <c r="H1171" s="28" t="str">
        <f>IFERROR(IF(G1171/#REF!=0," ",G1171/#REF!),"")</f>
        <v/>
      </c>
      <c r="I1171" s="28"/>
      <c r="J1171" s="28"/>
      <c r="K1171" s="28"/>
      <c r="L1171" s="28"/>
      <c r="M1171" s="28"/>
      <c r="N1171" s="28"/>
      <c r="O1171" s="72"/>
      <c r="P1171" s="73"/>
      <c r="Q1171" s="73"/>
      <c r="R1171" s="73"/>
      <c r="S1171" s="73"/>
      <c r="T1171" s="73"/>
      <c r="U1171" s="73"/>
      <c r="V1171" s="73"/>
      <c r="W1171" s="73"/>
      <c r="X1171" s="73"/>
      <c r="Y1171" s="73"/>
      <c r="Z1171" s="73"/>
      <c r="AA1171" s="73"/>
      <c r="AB1171" s="73"/>
      <c r="AC1171" s="73"/>
      <c r="AD1171" s="73"/>
      <c r="AE1171" s="73"/>
      <c r="AF1171" s="73"/>
      <c r="AG1171" s="73"/>
      <c r="AH1171" s="87"/>
      <c r="AI1171" s="92"/>
    </row>
    <row r="1172" spans="2:35" hidden="1">
      <c r="B1172" s="948">
        <f>B1160+1</f>
        <v>97</v>
      </c>
      <c r="C1172" s="828"/>
      <c r="D1172" s="25"/>
      <c r="E1172" s="25"/>
      <c r="F1172" s="24"/>
      <c r="G1172" s="357"/>
      <c r="H1172" s="7" t="str">
        <f>IFERROR(IF(G1172/#REF!=0," ",G1172/#REF!),"")</f>
        <v/>
      </c>
      <c r="I1172" s="147"/>
      <c r="J1172" s="147"/>
      <c r="K1172" s="147"/>
      <c r="L1172" s="147"/>
      <c r="M1172" s="147"/>
      <c r="N1172" s="147"/>
      <c r="O1172" s="862" t="str">
        <f>IFERROR(ROUND(IF(G1182/#REF!=0,"",G1182/#REF!),0),"")</f>
        <v/>
      </c>
      <c r="P1172" s="859" t="str">
        <f>IFERROR(O1182/#REF!,"")</f>
        <v/>
      </c>
      <c r="Q1172" s="332"/>
      <c r="R1172" s="865" t="str">
        <f>IFERROR(P1182*#REF!/2,"")</f>
        <v/>
      </c>
      <c r="S1172" s="152"/>
      <c r="T1172" s="152"/>
      <c r="U1172" s="834" t="str">
        <f>IFERROR(ROUND(IF(OR(#REF!="Hino Truck",#REF!="Hino Truck",#REF!="Hino Truck",#REF!="Hino Truck"),$P1182/#REF!,""),1),"NA")</f>
        <v>NA</v>
      </c>
      <c r="V1172" s="344"/>
      <c r="W1172" s="834" t="str">
        <f>IFERROR(ROUND(IF(OR(#REF!="Shazoor",#REF!="Shazoor",#REF!="Shazoor",#REF!="Shazoor"),$P1182/#REF!,""),1),"NA")</f>
        <v>NA</v>
      </c>
      <c r="X1172" s="344"/>
      <c r="Y1172" s="834" t="str">
        <f>IFERROR(ROUND(IF(OR(#REF!="Suzuki",#REF!="Suzuki",#REF!="Suzuki",#REF!="Suzuki"),$P1182/#REF!,""),1),"NA")</f>
        <v>NA</v>
      </c>
      <c r="Z1172" s="269"/>
      <c r="AA1172" s="830"/>
      <c r="AB1172" s="855" t="e">
        <f>H1182/#REF!/#REF!</f>
        <v>#REF!</v>
      </c>
      <c r="AC1172" s="319"/>
      <c r="AD1172" s="319"/>
      <c r="AE1172" s="319"/>
      <c r="AF1172" s="319"/>
      <c r="AG1172" s="857" t="e">
        <f>ROUND(AB1182/#REF!,0)</f>
        <v>#REF!</v>
      </c>
      <c r="AH1172" s="44"/>
      <c r="AI1172" s="19"/>
    </row>
    <row r="1173" spans="2:35" hidden="1">
      <c r="B1173" s="948"/>
      <c r="C1173" s="828"/>
      <c r="D1173" s="25"/>
      <c r="E1173" s="25"/>
      <c r="F1173" s="357"/>
      <c r="G1173" s="357"/>
      <c r="H1173" s="7" t="str">
        <f>IFERROR(IF(G1173/#REF!=0," ",G1173/#REF!),"")</f>
        <v/>
      </c>
      <c r="I1173" s="147"/>
      <c r="J1173" s="147"/>
      <c r="K1173" s="147"/>
      <c r="L1173" s="147"/>
      <c r="M1173" s="147"/>
      <c r="N1173" s="147"/>
      <c r="O1173" s="863"/>
      <c r="P1173" s="860"/>
      <c r="Q1173" s="330"/>
      <c r="R1173" s="866"/>
      <c r="S1173" s="152"/>
      <c r="T1173" s="152"/>
      <c r="U1173" s="835"/>
      <c r="V1173" s="345"/>
      <c r="W1173" s="835"/>
      <c r="X1173" s="345"/>
      <c r="Y1173" s="835"/>
      <c r="Z1173" s="270"/>
      <c r="AA1173" s="831"/>
      <c r="AB1173" s="855"/>
      <c r="AC1173" s="319"/>
      <c r="AD1173" s="319"/>
      <c r="AE1173" s="319"/>
      <c r="AF1173" s="319"/>
      <c r="AG1173" s="857"/>
      <c r="AH1173" s="46"/>
      <c r="AI1173" s="19"/>
    </row>
    <row r="1174" spans="2:35" hidden="1">
      <c r="B1174" s="948"/>
      <c r="C1174" s="828"/>
      <c r="D1174" s="25"/>
      <c r="E1174" s="25"/>
      <c r="F1174" s="357"/>
      <c r="G1174" s="357"/>
      <c r="H1174" s="7" t="str">
        <f>IFERROR(IF(G1174/#REF!=0," ",G1174/#REF!),"")</f>
        <v/>
      </c>
      <c r="I1174" s="147"/>
      <c r="J1174" s="147"/>
      <c r="K1174" s="147"/>
      <c r="L1174" s="147"/>
      <c r="M1174" s="147"/>
      <c r="N1174" s="147"/>
      <c r="O1174" s="863"/>
      <c r="P1174" s="860"/>
      <c r="Q1174" s="330"/>
      <c r="R1174" s="866"/>
      <c r="S1174" s="152"/>
      <c r="T1174" s="152"/>
      <c r="U1174" s="835"/>
      <c r="V1174" s="345"/>
      <c r="W1174" s="835"/>
      <c r="X1174" s="345"/>
      <c r="Y1174" s="835"/>
      <c r="Z1174" s="270"/>
      <c r="AA1174" s="831"/>
      <c r="AB1174" s="855"/>
      <c r="AC1174" s="319"/>
      <c r="AD1174" s="319"/>
      <c r="AE1174" s="319"/>
      <c r="AF1174" s="319"/>
      <c r="AG1174" s="857"/>
      <c r="AH1174" s="46"/>
      <c r="AI1174" s="19"/>
    </row>
    <row r="1175" spans="2:35" hidden="1">
      <c r="B1175" s="948"/>
      <c r="C1175" s="828"/>
      <c r="D1175" s="25"/>
      <c r="E1175" s="25"/>
      <c r="F1175" s="357"/>
      <c r="G1175" s="357"/>
      <c r="H1175" s="7" t="str">
        <f>IFERROR(IF(G1175/#REF!=0," ",G1175/#REF!),"")</f>
        <v/>
      </c>
      <c r="I1175" s="147"/>
      <c r="J1175" s="147"/>
      <c r="K1175" s="147"/>
      <c r="L1175" s="147"/>
      <c r="M1175" s="147"/>
      <c r="N1175" s="147"/>
      <c r="O1175" s="863"/>
      <c r="P1175" s="860"/>
      <c r="Q1175" s="330"/>
      <c r="R1175" s="866"/>
      <c r="S1175" s="152"/>
      <c r="T1175" s="152"/>
      <c r="U1175" s="835"/>
      <c r="V1175" s="345"/>
      <c r="W1175" s="835"/>
      <c r="X1175" s="345"/>
      <c r="Y1175" s="835"/>
      <c r="Z1175" s="270"/>
      <c r="AA1175" s="831"/>
      <c r="AB1175" s="855"/>
      <c r="AC1175" s="319"/>
      <c r="AD1175" s="319"/>
      <c r="AE1175" s="319"/>
      <c r="AF1175" s="319"/>
      <c r="AG1175" s="857"/>
      <c r="AH1175" s="46"/>
      <c r="AI1175" s="19"/>
    </row>
    <row r="1176" spans="2:35" hidden="1">
      <c r="B1176" s="948"/>
      <c r="C1176" s="828"/>
      <c r="D1176" s="25"/>
      <c r="E1176" s="25"/>
      <c r="F1176" s="357"/>
      <c r="G1176" s="22"/>
      <c r="H1176" s="7" t="str">
        <f>IFERROR(IF(G1176/#REF!=0," ",G1176/#REF!),"")</f>
        <v/>
      </c>
      <c r="I1176" s="147"/>
      <c r="J1176" s="147"/>
      <c r="K1176" s="147"/>
      <c r="L1176" s="147"/>
      <c r="M1176" s="147"/>
      <c r="N1176" s="147"/>
      <c r="O1176" s="863"/>
      <c r="P1176" s="860"/>
      <c r="Q1176" s="330"/>
      <c r="R1176" s="866"/>
      <c r="S1176" s="152"/>
      <c r="T1176" s="152"/>
      <c r="U1176" s="835"/>
      <c r="V1176" s="345"/>
      <c r="W1176" s="835"/>
      <c r="X1176" s="345"/>
      <c r="Y1176" s="835"/>
      <c r="Z1176" s="270"/>
      <c r="AA1176" s="831"/>
      <c r="AB1176" s="855"/>
      <c r="AC1176" s="319"/>
      <c r="AD1176" s="319"/>
      <c r="AE1176" s="319"/>
      <c r="AF1176" s="319"/>
      <c r="AG1176" s="857"/>
      <c r="AH1176" s="46"/>
      <c r="AI1176" s="19"/>
    </row>
    <row r="1177" spans="2:35" hidden="1">
      <c r="B1177" s="948"/>
      <c r="C1177" s="828"/>
      <c r="D1177" s="25"/>
      <c r="E1177" s="25"/>
      <c r="F1177" s="357"/>
      <c r="G1177" s="22"/>
      <c r="H1177" s="7" t="str">
        <f>IFERROR(IF(G1177/#REF!=0," ",G1177/#REF!),"")</f>
        <v/>
      </c>
      <c r="I1177" s="147"/>
      <c r="J1177" s="147"/>
      <c r="K1177" s="147"/>
      <c r="L1177" s="147"/>
      <c r="M1177" s="147"/>
      <c r="N1177" s="147"/>
      <c r="O1177" s="863"/>
      <c r="P1177" s="860"/>
      <c r="Q1177" s="330"/>
      <c r="R1177" s="866"/>
      <c r="S1177" s="152"/>
      <c r="T1177" s="152"/>
      <c r="U1177" s="835"/>
      <c r="V1177" s="345"/>
      <c r="W1177" s="835"/>
      <c r="X1177" s="345"/>
      <c r="Y1177" s="835"/>
      <c r="Z1177" s="270"/>
      <c r="AA1177" s="831"/>
      <c r="AB1177" s="855"/>
      <c r="AC1177" s="319"/>
      <c r="AD1177" s="319"/>
      <c r="AE1177" s="319"/>
      <c r="AF1177" s="319"/>
      <c r="AG1177" s="857"/>
      <c r="AH1177" s="46"/>
      <c r="AI1177" s="19"/>
    </row>
    <row r="1178" spans="2:35" hidden="1">
      <c r="B1178" s="948"/>
      <c r="C1178" s="828"/>
      <c r="D1178" s="25"/>
      <c r="E1178" s="25"/>
      <c r="F1178" s="357"/>
      <c r="G1178" s="22"/>
      <c r="H1178" s="7" t="str">
        <f>IFERROR(IF(G1178/#REF!=0," ",G1178/#REF!),"")</f>
        <v/>
      </c>
      <c r="I1178" s="147"/>
      <c r="J1178" s="147"/>
      <c r="K1178" s="147"/>
      <c r="L1178" s="147"/>
      <c r="M1178" s="147"/>
      <c r="N1178" s="147"/>
      <c r="O1178" s="863"/>
      <c r="P1178" s="860"/>
      <c r="Q1178" s="330"/>
      <c r="R1178" s="866"/>
      <c r="S1178" s="152"/>
      <c r="T1178" s="152"/>
      <c r="U1178" s="835"/>
      <c r="V1178" s="345"/>
      <c r="W1178" s="835"/>
      <c r="X1178" s="345"/>
      <c r="Y1178" s="835"/>
      <c r="Z1178" s="270"/>
      <c r="AA1178" s="831"/>
      <c r="AB1178" s="855"/>
      <c r="AC1178" s="319"/>
      <c r="AD1178" s="319"/>
      <c r="AE1178" s="319"/>
      <c r="AF1178" s="319"/>
      <c r="AG1178" s="857"/>
      <c r="AH1178" s="46"/>
      <c r="AI1178" s="19"/>
    </row>
    <row r="1179" spans="2:35" hidden="1">
      <c r="B1179" s="948"/>
      <c r="C1179" s="828"/>
      <c r="D1179" s="25"/>
      <c r="E1179" s="25"/>
      <c r="F1179" s="357"/>
      <c r="G1179" s="22"/>
      <c r="H1179" s="7" t="str">
        <f>IFERROR(IF(G1179/#REF!=0," ",G1179/#REF!),"")</f>
        <v/>
      </c>
      <c r="I1179" s="147"/>
      <c r="J1179" s="147"/>
      <c r="K1179" s="147"/>
      <c r="L1179" s="147"/>
      <c r="M1179" s="147"/>
      <c r="N1179" s="147"/>
      <c r="O1179" s="863"/>
      <c r="P1179" s="860"/>
      <c r="Q1179" s="330"/>
      <c r="R1179" s="866"/>
      <c r="S1179" s="152"/>
      <c r="T1179" s="152"/>
      <c r="U1179" s="835"/>
      <c r="V1179" s="345"/>
      <c r="W1179" s="835"/>
      <c r="X1179" s="345"/>
      <c r="Y1179" s="835"/>
      <c r="Z1179" s="270"/>
      <c r="AA1179" s="831"/>
      <c r="AB1179" s="855"/>
      <c r="AC1179" s="319"/>
      <c r="AD1179" s="319"/>
      <c r="AE1179" s="319"/>
      <c r="AF1179" s="319"/>
      <c r="AG1179" s="857"/>
      <c r="AH1179" s="46"/>
      <c r="AI1179" s="19"/>
    </row>
    <row r="1180" spans="2:35" hidden="1">
      <c r="B1180" s="948"/>
      <c r="C1180" s="828"/>
      <c r="D1180" s="25"/>
      <c r="E1180" s="25"/>
      <c r="F1180" s="357"/>
      <c r="G1180" s="22"/>
      <c r="H1180" s="7" t="str">
        <f>IFERROR(IF(G1180/#REF!=0," ",G1180/#REF!),"")</f>
        <v/>
      </c>
      <c r="I1180" s="147"/>
      <c r="J1180" s="147"/>
      <c r="K1180" s="147"/>
      <c r="L1180" s="147"/>
      <c r="M1180" s="147"/>
      <c r="N1180" s="147"/>
      <c r="O1180" s="863"/>
      <c r="P1180" s="860"/>
      <c r="Q1180" s="330"/>
      <c r="R1180" s="866"/>
      <c r="S1180" s="152"/>
      <c r="T1180" s="152"/>
      <c r="U1180" s="835"/>
      <c r="V1180" s="345"/>
      <c r="W1180" s="835"/>
      <c r="X1180" s="345"/>
      <c r="Y1180" s="835"/>
      <c r="Z1180" s="270"/>
      <c r="AA1180" s="831"/>
      <c r="AB1180" s="855"/>
      <c r="AC1180" s="319"/>
      <c r="AD1180" s="319"/>
      <c r="AE1180" s="319"/>
      <c r="AF1180" s="319"/>
      <c r="AG1180" s="857"/>
      <c r="AH1180" s="46"/>
      <c r="AI1180" s="19"/>
    </row>
    <row r="1181" spans="2:35" hidden="1">
      <c r="B1181" s="949"/>
      <c r="C1181" s="829"/>
      <c r="D1181" s="25"/>
      <c r="E1181" s="25"/>
      <c r="F1181" s="357"/>
      <c r="G1181" s="22"/>
      <c r="H1181" s="7" t="str">
        <f>IFERROR(IF(G1181/#REF!=0," ",G1181/#REF!),"")</f>
        <v/>
      </c>
      <c r="I1181" s="7"/>
      <c r="J1181" s="7"/>
      <c r="K1181" s="7"/>
      <c r="L1181" s="7"/>
      <c r="M1181" s="7"/>
      <c r="N1181" s="7"/>
      <c r="O1181" s="864"/>
      <c r="P1181" s="861"/>
      <c r="Q1181" s="331"/>
      <c r="R1181" s="867"/>
      <c r="S1181" s="153"/>
      <c r="T1181" s="153"/>
      <c r="U1181" s="836"/>
      <c r="V1181" s="346"/>
      <c r="W1181" s="836"/>
      <c r="X1181" s="346"/>
      <c r="Y1181" s="836"/>
      <c r="Z1181" s="271"/>
      <c r="AA1181" s="832"/>
      <c r="AB1181" s="856"/>
      <c r="AC1181" s="320"/>
      <c r="AD1181" s="320"/>
      <c r="AE1181" s="320"/>
      <c r="AF1181" s="320"/>
      <c r="AG1181" s="858"/>
      <c r="AH1181" s="46"/>
      <c r="AI1181" s="19"/>
    </row>
    <row r="1182" spans="2:35" s="90" customFormat="1" ht="16.5" hidden="1" customHeight="1">
      <c r="B1182" s="950"/>
      <c r="C1182" s="78" t="s">
        <v>348</v>
      </c>
      <c r="D1182" s="78">
        <f>COUNTA(D1172:D1181)</f>
        <v>0</v>
      </c>
      <c r="E1182" s="78"/>
      <c r="F1182" s="78"/>
      <c r="G1182" s="69">
        <f>SUM(G1172:G1181)</f>
        <v>0</v>
      </c>
      <c r="H1182" s="69">
        <f>SUM(H1172:H1181)</f>
        <v>0</v>
      </c>
      <c r="I1182" s="69"/>
      <c r="J1182" s="69"/>
      <c r="K1182" s="69"/>
      <c r="L1182" s="69"/>
      <c r="M1182" s="69"/>
      <c r="N1182" s="69"/>
      <c r="O1182" s="70">
        <f>SUM(O1172:O1181)</f>
        <v>0</v>
      </c>
      <c r="P1182" s="71">
        <f>SUM(P1172:P1181)</f>
        <v>0</v>
      </c>
      <c r="Q1182" s="71"/>
      <c r="R1182" s="71">
        <f>SUM(R1172:R1181)</f>
        <v>0</v>
      </c>
      <c r="S1182" s="71"/>
      <c r="T1182" s="71"/>
      <c r="U1182" s="74">
        <f>SUM(U1172:U1181)</f>
        <v>0</v>
      </c>
      <c r="V1182" s="74"/>
      <c r="W1182" s="74">
        <f t="shared" ref="W1182" si="200">SUM(W1172:W1181)</f>
        <v>0</v>
      </c>
      <c r="X1182" s="74"/>
      <c r="Y1182" s="74">
        <f>SUM(Y1172:Y1181)</f>
        <v>0</v>
      </c>
      <c r="Z1182" s="74"/>
      <c r="AA1182" s="71"/>
      <c r="AB1182" s="71" t="e">
        <f>SUM(AB1172:AB1181)</f>
        <v>#REF!</v>
      </c>
      <c r="AC1182" s="71"/>
      <c r="AD1182" s="71"/>
      <c r="AE1182" s="71"/>
      <c r="AF1182" s="71"/>
      <c r="AG1182" s="71" t="e">
        <f t="shared" ref="AG1182" si="201">SUM(AG1172:AG1181)</f>
        <v>#REF!</v>
      </c>
      <c r="AH1182" s="81"/>
      <c r="AI1182" s="91"/>
    </row>
    <row r="1183" spans="2:35" s="93" customFormat="1" hidden="1">
      <c r="B1183" s="949"/>
      <c r="C1183" s="82"/>
      <c r="D1183" s="83"/>
      <c r="E1183" s="83"/>
      <c r="F1183" s="84"/>
      <c r="G1183" s="84"/>
      <c r="H1183" s="28" t="str">
        <f>IFERROR(IF(G1183/#REF!=0," ",G1183/#REF!),"")</f>
        <v/>
      </c>
      <c r="I1183" s="28"/>
      <c r="J1183" s="28"/>
      <c r="K1183" s="28"/>
      <c r="L1183" s="28"/>
      <c r="M1183" s="28"/>
      <c r="N1183" s="28"/>
      <c r="O1183" s="72"/>
      <c r="P1183" s="73"/>
      <c r="Q1183" s="73"/>
      <c r="R1183" s="73"/>
      <c r="S1183" s="73"/>
      <c r="T1183" s="73"/>
      <c r="U1183" s="73"/>
      <c r="V1183" s="73"/>
      <c r="W1183" s="73"/>
      <c r="X1183" s="73"/>
      <c r="Y1183" s="73"/>
      <c r="Z1183" s="73"/>
      <c r="AA1183" s="73"/>
      <c r="AB1183" s="73"/>
      <c r="AC1183" s="73"/>
      <c r="AD1183" s="73"/>
      <c r="AE1183" s="73"/>
      <c r="AF1183" s="73"/>
      <c r="AG1183" s="73"/>
      <c r="AH1183" s="87"/>
      <c r="AI1183" s="92"/>
    </row>
    <row r="1184" spans="2:35" hidden="1">
      <c r="B1184" s="948">
        <f>B1172+1</f>
        <v>98</v>
      </c>
      <c r="C1184" s="828"/>
      <c r="D1184" s="25"/>
      <c r="E1184" s="25"/>
      <c r="F1184" s="24"/>
      <c r="G1184" s="357"/>
      <c r="H1184" s="7" t="str">
        <f>IFERROR(IF(G1184/#REF!=0," ",G1184/#REF!),"")</f>
        <v/>
      </c>
      <c r="I1184" s="147"/>
      <c r="J1184" s="147"/>
      <c r="K1184" s="147"/>
      <c r="L1184" s="147"/>
      <c r="M1184" s="147"/>
      <c r="N1184" s="147"/>
      <c r="O1184" s="862" t="str">
        <f>IFERROR(ROUND(IF(G1194/#REF!=0,"",G1194/#REF!),0),"")</f>
        <v/>
      </c>
      <c r="P1184" s="859" t="str">
        <f>IFERROR(O1194/#REF!,"")</f>
        <v/>
      </c>
      <c r="Q1184" s="332"/>
      <c r="R1184" s="865" t="str">
        <f>IFERROR(P1194*#REF!/2,"")</f>
        <v/>
      </c>
      <c r="S1184" s="152"/>
      <c r="T1184" s="152"/>
      <c r="U1184" s="834" t="str">
        <f>IFERROR(ROUND(IF(OR(#REF!="Hino Truck",#REF!="Hino Truck",#REF!="Hino Truck",#REF!="Hino Truck"),$P1194/#REF!,""),1),"NA")</f>
        <v>NA</v>
      </c>
      <c r="V1184" s="344"/>
      <c r="W1184" s="834" t="str">
        <f>IFERROR(ROUND(IF(OR(#REF!="Shazoor",#REF!="Shazoor",#REF!="Shazoor",#REF!="Shazoor"),$P1194/#REF!,""),1),"NA")</f>
        <v>NA</v>
      </c>
      <c r="X1184" s="344"/>
      <c r="Y1184" s="834" t="str">
        <f>IFERROR(ROUND(IF(OR(#REF!="Suzuki",#REF!="Suzuki",#REF!="Suzuki",#REF!="Suzuki"),$P1194/#REF!,""),1),"NA")</f>
        <v>NA</v>
      </c>
      <c r="Z1184" s="269"/>
      <c r="AA1184" s="830"/>
      <c r="AB1184" s="855" t="e">
        <f>H1194/#REF!/#REF!</f>
        <v>#REF!</v>
      </c>
      <c r="AC1184" s="319"/>
      <c r="AD1184" s="319"/>
      <c r="AE1184" s="319"/>
      <c r="AF1184" s="319"/>
      <c r="AG1184" s="857" t="e">
        <f>ROUND(AB1194/#REF!,0)</f>
        <v>#REF!</v>
      </c>
      <c r="AH1184" s="44"/>
      <c r="AI1184" s="19"/>
    </row>
    <row r="1185" spans="2:35" hidden="1">
      <c r="B1185" s="948"/>
      <c r="C1185" s="828"/>
      <c r="D1185" s="25"/>
      <c r="E1185" s="25"/>
      <c r="F1185" s="357"/>
      <c r="G1185" s="357"/>
      <c r="H1185" s="7" t="str">
        <f>IFERROR(IF(G1185/#REF!=0," ",G1185/#REF!),"")</f>
        <v/>
      </c>
      <c r="I1185" s="147"/>
      <c r="J1185" s="147"/>
      <c r="K1185" s="147"/>
      <c r="L1185" s="147"/>
      <c r="M1185" s="147"/>
      <c r="N1185" s="147"/>
      <c r="O1185" s="863"/>
      <c r="P1185" s="860"/>
      <c r="Q1185" s="330"/>
      <c r="R1185" s="866"/>
      <c r="S1185" s="152"/>
      <c r="T1185" s="152"/>
      <c r="U1185" s="835"/>
      <c r="V1185" s="345"/>
      <c r="W1185" s="835"/>
      <c r="X1185" s="345"/>
      <c r="Y1185" s="835"/>
      <c r="Z1185" s="270"/>
      <c r="AA1185" s="831"/>
      <c r="AB1185" s="855"/>
      <c r="AC1185" s="319"/>
      <c r="AD1185" s="319"/>
      <c r="AE1185" s="319"/>
      <c r="AF1185" s="319"/>
      <c r="AG1185" s="857"/>
      <c r="AH1185" s="46"/>
      <c r="AI1185" s="19"/>
    </row>
    <row r="1186" spans="2:35" hidden="1">
      <c r="B1186" s="948"/>
      <c r="C1186" s="828"/>
      <c r="D1186" s="25"/>
      <c r="E1186" s="25"/>
      <c r="F1186" s="357"/>
      <c r="G1186" s="357"/>
      <c r="H1186" s="7" t="str">
        <f>IFERROR(IF(G1186/#REF!=0," ",G1186/#REF!),"")</f>
        <v/>
      </c>
      <c r="I1186" s="147"/>
      <c r="J1186" s="147"/>
      <c r="K1186" s="147"/>
      <c r="L1186" s="147"/>
      <c r="M1186" s="147"/>
      <c r="N1186" s="147"/>
      <c r="O1186" s="863"/>
      <c r="P1186" s="860"/>
      <c r="Q1186" s="330"/>
      <c r="R1186" s="866"/>
      <c r="S1186" s="152"/>
      <c r="T1186" s="152"/>
      <c r="U1186" s="835"/>
      <c r="V1186" s="345"/>
      <c r="W1186" s="835"/>
      <c r="X1186" s="345"/>
      <c r="Y1186" s="835"/>
      <c r="Z1186" s="270"/>
      <c r="AA1186" s="831"/>
      <c r="AB1186" s="855"/>
      <c r="AC1186" s="319"/>
      <c r="AD1186" s="319"/>
      <c r="AE1186" s="319"/>
      <c r="AF1186" s="319"/>
      <c r="AG1186" s="857"/>
      <c r="AH1186" s="46"/>
      <c r="AI1186" s="19"/>
    </row>
    <row r="1187" spans="2:35" hidden="1">
      <c r="B1187" s="948"/>
      <c r="C1187" s="828"/>
      <c r="D1187" s="25"/>
      <c r="E1187" s="25"/>
      <c r="F1187" s="357"/>
      <c r="G1187" s="357"/>
      <c r="H1187" s="7" t="str">
        <f>IFERROR(IF(G1187/#REF!=0," ",G1187/#REF!),"")</f>
        <v/>
      </c>
      <c r="I1187" s="147"/>
      <c r="J1187" s="147"/>
      <c r="K1187" s="147"/>
      <c r="L1187" s="147"/>
      <c r="M1187" s="147"/>
      <c r="N1187" s="147"/>
      <c r="O1187" s="863"/>
      <c r="P1187" s="860"/>
      <c r="Q1187" s="330"/>
      <c r="R1187" s="866"/>
      <c r="S1187" s="152"/>
      <c r="T1187" s="152"/>
      <c r="U1187" s="835"/>
      <c r="V1187" s="345"/>
      <c r="W1187" s="835"/>
      <c r="X1187" s="345"/>
      <c r="Y1187" s="835"/>
      <c r="Z1187" s="270"/>
      <c r="AA1187" s="831"/>
      <c r="AB1187" s="855"/>
      <c r="AC1187" s="319"/>
      <c r="AD1187" s="319"/>
      <c r="AE1187" s="319"/>
      <c r="AF1187" s="319"/>
      <c r="AG1187" s="857"/>
      <c r="AH1187" s="46"/>
      <c r="AI1187" s="19"/>
    </row>
    <row r="1188" spans="2:35" hidden="1">
      <c r="B1188" s="948"/>
      <c r="C1188" s="828"/>
      <c r="D1188" s="25"/>
      <c r="E1188" s="25"/>
      <c r="F1188" s="357"/>
      <c r="G1188" s="22"/>
      <c r="H1188" s="7" t="str">
        <f>IFERROR(IF(G1188/#REF!=0," ",G1188/#REF!),"")</f>
        <v/>
      </c>
      <c r="I1188" s="147"/>
      <c r="J1188" s="147"/>
      <c r="K1188" s="147"/>
      <c r="L1188" s="147"/>
      <c r="M1188" s="147"/>
      <c r="N1188" s="147"/>
      <c r="O1188" s="863"/>
      <c r="P1188" s="860"/>
      <c r="Q1188" s="330"/>
      <c r="R1188" s="866"/>
      <c r="S1188" s="152"/>
      <c r="T1188" s="152"/>
      <c r="U1188" s="835"/>
      <c r="V1188" s="345"/>
      <c r="W1188" s="835"/>
      <c r="X1188" s="345"/>
      <c r="Y1188" s="835"/>
      <c r="Z1188" s="270"/>
      <c r="AA1188" s="831"/>
      <c r="AB1188" s="855"/>
      <c r="AC1188" s="319"/>
      <c r="AD1188" s="319"/>
      <c r="AE1188" s="319"/>
      <c r="AF1188" s="319"/>
      <c r="AG1188" s="857"/>
      <c r="AH1188" s="46"/>
      <c r="AI1188" s="19"/>
    </row>
    <row r="1189" spans="2:35" hidden="1">
      <c r="B1189" s="948"/>
      <c r="C1189" s="828"/>
      <c r="D1189" s="25"/>
      <c r="E1189" s="25"/>
      <c r="F1189" s="357"/>
      <c r="G1189" s="22"/>
      <c r="H1189" s="7" t="str">
        <f>IFERROR(IF(G1189/#REF!=0," ",G1189/#REF!),"")</f>
        <v/>
      </c>
      <c r="I1189" s="147"/>
      <c r="J1189" s="147"/>
      <c r="K1189" s="147"/>
      <c r="L1189" s="147"/>
      <c r="M1189" s="147"/>
      <c r="N1189" s="147"/>
      <c r="O1189" s="863"/>
      <c r="P1189" s="860"/>
      <c r="Q1189" s="330"/>
      <c r="R1189" s="866"/>
      <c r="S1189" s="152"/>
      <c r="T1189" s="152"/>
      <c r="U1189" s="835"/>
      <c r="V1189" s="345"/>
      <c r="W1189" s="835"/>
      <c r="X1189" s="345"/>
      <c r="Y1189" s="835"/>
      <c r="Z1189" s="270"/>
      <c r="AA1189" s="831"/>
      <c r="AB1189" s="855"/>
      <c r="AC1189" s="319"/>
      <c r="AD1189" s="319"/>
      <c r="AE1189" s="319"/>
      <c r="AF1189" s="319"/>
      <c r="AG1189" s="857"/>
      <c r="AH1189" s="46"/>
      <c r="AI1189" s="19"/>
    </row>
    <row r="1190" spans="2:35" hidden="1">
      <c r="B1190" s="948"/>
      <c r="C1190" s="828"/>
      <c r="D1190" s="25"/>
      <c r="E1190" s="25"/>
      <c r="F1190" s="357"/>
      <c r="G1190" s="22"/>
      <c r="H1190" s="7" t="str">
        <f>IFERROR(IF(G1190/#REF!=0," ",G1190/#REF!),"")</f>
        <v/>
      </c>
      <c r="I1190" s="147"/>
      <c r="J1190" s="147"/>
      <c r="K1190" s="147"/>
      <c r="L1190" s="147"/>
      <c r="M1190" s="147"/>
      <c r="N1190" s="147"/>
      <c r="O1190" s="863"/>
      <c r="P1190" s="860"/>
      <c r="Q1190" s="330"/>
      <c r="R1190" s="866"/>
      <c r="S1190" s="152"/>
      <c r="T1190" s="152"/>
      <c r="U1190" s="835"/>
      <c r="V1190" s="345"/>
      <c r="W1190" s="835"/>
      <c r="X1190" s="345"/>
      <c r="Y1190" s="835"/>
      <c r="Z1190" s="270"/>
      <c r="AA1190" s="831"/>
      <c r="AB1190" s="855"/>
      <c r="AC1190" s="319"/>
      <c r="AD1190" s="319"/>
      <c r="AE1190" s="319"/>
      <c r="AF1190" s="319"/>
      <c r="AG1190" s="857"/>
      <c r="AH1190" s="46"/>
      <c r="AI1190" s="19"/>
    </row>
    <row r="1191" spans="2:35" hidden="1">
      <c r="B1191" s="948"/>
      <c r="C1191" s="828"/>
      <c r="D1191" s="25"/>
      <c r="E1191" s="25"/>
      <c r="F1191" s="357"/>
      <c r="G1191" s="22"/>
      <c r="H1191" s="7" t="str">
        <f>IFERROR(IF(G1191/#REF!=0," ",G1191/#REF!),"")</f>
        <v/>
      </c>
      <c r="I1191" s="147"/>
      <c r="J1191" s="147"/>
      <c r="K1191" s="147"/>
      <c r="L1191" s="147"/>
      <c r="M1191" s="147"/>
      <c r="N1191" s="147"/>
      <c r="O1191" s="863"/>
      <c r="P1191" s="860"/>
      <c r="Q1191" s="330"/>
      <c r="R1191" s="866"/>
      <c r="S1191" s="152"/>
      <c r="T1191" s="152"/>
      <c r="U1191" s="835"/>
      <c r="V1191" s="345"/>
      <c r="W1191" s="835"/>
      <c r="X1191" s="345"/>
      <c r="Y1191" s="835"/>
      <c r="Z1191" s="270"/>
      <c r="AA1191" s="831"/>
      <c r="AB1191" s="855"/>
      <c r="AC1191" s="319"/>
      <c r="AD1191" s="319"/>
      <c r="AE1191" s="319"/>
      <c r="AF1191" s="319"/>
      <c r="AG1191" s="857"/>
      <c r="AH1191" s="46"/>
      <c r="AI1191" s="19"/>
    </row>
    <row r="1192" spans="2:35" hidden="1">
      <c r="B1192" s="948"/>
      <c r="C1192" s="828"/>
      <c r="D1192" s="25"/>
      <c r="E1192" s="25"/>
      <c r="F1192" s="357"/>
      <c r="G1192" s="22"/>
      <c r="H1192" s="7" t="str">
        <f>IFERROR(IF(G1192/#REF!=0," ",G1192/#REF!),"")</f>
        <v/>
      </c>
      <c r="I1192" s="147"/>
      <c r="J1192" s="147"/>
      <c r="K1192" s="147"/>
      <c r="L1192" s="147"/>
      <c r="M1192" s="147"/>
      <c r="N1192" s="147"/>
      <c r="O1192" s="863"/>
      <c r="P1192" s="860"/>
      <c r="Q1192" s="330"/>
      <c r="R1192" s="866"/>
      <c r="S1192" s="152"/>
      <c r="T1192" s="152"/>
      <c r="U1192" s="835"/>
      <c r="V1192" s="345"/>
      <c r="W1192" s="835"/>
      <c r="X1192" s="345"/>
      <c r="Y1192" s="835"/>
      <c r="Z1192" s="270"/>
      <c r="AA1192" s="831"/>
      <c r="AB1192" s="855"/>
      <c r="AC1192" s="319"/>
      <c r="AD1192" s="319"/>
      <c r="AE1192" s="319"/>
      <c r="AF1192" s="319"/>
      <c r="AG1192" s="857"/>
      <c r="AH1192" s="46"/>
      <c r="AI1192" s="19"/>
    </row>
    <row r="1193" spans="2:35" hidden="1">
      <c r="B1193" s="949"/>
      <c r="C1193" s="829"/>
      <c r="D1193" s="25"/>
      <c r="E1193" s="25"/>
      <c r="F1193" s="357"/>
      <c r="G1193" s="22"/>
      <c r="H1193" s="7" t="str">
        <f>IFERROR(IF(G1193/#REF!=0," ",G1193/#REF!),"")</f>
        <v/>
      </c>
      <c r="I1193" s="7"/>
      <c r="J1193" s="7"/>
      <c r="K1193" s="7"/>
      <c r="L1193" s="7"/>
      <c r="M1193" s="7"/>
      <c r="N1193" s="7"/>
      <c r="O1193" s="864"/>
      <c r="P1193" s="861"/>
      <c r="Q1193" s="331"/>
      <c r="R1193" s="867"/>
      <c r="S1193" s="153"/>
      <c r="T1193" s="153"/>
      <c r="U1193" s="836"/>
      <c r="V1193" s="346"/>
      <c r="W1193" s="836"/>
      <c r="X1193" s="346"/>
      <c r="Y1193" s="836"/>
      <c r="Z1193" s="271"/>
      <c r="AA1193" s="832"/>
      <c r="AB1193" s="856"/>
      <c r="AC1193" s="320"/>
      <c r="AD1193" s="320"/>
      <c r="AE1193" s="320"/>
      <c r="AF1193" s="320"/>
      <c r="AG1193" s="858"/>
      <c r="AH1193" s="46"/>
      <c r="AI1193" s="19"/>
    </row>
    <row r="1194" spans="2:35" s="90" customFormat="1" ht="16.5" hidden="1" customHeight="1">
      <c r="B1194" s="950"/>
      <c r="C1194" s="78" t="s">
        <v>348</v>
      </c>
      <c r="D1194" s="78">
        <f>COUNTA(D1184:D1193)</f>
        <v>0</v>
      </c>
      <c r="E1194" s="78"/>
      <c r="F1194" s="78"/>
      <c r="G1194" s="69">
        <f>SUM(G1184:G1193)</f>
        <v>0</v>
      </c>
      <c r="H1194" s="69">
        <f>SUM(H1184:H1193)</f>
        <v>0</v>
      </c>
      <c r="I1194" s="69"/>
      <c r="J1194" s="69"/>
      <c r="K1194" s="69"/>
      <c r="L1194" s="69"/>
      <c r="M1194" s="69"/>
      <c r="N1194" s="69"/>
      <c r="O1194" s="70">
        <f>SUM(O1184:O1193)</f>
        <v>0</v>
      </c>
      <c r="P1194" s="71">
        <f>SUM(P1184:P1193)</f>
        <v>0</v>
      </c>
      <c r="Q1194" s="71"/>
      <c r="R1194" s="71">
        <f>SUM(R1184:R1193)</f>
        <v>0</v>
      </c>
      <c r="S1194" s="71"/>
      <c r="T1194" s="71"/>
      <c r="U1194" s="74">
        <f>SUM(U1184:U1193)</f>
        <v>0</v>
      </c>
      <c r="V1194" s="74"/>
      <c r="W1194" s="74">
        <f t="shared" ref="W1194" si="202">SUM(W1184:W1193)</f>
        <v>0</v>
      </c>
      <c r="X1194" s="74"/>
      <c r="Y1194" s="74">
        <f>SUM(Y1184:Y1193)</f>
        <v>0</v>
      </c>
      <c r="Z1194" s="74"/>
      <c r="AA1194" s="71"/>
      <c r="AB1194" s="71" t="e">
        <f>SUM(AB1184:AB1193)</f>
        <v>#REF!</v>
      </c>
      <c r="AC1194" s="71"/>
      <c r="AD1194" s="71"/>
      <c r="AE1194" s="71"/>
      <c r="AF1194" s="71"/>
      <c r="AG1194" s="71" t="e">
        <f t="shared" ref="AG1194" si="203">SUM(AG1184:AG1193)</f>
        <v>#REF!</v>
      </c>
      <c r="AH1194" s="81"/>
      <c r="AI1194" s="91"/>
    </row>
    <row r="1195" spans="2:35" s="93" customFormat="1" hidden="1">
      <c r="B1195" s="949"/>
      <c r="C1195" s="82"/>
      <c r="D1195" s="83"/>
      <c r="E1195" s="83"/>
      <c r="F1195" s="84"/>
      <c r="G1195" s="84"/>
      <c r="H1195" s="28" t="str">
        <f>IFERROR(IF(G1195/#REF!=0," ",G1195/#REF!),"")</f>
        <v/>
      </c>
      <c r="I1195" s="28"/>
      <c r="J1195" s="28"/>
      <c r="K1195" s="28"/>
      <c r="L1195" s="28"/>
      <c r="M1195" s="28"/>
      <c r="N1195" s="28"/>
      <c r="O1195" s="72"/>
      <c r="P1195" s="73"/>
      <c r="Q1195" s="73"/>
      <c r="R1195" s="73"/>
      <c r="S1195" s="73"/>
      <c r="T1195" s="73"/>
      <c r="U1195" s="73"/>
      <c r="V1195" s="73"/>
      <c r="W1195" s="73"/>
      <c r="X1195" s="73"/>
      <c r="Y1195" s="73"/>
      <c r="Z1195" s="73"/>
      <c r="AA1195" s="73"/>
      <c r="AB1195" s="73"/>
      <c r="AC1195" s="73"/>
      <c r="AD1195" s="73"/>
      <c r="AE1195" s="73"/>
      <c r="AF1195" s="73"/>
      <c r="AG1195" s="73"/>
      <c r="AH1195" s="87"/>
      <c r="AI1195" s="92"/>
    </row>
    <row r="1196" spans="2:35" hidden="1">
      <c r="B1196" s="948">
        <f>B1184+1</f>
        <v>99</v>
      </c>
      <c r="C1196" s="828"/>
      <c r="D1196" s="25"/>
      <c r="E1196" s="25"/>
      <c r="F1196" s="24"/>
      <c r="G1196" s="357"/>
      <c r="H1196" s="7" t="str">
        <f>IFERROR(IF(G1196/#REF!=0," ",G1196/#REF!),"")</f>
        <v/>
      </c>
      <c r="I1196" s="147"/>
      <c r="J1196" s="147"/>
      <c r="K1196" s="147"/>
      <c r="L1196" s="147"/>
      <c r="M1196" s="147"/>
      <c r="N1196" s="147"/>
      <c r="O1196" s="862" t="str">
        <f>IFERROR(ROUND(IF(G1206/#REF!=0,"",G1206/#REF!),0),"")</f>
        <v/>
      </c>
      <c r="P1196" s="859" t="str">
        <f>IFERROR(O1206/#REF!,"")</f>
        <v/>
      </c>
      <c r="Q1196" s="332"/>
      <c r="R1196" s="865" t="str">
        <f>IFERROR(P1206*#REF!/2,"")</f>
        <v/>
      </c>
      <c r="S1196" s="152"/>
      <c r="T1196" s="152"/>
      <c r="U1196" s="834" t="str">
        <f>IFERROR(ROUND(IF(OR(#REF!="Hino Truck",#REF!="Hino Truck",#REF!="Hino Truck",#REF!="Hino Truck"),$P1206/#REF!,""),1),"NA")</f>
        <v>NA</v>
      </c>
      <c r="V1196" s="344"/>
      <c r="W1196" s="834" t="str">
        <f>IFERROR(ROUND(IF(OR(#REF!="Shazoor",#REF!="Shazoor",#REF!="Shazoor",#REF!="Shazoor"),$P1206/#REF!,""),1),"NA")</f>
        <v>NA</v>
      </c>
      <c r="X1196" s="344"/>
      <c r="Y1196" s="834" t="str">
        <f>IFERROR(ROUND(IF(OR(#REF!="Suzuki",#REF!="Suzuki",#REF!="Suzuki",#REF!="Suzuki"),$P1206/#REF!,""),1),"NA")</f>
        <v>NA</v>
      </c>
      <c r="Z1196" s="269"/>
      <c r="AA1196" s="830"/>
      <c r="AB1196" s="855" t="e">
        <f>H1206/#REF!/#REF!</f>
        <v>#REF!</v>
      </c>
      <c r="AC1196" s="319"/>
      <c r="AD1196" s="319"/>
      <c r="AE1196" s="319"/>
      <c r="AF1196" s="319"/>
      <c r="AG1196" s="857" t="e">
        <f>ROUND(AB1206/#REF!,0)</f>
        <v>#REF!</v>
      </c>
      <c r="AH1196" s="44"/>
      <c r="AI1196" s="19"/>
    </row>
    <row r="1197" spans="2:35" hidden="1">
      <c r="B1197" s="948"/>
      <c r="C1197" s="828"/>
      <c r="D1197" s="25"/>
      <c r="E1197" s="25"/>
      <c r="F1197" s="357"/>
      <c r="G1197" s="357"/>
      <c r="H1197" s="7" t="str">
        <f>IFERROR(IF(G1197/#REF!=0," ",G1197/#REF!),"")</f>
        <v/>
      </c>
      <c r="I1197" s="147"/>
      <c r="J1197" s="147"/>
      <c r="K1197" s="147"/>
      <c r="L1197" s="147"/>
      <c r="M1197" s="147"/>
      <c r="N1197" s="147"/>
      <c r="O1197" s="863"/>
      <c r="P1197" s="860"/>
      <c r="Q1197" s="330"/>
      <c r="R1197" s="866"/>
      <c r="S1197" s="152"/>
      <c r="T1197" s="152"/>
      <c r="U1197" s="835"/>
      <c r="V1197" s="345"/>
      <c r="W1197" s="835"/>
      <c r="X1197" s="345"/>
      <c r="Y1197" s="835"/>
      <c r="Z1197" s="270"/>
      <c r="AA1197" s="831"/>
      <c r="AB1197" s="855"/>
      <c r="AC1197" s="319"/>
      <c r="AD1197" s="319"/>
      <c r="AE1197" s="319"/>
      <c r="AF1197" s="319"/>
      <c r="AG1197" s="857"/>
      <c r="AH1197" s="46"/>
      <c r="AI1197" s="19"/>
    </row>
    <row r="1198" spans="2:35" hidden="1">
      <c r="B1198" s="948"/>
      <c r="C1198" s="828"/>
      <c r="D1198" s="25"/>
      <c r="E1198" s="25"/>
      <c r="F1198" s="357"/>
      <c r="G1198" s="357"/>
      <c r="H1198" s="7" t="str">
        <f>IFERROR(IF(G1198/#REF!=0," ",G1198/#REF!),"")</f>
        <v/>
      </c>
      <c r="I1198" s="147"/>
      <c r="J1198" s="147"/>
      <c r="K1198" s="147"/>
      <c r="L1198" s="147"/>
      <c r="M1198" s="147"/>
      <c r="N1198" s="147"/>
      <c r="O1198" s="863"/>
      <c r="P1198" s="860"/>
      <c r="Q1198" s="330"/>
      <c r="R1198" s="866"/>
      <c r="S1198" s="152"/>
      <c r="T1198" s="152"/>
      <c r="U1198" s="835"/>
      <c r="V1198" s="345"/>
      <c r="W1198" s="835"/>
      <c r="X1198" s="345"/>
      <c r="Y1198" s="835"/>
      <c r="Z1198" s="270"/>
      <c r="AA1198" s="831"/>
      <c r="AB1198" s="855"/>
      <c r="AC1198" s="319"/>
      <c r="AD1198" s="319"/>
      <c r="AE1198" s="319"/>
      <c r="AF1198" s="319"/>
      <c r="AG1198" s="857"/>
      <c r="AH1198" s="46"/>
      <c r="AI1198" s="19"/>
    </row>
    <row r="1199" spans="2:35" hidden="1">
      <c r="B1199" s="948"/>
      <c r="C1199" s="828"/>
      <c r="D1199" s="25"/>
      <c r="E1199" s="25"/>
      <c r="F1199" s="357"/>
      <c r="G1199" s="357"/>
      <c r="H1199" s="7" t="str">
        <f>IFERROR(IF(G1199/#REF!=0," ",G1199/#REF!),"")</f>
        <v/>
      </c>
      <c r="I1199" s="147"/>
      <c r="J1199" s="147"/>
      <c r="K1199" s="147"/>
      <c r="L1199" s="147"/>
      <c r="M1199" s="147"/>
      <c r="N1199" s="147"/>
      <c r="O1199" s="863"/>
      <c r="P1199" s="860"/>
      <c r="Q1199" s="330"/>
      <c r="R1199" s="866"/>
      <c r="S1199" s="152"/>
      <c r="T1199" s="152"/>
      <c r="U1199" s="835"/>
      <c r="V1199" s="345"/>
      <c r="W1199" s="835"/>
      <c r="X1199" s="345"/>
      <c r="Y1199" s="835"/>
      <c r="Z1199" s="270"/>
      <c r="AA1199" s="831"/>
      <c r="AB1199" s="855"/>
      <c r="AC1199" s="319"/>
      <c r="AD1199" s="319"/>
      <c r="AE1199" s="319"/>
      <c r="AF1199" s="319"/>
      <c r="AG1199" s="857"/>
      <c r="AH1199" s="46"/>
      <c r="AI1199" s="19"/>
    </row>
    <row r="1200" spans="2:35" hidden="1">
      <c r="B1200" s="948"/>
      <c r="C1200" s="828"/>
      <c r="D1200" s="25"/>
      <c r="E1200" s="25"/>
      <c r="F1200" s="357"/>
      <c r="G1200" s="22"/>
      <c r="H1200" s="7" t="str">
        <f>IFERROR(IF(G1200/#REF!=0," ",G1200/#REF!),"")</f>
        <v/>
      </c>
      <c r="I1200" s="147"/>
      <c r="J1200" s="147"/>
      <c r="K1200" s="147"/>
      <c r="L1200" s="147"/>
      <c r="M1200" s="147"/>
      <c r="N1200" s="147"/>
      <c r="O1200" s="863"/>
      <c r="P1200" s="860"/>
      <c r="Q1200" s="330"/>
      <c r="R1200" s="866"/>
      <c r="S1200" s="152"/>
      <c r="T1200" s="152"/>
      <c r="U1200" s="835"/>
      <c r="V1200" s="345"/>
      <c r="W1200" s="835"/>
      <c r="X1200" s="345"/>
      <c r="Y1200" s="835"/>
      <c r="Z1200" s="270"/>
      <c r="AA1200" s="831"/>
      <c r="AB1200" s="855"/>
      <c r="AC1200" s="319"/>
      <c r="AD1200" s="319"/>
      <c r="AE1200" s="319"/>
      <c r="AF1200" s="319"/>
      <c r="AG1200" s="857"/>
      <c r="AH1200" s="46"/>
      <c r="AI1200" s="19"/>
    </row>
    <row r="1201" spans="2:35" hidden="1">
      <c r="B1201" s="948"/>
      <c r="C1201" s="828"/>
      <c r="D1201" s="25"/>
      <c r="E1201" s="25"/>
      <c r="F1201" s="357"/>
      <c r="G1201" s="22"/>
      <c r="H1201" s="7" t="str">
        <f>IFERROR(IF(G1201/#REF!=0," ",G1201/#REF!),"")</f>
        <v/>
      </c>
      <c r="I1201" s="147"/>
      <c r="J1201" s="147"/>
      <c r="K1201" s="147"/>
      <c r="L1201" s="147"/>
      <c r="M1201" s="147"/>
      <c r="N1201" s="147"/>
      <c r="O1201" s="863"/>
      <c r="P1201" s="860"/>
      <c r="Q1201" s="330"/>
      <c r="R1201" s="866"/>
      <c r="S1201" s="152"/>
      <c r="T1201" s="152"/>
      <c r="U1201" s="835"/>
      <c r="V1201" s="345"/>
      <c r="W1201" s="835"/>
      <c r="X1201" s="345"/>
      <c r="Y1201" s="835"/>
      <c r="Z1201" s="270"/>
      <c r="AA1201" s="831"/>
      <c r="AB1201" s="855"/>
      <c r="AC1201" s="319"/>
      <c r="AD1201" s="319"/>
      <c r="AE1201" s="319"/>
      <c r="AF1201" s="319"/>
      <c r="AG1201" s="857"/>
      <c r="AH1201" s="46"/>
      <c r="AI1201" s="19"/>
    </row>
    <row r="1202" spans="2:35" hidden="1">
      <c r="B1202" s="948"/>
      <c r="C1202" s="828"/>
      <c r="D1202" s="25"/>
      <c r="E1202" s="25"/>
      <c r="F1202" s="357"/>
      <c r="G1202" s="22"/>
      <c r="H1202" s="7" t="str">
        <f>IFERROR(IF(G1202/#REF!=0," ",G1202/#REF!),"")</f>
        <v/>
      </c>
      <c r="I1202" s="147"/>
      <c r="J1202" s="147"/>
      <c r="K1202" s="147"/>
      <c r="L1202" s="147"/>
      <c r="M1202" s="147"/>
      <c r="N1202" s="147"/>
      <c r="O1202" s="863"/>
      <c r="P1202" s="860"/>
      <c r="Q1202" s="330"/>
      <c r="R1202" s="866"/>
      <c r="S1202" s="152"/>
      <c r="T1202" s="152"/>
      <c r="U1202" s="835"/>
      <c r="V1202" s="345"/>
      <c r="W1202" s="835"/>
      <c r="X1202" s="345"/>
      <c r="Y1202" s="835"/>
      <c r="Z1202" s="270"/>
      <c r="AA1202" s="831"/>
      <c r="AB1202" s="855"/>
      <c r="AC1202" s="319"/>
      <c r="AD1202" s="319"/>
      <c r="AE1202" s="319"/>
      <c r="AF1202" s="319"/>
      <c r="AG1202" s="857"/>
      <c r="AH1202" s="46"/>
      <c r="AI1202" s="19"/>
    </row>
    <row r="1203" spans="2:35" hidden="1">
      <c r="B1203" s="948"/>
      <c r="C1203" s="828"/>
      <c r="D1203" s="25"/>
      <c r="E1203" s="25"/>
      <c r="F1203" s="357"/>
      <c r="G1203" s="22"/>
      <c r="H1203" s="7" t="str">
        <f>IFERROR(IF(G1203/#REF!=0," ",G1203/#REF!),"")</f>
        <v/>
      </c>
      <c r="I1203" s="147"/>
      <c r="J1203" s="147"/>
      <c r="K1203" s="147"/>
      <c r="L1203" s="147"/>
      <c r="M1203" s="147"/>
      <c r="N1203" s="147"/>
      <c r="O1203" s="863"/>
      <c r="P1203" s="860"/>
      <c r="Q1203" s="330"/>
      <c r="R1203" s="866"/>
      <c r="S1203" s="152"/>
      <c r="T1203" s="152"/>
      <c r="U1203" s="835"/>
      <c r="V1203" s="345"/>
      <c r="W1203" s="835"/>
      <c r="X1203" s="345"/>
      <c r="Y1203" s="835"/>
      <c r="Z1203" s="270"/>
      <c r="AA1203" s="831"/>
      <c r="AB1203" s="855"/>
      <c r="AC1203" s="319"/>
      <c r="AD1203" s="319"/>
      <c r="AE1203" s="319"/>
      <c r="AF1203" s="319"/>
      <c r="AG1203" s="857"/>
      <c r="AH1203" s="46"/>
      <c r="AI1203" s="19"/>
    </row>
    <row r="1204" spans="2:35" hidden="1">
      <c r="B1204" s="948"/>
      <c r="C1204" s="828"/>
      <c r="D1204" s="25"/>
      <c r="E1204" s="25"/>
      <c r="F1204" s="357"/>
      <c r="G1204" s="22"/>
      <c r="H1204" s="7" t="str">
        <f>IFERROR(IF(G1204/#REF!=0," ",G1204/#REF!),"")</f>
        <v/>
      </c>
      <c r="I1204" s="147"/>
      <c r="J1204" s="147"/>
      <c r="K1204" s="147"/>
      <c r="L1204" s="147"/>
      <c r="M1204" s="147"/>
      <c r="N1204" s="147"/>
      <c r="O1204" s="863"/>
      <c r="P1204" s="860"/>
      <c r="Q1204" s="330"/>
      <c r="R1204" s="866"/>
      <c r="S1204" s="152"/>
      <c r="T1204" s="152"/>
      <c r="U1204" s="835"/>
      <c r="V1204" s="345"/>
      <c r="W1204" s="835"/>
      <c r="X1204" s="345"/>
      <c r="Y1204" s="835"/>
      <c r="Z1204" s="270"/>
      <c r="AA1204" s="831"/>
      <c r="AB1204" s="855"/>
      <c r="AC1204" s="319"/>
      <c r="AD1204" s="319"/>
      <c r="AE1204" s="319"/>
      <c r="AF1204" s="319"/>
      <c r="AG1204" s="857"/>
      <c r="AH1204" s="46"/>
      <c r="AI1204" s="19"/>
    </row>
    <row r="1205" spans="2:35" hidden="1">
      <c r="B1205" s="949"/>
      <c r="C1205" s="829"/>
      <c r="D1205" s="25"/>
      <c r="E1205" s="25"/>
      <c r="F1205" s="357"/>
      <c r="G1205" s="22"/>
      <c r="H1205" s="7" t="str">
        <f>IFERROR(IF(G1205/#REF!=0," ",G1205/#REF!),"")</f>
        <v/>
      </c>
      <c r="I1205" s="7"/>
      <c r="J1205" s="7"/>
      <c r="K1205" s="7"/>
      <c r="L1205" s="7"/>
      <c r="M1205" s="7"/>
      <c r="N1205" s="7"/>
      <c r="O1205" s="864"/>
      <c r="P1205" s="861"/>
      <c r="Q1205" s="331"/>
      <c r="R1205" s="867"/>
      <c r="S1205" s="153"/>
      <c r="T1205" s="153"/>
      <c r="U1205" s="836"/>
      <c r="V1205" s="346"/>
      <c r="W1205" s="836"/>
      <c r="X1205" s="346"/>
      <c r="Y1205" s="836"/>
      <c r="Z1205" s="271"/>
      <c r="AA1205" s="832"/>
      <c r="AB1205" s="856"/>
      <c r="AC1205" s="320"/>
      <c r="AD1205" s="320"/>
      <c r="AE1205" s="320"/>
      <c r="AF1205" s="320"/>
      <c r="AG1205" s="858"/>
      <c r="AH1205" s="46"/>
      <c r="AI1205" s="19"/>
    </row>
    <row r="1206" spans="2:35" s="90" customFormat="1" ht="16.5" hidden="1" customHeight="1">
      <c r="B1206" s="950"/>
      <c r="C1206" s="78" t="s">
        <v>348</v>
      </c>
      <c r="D1206" s="78">
        <f>COUNTA(D1196:D1205)</f>
        <v>0</v>
      </c>
      <c r="E1206" s="78"/>
      <c r="F1206" s="78"/>
      <c r="G1206" s="69">
        <f>SUM(G1196:G1205)</f>
        <v>0</v>
      </c>
      <c r="H1206" s="69">
        <f>SUM(H1196:H1205)</f>
        <v>0</v>
      </c>
      <c r="I1206" s="69"/>
      <c r="J1206" s="69"/>
      <c r="K1206" s="69"/>
      <c r="L1206" s="69"/>
      <c r="M1206" s="69"/>
      <c r="N1206" s="69"/>
      <c r="O1206" s="70">
        <f>SUM(O1196:O1205)</f>
        <v>0</v>
      </c>
      <c r="P1206" s="71">
        <f>SUM(P1196:P1205)</f>
        <v>0</v>
      </c>
      <c r="Q1206" s="71"/>
      <c r="R1206" s="71">
        <f>SUM(R1196:R1205)</f>
        <v>0</v>
      </c>
      <c r="S1206" s="71"/>
      <c r="T1206" s="71"/>
      <c r="U1206" s="74">
        <f>SUM(U1196:U1205)</f>
        <v>0</v>
      </c>
      <c r="V1206" s="74"/>
      <c r="W1206" s="74">
        <f t="shared" ref="W1206" si="204">SUM(W1196:W1205)</f>
        <v>0</v>
      </c>
      <c r="X1206" s="74"/>
      <c r="Y1206" s="74">
        <f>SUM(Y1196:Y1205)</f>
        <v>0</v>
      </c>
      <c r="Z1206" s="74"/>
      <c r="AA1206" s="71"/>
      <c r="AB1206" s="71" t="e">
        <f>SUM(AB1196:AB1205)</f>
        <v>#REF!</v>
      </c>
      <c r="AC1206" s="71"/>
      <c r="AD1206" s="71"/>
      <c r="AE1206" s="71"/>
      <c r="AF1206" s="71"/>
      <c r="AG1206" s="71" t="e">
        <f t="shared" ref="AG1206" si="205">SUM(AG1196:AG1205)</f>
        <v>#REF!</v>
      </c>
      <c r="AH1206" s="81"/>
      <c r="AI1206" s="91"/>
    </row>
    <row r="1207" spans="2:35" s="93" customFormat="1" hidden="1">
      <c r="B1207" s="949"/>
      <c r="C1207" s="82"/>
      <c r="D1207" s="83"/>
      <c r="E1207" s="83"/>
      <c r="F1207" s="84"/>
      <c r="G1207" s="84"/>
      <c r="H1207" s="28" t="str">
        <f>IFERROR(IF(G1207/#REF!=0," ",G1207/#REF!),"")</f>
        <v/>
      </c>
      <c r="I1207" s="28"/>
      <c r="J1207" s="28"/>
      <c r="K1207" s="28"/>
      <c r="L1207" s="28"/>
      <c r="M1207" s="28"/>
      <c r="N1207" s="28"/>
      <c r="O1207" s="72"/>
      <c r="P1207" s="73"/>
      <c r="Q1207" s="73"/>
      <c r="R1207" s="73"/>
      <c r="S1207" s="73"/>
      <c r="T1207" s="73"/>
      <c r="U1207" s="73"/>
      <c r="V1207" s="73"/>
      <c r="W1207" s="73"/>
      <c r="X1207" s="73"/>
      <c r="Y1207" s="73"/>
      <c r="Z1207" s="73"/>
      <c r="AA1207" s="73"/>
      <c r="AB1207" s="73"/>
      <c r="AC1207" s="73"/>
      <c r="AD1207" s="73"/>
      <c r="AE1207" s="73"/>
      <c r="AF1207" s="73"/>
      <c r="AG1207" s="73"/>
      <c r="AH1207" s="87"/>
      <c r="AI1207" s="92"/>
    </row>
    <row r="1208" spans="2:35" hidden="1">
      <c r="B1208" s="948">
        <f>B1196+1</f>
        <v>100</v>
      </c>
      <c r="C1208" s="828"/>
      <c r="D1208" s="25"/>
      <c r="E1208" s="25"/>
      <c r="F1208" s="24"/>
      <c r="G1208" s="357"/>
      <c r="H1208" s="7" t="str">
        <f>IFERROR(IF(G1208/#REF!=0," ",G1208/#REF!),"")</f>
        <v/>
      </c>
      <c r="I1208" s="147"/>
      <c r="J1208" s="147"/>
      <c r="K1208" s="147"/>
      <c r="L1208" s="147"/>
      <c r="M1208" s="147"/>
      <c r="N1208" s="147"/>
      <c r="O1208" s="862" t="str">
        <f>IFERROR(ROUND(IF(G1218/#REF!=0,"",G1218/#REF!),0),"")</f>
        <v/>
      </c>
      <c r="P1208" s="859" t="str">
        <f>IFERROR(O1218/#REF!,"")</f>
        <v/>
      </c>
      <c r="Q1208" s="332"/>
      <c r="R1208" s="865" t="str">
        <f>IFERROR(P1218*#REF!/2,"")</f>
        <v/>
      </c>
      <c r="S1208" s="152"/>
      <c r="T1208" s="152"/>
      <c r="U1208" s="834" t="str">
        <f>IFERROR(ROUND(IF(OR(#REF!="Hino Truck",#REF!="Hino Truck",#REF!="Hino Truck",#REF!="Hino Truck"),$P1218/#REF!,""),1),"NA")</f>
        <v>NA</v>
      </c>
      <c r="V1208" s="344"/>
      <c r="W1208" s="834" t="str">
        <f>IFERROR(ROUND(IF(OR(#REF!="Shazoor",#REF!="Shazoor",#REF!="Shazoor",#REF!="Shazoor"),$P1218/#REF!,""),1),"NA")</f>
        <v>NA</v>
      </c>
      <c r="X1208" s="344"/>
      <c r="Y1208" s="834" t="str">
        <f>IFERROR(ROUND(IF(OR(#REF!="Suzuki",#REF!="Suzuki",#REF!="Suzuki",#REF!="Suzuki"),$P1218/#REF!,""),1),"NA")</f>
        <v>NA</v>
      </c>
      <c r="Z1208" s="269"/>
      <c r="AA1208" s="830"/>
      <c r="AB1208" s="855" t="e">
        <f>H1218/#REF!/#REF!</f>
        <v>#REF!</v>
      </c>
      <c r="AC1208" s="319"/>
      <c r="AD1208" s="319"/>
      <c r="AE1208" s="319"/>
      <c r="AF1208" s="319"/>
      <c r="AG1208" s="857" t="e">
        <f>ROUND(AB1218/#REF!,0)</f>
        <v>#REF!</v>
      </c>
      <c r="AH1208" s="44"/>
      <c r="AI1208" s="19"/>
    </row>
    <row r="1209" spans="2:35" hidden="1">
      <c r="B1209" s="948"/>
      <c r="C1209" s="828"/>
      <c r="D1209" s="25"/>
      <c r="E1209" s="25"/>
      <c r="F1209" s="357"/>
      <c r="G1209" s="357"/>
      <c r="H1209" s="7" t="str">
        <f>IFERROR(IF(G1209/#REF!=0," ",G1209/#REF!),"")</f>
        <v/>
      </c>
      <c r="I1209" s="147"/>
      <c r="J1209" s="147"/>
      <c r="K1209" s="147"/>
      <c r="L1209" s="147"/>
      <c r="M1209" s="147"/>
      <c r="N1209" s="147"/>
      <c r="O1209" s="863"/>
      <c r="P1209" s="860"/>
      <c r="Q1209" s="330"/>
      <c r="R1209" s="866"/>
      <c r="S1209" s="152"/>
      <c r="T1209" s="152"/>
      <c r="U1209" s="835"/>
      <c r="V1209" s="345"/>
      <c r="W1209" s="835"/>
      <c r="X1209" s="345"/>
      <c r="Y1209" s="835"/>
      <c r="Z1209" s="270"/>
      <c r="AA1209" s="831"/>
      <c r="AB1209" s="855"/>
      <c r="AC1209" s="319"/>
      <c r="AD1209" s="319"/>
      <c r="AE1209" s="319"/>
      <c r="AF1209" s="319"/>
      <c r="AG1209" s="857"/>
      <c r="AH1209" s="46"/>
      <c r="AI1209" s="19"/>
    </row>
    <row r="1210" spans="2:35" hidden="1">
      <c r="B1210" s="948"/>
      <c r="C1210" s="828"/>
      <c r="D1210" s="25"/>
      <c r="E1210" s="25"/>
      <c r="F1210" s="357"/>
      <c r="G1210" s="357"/>
      <c r="H1210" s="7" t="str">
        <f>IFERROR(IF(G1210/#REF!=0," ",G1210/#REF!),"")</f>
        <v/>
      </c>
      <c r="I1210" s="147"/>
      <c r="J1210" s="147"/>
      <c r="K1210" s="147"/>
      <c r="L1210" s="147"/>
      <c r="M1210" s="147"/>
      <c r="N1210" s="147"/>
      <c r="O1210" s="863"/>
      <c r="P1210" s="860"/>
      <c r="Q1210" s="330"/>
      <c r="R1210" s="866"/>
      <c r="S1210" s="152"/>
      <c r="T1210" s="152"/>
      <c r="U1210" s="835"/>
      <c r="V1210" s="345"/>
      <c r="W1210" s="835"/>
      <c r="X1210" s="345"/>
      <c r="Y1210" s="835"/>
      <c r="Z1210" s="270"/>
      <c r="AA1210" s="831"/>
      <c r="AB1210" s="855"/>
      <c r="AC1210" s="319"/>
      <c r="AD1210" s="319"/>
      <c r="AE1210" s="319"/>
      <c r="AF1210" s="319"/>
      <c r="AG1210" s="857"/>
      <c r="AH1210" s="46"/>
      <c r="AI1210" s="19"/>
    </row>
    <row r="1211" spans="2:35" hidden="1">
      <c r="B1211" s="948"/>
      <c r="C1211" s="828"/>
      <c r="D1211" s="25"/>
      <c r="E1211" s="25"/>
      <c r="F1211" s="357"/>
      <c r="G1211" s="357"/>
      <c r="H1211" s="7" t="str">
        <f>IFERROR(IF(G1211/#REF!=0," ",G1211/#REF!),"")</f>
        <v/>
      </c>
      <c r="I1211" s="147"/>
      <c r="J1211" s="147"/>
      <c r="K1211" s="147"/>
      <c r="L1211" s="147"/>
      <c r="M1211" s="147"/>
      <c r="N1211" s="147"/>
      <c r="O1211" s="863"/>
      <c r="P1211" s="860"/>
      <c r="Q1211" s="330"/>
      <c r="R1211" s="866"/>
      <c r="S1211" s="152"/>
      <c r="T1211" s="152"/>
      <c r="U1211" s="835"/>
      <c r="V1211" s="345"/>
      <c r="W1211" s="835"/>
      <c r="X1211" s="345"/>
      <c r="Y1211" s="835"/>
      <c r="Z1211" s="270"/>
      <c r="AA1211" s="831"/>
      <c r="AB1211" s="855"/>
      <c r="AC1211" s="319"/>
      <c r="AD1211" s="319"/>
      <c r="AE1211" s="319"/>
      <c r="AF1211" s="319"/>
      <c r="AG1211" s="857"/>
      <c r="AH1211" s="46"/>
      <c r="AI1211" s="19"/>
    </row>
    <row r="1212" spans="2:35" hidden="1">
      <c r="B1212" s="948"/>
      <c r="C1212" s="828"/>
      <c r="D1212" s="25"/>
      <c r="E1212" s="25"/>
      <c r="F1212" s="357"/>
      <c r="G1212" s="22"/>
      <c r="H1212" s="7" t="str">
        <f>IFERROR(IF(G1212/#REF!=0," ",G1212/#REF!),"")</f>
        <v/>
      </c>
      <c r="I1212" s="147"/>
      <c r="J1212" s="147"/>
      <c r="K1212" s="147"/>
      <c r="L1212" s="147"/>
      <c r="M1212" s="147"/>
      <c r="N1212" s="147"/>
      <c r="O1212" s="863"/>
      <c r="P1212" s="860"/>
      <c r="Q1212" s="330"/>
      <c r="R1212" s="866"/>
      <c r="S1212" s="152"/>
      <c r="T1212" s="152"/>
      <c r="U1212" s="835"/>
      <c r="V1212" s="345"/>
      <c r="W1212" s="835"/>
      <c r="X1212" s="345"/>
      <c r="Y1212" s="835"/>
      <c r="Z1212" s="270"/>
      <c r="AA1212" s="831"/>
      <c r="AB1212" s="855"/>
      <c r="AC1212" s="319"/>
      <c r="AD1212" s="319"/>
      <c r="AE1212" s="319"/>
      <c r="AF1212" s="319"/>
      <c r="AG1212" s="857"/>
      <c r="AH1212" s="46"/>
      <c r="AI1212" s="19"/>
    </row>
    <row r="1213" spans="2:35" hidden="1">
      <c r="B1213" s="948"/>
      <c r="C1213" s="828"/>
      <c r="D1213" s="25"/>
      <c r="E1213" s="25"/>
      <c r="F1213" s="357"/>
      <c r="G1213" s="22"/>
      <c r="H1213" s="7" t="str">
        <f>IFERROR(IF(G1213/#REF!=0," ",G1213/#REF!),"")</f>
        <v/>
      </c>
      <c r="I1213" s="147"/>
      <c r="J1213" s="147"/>
      <c r="K1213" s="147"/>
      <c r="L1213" s="147"/>
      <c r="M1213" s="147"/>
      <c r="N1213" s="147"/>
      <c r="O1213" s="863"/>
      <c r="P1213" s="860"/>
      <c r="Q1213" s="330"/>
      <c r="R1213" s="866"/>
      <c r="S1213" s="152"/>
      <c r="T1213" s="152"/>
      <c r="U1213" s="835"/>
      <c r="V1213" s="345"/>
      <c r="W1213" s="835"/>
      <c r="X1213" s="345"/>
      <c r="Y1213" s="835"/>
      <c r="Z1213" s="270"/>
      <c r="AA1213" s="831"/>
      <c r="AB1213" s="855"/>
      <c r="AC1213" s="319"/>
      <c r="AD1213" s="319"/>
      <c r="AE1213" s="319"/>
      <c r="AF1213" s="319"/>
      <c r="AG1213" s="857"/>
      <c r="AH1213" s="46"/>
      <c r="AI1213" s="19"/>
    </row>
    <row r="1214" spans="2:35" hidden="1">
      <c r="B1214" s="948"/>
      <c r="C1214" s="828"/>
      <c r="D1214" s="25"/>
      <c r="E1214" s="25"/>
      <c r="F1214" s="357"/>
      <c r="G1214" s="22"/>
      <c r="H1214" s="7" t="str">
        <f>IFERROR(IF(G1214/#REF!=0," ",G1214/#REF!),"")</f>
        <v/>
      </c>
      <c r="I1214" s="147"/>
      <c r="J1214" s="147"/>
      <c r="K1214" s="147"/>
      <c r="L1214" s="147"/>
      <c r="M1214" s="147"/>
      <c r="N1214" s="147"/>
      <c r="O1214" s="863"/>
      <c r="P1214" s="860"/>
      <c r="Q1214" s="330"/>
      <c r="R1214" s="866"/>
      <c r="S1214" s="152"/>
      <c r="T1214" s="152"/>
      <c r="U1214" s="835"/>
      <c r="V1214" s="345"/>
      <c r="W1214" s="835"/>
      <c r="X1214" s="345"/>
      <c r="Y1214" s="835"/>
      <c r="Z1214" s="270"/>
      <c r="AA1214" s="831"/>
      <c r="AB1214" s="855"/>
      <c r="AC1214" s="319"/>
      <c r="AD1214" s="319"/>
      <c r="AE1214" s="319"/>
      <c r="AF1214" s="319"/>
      <c r="AG1214" s="857"/>
      <c r="AH1214" s="46"/>
      <c r="AI1214" s="19"/>
    </row>
    <row r="1215" spans="2:35" hidden="1">
      <c r="B1215" s="948"/>
      <c r="C1215" s="828"/>
      <c r="D1215" s="25"/>
      <c r="E1215" s="25"/>
      <c r="F1215" s="357"/>
      <c r="G1215" s="22"/>
      <c r="H1215" s="7" t="str">
        <f>IFERROR(IF(G1215/#REF!=0," ",G1215/#REF!),"")</f>
        <v/>
      </c>
      <c r="I1215" s="147"/>
      <c r="J1215" s="147"/>
      <c r="K1215" s="147"/>
      <c r="L1215" s="147"/>
      <c r="M1215" s="147"/>
      <c r="N1215" s="147"/>
      <c r="O1215" s="863"/>
      <c r="P1215" s="860"/>
      <c r="Q1215" s="330"/>
      <c r="R1215" s="866"/>
      <c r="S1215" s="152"/>
      <c r="T1215" s="152"/>
      <c r="U1215" s="835"/>
      <c r="V1215" s="345"/>
      <c r="W1215" s="835"/>
      <c r="X1215" s="345"/>
      <c r="Y1215" s="835"/>
      <c r="Z1215" s="270"/>
      <c r="AA1215" s="831"/>
      <c r="AB1215" s="855"/>
      <c r="AC1215" s="319"/>
      <c r="AD1215" s="319"/>
      <c r="AE1215" s="319"/>
      <c r="AF1215" s="319"/>
      <c r="AG1215" s="857"/>
      <c r="AH1215" s="46"/>
      <c r="AI1215" s="19"/>
    </row>
    <row r="1216" spans="2:35" hidden="1">
      <c r="B1216" s="948"/>
      <c r="C1216" s="828"/>
      <c r="D1216" s="25"/>
      <c r="E1216" s="25"/>
      <c r="F1216" s="357"/>
      <c r="G1216" s="22"/>
      <c r="H1216" s="7" t="str">
        <f>IFERROR(IF(G1216/#REF!=0," ",G1216/#REF!),"")</f>
        <v/>
      </c>
      <c r="I1216" s="147"/>
      <c r="J1216" s="147"/>
      <c r="K1216" s="147"/>
      <c r="L1216" s="147"/>
      <c r="M1216" s="147"/>
      <c r="N1216" s="147"/>
      <c r="O1216" s="863"/>
      <c r="P1216" s="860"/>
      <c r="Q1216" s="330"/>
      <c r="R1216" s="866"/>
      <c r="S1216" s="152"/>
      <c r="T1216" s="152"/>
      <c r="U1216" s="835"/>
      <c r="V1216" s="345"/>
      <c r="W1216" s="835"/>
      <c r="X1216" s="345"/>
      <c r="Y1216" s="835"/>
      <c r="Z1216" s="270"/>
      <c r="AA1216" s="831"/>
      <c r="AB1216" s="855"/>
      <c r="AC1216" s="319"/>
      <c r="AD1216" s="319"/>
      <c r="AE1216" s="319"/>
      <c r="AF1216" s="319"/>
      <c r="AG1216" s="857"/>
      <c r="AH1216" s="46"/>
      <c r="AI1216" s="19"/>
    </row>
    <row r="1217" spans="2:35" hidden="1">
      <c r="B1217" s="949"/>
      <c r="C1217" s="829"/>
      <c r="D1217" s="25"/>
      <c r="E1217" s="25"/>
      <c r="F1217" s="357"/>
      <c r="G1217" s="22"/>
      <c r="H1217" s="7" t="str">
        <f>IFERROR(IF(G1217/#REF!=0," ",G1217/#REF!),"")</f>
        <v/>
      </c>
      <c r="I1217" s="7"/>
      <c r="J1217" s="7"/>
      <c r="K1217" s="7"/>
      <c r="L1217" s="7"/>
      <c r="M1217" s="7"/>
      <c r="N1217" s="7"/>
      <c r="O1217" s="864"/>
      <c r="P1217" s="861"/>
      <c r="Q1217" s="331"/>
      <c r="R1217" s="867"/>
      <c r="S1217" s="153"/>
      <c r="T1217" s="153"/>
      <c r="U1217" s="836"/>
      <c r="V1217" s="346"/>
      <c r="W1217" s="836"/>
      <c r="X1217" s="346"/>
      <c r="Y1217" s="836"/>
      <c r="Z1217" s="271"/>
      <c r="AA1217" s="832"/>
      <c r="AB1217" s="856"/>
      <c r="AC1217" s="320"/>
      <c r="AD1217" s="320"/>
      <c r="AE1217" s="320"/>
      <c r="AF1217" s="320"/>
      <c r="AG1217" s="858"/>
      <c r="AH1217" s="46"/>
      <c r="AI1217" s="19"/>
    </row>
    <row r="1218" spans="2:35" s="90" customFormat="1" ht="16.5" hidden="1" customHeight="1">
      <c r="B1218" s="950"/>
      <c r="C1218" s="78" t="s">
        <v>348</v>
      </c>
      <c r="D1218" s="78">
        <f>COUNTA(D1208:D1217)</f>
        <v>0</v>
      </c>
      <c r="E1218" s="78"/>
      <c r="F1218" s="78"/>
      <c r="G1218" s="69">
        <f>SUM(G1208:G1217)</f>
        <v>0</v>
      </c>
      <c r="H1218" s="69">
        <f>SUM(H1208:H1217)</f>
        <v>0</v>
      </c>
      <c r="I1218" s="69"/>
      <c r="J1218" s="69"/>
      <c r="K1218" s="69"/>
      <c r="L1218" s="69"/>
      <c r="M1218" s="69"/>
      <c r="N1218" s="69"/>
      <c r="O1218" s="70">
        <f>SUM(O1208:O1217)</f>
        <v>0</v>
      </c>
      <c r="P1218" s="71">
        <f>SUM(P1208:P1217)</f>
        <v>0</v>
      </c>
      <c r="Q1218" s="71"/>
      <c r="R1218" s="71">
        <f>SUM(R1208:R1217)</f>
        <v>0</v>
      </c>
      <c r="S1218" s="71"/>
      <c r="T1218" s="71"/>
      <c r="U1218" s="74">
        <f>SUM(U1208:U1217)</f>
        <v>0</v>
      </c>
      <c r="V1218" s="74"/>
      <c r="W1218" s="74">
        <f t="shared" ref="W1218" si="206">SUM(W1208:W1217)</f>
        <v>0</v>
      </c>
      <c r="X1218" s="74"/>
      <c r="Y1218" s="74">
        <f>SUM(Y1208:Y1217)</f>
        <v>0</v>
      </c>
      <c r="Z1218" s="74"/>
      <c r="AA1218" s="71"/>
      <c r="AB1218" s="71" t="e">
        <f>SUM(AB1208:AB1217)</f>
        <v>#REF!</v>
      </c>
      <c r="AC1218" s="71"/>
      <c r="AD1218" s="71"/>
      <c r="AE1218" s="71"/>
      <c r="AF1218" s="71"/>
      <c r="AG1218" s="71" t="e">
        <f t="shared" ref="AG1218" si="207">SUM(AG1208:AG1217)</f>
        <v>#REF!</v>
      </c>
      <c r="AH1218" s="81"/>
      <c r="AI1218" s="91"/>
    </row>
    <row r="1219" spans="2:35" s="93" customFormat="1" hidden="1">
      <c r="B1219" s="949"/>
      <c r="C1219" s="82"/>
      <c r="D1219" s="83"/>
      <c r="E1219" s="83"/>
      <c r="F1219" s="84"/>
      <c r="G1219" s="84"/>
      <c r="H1219" s="28" t="str">
        <f>IFERROR(IF(G1219/#REF!=0," ",G1219/#REF!),"")</f>
        <v/>
      </c>
      <c r="I1219" s="28"/>
      <c r="J1219" s="28"/>
      <c r="K1219" s="28"/>
      <c r="L1219" s="28"/>
      <c r="M1219" s="28"/>
      <c r="N1219" s="28"/>
      <c r="O1219" s="72"/>
      <c r="P1219" s="73"/>
      <c r="Q1219" s="73"/>
      <c r="R1219" s="73"/>
      <c r="S1219" s="73"/>
      <c r="T1219" s="73"/>
      <c r="U1219" s="73"/>
      <c r="V1219" s="73"/>
      <c r="W1219" s="73"/>
      <c r="X1219" s="73"/>
      <c r="Y1219" s="73"/>
      <c r="Z1219" s="73"/>
      <c r="AA1219" s="73"/>
      <c r="AB1219" s="73"/>
      <c r="AC1219" s="73"/>
      <c r="AD1219" s="73"/>
      <c r="AE1219" s="73"/>
      <c r="AF1219" s="73"/>
      <c r="AG1219" s="73"/>
      <c r="AH1219" s="87"/>
      <c r="AI1219" s="92"/>
    </row>
    <row r="1220" spans="2:35" hidden="1">
      <c r="B1220" s="948">
        <f>B1208+1</f>
        <v>101</v>
      </c>
      <c r="C1220" s="828"/>
      <c r="D1220" s="25"/>
      <c r="E1220" s="25"/>
      <c r="F1220" s="24"/>
      <c r="G1220" s="357"/>
      <c r="H1220" s="7" t="str">
        <f>IFERROR(IF(G1220/#REF!=0," ",G1220/#REF!),"")</f>
        <v/>
      </c>
      <c r="I1220" s="147"/>
      <c r="J1220" s="147"/>
      <c r="K1220" s="147"/>
      <c r="L1220" s="147"/>
      <c r="M1220" s="147"/>
      <c r="N1220" s="147"/>
      <c r="O1220" s="862" t="str">
        <f>IFERROR(ROUND(IF(G1230/#REF!=0,"",G1230/#REF!),0),"")</f>
        <v/>
      </c>
      <c r="P1220" s="859" t="str">
        <f>IFERROR(O1230/#REF!,"")</f>
        <v/>
      </c>
      <c r="Q1220" s="332"/>
      <c r="R1220" s="865" t="str">
        <f>IFERROR(P1230*#REF!/2,"")</f>
        <v/>
      </c>
      <c r="S1220" s="152"/>
      <c r="T1220" s="152"/>
      <c r="U1220" s="834" t="str">
        <f>IFERROR(ROUND(IF(OR(#REF!="Hino Truck",#REF!="Hino Truck",#REF!="Hino Truck",#REF!="Hino Truck"),$P1230/#REF!,""),1),"NA")</f>
        <v>NA</v>
      </c>
      <c r="V1220" s="344"/>
      <c r="W1220" s="834" t="str">
        <f>IFERROR(ROUND(IF(OR(#REF!="Shazoor",#REF!="Shazoor",#REF!="Shazoor",#REF!="Shazoor"),$P1230/#REF!,""),1),"NA")</f>
        <v>NA</v>
      </c>
      <c r="X1220" s="344"/>
      <c r="Y1220" s="834" t="str">
        <f>IFERROR(ROUND(IF(OR(#REF!="Suzuki",#REF!="Suzuki",#REF!="Suzuki",#REF!="Suzuki"),$P1230/#REF!,""),1),"NA")</f>
        <v>NA</v>
      </c>
      <c r="Z1220" s="269"/>
      <c r="AA1220" s="830"/>
      <c r="AB1220" s="855" t="e">
        <f>H1230/#REF!/#REF!</f>
        <v>#REF!</v>
      </c>
      <c r="AC1220" s="319"/>
      <c r="AD1220" s="319"/>
      <c r="AE1220" s="319"/>
      <c r="AF1220" s="319"/>
      <c r="AG1220" s="857" t="e">
        <f>ROUND(AB1230/#REF!,0)</f>
        <v>#REF!</v>
      </c>
      <c r="AH1220" s="44"/>
      <c r="AI1220" s="19"/>
    </row>
    <row r="1221" spans="2:35" hidden="1">
      <c r="B1221" s="948"/>
      <c r="C1221" s="828"/>
      <c r="D1221" s="25"/>
      <c r="E1221" s="25"/>
      <c r="F1221" s="357"/>
      <c r="G1221" s="357"/>
      <c r="H1221" s="7" t="str">
        <f>IFERROR(IF(G1221/#REF!=0," ",G1221/#REF!),"")</f>
        <v/>
      </c>
      <c r="I1221" s="147"/>
      <c r="J1221" s="147"/>
      <c r="K1221" s="147"/>
      <c r="L1221" s="147"/>
      <c r="M1221" s="147"/>
      <c r="N1221" s="147"/>
      <c r="O1221" s="863"/>
      <c r="P1221" s="860"/>
      <c r="Q1221" s="330"/>
      <c r="R1221" s="866"/>
      <c r="S1221" s="152"/>
      <c r="T1221" s="152"/>
      <c r="U1221" s="835"/>
      <c r="V1221" s="345"/>
      <c r="W1221" s="835"/>
      <c r="X1221" s="345"/>
      <c r="Y1221" s="835"/>
      <c r="Z1221" s="270"/>
      <c r="AA1221" s="831"/>
      <c r="AB1221" s="855"/>
      <c r="AC1221" s="319"/>
      <c r="AD1221" s="319"/>
      <c r="AE1221" s="319"/>
      <c r="AF1221" s="319"/>
      <c r="AG1221" s="857"/>
      <c r="AH1221" s="46"/>
      <c r="AI1221" s="19"/>
    </row>
    <row r="1222" spans="2:35" hidden="1">
      <c r="B1222" s="948"/>
      <c r="C1222" s="828"/>
      <c r="D1222" s="25"/>
      <c r="E1222" s="25"/>
      <c r="F1222" s="357"/>
      <c r="G1222" s="357"/>
      <c r="H1222" s="7" t="str">
        <f>IFERROR(IF(G1222/#REF!=0," ",G1222/#REF!),"")</f>
        <v/>
      </c>
      <c r="I1222" s="147"/>
      <c r="J1222" s="147"/>
      <c r="K1222" s="147"/>
      <c r="L1222" s="147"/>
      <c r="M1222" s="147"/>
      <c r="N1222" s="147"/>
      <c r="O1222" s="863"/>
      <c r="P1222" s="860"/>
      <c r="Q1222" s="330"/>
      <c r="R1222" s="866"/>
      <c r="S1222" s="152"/>
      <c r="T1222" s="152"/>
      <c r="U1222" s="835"/>
      <c r="V1222" s="345"/>
      <c r="W1222" s="835"/>
      <c r="X1222" s="345"/>
      <c r="Y1222" s="835"/>
      <c r="Z1222" s="270"/>
      <c r="AA1222" s="831"/>
      <c r="AB1222" s="855"/>
      <c r="AC1222" s="319"/>
      <c r="AD1222" s="319"/>
      <c r="AE1222" s="319"/>
      <c r="AF1222" s="319"/>
      <c r="AG1222" s="857"/>
      <c r="AH1222" s="46"/>
      <c r="AI1222" s="19"/>
    </row>
    <row r="1223" spans="2:35" hidden="1">
      <c r="B1223" s="948"/>
      <c r="C1223" s="828"/>
      <c r="D1223" s="25"/>
      <c r="E1223" s="25"/>
      <c r="F1223" s="357"/>
      <c r="G1223" s="357"/>
      <c r="H1223" s="7" t="str">
        <f>IFERROR(IF(G1223/#REF!=0," ",G1223/#REF!),"")</f>
        <v/>
      </c>
      <c r="I1223" s="147"/>
      <c r="J1223" s="147"/>
      <c r="K1223" s="147"/>
      <c r="L1223" s="147"/>
      <c r="M1223" s="147"/>
      <c r="N1223" s="147"/>
      <c r="O1223" s="863"/>
      <c r="P1223" s="860"/>
      <c r="Q1223" s="330"/>
      <c r="R1223" s="866"/>
      <c r="S1223" s="152"/>
      <c r="T1223" s="152"/>
      <c r="U1223" s="835"/>
      <c r="V1223" s="345"/>
      <c r="W1223" s="835"/>
      <c r="X1223" s="345"/>
      <c r="Y1223" s="835"/>
      <c r="Z1223" s="270"/>
      <c r="AA1223" s="831"/>
      <c r="AB1223" s="855"/>
      <c r="AC1223" s="319"/>
      <c r="AD1223" s="319"/>
      <c r="AE1223" s="319"/>
      <c r="AF1223" s="319"/>
      <c r="AG1223" s="857"/>
      <c r="AH1223" s="46"/>
      <c r="AI1223" s="19"/>
    </row>
    <row r="1224" spans="2:35" hidden="1">
      <c r="B1224" s="948"/>
      <c r="C1224" s="828"/>
      <c r="D1224" s="25"/>
      <c r="E1224" s="25"/>
      <c r="F1224" s="357"/>
      <c r="G1224" s="22"/>
      <c r="H1224" s="7" t="str">
        <f>IFERROR(IF(G1224/#REF!=0," ",G1224/#REF!),"")</f>
        <v/>
      </c>
      <c r="I1224" s="147"/>
      <c r="J1224" s="147"/>
      <c r="K1224" s="147"/>
      <c r="L1224" s="147"/>
      <c r="M1224" s="147"/>
      <c r="N1224" s="147"/>
      <c r="O1224" s="863"/>
      <c r="P1224" s="860"/>
      <c r="Q1224" s="330"/>
      <c r="R1224" s="866"/>
      <c r="S1224" s="152"/>
      <c r="T1224" s="152"/>
      <c r="U1224" s="835"/>
      <c r="V1224" s="345"/>
      <c r="W1224" s="835"/>
      <c r="X1224" s="345"/>
      <c r="Y1224" s="835"/>
      <c r="Z1224" s="270"/>
      <c r="AA1224" s="831"/>
      <c r="AB1224" s="855"/>
      <c r="AC1224" s="319"/>
      <c r="AD1224" s="319"/>
      <c r="AE1224" s="319"/>
      <c r="AF1224" s="319"/>
      <c r="AG1224" s="857"/>
      <c r="AH1224" s="46"/>
      <c r="AI1224" s="19"/>
    </row>
    <row r="1225" spans="2:35" hidden="1">
      <c r="B1225" s="948"/>
      <c r="C1225" s="828"/>
      <c r="D1225" s="25"/>
      <c r="E1225" s="25"/>
      <c r="F1225" s="357"/>
      <c r="G1225" s="22"/>
      <c r="H1225" s="7" t="str">
        <f>IFERROR(IF(G1225/#REF!=0," ",G1225/#REF!),"")</f>
        <v/>
      </c>
      <c r="I1225" s="147"/>
      <c r="J1225" s="147"/>
      <c r="K1225" s="147"/>
      <c r="L1225" s="147"/>
      <c r="M1225" s="147"/>
      <c r="N1225" s="147"/>
      <c r="O1225" s="863"/>
      <c r="P1225" s="860"/>
      <c r="Q1225" s="330"/>
      <c r="R1225" s="866"/>
      <c r="S1225" s="152"/>
      <c r="T1225" s="152"/>
      <c r="U1225" s="835"/>
      <c r="V1225" s="345"/>
      <c r="W1225" s="835"/>
      <c r="X1225" s="345"/>
      <c r="Y1225" s="835"/>
      <c r="Z1225" s="270"/>
      <c r="AA1225" s="831"/>
      <c r="AB1225" s="855"/>
      <c r="AC1225" s="319"/>
      <c r="AD1225" s="319"/>
      <c r="AE1225" s="319"/>
      <c r="AF1225" s="319"/>
      <c r="AG1225" s="857"/>
      <c r="AH1225" s="46"/>
      <c r="AI1225" s="19"/>
    </row>
    <row r="1226" spans="2:35" hidden="1">
      <c r="B1226" s="948"/>
      <c r="C1226" s="828"/>
      <c r="D1226" s="25"/>
      <c r="E1226" s="25"/>
      <c r="F1226" s="357"/>
      <c r="G1226" s="22"/>
      <c r="H1226" s="7" t="str">
        <f>IFERROR(IF(G1226/#REF!=0," ",G1226/#REF!),"")</f>
        <v/>
      </c>
      <c r="I1226" s="147"/>
      <c r="J1226" s="147"/>
      <c r="K1226" s="147"/>
      <c r="L1226" s="147"/>
      <c r="M1226" s="147"/>
      <c r="N1226" s="147"/>
      <c r="O1226" s="863"/>
      <c r="P1226" s="860"/>
      <c r="Q1226" s="330"/>
      <c r="R1226" s="866"/>
      <c r="S1226" s="152"/>
      <c r="T1226" s="152"/>
      <c r="U1226" s="835"/>
      <c r="V1226" s="345"/>
      <c r="W1226" s="835"/>
      <c r="X1226" s="345"/>
      <c r="Y1226" s="835"/>
      <c r="Z1226" s="270"/>
      <c r="AA1226" s="831"/>
      <c r="AB1226" s="855"/>
      <c r="AC1226" s="319"/>
      <c r="AD1226" s="319"/>
      <c r="AE1226" s="319"/>
      <c r="AF1226" s="319"/>
      <c r="AG1226" s="857"/>
      <c r="AH1226" s="46"/>
      <c r="AI1226" s="19"/>
    </row>
    <row r="1227" spans="2:35" hidden="1">
      <c r="B1227" s="948"/>
      <c r="C1227" s="828"/>
      <c r="D1227" s="25"/>
      <c r="E1227" s="25"/>
      <c r="F1227" s="357"/>
      <c r="G1227" s="22"/>
      <c r="H1227" s="7" t="str">
        <f>IFERROR(IF(G1227/#REF!=0," ",G1227/#REF!),"")</f>
        <v/>
      </c>
      <c r="I1227" s="147"/>
      <c r="J1227" s="147"/>
      <c r="K1227" s="147"/>
      <c r="L1227" s="147"/>
      <c r="M1227" s="147"/>
      <c r="N1227" s="147"/>
      <c r="O1227" s="863"/>
      <c r="P1227" s="860"/>
      <c r="Q1227" s="330"/>
      <c r="R1227" s="866"/>
      <c r="S1227" s="152"/>
      <c r="T1227" s="152"/>
      <c r="U1227" s="835"/>
      <c r="V1227" s="345"/>
      <c r="W1227" s="835"/>
      <c r="X1227" s="345"/>
      <c r="Y1227" s="835"/>
      <c r="Z1227" s="270"/>
      <c r="AA1227" s="831"/>
      <c r="AB1227" s="855"/>
      <c r="AC1227" s="319"/>
      <c r="AD1227" s="319"/>
      <c r="AE1227" s="319"/>
      <c r="AF1227" s="319"/>
      <c r="AG1227" s="857"/>
      <c r="AH1227" s="46"/>
      <c r="AI1227" s="19"/>
    </row>
    <row r="1228" spans="2:35" hidden="1">
      <c r="B1228" s="948"/>
      <c r="C1228" s="828"/>
      <c r="D1228" s="25"/>
      <c r="E1228" s="25"/>
      <c r="F1228" s="357"/>
      <c r="G1228" s="22"/>
      <c r="H1228" s="7" t="str">
        <f>IFERROR(IF(G1228/#REF!=0," ",G1228/#REF!),"")</f>
        <v/>
      </c>
      <c r="I1228" s="147"/>
      <c r="J1228" s="147"/>
      <c r="K1228" s="147"/>
      <c r="L1228" s="147"/>
      <c r="M1228" s="147"/>
      <c r="N1228" s="147"/>
      <c r="O1228" s="863"/>
      <c r="P1228" s="860"/>
      <c r="Q1228" s="330"/>
      <c r="R1228" s="866"/>
      <c r="S1228" s="152"/>
      <c r="T1228" s="152"/>
      <c r="U1228" s="835"/>
      <c r="V1228" s="345"/>
      <c r="W1228" s="835"/>
      <c r="X1228" s="345"/>
      <c r="Y1228" s="835"/>
      <c r="Z1228" s="270"/>
      <c r="AA1228" s="831"/>
      <c r="AB1228" s="855"/>
      <c r="AC1228" s="319"/>
      <c r="AD1228" s="319"/>
      <c r="AE1228" s="319"/>
      <c r="AF1228" s="319"/>
      <c r="AG1228" s="857"/>
      <c r="AH1228" s="46"/>
      <c r="AI1228" s="19"/>
    </row>
    <row r="1229" spans="2:35" hidden="1">
      <c r="B1229" s="949"/>
      <c r="C1229" s="829"/>
      <c r="D1229" s="25"/>
      <c r="E1229" s="25"/>
      <c r="F1229" s="357"/>
      <c r="G1229" s="22"/>
      <c r="H1229" s="7" t="str">
        <f>IFERROR(IF(G1229/#REF!=0," ",G1229/#REF!),"")</f>
        <v/>
      </c>
      <c r="I1229" s="7"/>
      <c r="J1229" s="7"/>
      <c r="K1229" s="7"/>
      <c r="L1229" s="7"/>
      <c r="M1229" s="7"/>
      <c r="N1229" s="7"/>
      <c r="O1229" s="864"/>
      <c r="P1229" s="861"/>
      <c r="Q1229" s="331"/>
      <c r="R1229" s="867"/>
      <c r="S1229" s="153"/>
      <c r="T1229" s="153"/>
      <c r="U1229" s="836"/>
      <c r="V1229" s="346"/>
      <c r="W1229" s="836"/>
      <c r="X1229" s="346"/>
      <c r="Y1229" s="836"/>
      <c r="Z1229" s="271"/>
      <c r="AA1229" s="832"/>
      <c r="AB1229" s="856"/>
      <c r="AC1229" s="320"/>
      <c r="AD1229" s="320"/>
      <c r="AE1229" s="320"/>
      <c r="AF1229" s="320"/>
      <c r="AG1229" s="858"/>
      <c r="AH1229" s="46"/>
      <c r="AI1229" s="19"/>
    </row>
    <row r="1230" spans="2:35" s="90" customFormat="1" ht="16.5" hidden="1" customHeight="1">
      <c r="B1230" s="950"/>
      <c r="C1230" s="78" t="s">
        <v>348</v>
      </c>
      <c r="D1230" s="78">
        <f>COUNTA(D1220:D1229)</f>
        <v>0</v>
      </c>
      <c r="E1230" s="78"/>
      <c r="F1230" s="78"/>
      <c r="G1230" s="69">
        <f>SUM(G1220:G1229)</f>
        <v>0</v>
      </c>
      <c r="H1230" s="69">
        <f>SUM(H1220:H1229)</f>
        <v>0</v>
      </c>
      <c r="I1230" s="69"/>
      <c r="J1230" s="69"/>
      <c r="K1230" s="69"/>
      <c r="L1230" s="69"/>
      <c r="M1230" s="69"/>
      <c r="N1230" s="69"/>
      <c r="O1230" s="70">
        <f>SUM(O1220:O1229)</f>
        <v>0</v>
      </c>
      <c r="P1230" s="71">
        <f>SUM(P1220:P1229)</f>
        <v>0</v>
      </c>
      <c r="Q1230" s="71"/>
      <c r="R1230" s="71">
        <f>SUM(R1220:R1229)</f>
        <v>0</v>
      </c>
      <c r="S1230" s="71"/>
      <c r="T1230" s="71"/>
      <c r="U1230" s="74">
        <f>SUM(U1220:U1229)</f>
        <v>0</v>
      </c>
      <c r="V1230" s="74"/>
      <c r="W1230" s="74">
        <f t="shared" ref="W1230" si="208">SUM(W1220:W1229)</f>
        <v>0</v>
      </c>
      <c r="X1230" s="74"/>
      <c r="Y1230" s="74">
        <f>SUM(Y1220:Y1229)</f>
        <v>0</v>
      </c>
      <c r="Z1230" s="74"/>
      <c r="AA1230" s="71"/>
      <c r="AB1230" s="71" t="e">
        <f>SUM(AB1220:AB1229)</f>
        <v>#REF!</v>
      </c>
      <c r="AC1230" s="71"/>
      <c r="AD1230" s="71"/>
      <c r="AE1230" s="71"/>
      <c r="AF1230" s="71"/>
      <c r="AG1230" s="71" t="e">
        <f t="shared" ref="AG1230" si="209">SUM(AG1220:AG1229)</f>
        <v>#REF!</v>
      </c>
      <c r="AH1230" s="81"/>
      <c r="AI1230" s="91"/>
    </row>
    <row r="1231" spans="2:35" s="93" customFormat="1" hidden="1">
      <c r="B1231" s="949"/>
      <c r="C1231" s="82"/>
      <c r="D1231" s="83"/>
      <c r="E1231" s="83"/>
      <c r="F1231" s="84"/>
      <c r="G1231" s="84"/>
      <c r="H1231" s="28" t="str">
        <f>IFERROR(IF(G1231/#REF!=0," ",G1231/#REF!),"")</f>
        <v/>
      </c>
      <c r="I1231" s="28"/>
      <c r="J1231" s="28"/>
      <c r="K1231" s="28"/>
      <c r="L1231" s="28"/>
      <c r="M1231" s="28"/>
      <c r="N1231" s="28"/>
      <c r="O1231" s="72"/>
      <c r="P1231" s="73"/>
      <c r="Q1231" s="73"/>
      <c r="R1231" s="73"/>
      <c r="S1231" s="73"/>
      <c r="T1231" s="73"/>
      <c r="U1231" s="73"/>
      <c r="V1231" s="73"/>
      <c r="W1231" s="73"/>
      <c r="X1231" s="73"/>
      <c r="Y1231" s="73"/>
      <c r="Z1231" s="73"/>
      <c r="AA1231" s="73"/>
      <c r="AB1231" s="73"/>
      <c r="AC1231" s="73"/>
      <c r="AD1231" s="73"/>
      <c r="AE1231" s="73"/>
      <c r="AF1231" s="73"/>
      <c r="AG1231" s="73"/>
      <c r="AH1231" s="87"/>
      <c r="AI1231" s="92"/>
    </row>
    <row r="1232" spans="2:35" hidden="1">
      <c r="B1232" s="948">
        <f>B1220+1</f>
        <v>102</v>
      </c>
      <c r="C1232" s="828"/>
      <c r="D1232" s="25"/>
      <c r="E1232" s="25"/>
      <c r="F1232" s="24"/>
      <c r="G1232" s="357"/>
      <c r="H1232" s="7" t="str">
        <f>IFERROR(IF(G1232/#REF!=0," ",G1232/#REF!),"")</f>
        <v/>
      </c>
      <c r="I1232" s="147"/>
      <c r="J1232" s="147"/>
      <c r="K1232" s="147"/>
      <c r="L1232" s="147"/>
      <c r="M1232" s="147"/>
      <c r="N1232" s="147"/>
      <c r="O1232" s="862" t="str">
        <f>IFERROR(ROUND(IF(G1242/#REF!=0,"",G1242/#REF!),0),"")</f>
        <v/>
      </c>
      <c r="P1232" s="859" t="str">
        <f>IFERROR(O1242/#REF!,"")</f>
        <v/>
      </c>
      <c r="Q1232" s="332"/>
      <c r="R1232" s="865" t="str">
        <f>IFERROR(P1242*#REF!/2,"")</f>
        <v/>
      </c>
      <c r="S1232" s="152"/>
      <c r="T1232" s="152"/>
      <c r="U1232" s="834" t="str">
        <f>IFERROR(ROUND(IF(OR(#REF!="Hino Truck",#REF!="Hino Truck",#REF!="Hino Truck",#REF!="Hino Truck"),$P1242/#REF!,""),1),"NA")</f>
        <v>NA</v>
      </c>
      <c r="V1232" s="344"/>
      <c r="W1232" s="834" t="str">
        <f>IFERROR(ROUND(IF(OR(#REF!="Shazoor",#REF!="Shazoor",#REF!="Shazoor",#REF!="Shazoor"),$P1242/#REF!,""),1),"NA")</f>
        <v>NA</v>
      </c>
      <c r="X1232" s="344"/>
      <c r="Y1232" s="834" t="str">
        <f>IFERROR(ROUND(IF(OR(#REF!="Suzuki",#REF!="Suzuki",#REF!="Suzuki",#REF!="Suzuki"),$P1242/#REF!,""),1),"NA")</f>
        <v>NA</v>
      </c>
      <c r="Z1232" s="269"/>
      <c r="AA1232" s="830"/>
      <c r="AB1232" s="855" t="e">
        <f>H1242/#REF!/#REF!</f>
        <v>#REF!</v>
      </c>
      <c r="AC1232" s="319"/>
      <c r="AD1232" s="319"/>
      <c r="AE1232" s="319"/>
      <c r="AF1232" s="319"/>
      <c r="AG1232" s="857" t="e">
        <f>ROUND(AB1242/#REF!,0)</f>
        <v>#REF!</v>
      </c>
      <c r="AH1232" s="44"/>
      <c r="AI1232" s="19"/>
    </row>
    <row r="1233" spans="2:35" hidden="1">
      <c r="B1233" s="948"/>
      <c r="C1233" s="828"/>
      <c r="D1233" s="25"/>
      <c r="E1233" s="25"/>
      <c r="F1233" s="357"/>
      <c r="G1233" s="357"/>
      <c r="H1233" s="7" t="str">
        <f>IFERROR(IF(G1233/#REF!=0," ",G1233/#REF!),"")</f>
        <v/>
      </c>
      <c r="I1233" s="147"/>
      <c r="J1233" s="147"/>
      <c r="K1233" s="147"/>
      <c r="L1233" s="147"/>
      <c r="M1233" s="147"/>
      <c r="N1233" s="147"/>
      <c r="O1233" s="863"/>
      <c r="P1233" s="860"/>
      <c r="Q1233" s="330"/>
      <c r="R1233" s="866"/>
      <c r="S1233" s="152"/>
      <c r="T1233" s="152"/>
      <c r="U1233" s="835"/>
      <c r="V1233" s="345"/>
      <c r="W1233" s="835"/>
      <c r="X1233" s="345"/>
      <c r="Y1233" s="835"/>
      <c r="Z1233" s="270"/>
      <c r="AA1233" s="831"/>
      <c r="AB1233" s="855"/>
      <c r="AC1233" s="319"/>
      <c r="AD1233" s="319"/>
      <c r="AE1233" s="319"/>
      <c r="AF1233" s="319"/>
      <c r="AG1233" s="857"/>
      <c r="AH1233" s="46"/>
      <c r="AI1233" s="19"/>
    </row>
    <row r="1234" spans="2:35" hidden="1">
      <c r="B1234" s="948"/>
      <c r="C1234" s="828"/>
      <c r="D1234" s="25"/>
      <c r="E1234" s="25"/>
      <c r="F1234" s="357"/>
      <c r="G1234" s="357"/>
      <c r="H1234" s="7" t="str">
        <f>IFERROR(IF(G1234/#REF!=0," ",G1234/#REF!),"")</f>
        <v/>
      </c>
      <c r="I1234" s="147"/>
      <c r="J1234" s="147"/>
      <c r="K1234" s="147"/>
      <c r="L1234" s="147"/>
      <c r="M1234" s="147"/>
      <c r="N1234" s="147"/>
      <c r="O1234" s="863"/>
      <c r="P1234" s="860"/>
      <c r="Q1234" s="330"/>
      <c r="R1234" s="866"/>
      <c r="S1234" s="152"/>
      <c r="T1234" s="152"/>
      <c r="U1234" s="835"/>
      <c r="V1234" s="345"/>
      <c r="W1234" s="835"/>
      <c r="X1234" s="345"/>
      <c r="Y1234" s="835"/>
      <c r="Z1234" s="270"/>
      <c r="AA1234" s="831"/>
      <c r="AB1234" s="855"/>
      <c r="AC1234" s="319"/>
      <c r="AD1234" s="319"/>
      <c r="AE1234" s="319"/>
      <c r="AF1234" s="319"/>
      <c r="AG1234" s="857"/>
      <c r="AH1234" s="46"/>
      <c r="AI1234" s="19"/>
    </row>
    <row r="1235" spans="2:35" hidden="1">
      <c r="B1235" s="948"/>
      <c r="C1235" s="828"/>
      <c r="D1235" s="25"/>
      <c r="E1235" s="25"/>
      <c r="F1235" s="357"/>
      <c r="G1235" s="357"/>
      <c r="H1235" s="7" t="str">
        <f>IFERROR(IF(G1235/#REF!=0," ",G1235/#REF!),"")</f>
        <v/>
      </c>
      <c r="I1235" s="147"/>
      <c r="J1235" s="147"/>
      <c r="K1235" s="147"/>
      <c r="L1235" s="147"/>
      <c r="M1235" s="147"/>
      <c r="N1235" s="147"/>
      <c r="O1235" s="863"/>
      <c r="P1235" s="860"/>
      <c r="Q1235" s="330"/>
      <c r="R1235" s="866"/>
      <c r="S1235" s="152"/>
      <c r="T1235" s="152"/>
      <c r="U1235" s="835"/>
      <c r="V1235" s="345"/>
      <c r="W1235" s="835"/>
      <c r="X1235" s="345"/>
      <c r="Y1235" s="835"/>
      <c r="Z1235" s="270"/>
      <c r="AA1235" s="831"/>
      <c r="AB1235" s="855"/>
      <c r="AC1235" s="319"/>
      <c r="AD1235" s="319"/>
      <c r="AE1235" s="319"/>
      <c r="AF1235" s="319"/>
      <c r="AG1235" s="857"/>
      <c r="AH1235" s="46"/>
      <c r="AI1235" s="19"/>
    </row>
    <row r="1236" spans="2:35" hidden="1">
      <c r="B1236" s="948"/>
      <c r="C1236" s="828"/>
      <c r="D1236" s="25"/>
      <c r="E1236" s="25"/>
      <c r="F1236" s="357"/>
      <c r="G1236" s="22"/>
      <c r="H1236" s="7" t="str">
        <f>IFERROR(IF(G1236/#REF!=0," ",G1236/#REF!),"")</f>
        <v/>
      </c>
      <c r="I1236" s="147"/>
      <c r="J1236" s="147"/>
      <c r="K1236" s="147"/>
      <c r="L1236" s="147"/>
      <c r="M1236" s="147"/>
      <c r="N1236" s="147"/>
      <c r="O1236" s="863"/>
      <c r="P1236" s="860"/>
      <c r="Q1236" s="330"/>
      <c r="R1236" s="866"/>
      <c r="S1236" s="152"/>
      <c r="T1236" s="152"/>
      <c r="U1236" s="835"/>
      <c r="V1236" s="345"/>
      <c r="W1236" s="835"/>
      <c r="X1236" s="345"/>
      <c r="Y1236" s="835"/>
      <c r="Z1236" s="270"/>
      <c r="AA1236" s="831"/>
      <c r="AB1236" s="855"/>
      <c r="AC1236" s="319"/>
      <c r="AD1236" s="319"/>
      <c r="AE1236" s="319"/>
      <c r="AF1236" s="319"/>
      <c r="AG1236" s="857"/>
      <c r="AH1236" s="46"/>
      <c r="AI1236" s="19"/>
    </row>
    <row r="1237" spans="2:35" hidden="1">
      <c r="B1237" s="948"/>
      <c r="C1237" s="828"/>
      <c r="D1237" s="25"/>
      <c r="E1237" s="25"/>
      <c r="F1237" s="357"/>
      <c r="G1237" s="22"/>
      <c r="H1237" s="7" t="str">
        <f>IFERROR(IF(G1237/#REF!=0," ",G1237/#REF!),"")</f>
        <v/>
      </c>
      <c r="I1237" s="147"/>
      <c r="J1237" s="147"/>
      <c r="K1237" s="147"/>
      <c r="L1237" s="147"/>
      <c r="M1237" s="147"/>
      <c r="N1237" s="147"/>
      <c r="O1237" s="863"/>
      <c r="P1237" s="860"/>
      <c r="Q1237" s="330"/>
      <c r="R1237" s="866"/>
      <c r="S1237" s="152"/>
      <c r="T1237" s="152"/>
      <c r="U1237" s="835"/>
      <c r="V1237" s="345"/>
      <c r="W1237" s="835"/>
      <c r="X1237" s="345"/>
      <c r="Y1237" s="835"/>
      <c r="Z1237" s="270"/>
      <c r="AA1237" s="831"/>
      <c r="AB1237" s="855"/>
      <c r="AC1237" s="319"/>
      <c r="AD1237" s="319"/>
      <c r="AE1237" s="319"/>
      <c r="AF1237" s="319"/>
      <c r="AG1237" s="857"/>
      <c r="AH1237" s="46"/>
      <c r="AI1237" s="19"/>
    </row>
    <row r="1238" spans="2:35" hidden="1">
      <c r="B1238" s="948"/>
      <c r="C1238" s="828"/>
      <c r="D1238" s="25"/>
      <c r="E1238" s="25"/>
      <c r="F1238" s="357"/>
      <c r="G1238" s="22"/>
      <c r="H1238" s="7" t="str">
        <f>IFERROR(IF(G1238/#REF!=0," ",G1238/#REF!),"")</f>
        <v/>
      </c>
      <c r="I1238" s="147"/>
      <c r="J1238" s="147"/>
      <c r="K1238" s="147"/>
      <c r="L1238" s="147"/>
      <c r="M1238" s="147"/>
      <c r="N1238" s="147"/>
      <c r="O1238" s="863"/>
      <c r="P1238" s="860"/>
      <c r="Q1238" s="330"/>
      <c r="R1238" s="866"/>
      <c r="S1238" s="152"/>
      <c r="T1238" s="152"/>
      <c r="U1238" s="835"/>
      <c r="V1238" s="345"/>
      <c r="W1238" s="835"/>
      <c r="X1238" s="345"/>
      <c r="Y1238" s="835"/>
      <c r="Z1238" s="270"/>
      <c r="AA1238" s="831"/>
      <c r="AB1238" s="855"/>
      <c r="AC1238" s="319"/>
      <c r="AD1238" s="319"/>
      <c r="AE1238" s="319"/>
      <c r="AF1238" s="319"/>
      <c r="AG1238" s="857"/>
      <c r="AH1238" s="46"/>
      <c r="AI1238" s="19"/>
    </row>
    <row r="1239" spans="2:35" hidden="1">
      <c r="B1239" s="948"/>
      <c r="C1239" s="828"/>
      <c r="D1239" s="25"/>
      <c r="E1239" s="25"/>
      <c r="F1239" s="357"/>
      <c r="G1239" s="22"/>
      <c r="H1239" s="7" t="str">
        <f>IFERROR(IF(G1239/#REF!=0," ",G1239/#REF!),"")</f>
        <v/>
      </c>
      <c r="I1239" s="147"/>
      <c r="J1239" s="147"/>
      <c r="K1239" s="147"/>
      <c r="L1239" s="147"/>
      <c r="M1239" s="147"/>
      <c r="N1239" s="147"/>
      <c r="O1239" s="863"/>
      <c r="P1239" s="860"/>
      <c r="Q1239" s="330"/>
      <c r="R1239" s="866"/>
      <c r="S1239" s="152"/>
      <c r="T1239" s="152"/>
      <c r="U1239" s="835"/>
      <c r="V1239" s="345"/>
      <c r="W1239" s="835"/>
      <c r="X1239" s="345"/>
      <c r="Y1239" s="835"/>
      <c r="Z1239" s="270"/>
      <c r="AA1239" s="831"/>
      <c r="AB1239" s="855"/>
      <c r="AC1239" s="319"/>
      <c r="AD1239" s="319"/>
      <c r="AE1239" s="319"/>
      <c r="AF1239" s="319"/>
      <c r="AG1239" s="857"/>
      <c r="AH1239" s="46"/>
      <c r="AI1239" s="19"/>
    </row>
    <row r="1240" spans="2:35" hidden="1">
      <c r="B1240" s="948"/>
      <c r="C1240" s="828"/>
      <c r="D1240" s="25"/>
      <c r="E1240" s="25"/>
      <c r="F1240" s="357"/>
      <c r="G1240" s="22"/>
      <c r="H1240" s="7" t="str">
        <f>IFERROR(IF(G1240/#REF!=0," ",G1240/#REF!),"")</f>
        <v/>
      </c>
      <c r="I1240" s="147"/>
      <c r="J1240" s="147"/>
      <c r="K1240" s="147"/>
      <c r="L1240" s="147"/>
      <c r="M1240" s="147"/>
      <c r="N1240" s="147"/>
      <c r="O1240" s="863"/>
      <c r="P1240" s="860"/>
      <c r="Q1240" s="330"/>
      <c r="R1240" s="866"/>
      <c r="S1240" s="152"/>
      <c r="T1240" s="152"/>
      <c r="U1240" s="835"/>
      <c r="V1240" s="345"/>
      <c r="W1240" s="835"/>
      <c r="X1240" s="345"/>
      <c r="Y1240" s="835"/>
      <c r="Z1240" s="270"/>
      <c r="AA1240" s="831"/>
      <c r="AB1240" s="855"/>
      <c r="AC1240" s="319"/>
      <c r="AD1240" s="319"/>
      <c r="AE1240" s="319"/>
      <c r="AF1240" s="319"/>
      <c r="AG1240" s="857"/>
      <c r="AH1240" s="46"/>
      <c r="AI1240" s="19"/>
    </row>
    <row r="1241" spans="2:35" hidden="1">
      <c r="B1241" s="949"/>
      <c r="C1241" s="829"/>
      <c r="D1241" s="25"/>
      <c r="E1241" s="25"/>
      <c r="F1241" s="357"/>
      <c r="G1241" s="22"/>
      <c r="H1241" s="7" t="str">
        <f>IFERROR(IF(G1241/#REF!=0," ",G1241/#REF!),"")</f>
        <v/>
      </c>
      <c r="I1241" s="7"/>
      <c r="J1241" s="7"/>
      <c r="K1241" s="7"/>
      <c r="L1241" s="7"/>
      <c r="M1241" s="7"/>
      <c r="N1241" s="7"/>
      <c r="O1241" s="864"/>
      <c r="P1241" s="861"/>
      <c r="Q1241" s="331"/>
      <c r="R1241" s="867"/>
      <c r="S1241" s="153"/>
      <c r="T1241" s="153"/>
      <c r="U1241" s="836"/>
      <c r="V1241" s="346"/>
      <c r="W1241" s="836"/>
      <c r="X1241" s="346"/>
      <c r="Y1241" s="836"/>
      <c r="Z1241" s="271"/>
      <c r="AA1241" s="832"/>
      <c r="AB1241" s="856"/>
      <c r="AC1241" s="320"/>
      <c r="AD1241" s="320"/>
      <c r="AE1241" s="320"/>
      <c r="AF1241" s="320"/>
      <c r="AG1241" s="858"/>
      <c r="AH1241" s="46"/>
      <c r="AI1241" s="19"/>
    </row>
    <row r="1242" spans="2:35" s="90" customFormat="1" ht="16.5" hidden="1" customHeight="1">
      <c r="B1242" s="950"/>
      <c r="C1242" s="78" t="s">
        <v>348</v>
      </c>
      <c r="D1242" s="78">
        <f>COUNTA(D1232:D1241)</f>
        <v>0</v>
      </c>
      <c r="E1242" s="78"/>
      <c r="F1242" s="78"/>
      <c r="G1242" s="69">
        <f>SUM(G1232:G1241)</f>
        <v>0</v>
      </c>
      <c r="H1242" s="69">
        <f>SUM(H1232:H1241)</f>
        <v>0</v>
      </c>
      <c r="I1242" s="69"/>
      <c r="J1242" s="69"/>
      <c r="K1242" s="69"/>
      <c r="L1242" s="69"/>
      <c r="M1242" s="69"/>
      <c r="N1242" s="69"/>
      <c r="O1242" s="70">
        <f>SUM(O1232:O1241)</f>
        <v>0</v>
      </c>
      <c r="P1242" s="71">
        <f>SUM(P1232:P1241)</f>
        <v>0</v>
      </c>
      <c r="Q1242" s="71"/>
      <c r="R1242" s="71">
        <f>SUM(R1232:R1241)</f>
        <v>0</v>
      </c>
      <c r="S1242" s="71"/>
      <c r="T1242" s="71"/>
      <c r="U1242" s="74">
        <f>SUM(U1232:U1241)</f>
        <v>0</v>
      </c>
      <c r="V1242" s="74"/>
      <c r="W1242" s="74">
        <f t="shared" ref="W1242" si="210">SUM(W1232:W1241)</f>
        <v>0</v>
      </c>
      <c r="X1242" s="74"/>
      <c r="Y1242" s="74">
        <f>SUM(Y1232:Y1241)</f>
        <v>0</v>
      </c>
      <c r="Z1242" s="74"/>
      <c r="AA1242" s="71"/>
      <c r="AB1242" s="71" t="e">
        <f>SUM(AB1232:AB1241)</f>
        <v>#REF!</v>
      </c>
      <c r="AC1242" s="71"/>
      <c r="AD1242" s="71"/>
      <c r="AE1242" s="71"/>
      <c r="AF1242" s="71"/>
      <c r="AG1242" s="71" t="e">
        <f t="shared" ref="AG1242" si="211">SUM(AG1232:AG1241)</f>
        <v>#REF!</v>
      </c>
      <c r="AH1242" s="81"/>
      <c r="AI1242" s="91"/>
    </row>
    <row r="1243" spans="2:35" s="93" customFormat="1" hidden="1">
      <c r="B1243" s="949"/>
      <c r="C1243" s="82"/>
      <c r="D1243" s="83"/>
      <c r="E1243" s="83"/>
      <c r="F1243" s="84"/>
      <c r="G1243" s="84"/>
      <c r="H1243" s="28" t="str">
        <f>IFERROR(IF(G1243/#REF!=0," ",G1243/#REF!),"")</f>
        <v/>
      </c>
      <c r="I1243" s="28"/>
      <c r="J1243" s="28"/>
      <c r="K1243" s="28"/>
      <c r="L1243" s="28"/>
      <c r="M1243" s="28"/>
      <c r="N1243" s="28"/>
      <c r="O1243" s="72"/>
      <c r="P1243" s="73"/>
      <c r="Q1243" s="73"/>
      <c r="R1243" s="73"/>
      <c r="S1243" s="73"/>
      <c r="T1243" s="73"/>
      <c r="U1243" s="73"/>
      <c r="V1243" s="73"/>
      <c r="W1243" s="73"/>
      <c r="X1243" s="73"/>
      <c r="Y1243" s="73"/>
      <c r="Z1243" s="73"/>
      <c r="AA1243" s="73"/>
      <c r="AB1243" s="73"/>
      <c r="AC1243" s="73"/>
      <c r="AD1243" s="73"/>
      <c r="AE1243" s="73"/>
      <c r="AF1243" s="73"/>
      <c r="AG1243" s="73"/>
      <c r="AH1243" s="87"/>
      <c r="AI1243" s="92"/>
    </row>
    <row r="1244" spans="2:35" hidden="1">
      <c r="B1244" s="948">
        <f>B1232+1</f>
        <v>103</v>
      </c>
      <c r="C1244" s="828"/>
      <c r="D1244" s="25"/>
      <c r="E1244" s="25"/>
      <c r="F1244" s="24"/>
      <c r="G1244" s="357"/>
      <c r="H1244" s="7" t="str">
        <f>IFERROR(IF(G1244/#REF!=0," ",G1244/#REF!),"")</f>
        <v/>
      </c>
      <c r="I1244" s="147"/>
      <c r="J1244" s="147"/>
      <c r="K1244" s="147"/>
      <c r="L1244" s="147"/>
      <c r="M1244" s="147"/>
      <c r="N1244" s="147"/>
      <c r="O1244" s="862" t="str">
        <f>IFERROR(ROUND(IF(G1254/#REF!=0,"",G1254/#REF!),0),"")</f>
        <v/>
      </c>
      <c r="P1244" s="859" t="str">
        <f>IFERROR(O1254/#REF!,"")</f>
        <v/>
      </c>
      <c r="Q1244" s="332"/>
      <c r="R1244" s="865" t="str">
        <f>IFERROR(P1254*#REF!/2,"")</f>
        <v/>
      </c>
      <c r="S1244" s="152"/>
      <c r="T1244" s="152"/>
      <c r="U1244" s="834" t="str">
        <f>IFERROR(ROUND(IF(OR(#REF!="Hino Truck",#REF!="Hino Truck",#REF!="Hino Truck",#REF!="Hino Truck"),$P1254/#REF!,""),1),"NA")</f>
        <v>NA</v>
      </c>
      <c r="V1244" s="344"/>
      <c r="W1244" s="834" t="str">
        <f>IFERROR(ROUND(IF(OR(#REF!="Shazoor",#REF!="Shazoor",#REF!="Shazoor",#REF!="Shazoor"),$P1254/#REF!,""),1),"NA")</f>
        <v>NA</v>
      </c>
      <c r="X1244" s="344"/>
      <c r="Y1244" s="834" t="str">
        <f>IFERROR(ROUND(IF(OR(#REF!="Suzuki",#REF!="Suzuki",#REF!="Suzuki",#REF!="Suzuki"),$P1254/#REF!,""),1),"NA")</f>
        <v>NA</v>
      </c>
      <c r="Z1244" s="269"/>
      <c r="AA1244" s="830"/>
      <c r="AB1244" s="855" t="e">
        <f>H1254/#REF!/#REF!</f>
        <v>#REF!</v>
      </c>
      <c r="AC1244" s="319"/>
      <c r="AD1244" s="319"/>
      <c r="AE1244" s="319"/>
      <c r="AF1244" s="319"/>
      <c r="AG1244" s="857" t="e">
        <f>ROUND(AB1254/#REF!,0)</f>
        <v>#REF!</v>
      </c>
      <c r="AH1244" s="44"/>
      <c r="AI1244" s="19"/>
    </row>
    <row r="1245" spans="2:35" hidden="1">
      <c r="B1245" s="948"/>
      <c r="C1245" s="828"/>
      <c r="D1245" s="25"/>
      <c r="E1245" s="25"/>
      <c r="F1245" s="357"/>
      <c r="G1245" s="357"/>
      <c r="H1245" s="7" t="str">
        <f>IFERROR(IF(G1245/#REF!=0," ",G1245/#REF!),"")</f>
        <v/>
      </c>
      <c r="I1245" s="147"/>
      <c r="J1245" s="147"/>
      <c r="K1245" s="147"/>
      <c r="L1245" s="147"/>
      <c r="M1245" s="147"/>
      <c r="N1245" s="147"/>
      <c r="O1245" s="863"/>
      <c r="P1245" s="860"/>
      <c r="Q1245" s="330"/>
      <c r="R1245" s="866"/>
      <c r="S1245" s="152"/>
      <c r="T1245" s="152"/>
      <c r="U1245" s="835"/>
      <c r="V1245" s="345"/>
      <c r="W1245" s="835"/>
      <c r="X1245" s="345"/>
      <c r="Y1245" s="835"/>
      <c r="Z1245" s="270"/>
      <c r="AA1245" s="831"/>
      <c r="AB1245" s="855"/>
      <c r="AC1245" s="319"/>
      <c r="AD1245" s="319"/>
      <c r="AE1245" s="319"/>
      <c r="AF1245" s="319"/>
      <c r="AG1245" s="857"/>
      <c r="AH1245" s="46"/>
      <c r="AI1245" s="19"/>
    </row>
    <row r="1246" spans="2:35" hidden="1">
      <c r="B1246" s="948"/>
      <c r="C1246" s="828"/>
      <c r="D1246" s="25"/>
      <c r="E1246" s="25"/>
      <c r="F1246" s="357"/>
      <c r="G1246" s="357"/>
      <c r="H1246" s="7" t="str">
        <f>IFERROR(IF(G1246/#REF!=0," ",G1246/#REF!),"")</f>
        <v/>
      </c>
      <c r="I1246" s="147"/>
      <c r="J1246" s="147"/>
      <c r="K1246" s="147"/>
      <c r="L1246" s="147"/>
      <c r="M1246" s="147"/>
      <c r="N1246" s="147"/>
      <c r="O1246" s="863"/>
      <c r="P1246" s="860"/>
      <c r="Q1246" s="330"/>
      <c r="R1246" s="866"/>
      <c r="S1246" s="152"/>
      <c r="T1246" s="152"/>
      <c r="U1246" s="835"/>
      <c r="V1246" s="345"/>
      <c r="W1246" s="835"/>
      <c r="X1246" s="345"/>
      <c r="Y1246" s="835"/>
      <c r="Z1246" s="270"/>
      <c r="AA1246" s="831"/>
      <c r="AB1246" s="855"/>
      <c r="AC1246" s="319"/>
      <c r="AD1246" s="319"/>
      <c r="AE1246" s="319"/>
      <c r="AF1246" s="319"/>
      <c r="AG1246" s="857"/>
      <c r="AH1246" s="46"/>
      <c r="AI1246" s="19"/>
    </row>
    <row r="1247" spans="2:35" hidden="1">
      <c r="B1247" s="948"/>
      <c r="C1247" s="828"/>
      <c r="D1247" s="25"/>
      <c r="E1247" s="25"/>
      <c r="F1247" s="357"/>
      <c r="G1247" s="357"/>
      <c r="H1247" s="7" t="str">
        <f>IFERROR(IF(G1247/#REF!=0," ",G1247/#REF!),"")</f>
        <v/>
      </c>
      <c r="I1247" s="147"/>
      <c r="J1247" s="147"/>
      <c r="K1247" s="147"/>
      <c r="L1247" s="147"/>
      <c r="M1247" s="147"/>
      <c r="N1247" s="147"/>
      <c r="O1247" s="863"/>
      <c r="P1247" s="860"/>
      <c r="Q1247" s="330"/>
      <c r="R1247" s="866"/>
      <c r="S1247" s="152"/>
      <c r="T1247" s="152"/>
      <c r="U1247" s="835"/>
      <c r="V1247" s="345"/>
      <c r="W1247" s="835"/>
      <c r="X1247" s="345"/>
      <c r="Y1247" s="835"/>
      <c r="Z1247" s="270"/>
      <c r="AA1247" s="831"/>
      <c r="AB1247" s="855"/>
      <c r="AC1247" s="319"/>
      <c r="AD1247" s="319"/>
      <c r="AE1247" s="319"/>
      <c r="AF1247" s="319"/>
      <c r="AG1247" s="857"/>
      <c r="AH1247" s="46"/>
      <c r="AI1247" s="19"/>
    </row>
    <row r="1248" spans="2:35" hidden="1">
      <c r="B1248" s="948"/>
      <c r="C1248" s="828"/>
      <c r="D1248" s="25"/>
      <c r="E1248" s="25"/>
      <c r="F1248" s="357"/>
      <c r="G1248" s="22"/>
      <c r="H1248" s="7" t="str">
        <f>IFERROR(IF(G1248/#REF!=0," ",G1248/#REF!),"")</f>
        <v/>
      </c>
      <c r="I1248" s="147"/>
      <c r="J1248" s="147"/>
      <c r="K1248" s="147"/>
      <c r="L1248" s="147"/>
      <c r="M1248" s="147"/>
      <c r="N1248" s="147"/>
      <c r="O1248" s="863"/>
      <c r="P1248" s="860"/>
      <c r="Q1248" s="330"/>
      <c r="R1248" s="866"/>
      <c r="S1248" s="152"/>
      <c r="T1248" s="152"/>
      <c r="U1248" s="835"/>
      <c r="V1248" s="345"/>
      <c r="W1248" s="835"/>
      <c r="X1248" s="345"/>
      <c r="Y1248" s="835"/>
      <c r="Z1248" s="270"/>
      <c r="AA1248" s="831"/>
      <c r="AB1248" s="855"/>
      <c r="AC1248" s="319"/>
      <c r="AD1248" s="319"/>
      <c r="AE1248" s="319"/>
      <c r="AF1248" s="319"/>
      <c r="AG1248" s="857"/>
      <c r="AH1248" s="46"/>
      <c r="AI1248" s="19"/>
    </row>
    <row r="1249" spans="2:35" hidden="1">
      <c r="B1249" s="948"/>
      <c r="C1249" s="828"/>
      <c r="D1249" s="25"/>
      <c r="E1249" s="25"/>
      <c r="F1249" s="357"/>
      <c r="G1249" s="22"/>
      <c r="H1249" s="7" t="str">
        <f>IFERROR(IF(G1249/#REF!=0," ",G1249/#REF!),"")</f>
        <v/>
      </c>
      <c r="I1249" s="147"/>
      <c r="J1249" s="147"/>
      <c r="K1249" s="147"/>
      <c r="L1249" s="147"/>
      <c r="M1249" s="147"/>
      <c r="N1249" s="147"/>
      <c r="O1249" s="863"/>
      <c r="P1249" s="860"/>
      <c r="Q1249" s="330"/>
      <c r="R1249" s="866"/>
      <c r="S1249" s="152"/>
      <c r="T1249" s="152"/>
      <c r="U1249" s="835"/>
      <c r="V1249" s="345"/>
      <c r="W1249" s="835"/>
      <c r="X1249" s="345"/>
      <c r="Y1249" s="835"/>
      <c r="Z1249" s="270"/>
      <c r="AA1249" s="831"/>
      <c r="AB1249" s="855"/>
      <c r="AC1249" s="319"/>
      <c r="AD1249" s="319"/>
      <c r="AE1249" s="319"/>
      <c r="AF1249" s="319"/>
      <c r="AG1249" s="857"/>
      <c r="AH1249" s="46"/>
      <c r="AI1249" s="19"/>
    </row>
    <row r="1250" spans="2:35" hidden="1">
      <c r="B1250" s="948"/>
      <c r="C1250" s="828"/>
      <c r="D1250" s="25"/>
      <c r="E1250" s="25"/>
      <c r="F1250" s="357"/>
      <c r="G1250" s="22"/>
      <c r="H1250" s="7" t="str">
        <f>IFERROR(IF(G1250/#REF!=0," ",G1250/#REF!),"")</f>
        <v/>
      </c>
      <c r="I1250" s="147"/>
      <c r="J1250" s="147"/>
      <c r="K1250" s="147"/>
      <c r="L1250" s="147"/>
      <c r="M1250" s="147"/>
      <c r="N1250" s="147"/>
      <c r="O1250" s="863"/>
      <c r="P1250" s="860"/>
      <c r="Q1250" s="330"/>
      <c r="R1250" s="866"/>
      <c r="S1250" s="152"/>
      <c r="T1250" s="152"/>
      <c r="U1250" s="835"/>
      <c r="V1250" s="345"/>
      <c r="W1250" s="835"/>
      <c r="X1250" s="345"/>
      <c r="Y1250" s="835"/>
      <c r="Z1250" s="270"/>
      <c r="AA1250" s="831"/>
      <c r="AB1250" s="855"/>
      <c r="AC1250" s="319"/>
      <c r="AD1250" s="319"/>
      <c r="AE1250" s="319"/>
      <c r="AF1250" s="319"/>
      <c r="AG1250" s="857"/>
      <c r="AH1250" s="46"/>
      <c r="AI1250" s="19"/>
    </row>
    <row r="1251" spans="2:35" hidden="1">
      <c r="B1251" s="948"/>
      <c r="C1251" s="828"/>
      <c r="D1251" s="25"/>
      <c r="E1251" s="25"/>
      <c r="F1251" s="357"/>
      <c r="G1251" s="22"/>
      <c r="H1251" s="7" t="str">
        <f>IFERROR(IF(G1251/#REF!=0," ",G1251/#REF!),"")</f>
        <v/>
      </c>
      <c r="I1251" s="147"/>
      <c r="J1251" s="147"/>
      <c r="K1251" s="147"/>
      <c r="L1251" s="147"/>
      <c r="M1251" s="147"/>
      <c r="N1251" s="147"/>
      <c r="O1251" s="863"/>
      <c r="P1251" s="860"/>
      <c r="Q1251" s="330"/>
      <c r="R1251" s="866"/>
      <c r="S1251" s="152"/>
      <c r="T1251" s="152"/>
      <c r="U1251" s="835"/>
      <c r="V1251" s="345"/>
      <c r="W1251" s="835"/>
      <c r="X1251" s="345"/>
      <c r="Y1251" s="835"/>
      <c r="Z1251" s="270"/>
      <c r="AA1251" s="831"/>
      <c r="AB1251" s="855"/>
      <c r="AC1251" s="319"/>
      <c r="AD1251" s="319"/>
      <c r="AE1251" s="319"/>
      <c r="AF1251" s="319"/>
      <c r="AG1251" s="857"/>
      <c r="AH1251" s="46"/>
      <c r="AI1251" s="19"/>
    </row>
    <row r="1252" spans="2:35" hidden="1">
      <c r="B1252" s="948"/>
      <c r="C1252" s="828"/>
      <c r="D1252" s="25"/>
      <c r="E1252" s="25"/>
      <c r="F1252" s="357"/>
      <c r="G1252" s="22"/>
      <c r="H1252" s="7" t="str">
        <f>IFERROR(IF(G1252/#REF!=0," ",G1252/#REF!),"")</f>
        <v/>
      </c>
      <c r="I1252" s="147"/>
      <c r="J1252" s="147"/>
      <c r="K1252" s="147"/>
      <c r="L1252" s="147"/>
      <c r="M1252" s="147"/>
      <c r="N1252" s="147"/>
      <c r="O1252" s="863"/>
      <c r="P1252" s="860"/>
      <c r="Q1252" s="330"/>
      <c r="R1252" s="866"/>
      <c r="S1252" s="152"/>
      <c r="T1252" s="152"/>
      <c r="U1252" s="835"/>
      <c r="V1252" s="345"/>
      <c r="W1252" s="835"/>
      <c r="X1252" s="345"/>
      <c r="Y1252" s="835"/>
      <c r="Z1252" s="270"/>
      <c r="AA1252" s="831"/>
      <c r="AB1252" s="855"/>
      <c r="AC1252" s="319"/>
      <c r="AD1252" s="319"/>
      <c r="AE1252" s="319"/>
      <c r="AF1252" s="319"/>
      <c r="AG1252" s="857"/>
      <c r="AH1252" s="46"/>
      <c r="AI1252" s="19"/>
    </row>
    <row r="1253" spans="2:35" hidden="1">
      <c r="B1253" s="949"/>
      <c r="C1253" s="829"/>
      <c r="D1253" s="25"/>
      <c r="E1253" s="25"/>
      <c r="F1253" s="357"/>
      <c r="G1253" s="22"/>
      <c r="H1253" s="7" t="str">
        <f>IFERROR(IF(G1253/#REF!=0," ",G1253/#REF!),"")</f>
        <v/>
      </c>
      <c r="I1253" s="7"/>
      <c r="J1253" s="7"/>
      <c r="K1253" s="7"/>
      <c r="L1253" s="7"/>
      <c r="M1253" s="7"/>
      <c r="N1253" s="7"/>
      <c r="O1253" s="864"/>
      <c r="P1253" s="861"/>
      <c r="Q1253" s="331"/>
      <c r="R1253" s="867"/>
      <c r="S1253" s="153"/>
      <c r="T1253" s="153"/>
      <c r="U1253" s="836"/>
      <c r="V1253" s="346"/>
      <c r="W1253" s="836"/>
      <c r="X1253" s="346"/>
      <c r="Y1253" s="836"/>
      <c r="Z1253" s="271"/>
      <c r="AA1253" s="832"/>
      <c r="AB1253" s="856"/>
      <c r="AC1253" s="320"/>
      <c r="AD1253" s="320"/>
      <c r="AE1253" s="320"/>
      <c r="AF1253" s="320"/>
      <c r="AG1253" s="858"/>
      <c r="AH1253" s="46"/>
      <c r="AI1253" s="19"/>
    </row>
    <row r="1254" spans="2:35" s="90" customFormat="1" ht="16.5" hidden="1" customHeight="1">
      <c r="B1254" s="950"/>
      <c r="C1254" s="78" t="s">
        <v>348</v>
      </c>
      <c r="D1254" s="78">
        <f>COUNTA(D1244:D1253)</f>
        <v>0</v>
      </c>
      <c r="E1254" s="78"/>
      <c r="F1254" s="78"/>
      <c r="G1254" s="69">
        <f>SUM(G1244:G1253)</f>
        <v>0</v>
      </c>
      <c r="H1254" s="69">
        <f>SUM(H1244:H1253)</f>
        <v>0</v>
      </c>
      <c r="I1254" s="69"/>
      <c r="J1254" s="69"/>
      <c r="K1254" s="69"/>
      <c r="L1254" s="69"/>
      <c r="M1254" s="69"/>
      <c r="N1254" s="69"/>
      <c r="O1254" s="70">
        <f>SUM(O1244:O1253)</f>
        <v>0</v>
      </c>
      <c r="P1254" s="71">
        <f>SUM(P1244:P1253)</f>
        <v>0</v>
      </c>
      <c r="Q1254" s="71"/>
      <c r="R1254" s="71">
        <f>SUM(R1244:R1253)</f>
        <v>0</v>
      </c>
      <c r="S1254" s="71"/>
      <c r="T1254" s="71"/>
      <c r="U1254" s="74">
        <f>SUM(U1244:U1253)</f>
        <v>0</v>
      </c>
      <c r="V1254" s="74"/>
      <c r="W1254" s="74">
        <f t="shared" ref="W1254" si="212">SUM(W1244:W1253)</f>
        <v>0</v>
      </c>
      <c r="X1254" s="74"/>
      <c r="Y1254" s="74">
        <f>SUM(Y1244:Y1253)</f>
        <v>0</v>
      </c>
      <c r="Z1254" s="74"/>
      <c r="AA1254" s="71"/>
      <c r="AB1254" s="71" t="e">
        <f>SUM(AB1244:AB1253)</f>
        <v>#REF!</v>
      </c>
      <c r="AC1254" s="71"/>
      <c r="AD1254" s="71"/>
      <c r="AE1254" s="71"/>
      <c r="AF1254" s="71"/>
      <c r="AG1254" s="71" t="e">
        <f t="shared" ref="AG1254" si="213">SUM(AG1244:AG1253)</f>
        <v>#REF!</v>
      </c>
      <c r="AH1254" s="81"/>
      <c r="AI1254" s="91"/>
    </row>
    <row r="1255" spans="2:35" s="93" customFormat="1" hidden="1">
      <c r="B1255" s="949"/>
      <c r="C1255" s="82"/>
      <c r="D1255" s="83"/>
      <c r="E1255" s="83"/>
      <c r="F1255" s="84"/>
      <c r="G1255" s="84"/>
      <c r="H1255" s="28" t="str">
        <f>IFERROR(IF(G1255/#REF!=0," ",G1255/#REF!),"")</f>
        <v/>
      </c>
      <c r="I1255" s="28"/>
      <c r="J1255" s="28"/>
      <c r="K1255" s="28"/>
      <c r="L1255" s="28"/>
      <c r="M1255" s="28"/>
      <c r="N1255" s="28"/>
      <c r="O1255" s="72"/>
      <c r="P1255" s="73"/>
      <c r="Q1255" s="73"/>
      <c r="R1255" s="73"/>
      <c r="S1255" s="73"/>
      <c r="T1255" s="73"/>
      <c r="U1255" s="73"/>
      <c r="V1255" s="73"/>
      <c r="W1255" s="73"/>
      <c r="X1255" s="73"/>
      <c r="Y1255" s="73"/>
      <c r="Z1255" s="73"/>
      <c r="AA1255" s="73"/>
      <c r="AB1255" s="73"/>
      <c r="AC1255" s="73"/>
      <c r="AD1255" s="73"/>
      <c r="AE1255" s="73"/>
      <c r="AF1255" s="73"/>
      <c r="AG1255" s="73"/>
      <c r="AH1255" s="87"/>
      <c r="AI1255" s="92"/>
    </row>
    <row r="1256" spans="2:35" hidden="1">
      <c r="B1256" s="948">
        <f>B1244+1</f>
        <v>104</v>
      </c>
      <c r="C1256" s="828"/>
      <c r="D1256" s="25"/>
      <c r="E1256" s="25"/>
      <c r="F1256" s="24"/>
      <c r="G1256" s="357"/>
      <c r="H1256" s="7" t="str">
        <f>IFERROR(IF(G1256/#REF!=0," ",G1256/#REF!),"")</f>
        <v/>
      </c>
      <c r="I1256" s="147"/>
      <c r="J1256" s="147"/>
      <c r="K1256" s="147"/>
      <c r="L1256" s="147"/>
      <c r="M1256" s="147"/>
      <c r="N1256" s="147"/>
      <c r="O1256" s="862" t="str">
        <f>IFERROR(ROUND(IF(G1266/#REF!=0,"",G1266/#REF!),0),"")</f>
        <v/>
      </c>
      <c r="P1256" s="859" t="str">
        <f>IFERROR(O1266/#REF!,"")</f>
        <v/>
      </c>
      <c r="Q1256" s="332"/>
      <c r="R1256" s="865" t="str">
        <f>IFERROR(P1266*#REF!/2,"")</f>
        <v/>
      </c>
      <c r="S1256" s="152"/>
      <c r="T1256" s="152"/>
      <c r="U1256" s="834" t="str">
        <f>IFERROR(ROUND(IF(OR(#REF!="Hino Truck",#REF!="Hino Truck",#REF!="Hino Truck",#REF!="Hino Truck"),$P1266/#REF!,""),1),"NA")</f>
        <v>NA</v>
      </c>
      <c r="V1256" s="344"/>
      <c r="W1256" s="834" t="str">
        <f>IFERROR(ROUND(IF(OR(#REF!="Shazoor",#REF!="Shazoor",#REF!="Shazoor",#REF!="Shazoor"),$P1266/#REF!,""),1),"NA")</f>
        <v>NA</v>
      </c>
      <c r="X1256" s="344"/>
      <c r="Y1256" s="834" t="str">
        <f>IFERROR(ROUND(IF(OR(#REF!="Suzuki",#REF!="Suzuki",#REF!="Suzuki",#REF!="Suzuki"),$P1266/#REF!,""),1),"NA")</f>
        <v>NA</v>
      </c>
      <c r="Z1256" s="269"/>
      <c r="AA1256" s="830"/>
      <c r="AB1256" s="855" t="e">
        <f>H1266/#REF!/#REF!</f>
        <v>#REF!</v>
      </c>
      <c r="AC1256" s="319"/>
      <c r="AD1256" s="319"/>
      <c r="AE1256" s="319"/>
      <c r="AF1256" s="319"/>
      <c r="AG1256" s="857" t="e">
        <f>ROUND(AB1266/#REF!,0)</f>
        <v>#REF!</v>
      </c>
      <c r="AH1256" s="44"/>
      <c r="AI1256" s="19"/>
    </row>
    <row r="1257" spans="2:35" hidden="1">
      <c r="B1257" s="948"/>
      <c r="C1257" s="828"/>
      <c r="D1257" s="25"/>
      <c r="E1257" s="25"/>
      <c r="F1257" s="357"/>
      <c r="G1257" s="357"/>
      <c r="H1257" s="7" t="str">
        <f>IFERROR(IF(G1257/#REF!=0," ",G1257/#REF!),"")</f>
        <v/>
      </c>
      <c r="I1257" s="147"/>
      <c r="J1257" s="147"/>
      <c r="K1257" s="147"/>
      <c r="L1257" s="147"/>
      <c r="M1257" s="147"/>
      <c r="N1257" s="147"/>
      <c r="O1257" s="863"/>
      <c r="P1257" s="860"/>
      <c r="Q1257" s="330"/>
      <c r="R1257" s="866"/>
      <c r="S1257" s="152"/>
      <c r="T1257" s="152"/>
      <c r="U1257" s="835"/>
      <c r="V1257" s="345"/>
      <c r="W1257" s="835"/>
      <c r="X1257" s="345"/>
      <c r="Y1257" s="835"/>
      <c r="Z1257" s="270"/>
      <c r="AA1257" s="831"/>
      <c r="AB1257" s="855"/>
      <c r="AC1257" s="319"/>
      <c r="AD1257" s="319"/>
      <c r="AE1257" s="319"/>
      <c r="AF1257" s="319"/>
      <c r="AG1257" s="857"/>
      <c r="AH1257" s="46"/>
      <c r="AI1257" s="19"/>
    </row>
    <row r="1258" spans="2:35" hidden="1">
      <c r="B1258" s="948"/>
      <c r="C1258" s="828"/>
      <c r="D1258" s="25"/>
      <c r="E1258" s="25"/>
      <c r="F1258" s="357"/>
      <c r="G1258" s="357"/>
      <c r="H1258" s="7" t="str">
        <f>IFERROR(IF(G1258/#REF!=0," ",G1258/#REF!),"")</f>
        <v/>
      </c>
      <c r="I1258" s="147"/>
      <c r="J1258" s="147"/>
      <c r="K1258" s="147"/>
      <c r="L1258" s="147"/>
      <c r="M1258" s="147"/>
      <c r="N1258" s="147"/>
      <c r="O1258" s="863"/>
      <c r="P1258" s="860"/>
      <c r="Q1258" s="330"/>
      <c r="R1258" s="866"/>
      <c r="S1258" s="152"/>
      <c r="T1258" s="152"/>
      <c r="U1258" s="835"/>
      <c r="V1258" s="345"/>
      <c r="W1258" s="835"/>
      <c r="X1258" s="345"/>
      <c r="Y1258" s="835"/>
      <c r="Z1258" s="270"/>
      <c r="AA1258" s="831"/>
      <c r="AB1258" s="855"/>
      <c r="AC1258" s="319"/>
      <c r="AD1258" s="319"/>
      <c r="AE1258" s="319"/>
      <c r="AF1258" s="319"/>
      <c r="AG1258" s="857"/>
      <c r="AH1258" s="46"/>
      <c r="AI1258" s="19"/>
    </row>
    <row r="1259" spans="2:35" hidden="1">
      <c r="B1259" s="948"/>
      <c r="C1259" s="828"/>
      <c r="D1259" s="25"/>
      <c r="E1259" s="25"/>
      <c r="F1259" s="357"/>
      <c r="G1259" s="357"/>
      <c r="H1259" s="7" t="str">
        <f>IFERROR(IF(G1259/#REF!=0," ",G1259/#REF!),"")</f>
        <v/>
      </c>
      <c r="I1259" s="147"/>
      <c r="J1259" s="147"/>
      <c r="K1259" s="147"/>
      <c r="L1259" s="147"/>
      <c r="M1259" s="147"/>
      <c r="N1259" s="147"/>
      <c r="O1259" s="863"/>
      <c r="P1259" s="860"/>
      <c r="Q1259" s="330"/>
      <c r="R1259" s="866"/>
      <c r="S1259" s="152"/>
      <c r="T1259" s="152"/>
      <c r="U1259" s="835"/>
      <c r="V1259" s="345"/>
      <c r="W1259" s="835"/>
      <c r="X1259" s="345"/>
      <c r="Y1259" s="835"/>
      <c r="Z1259" s="270"/>
      <c r="AA1259" s="831"/>
      <c r="AB1259" s="855"/>
      <c r="AC1259" s="319"/>
      <c r="AD1259" s="319"/>
      <c r="AE1259" s="319"/>
      <c r="AF1259" s="319"/>
      <c r="AG1259" s="857"/>
      <c r="AH1259" s="46"/>
      <c r="AI1259" s="19"/>
    </row>
    <row r="1260" spans="2:35" hidden="1">
      <c r="B1260" s="948"/>
      <c r="C1260" s="828"/>
      <c r="D1260" s="25"/>
      <c r="E1260" s="25"/>
      <c r="F1260" s="357"/>
      <c r="G1260" s="22"/>
      <c r="H1260" s="7" t="str">
        <f>IFERROR(IF(G1260/#REF!=0," ",G1260/#REF!),"")</f>
        <v/>
      </c>
      <c r="I1260" s="147"/>
      <c r="J1260" s="147"/>
      <c r="K1260" s="147"/>
      <c r="L1260" s="147"/>
      <c r="M1260" s="147"/>
      <c r="N1260" s="147"/>
      <c r="O1260" s="863"/>
      <c r="P1260" s="860"/>
      <c r="Q1260" s="330"/>
      <c r="R1260" s="866"/>
      <c r="S1260" s="152"/>
      <c r="T1260" s="152"/>
      <c r="U1260" s="835"/>
      <c r="V1260" s="345"/>
      <c r="W1260" s="835"/>
      <c r="X1260" s="345"/>
      <c r="Y1260" s="835"/>
      <c r="Z1260" s="270"/>
      <c r="AA1260" s="831"/>
      <c r="AB1260" s="855"/>
      <c r="AC1260" s="319"/>
      <c r="AD1260" s="319"/>
      <c r="AE1260" s="319"/>
      <c r="AF1260" s="319"/>
      <c r="AG1260" s="857"/>
      <c r="AH1260" s="46"/>
      <c r="AI1260" s="19"/>
    </row>
    <row r="1261" spans="2:35" hidden="1">
      <c r="B1261" s="948"/>
      <c r="C1261" s="828"/>
      <c r="D1261" s="25"/>
      <c r="E1261" s="25"/>
      <c r="F1261" s="357"/>
      <c r="G1261" s="22"/>
      <c r="H1261" s="7" t="str">
        <f>IFERROR(IF(G1261/#REF!=0," ",G1261/#REF!),"")</f>
        <v/>
      </c>
      <c r="I1261" s="147"/>
      <c r="J1261" s="147"/>
      <c r="K1261" s="147"/>
      <c r="L1261" s="147"/>
      <c r="M1261" s="147"/>
      <c r="N1261" s="147"/>
      <c r="O1261" s="863"/>
      <c r="P1261" s="860"/>
      <c r="Q1261" s="330"/>
      <c r="R1261" s="866"/>
      <c r="S1261" s="152"/>
      <c r="T1261" s="152"/>
      <c r="U1261" s="835"/>
      <c r="V1261" s="345"/>
      <c r="W1261" s="835"/>
      <c r="X1261" s="345"/>
      <c r="Y1261" s="835"/>
      <c r="Z1261" s="270"/>
      <c r="AA1261" s="831"/>
      <c r="AB1261" s="855"/>
      <c r="AC1261" s="319"/>
      <c r="AD1261" s="319"/>
      <c r="AE1261" s="319"/>
      <c r="AF1261" s="319"/>
      <c r="AG1261" s="857"/>
      <c r="AH1261" s="46"/>
      <c r="AI1261" s="19"/>
    </row>
    <row r="1262" spans="2:35" hidden="1">
      <c r="B1262" s="948"/>
      <c r="C1262" s="828"/>
      <c r="D1262" s="25"/>
      <c r="E1262" s="25"/>
      <c r="F1262" s="357"/>
      <c r="G1262" s="22"/>
      <c r="H1262" s="7" t="str">
        <f>IFERROR(IF(G1262/#REF!=0," ",G1262/#REF!),"")</f>
        <v/>
      </c>
      <c r="I1262" s="147"/>
      <c r="J1262" s="147"/>
      <c r="K1262" s="147"/>
      <c r="L1262" s="147"/>
      <c r="M1262" s="147"/>
      <c r="N1262" s="147"/>
      <c r="O1262" s="863"/>
      <c r="P1262" s="860"/>
      <c r="Q1262" s="330"/>
      <c r="R1262" s="866"/>
      <c r="S1262" s="152"/>
      <c r="T1262" s="152"/>
      <c r="U1262" s="835"/>
      <c r="V1262" s="345"/>
      <c r="W1262" s="835"/>
      <c r="X1262" s="345"/>
      <c r="Y1262" s="835"/>
      <c r="Z1262" s="270"/>
      <c r="AA1262" s="831"/>
      <c r="AB1262" s="855"/>
      <c r="AC1262" s="319"/>
      <c r="AD1262" s="319"/>
      <c r="AE1262" s="319"/>
      <c r="AF1262" s="319"/>
      <c r="AG1262" s="857"/>
      <c r="AH1262" s="46"/>
      <c r="AI1262" s="19"/>
    </row>
    <row r="1263" spans="2:35" hidden="1">
      <c r="B1263" s="948"/>
      <c r="C1263" s="828"/>
      <c r="D1263" s="25"/>
      <c r="E1263" s="25"/>
      <c r="F1263" s="357"/>
      <c r="G1263" s="22"/>
      <c r="H1263" s="7" t="str">
        <f>IFERROR(IF(G1263/#REF!=0," ",G1263/#REF!),"")</f>
        <v/>
      </c>
      <c r="I1263" s="147"/>
      <c r="J1263" s="147"/>
      <c r="K1263" s="147"/>
      <c r="L1263" s="147"/>
      <c r="M1263" s="147"/>
      <c r="N1263" s="147"/>
      <c r="O1263" s="863"/>
      <c r="P1263" s="860"/>
      <c r="Q1263" s="330"/>
      <c r="R1263" s="866"/>
      <c r="S1263" s="152"/>
      <c r="T1263" s="152"/>
      <c r="U1263" s="835"/>
      <c r="V1263" s="345"/>
      <c r="W1263" s="835"/>
      <c r="X1263" s="345"/>
      <c r="Y1263" s="835"/>
      <c r="Z1263" s="270"/>
      <c r="AA1263" s="831"/>
      <c r="AB1263" s="855"/>
      <c r="AC1263" s="319"/>
      <c r="AD1263" s="319"/>
      <c r="AE1263" s="319"/>
      <c r="AF1263" s="319"/>
      <c r="AG1263" s="857"/>
      <c r="AH1263" s="46"/>
      <c r="AI1263" s="19"/>
    </row>
    <row r="1264" spans="2:35" hidden="1">
      <c r="B1264" s="948"/>
      <c r="C1264" s="828"/>
      <c r="D1264" s="25"/>
      <c r="E1264" s="25"/>
      <c r="F1264" s="357"/>
      <c r="G1264" s="22"/>
      <c r="H1264" s="7" t="str">
        <f>IFERROR(IF(G1264/#REF!=0," ",G1264/#REF!),"")</f>
        <v/>
      </c>
      <c r="I1264" s="147"/>
      <c r="J1264" s="147"/>
      <c r="K1264" s="147"/>
      <c r="L1264" s="147"/>
      <c r="M1264" s="147"/>
      <c r="N1264" s="147"/>
      <c r="O1264" s="863"/>
      <c r="P1264" s="860"/>
      <c r="Q1264" s="330"/>
      <c r="R1264" s="866"/>
      <c r="S1264" s="152"/>
      <c r="T1264" s="152"/>
      <c r="U1264" s="835"/>
      <c r="V1264" s="345"/>
      <c r="W1264" s="835"/>
      <c r="X1264" s="345"/>
      <c r="Y1264" s="835"/>
      <c r="Z1264" s="270"/>
      <c r="AA1264" s="831"/>
      <c r="AB1264" s="855"/>
      <c r="AC1264" s="319"/>
      <c r="AD1264" s="319"/>
      <c r="AE1264" s="319"/>
      <c r="AF1264" s="319"/>
      <c r="AG1264" s="857"/>
      <c r="AH1264" s="46"/>
      <c r="AI1264" s="19"/>
    </row>
    <row r="1265" spans="2:35" hidden="1">
      <c r="B1265" s="949"/>
      <c r="C1265" s="829"/>
      <c r="D1265" s="25"/>
      <c r="E1265" s="25"/>
      <c r="F1265" s="357"/>
      <c r="G1265" s="22"/>
      <c r="H1265" s="7" t="str">
        <f>IFERROR(IF(G1265/#REF!=0," ",G1265/#REF!),"")</f>
        <v/>
      </c>
      <c r="I1265" s="7"/>
      <c r="J1265" s="7"/>
      <c r="K1265" s="7"/>
      <c r="L1265" s="7"/>
      <c r="M1265" s="7"/>
      <c r="N1265" s="7"/>
      <c r="O1265" s="864"/>
      <c r="P1265" s="861"/>
      <c r="Q1265" s="331"/>
      <c r="R1265" s="867"/>
      <c r="S1265" s="153"/>
      <c r="T1265" s="153"/>
      <c r="U1265" s="836"/>
      <c r="V1265" s="346"/>
      <c r="W1265" s="836"/>
      <c r="X1265" s="346"/>
      <c r="Y1265" s="836"/>
      <c r="Z1265" s="271"/>
      <c r="AA1265" s="832"/>
      <c r="AB1265" s="856"/>
      <c r="AC1265" s="320"/>
      <c r="AD1265" s="320"/>
      <c r="AE1265" s="320"/>
      <c r="AF1265" s="320"/>
      <c r="AG1265" s="858"/>
      <c r="AH1265" s="46"/>
      <c r="AI1265" s="19"/>
    </row>
    <row r="1266" spans="2:35" s="90" customFormat="1" ht="16.5" hidden="1" customHeight="1">
      <c r="B1266" s="950"/>
      <c r="C1266" s="78" t="s">
        <v>348</v>
      </c>
      <c r="D1266" s="78">
        <f>COUNTA(D1256:D1265)</f>
        <v>0</v>
      </c>
      <c r="E1266" s="78"/>
      <c r="F1266" s="78"/>
      <c r="G1266" s="69">
        <f>SUM(G1256:G1265)</f>
        <v>0</v>
      </c>
      <c r="H1266" s="69">
        <f>SUM(H1256:H1265)</f>
        <v>0</v>
      </c>
      <c r="I1266" s="69"/>
      <c r="J1266" s="69"/>
      <c r="K1266" s="69"/>
      <c r="L1266" s="69"/>
      <c r="M1266" s="69"/>
      <c r="N1266" s="69"/>
      <c r="O1266" s="70">
        <f>SUM(O1256:O1265)</f>
        <v>0</v>
      </c>
      <c r="P1266" s="71">
        <f>SUM(P1256:P1265)</f>
        <v>0</v>
      </c>
      <c r="Q1266" s="71"/>
      <c r="R1266" s="71">
        <f>SUM(R1256:R1265)</f>
        <v>0</v>
      </c>
      <c r="S1266" s="71"/>
      <c r="T1266" s="71"/>
      <c r="U1266" s="74">
        <f>SUM(U1256:U1265)</f>
        <v>0</v>
      </c>
      <c r="V1266" s="74"/>
      <c r="W1266" s="74">
        <f t="shared" ref="W1266" si="214">SUM(W1256:W1265)</f>
        <v>0</v>
      </c>
      <c r="X1266" s="74"/>
      <c r="Y1266" s="74">
        <f>SUM(Y1256:Y1265)</f>
        <v>0</v>
      </c>
      <c r="Z1266" s="74"/>
      <c r="AA1266" s="71"/>
      <c r="AB1266" s="71" t="e">
        <f>SUM(AB1256:AB1265)</f>
        <v>#REF!</v>
      </c>
      <c r="AC1266" s="71"/>
      <c r="AD1266" s="71"/>
      <c r="AE1266" s="71"/>
      <c r="AF1266" s="71"/>
      <c r="AG1266" s="71" t="e">
        <f t="shared" ref="AG1266" si="215">SUM(AG1256:AG1265)</f>
        <v>#REF!</v>
      </c>
      <c r="AH1266" s="81"/>
      <c r="AI1266" s="91"/>
    </row>
    <row r="1267" spans="2:35" s="93" customFormat="1" hidden="1">
      <c r="B1267" s="949"/>
      <c r="C1267" s="82"/>
      <c r="D1267" s="83"/>
      <c r="E1267" s="83"/>
      <c r="F1267" s="84"/>
      <c r="G1267" s="84"/>
      <c r="H1267" s="28" t="str">
        <f>IFERROR(IF(G1267/#REF!=0," ",G1267/#REF!),"")</f>
        <v/>
      </c>
      <c r="I1267" s="28"/>
      <c r="J1267" s="28"/>
      <c r="K1267" s="28"/>
      <c r="L1267" s="28"/>
      <c r="M1267" s="28"/>
      <c r="N1267" s="28"/>
      <c r="O1267" s="72"/>
      <c r="P1267" s="73"/>
      <c r="Q1267" s="73"/>
      <c r="R1267" s="73"/>
      <c r="S1267" s="73"/>
      <c r="T1267" s="73"/>
      <c r="U1267" s="73"/>
      <c r="V1267" s="73"/>
      <c r="W1267" s="73"/>
      <c r="X1267" s="73"/>
      <c r="Y1267" s="73"/>
      <c r="Z1267" s="73"/>
      <c r="AA1267" s="73"/>
      <c r="AB1267" s="73"/>
      <c r="AC1267" s="73"/>
      <c r="AD1267" s="73"/>
      <c r="AE1267" s="73"/>
      <c r="AF1267" s="73"/>
      <c r="AG1267" s="73"/>
      <c r="AH1267" s="87"/>
      <c r="AI1267" s="92"/>
    </row>
    <row r="1268" spans="2:35" hidden="1">
      <c r="B1268" s="948">
        <f>B1256+1</f>
        <v>105</v>
      </c>
      <c r="C1268" s="828"/>
      <c r="D1268" s="25"/>
      <c r="E1268" s="25"/>
      <c r="F1268" s="24"/>
      <c r="G1268" s="357"/>
      <c r="H1268" s="7" t="str">
        <f>IFERROR(IF(G1268/#REF!=0," ",G1268/#REF!),"")</f>
        <v/>
      </c>
      <c r="I1268" s="147"/>
      <c r="J1268" s="147"/>
      <c r="K1268" s="147"/>
      <c r="L1268" s="147"/>
      <c r="M1268" s="147"/>
      <c r="N1268" s="147"/>
      <c r="O1268" s="862" t="str">
        <f>IFERROR(ROUND(IF(G1278/#REF!=0,"",G1278/#REF!),0),"")</f>
        <v/>
      </c>
      <c r="P1268" s="859" t="str">
        <f>IFERROR(O1278/#REF!,"")</f>
        <v/>
      </c>
      <c r="Q1268" s="332"/>
      <c r="R1268" s="865" t="str">
        <f>IFERROR(P1278*#REF!/2,"")</f>
        <v/>
      </c>
      <c r="S1268" s="152"/>
      <c r="T1268" s="152"/>
      <c r="U1268" s="834" t="str">
        <f>IFERROR(ROUND(IF(OR(#REF!="Hino Truck",#REF!="Hino Truck",#REF!="Hino Truck",#REF!="Hino Truck"),$P1278/#REF!,""),1),"NA")</f>
        <v>NA</v>
      </c>
      <c r="V1268" s="344"/>
      <c r="W1268" s="834" t="str">
        <f>IFERROR(ROUND(IF(OR(#REF!="Shazoor",#REF!="Shazoor",#REF!="Shazoor",#REF!="Shazoor"),$P1278/#REF!,""),1),"NA")</f>
        <v>NA</v>
      </c>
      <c r="X1268" s="344"/>
      <c r="Y1268" s="834" t="str">
        <f>IFERROR(ROUND(IF(OR(#REF!="Suzuki",#REF!="Suzuki",#REF!="Suzuki",#REF!="Suzuki"),$P1278/#REF!,""),1),"NA")</f>
        <v>NA</v>
      </c>
      <c r="Z1268" s="269"/>
      <c r="AA1268" s="830"/>
      <c r="AB1268" s="855" t="e">
        <f>H1278/#REF!/#REF!</f>
        <v>#REF!</v>
      </c>
      <c r="AC1268" s="319"/>
      <c r="AD1268" s="319"/>
      <c r="AE1268" s="319"/>
      <c r="AF1268" s="319"/>
      <c r="AG1268" s="857" t="e">
        <f>ROUND(AB1278/#REF!,0)</f>
        <v>#REF!</v>
      </c>
      <c r="AH1268" s="44"/>
      <c r="AI1268" s="19"/>
    </row>
    <row r="1269" spans="2:35" hidden="1">
      <c r="B1269" s="948"/>
      <c r="C1269" s="828"/>
      <c r="D1269" s="25"/>
      <c r="E1269" s="25"/>
      <c r="F1269" s="357"/>
      <c r="G1269" s="357"/>
      <c r="H1269" s="7" t="str">
        <f>IFERROR(IF(G1269/#REF!=0," ",G1269/#REF!),"")</f>
        <v/>
      </c>
      <c r="I1269" s="147"/>
      <c r="J1269" s="147"/>
      <c r="K1269" s="147"/>
      <c r="L1269" s="147"/>
      <c r="M1269" s="147"/>
      <c r="N1269" s="147"/>
      <c r="O1269" s="863"/>
      <c r="P1269" s="860"/>
      <c r="Q1269" s="330"/>
      <c r="R1269" s="866"/>
      <c r="S1269" s="152"/>
      <c r="T1269" s="152"/>
      <c r="U1269" s="835"/>
      <c r="V1269" s="345"/>
      <c r="W1269" s="835"/>
      <c r="X1269" s="345"/>
      <c r="Y1269" s="835"/>
      <c r="Z1269" s="270"/>
      <c r="AA1269" s="831"/>
      <c r="AB1269" s="855"/>
      <c r="AC1269" s="319"/>
      <c r="AD1269" s="319"/>
      <c r="AE1269" s="319"/>
      <c r="AF1269" s="319"/>
      <c r="AG1269" s="857"/>
      <c r="AH1269" s="46"/>
      <c r="AI1269" s="19"/>
    </row>
    <row r="1270" spans="2:35" hidden="1">
      <c r="B1270" s="948"/>
      <c r="C1270" s="828"/>
      <c r="D1270" s="25"/>
      <c r="E1270" s="25"/>
      <c r="F1270" s="357"/>
      <c r="G1270" s="357"/>
      <c r="H1270" s="7" t="str">
        <f>IFERROR(IF(G1270/#REF!=0," ",G1270/#REF!),"")</f>
        <v/>
      </c>
      <c r="I1270" s="147"/>
      <c r="J1270" s="147"/>
      <c r="K1270" s="147"/>
      <c r="L1270" s="147"/>
      <c r="M1270" s="147"/>
      <c r="N1270" s="147"/>
      <c r="O1270" s="863"/>
      <c r="P1270" s="860"/>
      <c r="Q1270" s="330"/>
      <c r="R1270" s="866"/>
      <c r="S1270" s="152"/>
      <c r="T1270" s="152"/>
      <c r="U1270" s="835"/>
      <c r="V1270" s="345"/>
      <c r="W1270" s="835"/>
      <c r="X1270" s="345"/>
      <c r="Y1270" s="835"/>
      <c r="Z1270" s="270"/>
      <c r="AA1270" s="831"/>
      <c r="AB1270" s="855"/>
      <c r="AC1270" s="319"/>
      <c r="AD1270" s="319"/>
      <c r="AE1270" s="319"/>
      <c r="AF1270" s="319"/>
      <c r="AG1270" s="857"/>
      <c r="AH1270" s="46"/>
      <c r="AI1270" s="19"/>
    </row>
    <row r="1271" spans="2:35" hidden="1">
      <c r="B1271" s="948"/>
      <c r="C1271" s="828"/>
      <c r="D1271" s="25"/>
      <c r="E1271" s="25"/>
      <c r="F1271" s="357"/>
      <c r="G1271" s="357"/>
      <c r="H1271" s="7" t="str">
        <f>IFERROR(IF(G1271/#REF!=0," ",G1271/#REF!),"")</f>
        <v/>
      </c>
      <c r="I1271" s="147"/>
      <c r="J1271" s="147"/>
      <c r="K1271" s="147"/>
      <c r="L1271" s="147"/>
      <c r="M1271" s="147"/>
      <c r="N1271" s="147"/>
      <c r="O1271" s="863"/>
      <c r="P1271" s="860"/>
      <c r="Q1271" s="330"/>
      <c r="R1271" s="866"/>
      <c r="S1271" s="152"/>
      <c r="T1271" s="152"/>
      <c r="U1271" s="835"/>
      <c r="V1271" s="345"/>
      <c r="W1271" s="835"/>
      <c r="X1271" s="345"/>
      <c r="Y1271" s="835"/>
      <c r="Z1271" s="270"/>
      <c r="AA1271" s="831"/>
      <c r="AB1271" s="855"/>
      <c r="AC1271" s="319"/>
      <c r="AD1271" s="319"/>
      <c r="AE1271" s="319"/>
      <c r="AF1271" s="319"/>
      <c r="AG1271" s="857"/>
      <c r="AH1271" s="46"/>
      <c r="AI1271" s="19"/>
    </row>
    <row r="1272" spans="2:35" hidden="1">
      <c r="B1272" s="948"/>
      <c r="C1272" s="828"/>
      <c r="D1272" s="25"/>
      <c r="E1272" s="25"/>
      <c r="F1272" s="357"/>
      <c r="G1272" s="22"/>
      <c r="H1272" s="7" t="str">
        <f>IFERROR(IF(G1272/#REF!=0," ",G1272/#REF!),"")</f>
        <v/>
      </c>
      <c r="I1272" s="147"/>
      <c r="J1272" s="147"/>
      <c r="K1272" s="147"/>
      <c r="L1272" s="147"/>
      <c r="M1272" s="147"/>
      <c r="N1272" s="147"/>
      <c r="O1272" s="863"/>
      <c r="P1272" s="860"/>
      <c r="Q1272" s="330"/>
      <c r="R1272" s="866"/>
      <c r="S1272" s="152"/>
      <c r="T1272" s="152"/>
      <c r="U1272" s="835"/>
      <c r="V1272" s="345"/>
      <c r="W1272" s="835"/>
      <c r="X1272" s="345"/>
      <c r="Y1272" s="835"/>
      <c r="Z1272" s="270"/>
      <c r="AA1272" s="831"/>
      <c r="AB1272" s="855"/>
      <c r="AC1272" s="319"/>
      <c r="AD1272" s="319"/>
      <c r="AE1272" s="319"/>
      <c r="AF1272" s="319"/>
      <c r="AG1272" s="857"/>
      <c r="AH1272" s="46"/>
      <c r="AI1272" s="19"/>
    </row>
    <row r="1273" spans="2:35" hidden="1">
      <c r="B1273" s="948"/>
      <c r="C1273" s="828"/>
      <c r="D1273" s="25"/>
      <c r="E1273" s="25"/>
      <c r="F1273" s="357"/>
      <c r="G1273" s="22"/>
      <c r="H1273" s="7" t="str">
        <f>IFERROR(IF(G1273/#REF!=0," ",G1273/#REF!),"")</f>
        <v/>
      </c>
      <c r="I1273" s="147"/>
      <c r="J1273" s="147"/>
      <c r="K1273" s="147"/>
      <c r="L1273" s="147"/>
      <c r="M1273" s="147"/>
      <c r="N1273" s="147"/>
      <c r="O1273" s="863"/>
      <c r="P1273" s="860"/>
      <c r="Q1273" s="330"/>
      <c r="R1273" s="866"/>
      <c r="S1273" s="152"/>
      <c r="T1273" s="152"/>
      <c r="U1273" s="835"/>
      <c r="V1273" s="345"/>
      <c r="W1273" s="835"/>
      <c r="X1273" s="345"/>
      <c r="Y1273" s="835"/>
      <c r="Z1273" s="270"/>
      <c r="AA1273" s="831"/>
      <c r="AB1273" s="855"/>
      <c r="AC1273" s="319"/>
      <c r="AD1273" s="319"/>
      <c r="AE1273" s="319"/>
      <c r="AF1273" s="319"/>
      <c r="AG1273" s="857"/>
      <c r="AH1273" s="46"/>
      <c r="AI1273" s="19"/>
    </row>
    <row r="1274" spans="2:35" hidden="1">
      <c r="B1274" s="948"/>
      <c r="C1274" s="828"/>
      <c r="D1274" s="25"/>
      <c r="E1274" s="25"/>
      <c r="F1274" s="357"/>
      <c r="G1274" s="22"/>
      <c r="H1274" s="7" t="str">
        <f>IFERROR(IF(G1274/#REF!=0," ",G1274/#REF!),"")</f>
        <v/>
      </c>
      <c r="I1274" s="147"/>
      <c r="J1274" s="147"/>
      <c r="K1274" s="147"/>
      <c r="L1274" s="147"/>
      <c r="M1274" s="147"/>
      <c r="N1274" s="147"/>
      <c r="O1274" s="863"/>
      <c r="P1274" s="860"/>
      <c r="Q1274" s="330"/>
      <c r="R1274" s="866"/>
      <c r="S1274" s="152"/>
      <c r="T1274" s="152"/>
      <c r="U1274" s="835"/>
      <c r="V1274" s="345"/>
      <c r="W1274" s="835"/>
      <c r="X1274" s="345"/>
      <c r="Y1274" s="835"/>
      <c r="Z1274" s="270"/>
      <c r="AA1274" s="831"/>
      <c r="AB1274" s="855"/>
      <c r="AC1274" s="319"/>
      <c r="AD1274" s="319"/>
      <c r="AE1274" s="319"/>
      <c r="AF1274" s="319"/>
      <c r="AG1274" s="857"/>
      <c r="AH1274" s="46"/>
      <c r="AI1274" s="19"/>
    </row>
    <row r="1275" spans="2:35" hidden="1">
      <c r="B1275" s="948"/>
      <c r="C1275" s="828"/>
      <c r="D1275" s="25"/>
      <c r="E1275" s="25"/>
      <c r="F1275" s="357"/>
      <c r="G1275" s="22"/>
      <c r="H1275" s="7" t="str">
        <f>IFERROR(IF(G1275/#REF!=0," ",G1275/#REF!),"")</f>
        <v/>
      </c>
      <c r="I1275" s="147"/>
      <c r="J1275" s="147"/>
      <c r="K1275" s="147"/>
      <c r="L1275" s="147"/>
      <c r="M1275" s="147"/>
      <c r="N1275" s="147"/>
      <c r="O1275" s="863"/>
      <c r="P1275" s="860"/>
      <c r="Q1275" s="330"/>
      <c r="R1275" s="866"/>
      <c r="S1275" s="152"/>
      <c r="T1275" s="152"/>
      <c r="U1275" s="835"/>
      <c r="V1275" s="345"/>
      <c r="W1275" s="835"/>
      <c r="X1275" s="345"/>
      <c r="Y1275" s="835"/>
      <c r="Z1275" s="270"/>
      <c r="AA1275" s="831"/>
      <c r="AB1275" s="855"/>
      <c r="AC1275" s="319"/>
      <c r="AD1275" s="319"/>
      <c r="AE1275" s="319"/>
      <c r="AF1275" s="319"/>
      <c r="AG1275" s="857"/>
      <c r="AH1275" s="46"/>
      <c r="AI1275" s="19"/>
    </row>
    <row r="1276" spans="2:35" hidden="1">
      <c r="B1276" s="948"/>
      <c r="C1276" s="828"/>
      <c r="D1276" s="25"/>
      <c r="E1276" s="25"/>
      <c r="F1276" s="357"/>
      <c r="G1276" s="22"/>
      <c r="H1276" s="7" t="str">
        <f>IFERROR(IF(G1276/#REF!=0," ",G1276/#REF!),"")</f>
        <v/>
      </c>
      <c r="I1276" s="147"/>
      <c r="J1276" s="147"/>
      <c r="K1276" s="147"/>
      <c r="L1276" s="147"/>
      <c r="M1276" s="147"/>
      <c r="N1276" s="147"/>
      <c r="O1276" s="863"/>
      <c r="P1276" s="860"/>
      <c r="Q1276" s="330"/>
      <c r="R1276" s="866"/>
      <c r="S1276" s="152"/>
      <c r="T1276" s="152"/>
      <c r="U1276" s="835"/>
      <c r="V1276" s="345"/>
      <c r="W1276" s="835"/>
      <c r="X1276" s="345"/>
      <c r="Y1276" s="835"/>
      <c r="Z1276" s="270"/>
      <c r="AA1276" s="831"/>
      <c r="AB1276" s="855"/>
      <c r="AC1276" s="319"/>
      <c r="AD1276" s="319"/>
      <c r="AE1276" s="319"/>
      <c r="AF1276" s="319"/>
      <c r="AG1276" s="857"/>
      <c r="AH1276" s="46"/>
      <c r="AI1276" s="19"/>
    </row>
    <row r="1277" spans="2:35" hidden="1">
      <c r="B1277" s="949"/>
      <c r="C1277" s="829"/>
      <c r="D1277" s="25"/>
      <c r="E1277" s="25"/>
      <c r="F1277" s="357"/>
      <c r="G1277" s="22"/>
      <c r="H1277" s="7" t="str">
        <f>IFERROR(IF(G1277/#REF!=0," ",G1277/#REF!),"")</f>
        <v/>
      </c>
      <c r="I1277" s="7"/>
      <c r="J1277" s="7"/>
      <c r="K1277" s="7"/>
      <c r="L1277" s="7"/>
      <c r="M1277" s="7"/>
      <c r="N1277" s="7"/>
      <c r="O1277" s="864"/>
      <c r="P1277" s="861"/>
      <c r="Q1277" s="331"/>
      <c r="R1277" s="867"/>
      <c r="S1277" s="153"/>
      <c r="T1277" s="153"/>
      <c r="U1277" s="836"/>
      <c r="V1277" s="346"/>
      <c r="W1277" s="836"/>
      <c r="X1277" s="346"/>
      <c r="Y1277" s="836"/>
      <c r="Z1277" s="271"/>
      <c r="AA1277" s="832"/>
      <c r="AB1277" s="856"/>
      <c r="AC1277" s="320"/>
      <c r="AD1277" s="320"/>
      <c r="AE1277" s="320"/>
      <c r="AF1277" s="320"/>
      <c r="AG1277" s="858"/>
      <c r="AH1277" s="46"/>
      <c r="AI1277" s="19"/>
    </row>
    <row r="1278" spans="2:35" s="90" customFormat="1" ht="16.5" hidden="1" customHeight="1">
      <c r="B1278" s="950"/>
      <c r="C1278" s="78" t="s">
        <v>348</v>
      </c>
      <c r="D1278" s="78">
        <f>COUNTA(D1268:D1277)</f>
        <v>0</v>
      </c>
      <c r="E1278" s="78"/>
      <c r="F1278" s="78"/>
      <c r="G1278" s="69">
        <f>SUM(G1268:G1277)</f>
        <v>0</v>
      </c>
      <c r="H1278" s="69">
        <f>SUM(H1268:H1277)</f>
        <v>0</v>
      </c>
      <c r="I1278" s="69"/>
      <c r="J1278" s="69"/>
      <c r="K1278" s="69"/>
      <c r="L1278" s="69"/>
      <c r="M1278" s="69"/>
      <c r="N1278" s="69"/>
      <c r="O1278" s="70">
        <f>SUM(O1268:O1277)</f>
        <v>0</v>
      </c>
      <c r="P1278" s="71">
        <f>SUM(P1268:P1277)</f>
        <v>0</v>
      </c>
      <c r="Q1278" s="71"/>
      <c r="R1278" s="71">
        <f>SUM(R1268:R1277)</f>
        <v>0</v>
      </c>
      <c r="S1278" s="71"/>
      <c r="T1278" s="71"/>
      <c r="U1278" s="74">
        <f>SUM(U1268:U1277)</f>
        <v>0</v>
      </c>
      <c r="V1278" s="74"/>
      <c r="W1278" s="74">
        <f t="shared" ref="W1278" si="216">SUM(W1268:W1277)</f>
        <v>0</v>
      </c>
      <c r="X1278" s="74"/>
      <c r="Y1278" s="74">
        <f>SUM(Y1268:Y1277)</f>
        <v>0</v>
      </c>
      <c r="Z1278" s="74"/>
      <c r="AA1278" s="71"/>
      <c r="AB1278" s="71" t="e">
        <f>SUM(AB1268:AB1277)</f>
        <v>#REF!</v>
      </c>
      <c r="AC1278" s="71"/>
      <c r="AD1278" s="71"/>
      <c r="AE1278" s="71"/>
      <c r="AF1278" s="71"/>
      <c r="AG1278" s="71" t="e">
        <f t="shared" ref="AG1278" si="217">SUM(AG1268:AG1277)</f>
        <v>#REF!</v>
      </c>
      <c r="AH1278" s="81"/>
      <c r="AI1278" s="91"/>
    </row>
    <row r="1279" spans="2:35" s="93" customFormat="1" hidden="1">
      <c r="B1279" s="949"/>
      <c r="C1279" s="82"/>
      <c r="D1279" s="83"/>
      <c r="E1279" s="83"/>
      <c r="F1279" s="84"/>
      <c r="G1279" s="84"/>
      <c r="H1279" s="28" t="str">
        <f>IFERROR(IF(G1279/#REF!=0," ",G1279/#REF!),"")</f>
        <v/>
      </c>
      <c r="I1279" s="28"/>
      <c r="J1279" s="28"/>
      <c r="K1279" s="28"/>
      <c r="L1279" s="28"/>
      <c r="M1279" s="28"/>
      <c r="N1279" s="28"/>
      <c r="O1279" s="72"/>
      <c r="P1279" s="73"/>
      <c r="Q1279" s="73"/>
      <c r="R1279" s="73"/>
      <c r="S1279" s="73"/>
      <c r="T1279" s="73"/>
      <c r="U1279" s="73"/>
      <c r="V1279" s="73"/>
      <c r="W1279" s="73"/>
      <c r="X1279" s="73"/>
      <c r="Y1279" s="73"/>
      <c r="Z1279" s="73"/>
      <c r="AA1279" s="73"/>
      <c r="AB1279" s="73"/>
      <c r="AC1279" s="73"/>
      <c r="AD1279" s="73"/>
      <c r="AE1279" s="73"/>
      <c r="AF1279" s="73"/>
      <c r="AG1279" s="73"/>
      <c r="AH1279" s="87"/>
      <c r="AI1279" s="92"/>
    </row>
    <row r="1280" spans="2:35" hidden="1">
      <c r="B1280" s="948">
        <f>B1268+1</f>
        <v>106</v>
      </c>
      <c r="C1280" s="828"/>
      <c r="D1280" s="25"/>
      <c r="E1280" s="25"/>
      <c r="F1280" s="24"/>
      <c r="G1280" s="357"/>
      <c r="H1280" s="7" t="str">
        <f>IFERROR(IF(G1280/#REF!=0," ",G1280/#REF!),"")</f>
        <v/>
      </c>
      <c r="I1280" s="147"/>
      <c r="J1280" s="147"/>
      <c r="K1280" s="147"/>
      <c r="L1280" s="147"/>
      <c r="M1280" s="147"/>
      <c r="N1280" s="147"/>
      <c r="O1280" s="862" t="str">
        <f>IFERROR(ROUND(IF(G1290/#REF!=0,"",G1290/#REF!),0),"")</f>
        <v/>
      </c>
      <c r="P1280" s="859" t="str">
        <f>IFERROR(O1290/#REF!,"")</f>
        <v/>
      </c>
      <c r="Q1280" s="332"/>
      <c r="R1280" s="865" t="str">
        <f>IFERROR(P1290*#REF!/2,"")</f>
        <v/>
      </c>
      <c r="S1280" s="152"/>
      <c r="T1280" s="152"/>
      <c r="U1280" s="834" t="str">
        <f>IFERROR(ROUND(IF(OR(#REF!="Hino Truck",#REF!="Hino Truck",#REF!="Hino Truck",#REF!="Hino Truck"),$P1290/#REF!,""),1),"NA")</f>
        <v>NA</v>
      </c>
      <c r="V1280" s="344"/>
      <c r="W1280" s="834" t="str">
        <f>IFERROR(ROUND(IF(OR(#REF!="Shazoor",#REF!="Shazoor",#REF!="Shazoor",#REF!="Shazoor"),$P1290/#REF!,""),1),"NA")</f>
        <v>NA</v>
      </c>
      <c r="X1280" s="344"/>
      <c r="Y1280" s="834" t="str">
        <f>IFERROR(ROUND(IF(OR(#REF!="Suzuki",#REF!="Suzuki",#REF!="Suzuki",#REF!="Suzuki"),$P1290/#REF!,""),1),"NA")</f>
        <v>NA</v>
      </c>
      <c r="Z1280" s="269"/>
      <c r="AA1280" s="830"/>
      <c r="AB1280" s="855" t="e">
        <f>H1290/#REF!/#REF!</f>
        <v>#REF!</v>
      </c>
      <c r="AC1280" s="319"/>
      <c r="AD1280" s="319"/>
      <c r="AE1280" s="319"/>
      <c r="AF1280" s="319"/>
      <c r="AG1280" s="857" t="e">
        <f>ROUND(AB1290/#REF!,0)</f>
        <v>#REF!</v>
      </c>
      <c r="AH1280" s="44"/>
      <c r="AI1280" s="19"/>
    </row>
    <row r="1281" spans="2:35" hidden="1">
      <c r="B1281" s="948"/>
      <c r="C1281" s="828"/>
      <c r="D1281" s="25"/>
      <c r="E1281" s="25"/>
      <c r="F1281" s="357"/>
      <c r="G1281" s="357"/>
      <c r="H1281" s="7" t="str">
        <f>IFERROR(IF(G1281/#REF!=0," ",G1281/#REF!),"")</f>
        <v/>
      </c>
      <c r="I1281" s="147"/>
      <c r="J1281" s="147"/>
      <c r="K1281" s="147"/>
      <c r="L1281" s="147"/>
      <c r="M1281" s="147"/>
      <c r="N1281" s="147"/>
      <c r="O1281" s="863"/>
      <c r="P1281" s="860"/>
      <c r="Q1281" s="330"/>
      <c r="R1281" s="866"/>
      <c r="S1281" s="152"/>
      <c r="T1281" s="152"/>
      <c r="U1281" s="835"/>
      <c r="V1281" s="345"/>
      <c r="W1281" s="835"/>
      <c r="X1281" s="345"/>
      <c r="Y1281" s="835"/>
      <c r="Z1281" s="270"/>
      <c r="AA1281" s="831"/>
      <c r="AB1281" s="855"/>
      <c r="AC1281" s="319"/>
      <c r="AD1281" s="319"/>
      <c r="AE1281" s="319"/>
      <c r="AF1281" s="319"/>
      <c r="AG1281" s="857"/>
      <c r="AH1281" s="46"/>
      <c r="AI1281" s="19"/>
    </row>
    <row r="1282" spans="2:35" hidden="1">
      <c r="B1282" s="948"/>
      <c r="C1282" s="828"/>
      <c r="D1282" s="25"/>
      <c r="E1282" s="25"/>
      <c r="F1282" s="357"/>
      <c r="G1282" s="357"/>
      <c r="H1282" s="7" t="str">
        <f>IFERROR(IF(G1282/#REF!=0," ",G1282/#REF!),"")</f>
        <v/>
      </c>
      <c r="I1282" s="147"/>
      <c r="J1282" s="147"/>
      <c r="K1282" s="147"/>
      <c r="L1282" s="147"/>
      <c r="M1282" s="147"/>
      <c r="N1282" s="147"/>
      <c r="O1282" s="863"/>
      <c r="P1282" s="860"/>
      <c r="Q1282" s="330"/>
      <c r="R1282" s="866"/>
      <c r="S1282" s="152"/>
      <c r="T1282" s="152"/>
      <c r="U1282" s="835"/>
      <c r="V1282" s="345"/>
      <c r="W1282" s="835"/>
      <c r="X1282" s="345"/>
      <c r="Y1282" s="835"/>
      <c r="Z1282" s="270"/>
      <c r="AA1282" s="831"/>
      <c r="AB1282" s="855"/>
      <c r="AC1282" s="319"/>
      <c r="AD1282" s="319"/>
      <c r="AE1282" s="319"/>
      <c r="AF1282" s="319"/>
      <c r="AG1282" s="857"/>
      <c r="AH1282" s="46"/>
      <c r="AI1282" s="19"/>
    </row>
    <row r="1283" spans="2:35" hidden="1">
      <c r="B1283" s="948"/>
      <c r="C1283" s="828"/>
      <c r="D1283" s="25"/>
      <c r="E1283" s="25"/>
      <c r="F1283" s="357"/>
      <c r="G1283" s="357"/>
      <c r="H1283" s="7" t="str">
        <f>IFERROR(IF(G1283/#REF!=0," ",G1283/#REF!),"")</f>
        <v/>
      </c>
      <c r="I1283" s="147"/>
      <c r="J1283" s="147"/>
      <c r="K1283" s="147"/>
      <c r="L1283" s="147"/>
      <c r="M1283" s="147"/>
      <c r="N1283" s="147"/>
      <c r="O1283" s="863"/>
      <c r="P1283" s="860"/>
      <c r="Q1283" s="330"/>
      <c r="R1283" s="866"/>
      <c r="S1283" s="152"/>
      <c r="T1283" s="152"/>
      <c r="U1283" s="835"/>
      <c r="V1283" s="345"/>
      <c r="W1283" s="835"/>
      <c r="X1283" s="345"/>
      <c r="Y1283" s="835"/>
      <c r="Z1283" s="270"/>
      <c r="AA1283" s="831"/>
      <c r="AB1283" s="855"/>
      <c r="AC1283" s="319"/>
      <c r="AD1283" s="319"/>
      <c r="AE1283" s="319"/>
      <c r="AF1283" s="319"/>
      <c r="AG1283" s="857"/>
      <c r="AH1283" s="46"/>
      <c r="AI1283" s="19"/>
    </row>
    <row r="1284" spans="2:35" hidden="1">
      <c r="B1284" s="948"/>
      <c r="C1284" s="828"/>
      <c r="D1284" s="25"/>
      <c r="E1284" s="25"/>
      <c r="F1284" s="357"/>
      <c r="G1284" s="22"/>
      <c r="H1284" s="7" t="str">
        <f>IFERROR(IF(G1284/#REF!=0," ",G1284/#REF!),"")</f>
        <v/>
      </c>
      <c r="I1284" s="147"/>
      <c r="J1284" s="147"/>
      <c r="K1284" s="147"/>
      <c r="L1284" s="147"/>
      <c r="M1284" s="147"/>
      <c r="N1284" s="147"/>
      <c r="O1284" s="863"/>
      <c r="P1284" s="860"/>
      <c r="Q1284" s="330"/>
      <c r="R1284" s="866"/>
      <c r="S1284" s="152"/>
      <c r="T1284" s="152"/>
      <c r="U1284" s="835"/>
      <c r="V1284" s="345"/>
      <c r="W1284" s="835"/>
      <c r="X1284" s="345"/>
      <c r="Y1284" s="835"/>
      <c r="Z1284" s="270"/>
      <c r="AA1284" s="831"/>
      <c r="AB1284" s="855"/>
      <c r="AC1284" s="319"/>
      <c r="AD1284" s="319"/>
      <c r="AE1284" s="319"/>
      <c r="AF1284" s="319"/>
      <c r="AG1284" s="857"/>
      <c r="AH1284" s="46"/>
      <c r="AI1284" s="19"/>
    </row>
    <row r="1285" spans="2:35" hidden="1">
      <c r="B1285" s="948"/>
      <c r="C1285" s="828"/>
      <c r="D1285" s="25"/>
      <c r="E1285" s="25"/>
      <c r="F1285" s="357"/>
      <c r="G1285" s="22"/>
      <c r="H1285" s="7" t="str">
        <f>IFERROR(IF(G1285/#REF!=0," ",G1285/#REF!),"")</f>
        <v/>
      </c>
      <c r="I1285" s="147"/>
      <c r="J1285" s="147"/>
      <c r="K1285" s="147"/>
      <c r="L1285" s="147"/>
      <c r="M1285" s="147"/>
      <c r="N1285" s="147"/>
      <c r="O1285" s="863"/>
      <c r="P1285" s="860"/>
      <c r="Q1285" s="330"/>
      <c r="R1285" s="866"/>
      <c r="S1285" s="152"/>
      <c r="T1285" s="152"/>
      <c r="U1285" s="835"/>
      <c r="V1285" s="345"/>
      <c r="W1285" s="835"/>
      <c r="X1285" s="345"/>
      <c r="Y1285" s="835"/>
      <c r="Z1285" s="270"/>
      <c r="AA1285" s="831"/>
      <c r="AB1285" s="855"/>
      <c r="AC1285" s="319"/>
      <c r="AD1285" s="319"/>
      <c r="AE1285" s="319"/>
      <c r="AF1285" s="319"/>
      <c r="AG1285" s="857"/>
      <c r="AH1285" s="46"/>
      <c r="AI1285" s="19"/>
    </row>
    <row r="1286" spans="2:35" hidden="1">
      <c r="B1286" s="948"/>
      <c r="C1286" s="828"/>
      <c r="D1286" s="25"/>
      <c r="E1286" s="25"/>
      <c r="F1286" s="357"/>
      <c r="G1286" s="22"/>
      <c r="H1286" s="7" t="str">
        <f>IFERROR(IF(G1286/#REF!=0," ",G1286/#REF!),"")</f>
        <v/>
      </c>
      <c r="I1286" s="147"/>
      <c r="J1286" s="147"/>
      <c r="K1286" s="147"/>
      <c r="L1286" s="147"/>
      <c r="M1286" s="147"/>
      <c r="N1286" s="147"/>
      <c r="O1286" s="863"/>
      <c r="P1286" s="860"/>
      <c r="Q1286" s="330"/>
      <c r="R1286" s="866"/>
      <c r="S1286" s="152"/>
      <c r="T1286" s="152"/>
      <c r="U1286" s="835"/>
      <c r="V1286" s="345"/>
      <c r="W1286" s="835"/>
      <c r="X1286" s="345"/>
      <c r="Y1286" s="835"/>
      <c r="Z1286" s="270"/>
      <c r="AA1286" s="831"/>
      <c r="AB1286" s="855"/>
      <c r="AC1286" s="319"/>
      <c r="AD1286" s="319"/>
      <c r="AE1286" s="319"/>
      <c r="AF1286" s="319"/>
      <c r="AG1286" s="857"/>
      <c r="AH1286" s="46"/>
      <c r="AI1286" s="19"/>
    </row>
    <row r="1287" spans="2:35" hidden="1">
      <c r="B1287" s="948"/>
      <c r="C1287" s="828"/>
      <c r="D1287" s="25"/>
      <c r="E1287" s="25"/>
      <c r="F1287" s="357"/>
      <c r="G1287" s="22"/>
      <c r="H1287" s="7" t="str">
        <f>IFERROR(IF(G1287/#REF!=0," ",G1287/#REF!),"")</f>
        <v/>
      </c>
      <c r="I1287" s="147"/>
      <c r="J1287" s="147"/>
      <c r="K1287" s="147"/>
      <c r="L1287" s="147"/>
      <c r="M1287" s="147"/>
      <c r="N1287" s="147"/>
      <c r="O1287" s="863"/>
      <c r="P1287" s="860"/>
      <c r="Q1287" s="330"/>
      <c r="R1287" s="866"/>
      <c r="S1287" s="152"/>
      <c r="T1287" s="152"/>
      <c r="U1287" s="835"/>
      <c r="V1287" s="345"/>
      <c r="W1287" s="835"/>
      <c r="X1287" s="345"/>
      <c r="Y1287" s="835"/>
      <c r="Z1287" s="270"/>
      <c r="AA1287" s="831"/>
      <c r="AB1287" s="855"/>
      <c r="AC1287" s="319"/>
      <c r="AD1287" s="319"/>
      <c r="AE1287" s="319"/>
      <c r="AF1287" s="319"/>
      <c r="AG1287" s="857"/>
      <c r="AH1287" s="46"/>
      <c r="AI1287" s="19"/>
    </row>
    <row r="1288" spans="2:35" hidden="1">
      <c r="B1288" s="948"/>
      <c r="C1288" s="828"/>
      <c r="D1288" s="25"/>
      <c r="E1288" s="25"/>
      <c r="F1288" s="357"/>
      <c r="G1288" s="22"/>
      <c r="H1288" s="7" t="str">
        <f>IFERROR(IF(G1288/#REF!=0," ",G1288/#REF!),"")</f>
        <v/>
      </c>
      <c r="I1288" s="147"/>
      <c r="J1288" s="147"/>
      <c r="K1288" s="147"/>
      <c r="L1288" s="147"/>
      <c r="M1288" s="147"/>
      <c r="N1288" s="147"/>
      <c r="O1288" s="863"/>
      <c r="P1288" s="860"/>
      <c r="Q1288" s="330"/>
      <c r="R1288" s="866"/>
      <c r="S1288" s="152"/>
      <c r="T1288" s="152"/>
      <c r="U1288" s="835"/>
      <c r="V1288" s="345"/>
      <c r="W1288" s="835"/>
      <c r="X1288" s="345"/>
      <c r="Y1288" s="835"/>
      <c r="Z1288" s="270"/>
      <c r="AA1288" s="831"/>
      <c r="AB1288" s="855"/>
      <c r="AC1288" s="319"/>
      <c r="AD1288" s="319"/>
      <c r="AE1288" s="319"/>
      <c r="AF1288" s="319"/>
      <c r="AG1288" s="857"/>
      <c r="AH1288" s="46"/>
      <c r="AI1288" s="19"/>
    </row>
    <row r="1289" spans="2:35" hidden="1">
      <c r="B1289" s="949"/>
      <c r="C1289" s="829"/>
      <c r="D1289" s="25"/>
      <c r="E1289" s="25"/>
      <c r="F1289" s="357"/>
      <c r="G1289" s="22"/>
      <c r="H1289" s="7" t="str">
        <f>IFERROR(IF(G1289/#REF!=0," ",G1289/#REF!),"")</f>
        <v/>
      </c>
      <c r="I1289" s="7"/>
      <c r="J1289" s="7"/>
      <c r="K1289" s="7"/>
      <c r="L1289" s="7"/>
      <c r="M1289" s="7"/>
      <c r="N1289" s="7"/>
      <c r="O1289" s="864"/>
      <c r="P1289" s="861"/>
      <c r="Q1289" s="331"/>
      <c r="R1289" s="867"/>
      <c r="S1289" s="153"/>
      <c r="T1289" s="153"/>
      <c r="U1289" s="836"/>
      <c r="V1289" s="346"/>
      <c r="W1289" s="836"/>
      <c r="X1289" s="346"/>
      <c r="Y1289" s="836"/>
      <c r="Z1289" s="271"/>
      <c r="AA1289" s="832"/>
      <c r="AB1289" s="856"/>
      <c r="AC1289" s="320"/>
      <c r="AD1289" s="320"/>
      <c r="AE1289" s="320"/>
      <c r="AF1289" s="320"/>
      <c r="AG1289" s="858"/>
      <c r="AH1289" s="46"/>
      <c r="AI1289" s="19"/>
    </row>
    <row r="1290" spans="2:35" s="90" customFormat="1" ht="16.5" hidden="1" customHeight="1">
      <c r="B1290" s="950"/>
      <c r="C1290" s="78" t="s">
        <v>348</v>
      </c>
      <c r="D1290" s="78">
        <f>COUNTA(D1280:D1289)</f>
        <v>0</v>
      </c>
      <c r="E1290" s="78"/>
      <c r="F1290" s="78"/>
      <c r="G1290" s="69">
        <f>SUM(G1280:G1289)</f>
        <v>0</v>
      </c>
      <c r="H1290" s="69">
        <f>SUM(H1280:H1289)</f>
        <v>0</v>
      </c>
      <c r="I1290" s="69"/>
      <c r="J1290" s="69"/>
      <c r="K1290" s="69"/>
      <c r="L1290" s="69"/>
      <c r="M1290" s="69"/>
      <c r="N1290" s="69"/>
      <c r="O1290" s="70">
        <f>SUM(O1280:O1289)</f>
        <v>0</v>
      </c>
      <c r="P1290" s="71">
        <f>SUM(P1280:P1289)</f>
        <v>0</v>
      </c>
      <c r="Q1290" s="71"/>
      <c r="R1290" s="71">
        <f>SUM(R1280:R1289)</f>
        <v>0</v>
      </c>
      <c r="S1290" s="71"/>
      <c r="T1290" s="71"/>
      <c r="U1290" s="74">
        <f>SUM(U1280:U1289)</f>
        <v>0</v>
      </c>
      <c r="V1290" s="74"/>
      <c r="W1290" s="74">
        <f t="shared" ref="W1290" si="218">SUM(W1280:W1289)</f>
        <v>0</v>
      </c>
      <c r="X1290" s="74"/>
      <c r="Y1290" s="74">
        <f>SUM(Y1280:Y1289)</f>
        <v>0</v>
      </c>
      <c r="Z1290" s="74"/>
      <c r="AA1290" s="71"/>
      <c r="AB1290" s="71" t="e">
        <f>SUM(AB1280:AB1289)</f>
        <v>#REF!</v>
      </c>
      <c r="AC1290" s="71"/>
      <c r="AD1290" s="71"/>
      <c r="AE1290" s="71"/>
      <c r="AF1290" s="71"/>
      <c r="AG1290" s="71" t="e">
        <f t="shared" ref="AG1290" si="219">SUM(AG1280:AG1289)</f>
        <v>#REF!</v>
      </c>
      <c r="AH1290" s="81"/>
      <c r="AI1290" s="91"/>
    </row>
    <row r="1291" spans="2:35" s="93" customFormat="1" hidden="1">
      <c r="B1291" s="949"/>
      <c r="C1291" s="82"/>
      <c r="D1291" s="83"/>
      <c r="E1291" s="83"/>
      <c r="F1291" s="84"/>
      <c r="G1291" s="84"/>
      <c r="H1291" s="28" t="str">
        <f>IFERROR(IF(G1291/#REF!=0," ",G1291/#REF!),"")</f>
        <v/>
      </c>
      <c r="I1291" s="28"/>
      <c r="J1291" s="28"/>
      <c r="K1291" s="28"/>
      <c r="L1291" s="28"/>
      <c r="M1291" s="28"/>
      <c r="N1291" s="28"/>
      <c r="O1291" s="72"/>
      <c r="P1291" s="73"/>
      <c r="Q1291" s="73"/>
      <c r="R1291" s="73"/>
      <c r="S1291" s="73"/>
      <c r="T1291" s="73"/>
      <c r="U1291" s="73"/>
      <c r="V1291" s="73"/>
      <c r="W1291" s="73"/>
      <c r="X1291" s="73"/>
      <c r="Y1291" s="73"/>
      <c r="Z1291" s="73"/>
      <c r="AA1291" s="73"/>
      <c r="AB1291" s="73"/>
      <c r="AC1291" s="73"/>
      <c r="AD1291" s="73"/>
      <c r="AE1291" s="73"/>
      <c r="AF1291" s="73"/>
      <c r="AG1291" s="73"/>
      <c r="AH1291" s="87"/>
      <c r="AI1291" s="92"/>
    </row>
    <row r="1292" spans="2:35" hidden="1">
      <c r="B1292" s="948">
        <f>B1280+1</f>
        <v>107</v>
      </c>
      <c r="C1292" s="828"/>
      <c r="D1292" s="25"/>
      <c r="E1292" s="25"/>
      <c r="F1292" s="24"/>
      <c r="G1292" s="357"/>
      <c r="H1292" s="7" t="str">
        <f>IFERROR(IF(G1292/#REF!=0," ",G1292/#REF!),"")</f>
        <v/>
      </c>
      <c r="I1292" s="147"/>
      <c r="J1292" s="147"/>
      <c r="K1292" s="147"/>
      <c r="L1292" s="147"/>
      <c r="M1292" s="147"/>
      <c r="N1292" s="147"/>
      <c r="O1292" s="862" t="str">
        <f>IFERROR(ROUND(IF(G1302/#REF!=0,"",G1302/#REF!),0),"")</f>
        <v/>
      </c>
      <c r="P1292" s="859" t="str">
        <f>IFERROR(O1302/#REF!,"")</f>
        <v/>
      </c>
      <c r="Q1292" s="332"/>
      <c r="R1292" s="865" t="str">
        <f>IFERROR(P1302*#REF!/2,"")</f>
        <v/>
      </c>
      <c r="S1292" s="152"/>
      <c r="T1292" s="152"/>
      <c r="U1292" s="834" t="str">
        <f>IFERROR(ROUND(IF(OR(#REF!="Hino Truck",#REF!="Hino Truck",#REF!="Hino Truck",#REF!="Hino Truck"),$P1302/#REF!,""),1),"NA")</f>
        <v>NA</v>
      </c>
      <c r="V1292" s="344"/>
      <c r="W1292" s="834" t="str">
        <f>IFERROR(ROUND(IF(OR(#REF!="Shazoor",#REF!="Shazoor",#REF!="Shazoor",#REF!="Shazoor"),$P1302/#REF!,""),1),"NA")</f>
        <v>NA</v>
      </c>
      <c r="X1292" s="344"/>
      <c r="Y1292" s="834" t="str">
        <f>IFERROR(ROUND(IF(OR(#REF!="Suzuki",#REF!="Suzuki",#REF!="Suzuki",#REF!="Suzuki"),$P1302/#REF!,""),1),"NA")</f>
        <v>NA</v>
      </c>
      <c r="Z1292" s="269"/>
      <c r="AA1292" s="830"/>
      <c r="AB1292" s="855" t="e">
        <f>H1302/#REF!/#REF!</f>
        <v>#REF!</v>
      </c>
      <c r="AC1292" s="319"/>
      <c r="AD1292" s="319"/>
      <c r="AE1292" s="319"/>
      <c r="AF1292" s="319"/>
      <c r="AG1292" s="857" t="e">
        <f>ROUND(AB1302/#REF!,0)</f>
        <v>#REF!</v>
      </c>
      <c r="AH1292" s="44"/>
      <c r="AI1292" s="19"/>
    </row>
    <row r="1293" spans="2:35" hidden="1">
      <c r="B1293" s="948"/>
      <c r="C1293" s="828"/>
      <c r="D1293" s="25"/>
      <c r="E1293" s="25"/>
      <c r="F1293" s="357"/>
      <c r="G1293" s="357"/>
      <c r="H1293" s="7" t="str">
        <f>IFERROR(IF(G1293/#REF!=0," ",G1293/#REF!),"")</f>
        <v/>
      </c>
      <c r="I1293" s="147"/>
      <c r="J1293" s="147"/>
      <c r="K1293" s="147"/>
      <c r="L1293" s="147"/>
      <c r="M1293" s="147"/>
      <c r="N1293" s="147"/>
      <c r="O1293" s="863"/>
      <c r="P1293" s="860"/>
      <c r="Q1293" s="330"/>
      <c r="R1293" s="866"/>
      <c r="S1293" s="152"/>
      <c r="T1293" s="152"/>
      <c r="U1293" s="835"/>
      <c r="V1293" s="345"/>
      <c r="W1293" s="835"/>
      <c r="X1293" s="345"/>
      <c r="Y1293" s="835"/>
      <c r="Z1293" s="270"/>
      <c r="AA1293" s="831"/>
      <c r="AB1293" s="855"/>
      <c r="AC1293" s="319"/>
      <c r="AD1293" s="319"/>
      <c r="AE1293" s="319"/>
      <c r="AF1293" s="319"/>
      <c r="AG1293" s="857"/>
      <c r="AH1293" s="46"/>
      <c r="AI1293" s="19"/>
    </row>
    <row r="1294" spans="2:35" hidden="1">
      <c r="B1294" s="948"/>
      <c r="C1294" s="828"/>
      <c r="D1294" s="25"/>
      <c r="E1294" s="25"/>
      <c r="F1294" s="357"/>
      <c r="G1294" s="357"/>
      <c r="H1294" s="7" t="str">
        <f>IFERROR(IF(G1294/#REF!=0," ",G1294/#REF!),"")</f>
        <v/>
      </c>
      <c r="I1294" s="147"/>
      <c r="J1294" s="147"/>
      <c r="K1294" s="147"/>
      <c r="L1294" s="147"/>
      <c r="M1294" s="147"/>
      <c r="N1294" s="147"/>
      <c r="O1294" s="863"/>
      <c r="P1294" s="860"/>
      <c r="Q1294" s="330"/>
      <c r="R1294" s="866"/>
      <c r="S1294" s="152"/>
      <c r="T1294" s="152"/>
      <c r="U1294" s="835"/>
      <c r="V1294" s="345"/>
      <c r="W1294" s="835"/>
      <c r="X1294" s="345"/>
      <c r="Y1294" s="835"/>
      <c r="Z1294" s="270"/>
      <c r="AA1294" s="831"/>
      <c r="AB1294" s="855"/>
      <c r="AC1294" s="319"/>
      <c r="AD1294" s="319"/>
      <c r="AE1294" s="319"/>
      <c r="AF1294" s="319"/>
      <c r="AG1294" s="857"/>
      <c r="AH1294" s="46"/>
      <c r="AI1294" s="19"/>
    </row>
    <row r="1295" spans="2:35" hidden="1">
      <c r="B1295" s="948"/>
      <c r="C1295" s="828"/>
      <c r="D1295" s="25"/>
      <c r="E1295" s="25"/>
      <c r="F1295" s="357"/>
      <c r="G1295" s="357"/>
      <c r="H1295" s="7" t="str">
        <f>IFERROR(IF(G1295/#REF!=0," ",G1295/#REF!),"")</f>
        <v/>
      </c>
      <c r="I1295" s="147"/>
      <c r="J1295" s="147"/>
      <c r="K1295" s="147"/>
      <c r="L1295" s="147"/>
      <c r="M1295" s="147"/>
      <c r="N1295" s="147"/>
      <c r="O1295" s="863"/>
      <c r="P1295" s="860"/>
      <c r="Q1295" s="330"/>
      <c r="R1295" s="866"/>
      <c r="S1295" s="152"/>
      <c r="T1295" s="152"/>
      <c r="U1295" s="835"/>
      <c r="V1295" s="345"/>
      <c r="W1295" s="835"/>
      <c r="X1295" s="345"/>
      <c r="Y1295" s="835"/>
      <c r="Z1295" s="270"/>
      <c r="AA1295" s="831"/>
      <c r="AB1295" s="855"/>
      <c r="AC1295" s="319"/>
      <c r="AD1295" s="319"/>
      <c r="AE1295" s="319"/>
      <c r="AF1295" s="319"/>
      <c r="AG1295" s="857"/>
      <c r="AH1295" s="46"/>
      <c r="AI1295" s="19"/>
    </row>
    <row r="1296" spans="2:35" hidden="1">
      <c r="B1296" s="948"/>
      <c r="C1296" s="828"/>
      <c r="D1296" s="25"/>
      <c r="E1296" s="25"/>
      <c r="F1296" s="357"/>
      <c r="G1296" s="22"/>
      <c r="H1296" s="7" t="str">
        <f>IFERROR(IF(G1296/#REF!=0," ",G1296/#REF!),"")</f>
        <v/>
      </c>
      <c r="I1296" s="147"/>
      <c r="J1296" s="147"/>
      <c r="K1296" s="147"/>
      <c r="L1296" s="147"/>
      <c r="M1296" s="147"/>
      <c r="N1296" s="147"/>
      <c r="O1296" s="863"/>
      <c r="P1296" s="860"/>
      <c r="Q1296" s="330"/>
      <c r="R1296" s="866"/>
      <c r="S1296" s="152"/>
      <c r="T1296" s="152"/>
      <c r="U1296" s="835"/>
      <c r="V1296" s="345"/>
      <c r="W1296" s="835"/>
      <c r="X1296" s="345"/>
      <c r="Y1296" s="835"/>
      <c r="Z1296" s="270"/>
      <c r="AA1296" s="831"/>
      <c r="AB1296" s="855"/>
      <c r="AC1296" s="319"/>
      <c r="AD1296" s="319"/>
      <c r="AE1296" s="319"/>
      <c r="AF1296" s="319"/>
      <c r="AG1296" s="857"/>
      <c r="AH1296" s="46"/>
      <c r="AI1296" s="19"/>
    </row>
    <row r="1297" spans="2:35" hidden="1">
      <c r="B1297" s="948"/>
      <c r="C1297" s="828"/>
      <c r="D1297" s="25"/>
      <c r="E1297" s="25"/>
      <c r="F1297" s="357"/>
      <c r="G1297" s="22"/>
      <c r="H1297" s="7" t="str">
        <f>IFERROR(IF(G1297/#REF!=0," ",G1297/#REF!),"")</f>
        <v/>
      </c>
      <c r="I1297" s="147"/>
      <c r="J1297" s="147"/>
      <c r="K1297" s="147"/>
      <c r="L1297" s="147"/>
      <c r="M1297" s="147"/>
      <c r="N1297" s="147"/>
      <c r="O1297" s="863"/>
      <c r="P1297" s="860"/>
      <c r="Q1297" s="330"/>
      <c r="R1297" s="866"/>
      <c r="S1297" s="152"/>
      <c r="T1297" s="152"/>
      <c r="U1297" s="835"/>
      <c r="V1297" s="345"/>
      <c r="W1297" s="835"/>
      <c r="X1297" s="345"/>
      <c r="Y1297" s="835"/>
      <c r="Z1297" s="270"/>
      <c r="AA1297" s="831"/>
      <c r="AB1297" s="855"/>
      <c r="AC1297" s="319"/>
      <c r="AD1297" s="319"/>
      <c r="AE1297" s="319"/>
      <c r="AF1297" s="319"/>
      <c r="AG1297" s="857"/>
      <c r="AH1297" s="46"/>
      <c r="AI1297" s="19"/>
    </row>
    <row r="1298" spans="2:35" hidden="1">
      <c r="B1298" s="948"/>
      <c r="C1298" s="828"/>
      <c r="D1298" s="25"/>
      <c r="E1298" s="25"/>
      <c r="F1298" s="357"/>
      <c r="G1298" s="22"/>
      <c r="H1298" s="7" t="str">
        <f>IFERROR(IF(G1298/#REF!=0," ",G1298/#REF!),"")</f>
        <v/>
      </c>
      <c r="I1298" s="147"/>
      <c r="J1298" s="147"/>
      <c r="K1298" s="147"/>
      <c r="L1298" s="147"/>
      <c r="M1298" s="147"/>
      <c r="N1298" s="147"/>
      <c r="O1298" s="863"/>
      <c r="P1298" s="860"/>
      <c r="Q1298" s="330"/>
      <c r="R1298" s="866"/>
      <c r="S1298" s="152"/>
      <c r="T1298" s="152"/>
      <c r="U1298" s="835"/>
      <c r="V1298" s="345"/>
      <c r="W1298" s="835"/>
      <c r="X1298" s="345"/>
      <c r="Y1298" s="835"/>
      <c r="Z1298" s="270"/>
      <c r="AA1298" s="831"/>
      <c r="AB1298" s="855"/>
      <c r="AC1298" s="319"/>
      <c r="AD1298" s="319"/>
      <c r="AE1298" s="319"/>
      <c r="AF1298" s="319"/>
      <c r="AG1298" s="857"/>
      <c r="AH1298" s="46"/>
      <c r="AI1298" s="19"/>
    </row>
    <row r="1299" spans="2:35" hidden="1">
      <c r="B1299" s="948"/>
      <c r="C1299" s="828"/>
      <c r="D1299" s="25"/>
      <c r="E1299" s="25"/>
      <c r="F1299" s="357"/>
      <c r="G1299" s="22"/>
      <c r="H1299" s="7" t="str">
        <f>IFERROR(IF(G1299/#REF!=0," ",G1299/#REF!),"")</f>
        <v/>
      </c>
      <c r="I1299" s="147"/>
      <c r="J1299" s="147"/>
      <c r="K1299" s="147"/>
      <c r="L1299" s="147"/>
      <c r="M1299" s="147"/>
      <c r="N1299" s="147"/>
      <c r="O1299" s="863"/>
      <c r="P1299" s="860"/>
      <c r="Q1299" s="330"/>
      <c r="R1299" s="866"/>
      <c r="S1299" s="152"/>
      <c r="T1299" s="152"/>
      <c r="U1299" s="835"/>
      <c r="V1299" s="345"/>
      <c r="W1299" s="835"/>
      <c r="X1299" s="345"/>
      <c r="Y1299" s="835"/>
      <c r="Z1299" s="270"/>
      <c r="AA1299" s="831"/>
      <c r="AB1299" s="855"/>
      <c r="AC1299" s="319"/>
      <c r="AD1299" s="319"/>
      <c r="AE1299" s="319"/>
      <c r="AF1299" s="319"/>
      <c r="AG1299" s="857"/>
      <c r="AH1299" s="46"/>
      <c r="AI1299" s="19"/>
    </row>
    <row r="1300" spans="2:35" hidden="1">
      <c r="B1300" s="948"/>
      <c r="C1300" s="828"/>
      <c r="D1300" s="25"/>
      <c r="E1300" s="25"/>
      <c r="F1300" s="357"/>
      <c r="G1300" s="22"/>
      <c r="H1300" s="7" t="str">
        <f>IFERROR(IF(G1300/#REF!=0," ",G1300/#REF!),"")</f>
        <v/>
      </c>
      <c r="I1300" s="147"/>
      <c r="J1300" s="147"/>
      <c r="K1300" s="147"/>
      <c r="L1300" s="147"/>
      <c r="M1300" s="147"/>
      <c r="N1300" s="147"/>
      <c r="O1300" s="863"/>
      <c r="P1300" s="860"/>
      <c r="Q1300" s="330"/>
      <c r="R1300" s="866"/>
      <c r="S1300" s="152"/>
      <c r="T1300" s="152"/>
      <c r="U1300" s="835"/>
      <c r="V1300" s="345"/>
      <c r="W1300" s="835"/>
      <c r="X1300" s="345"/>
      <c r="Y1300" s="835"/>
      <c r="Z1300" s="270"/>
      <c r="AA1300" s="831"/>
      <c r="AB1300" s="855"/>
      <c r="AC1300" s="319"/>
      <c r="AD1300" s="319"/>
      <c r="AE1300" s="319"/>
      <c r="AF1300" s="319"/>
      <c r="AG1300" s="857"/>
      <c r="AH1300" s="46"/>
      <c r="AI1300" s="19"/>
    </row>
    <row r="1301" spans="2:35" hidden="1">
      <c r="B1301" s="949"/>
      <c r="C1301" s="829"/>
      <c r="D1301" s="25"/>
      <c r="E1301" s="25"/>
      <c r="F1301" s="357"/>
      <c r="G1301" s="22"/>
      <c r="H1301" s="7" t="str">
        <f>IFERROR(IF(G1301/#REF!=0," ",G1301/#REF!),"")</f>
        <v/>
      </c>
      <c r="I1301" s="7"/>
      <c r="J1301" s="7"/>
      <c r="K1301" s="7"/>
      <c r="L1301" s="7"/>
      <c r="M1301" s="7"/>
      <c r="N1301" s="7"/>
      <c r="O1301" s="864"/>
      <c r="P1301" s="861"/>
      <c r="Q1301" s="331"/>
      <c r="R1301" s="867"/>
      <c r="S1301" s="153"/>
      <c r="T1301" s="153"/>
      <c r="U1301" s="836"/>
      <c r="V1301" s="346"/>
      <c r="W1301" s="836"/>
      <c r="X1301" s="346"/>
      <c r="Y1301" s="836"/>
      <c r="Z1301" s="271"/>
      <c r="AA1301" s="832"/>
      <c r="AB1301" s="856"/>
      <c r="AC1301" s="320"/>
      <c r="AD1301" s="320"/>
      <c r="AE1301" s="320"/>
      <c r="AF1301" s="320"/>
      <c r="AG1301" s="858"/>
      <c r="AH1301" s="46"/>
      <c r="AI1301" s="19"/>
    </row>
    <row r="1302" spans="2:35" s="90" customFormat="1" ht="16.5" hidden="1" customHeight="1">
      <c r="B1302" s="950"/>
      <c r="C1302" s="78" t="s">
        <v>348</v>
      </c>
      <c r="D1302" s="78">
        <f>COUNTA(D1292:D1301)</f>
        <v>0</v>
      </c>
      <c r="E1302" s="78"/>
      <c r="F1302" s="78"/>
      <c r="G1302" s="69">
        <f>SUM(G1292:G1301)</f>
        <v>0</v>
      </c>
      <c r="H1302" s="69">
        <f>SUM(H1292:H1301)</f>
        <v>0</v>
      </c>
      <c r="I1302" s="69"/>
      <c r="J1302" s="69"/>
      <c r="K1302" s="69"/>
      <c r="L1302" s="69"/>
      <c r="M1302" s="69"/>
      <c r="N1302" s="69"/>
      <c r="O1302" s="70">
        <f>SUM(O1292:O1301)</f>
        <v>0</v>
      </c>
      <c r="P1302" s="71">
        <f>SUM(P1292:P1301)</f>
        <v>0</v>
      </c>
      <c r="Q1302" s="71"/>
      <c r="R1302" s="71">
        <f>SUM(R1292:R1301)</f>
        <v>0</v>
      </c>
      <c r="S1302" s="71"/>
      <c r="T1302" s="71"/>
      <c r="U1302" s="74">
        <f>SUM(U1292:U1301)</f>
        <v>0</v>
      </c>
      <c r="V1302" s="74"/>
      <c r="W1302" s="74">
        <f t="shared" ref="W1302" si="220">SUM(W1292:W1301)</f>
        <v>0</v>
      </c>
      <c r="X1302" s="74"/>
      <c r="Y1302" s="74">
        <f>SUM(Y1292:Y1301)</f>
        <v>0</v>
      </c>
      <c r="Z1302" s="74"/>
      <c r="AA1302" s="71"/>
      <c r="AB1302" s="71" t="e">
        <f>SUM(AB1292:AB1301)</f>
        <v>#REF!</v>
      </c>
      <c r="AC1302" s="71"/>
      <c r="AD1302" s="71"/>
      <c r="AE1302" s="71"/>
      <c r="AF1302" s="71"/>
      <c r="AG1302" s="71" t="e">
        <f t="shared" ref="AG1302" si="221">SUM(AG1292:AG1301)</f>
        <v>#REF!</v>
      </c>
      <c r="AH1302" s="81"/>
      <c r="AI1302" s="91"/>
    </row>
    <row r="1303" spans="2:35" s="93" customFormat="1" hidden="1">
      <c r="B1303" s="949"/>
      <c r="C1303" s="82"/>
      <c r="D1303" s="83"/>
      <c r="E1303" s="83"/>
      <c r="F1303" s="84"/>
      <c r="G1303" s="84"/>
      <c r="H1303" s="28" t="str">
        <f>IFERROR(IF(G1303/#REF!=0," ",G1303/#REF!),"")</f>
        <v/>
      </c>
      <c r="I1303" s="28"/>
      <c r="J1303" s="28"/>
      <c r="K1303" s="28"/>
      <c r="L1303" s="28"/>
      <c r="M1303" s="28"/>
      <c r="N1303" s="28"/>
      <c r="O1303" s="72"/>
      <c r="P1303" s="73"/>
      <c r="Q1303" s="73"/>
      <c r="R1303" s="73"/>
      <c r="S1303" s="73"/>
      <c r="T1303" s="73"/>
      <c r="U1303" s="73"/>
      <c r="V1303" s="73"/>
      <c r="W1303" s="73"/>
      <c r="X1303" s="73"/>
      <c r="Y1303" s="73"/>
      <c r="Z1303" s="73"/>
      <c r="AA1303" s="73"/>
      <c r="AB1303" s="73"/>
      <c r="AC1303" s="73"/>
      <c r="AD1303" s="73"/>
      <c r="AE1303" s="73"/>
      <c r="AF1303" s="73"/>
      <c r="AG1303" s="73"/>
      <c r="AH1303" s="87"/>
      <c r="AI1303" s="92"/>
    </row>
    <row r="1304" spans="2:35" hidden="1">
      <c r="B1304" s="948">
        <f>B1292+1</f>
        <v>108</v>
      </c>
      <c r="C1304" s="828"/>
      <c r="D1304" s="25"/>
      <c r="E1304" s="25"/>
      <c r="F1304" s="24"/>
      <c r="G1304" s="357"/>
      <c r="H1304" s="7" t="str">
        <f>IFERROR(IF(G1304/#REF!=0," ",G1304/#REF!),"")</f>
        <v/>
      </c>
      <c r="I1304" s="147"/>
      <c r="J1304" s="147"/>
      <c r="K1304" s="147"/>
      <c r="L1304" s="147"/>
      <c r="M1304" s="147"/>
      <c r="N1304" s="147"/>
      <c r="O1304" s="862" t="str">
        <f>IFERROR(ROUND(IF(G1314/#REF!=0,"",G1314/#REF!),0),"")</f>
        <v/>
      </c>
      <c r="P1304" s="859" t="str">
        <f>IFERROR(O1314/#REF!,"")</f>
        <v/>
      </c>
      <c r="Q1304" s="332"/>
      <c r="R1304" s="865" t="str">
        <f>IFERROR(P1314*#REF!/2,"")</f>
        <v/>
      </c>
      <c r="S1304" s="152"/>
      <c r="T1304" s="152"/>
      <c r="U1304" s="834" t="str">
        <f>IFERROR(ROUND(IF(OR(#REF!="Hino Truck",#REF!="Hino Truck",#REF!="Hino Truck",#REF!="Hino Truck"),$P1314/#REF!,""),1),"NA")</f>
        <v>NA</v>
      </c>
      <c r="V1304" s="344"/>
      <c r="W1304" s="834" t="str">
        <f>IFERROR(ROUND(IF(OR(#REF!="Shazoor",#REF!="Shazoor",#REF!="Shazoor",#REF!="Shazoor"),$P1314/#REF!,""),1),"NA")</f>
        <v>NA</v>
      </c>
      <c r="X1304" s="344"/>
      <c r="Y1304" s="834" t="str">
        <f>IFERROR(ROUND(IF(OR(#REF!="Suzuki",#REF!="Suzuki",#REF!="Suzuki",#REF!="Suzuki"),$P1314/#REF!,""),1),"NA")</f>
        <v>NA</v>
      </c>
      <c r="Z1304" s="269"/>
      <c r="AA1304" s="830"/>
      <c r="AB1304" s="855" t="e">
        <f>H1314/#REF!/#REF!</f>
        <v>#REF!</v>
      </c>
      <c r="AC1304" s="319"/>
      <c r="AD1304" s="319"/>
      <c r="AE1304" s="319"/>
      <c r="AF1304" s="319"/>
      <c r="AG1304" s="857" t="e">
        <f>ROUND(AB1314/#REF!,0)</f>
        <v>#REF!</v>
      </c>
      <c r="AH1304" s="44"/>
      <c r="AI1304" s="19"/>
    </row>
    <row r="1305" spans="2:35" hidden="1">
      <c r="B1305" s="948"/>
      <c r="C1305" s="828"/>
      <c r="D1305" s="25"/>
      <c r="E1305" s="25"/>
      <c r="F1305" s="357"/>
      <c r="G1305" s="357"/>
      <c r="H1305" s="7" t="str">
        <f>IFERROR(IF(G1305/#REF!=0," ",G1305/#REF!),"")</f>
        <v/>
      </c>
      <c r="I1305" s="147"/>
      <c r="J1305" s="147"/>
      <c r="K1305" s="147"/>
      <c r="L1305" s="147"/>
      <c r="M1305" s="147"/>
      <c r="N1305" s="147"/>
      <c r="O1305" s="863"/>
      <c r="P1305" s="860"/>
      <c r="Q1305" s="330"/>
      <c r="R1305" s="866"/>
      <c r="S1305" s="152"/>
      <c r="T1305" s="152"/>
      <c r="U1305" s="835"/>
      <c r="V1305" s="345"/>
      <c r="W1305" s="835"/>
      <c r="X1305" s="345"/>
      <c r="Y1305" s="835"/>
      <c r="Z1305" s="270"/>
      <c r="AA1305" s="831"/>
      <c r="AB1305" s="855"/>
      <c r="AC1305" s="319"/>
      <c r="AD1305" s="319"/>
      <c r="AE1305" s="319"/>
      <c r="AF1305" s="319"/>
      <c r="AG1305" s="857"/>
      <c r="AH1305" s="46"/>
      <c r="AI1305" s="19"/>
    </row>
    <row r="1306" spans="2:35" hidden="1">
      <c r="B1306" s="948"/>
      <c r="C1306" s="828"/>
      <c r="D1306" s="25"/>
      <c r="E1306" s="25"/>
      <c r="F1306" s="357"/>
      <c r="G1306" s="357"/>
      <c r="H1306" s="7" t="str">
        <f>IFERROR(IF(G1306/#REF!=0," ",G1306/#REF!),"")</f>
        <v/>
      </c>
      <c r="I1306" s="147"/>
      <c r="J1306" s="147"/>
      <c r="K1306" s="147"/>
      <c r="L1306" s="147"/>
      <c r="M1306" s="147"/>
      <c r="N1306" s="147"/>
      <c r="O1306" s="863"/>
      <c r="P1306" s="860"/>
      <c r="Q1306" s="330"/>
      <c r="R1306" s="866"/>
      <c r="S1306" s="152"/>
      <c r="T1306" s="152"/>
      <c r="U1306" s="835"/>
      <c r="V1306" s="345"/>
      <c r="W1306" s="835"/>
      <c r="X1306" s="345"/>
      <c r="Y1306" s="835"/>
      <c r="Z1306" s="270"/>
      <c r="AA1306" s="831"/>
      <c r="AB1306" s="855"/>
      <c r="AC1306" s="319"/>
      <c r="AD1306" s="319"/>
      <c r="AE1306" s="319"/>
      <c r="AF1306" s="319"/>
      <c r="AG1306" s="857"/>
      <c r="AH1306" s="46"/>
      <c r="AI1306" s="19"/>
    </row>
    <row r="1307" spans="2:35" hidden="1">
      <c r="B1307" s="948"/>
      <c r="C1307" s="828"/>
      <c r="D1307" s="25"/>
      <c r="E1307" s="25"/>
      <c r="F1307" s="357"/>
      <c r="G1307" s="357"/>
      <c r="H1307" s="7" t="str">
        <f>IFERROR(IF(G1307/#REF!=0," ",G1307/#REF!),"")</f>
        <v/>
      </c>
      <c r="I1307" s="147"/>
      <c r="J1307" s="147"/>
      <c r="K1307" s="147"/>
      <c r="L1307" s="147"/>
      <c r="M1307" s="147"/>
      <c r="N1307" s="147"/>
      <c r="O1307" s="863"/>
      <c r="P1307" s="860"/>
      <c r="Q1307" s="330"/>
      <c r="R1307" s="866"/>
      <c r="S1307" s="152"/>
      <c r="T1307" s="152"/>
      <c r="U1307" s="835"/>
      <c r="V1307" s="345"/>
      <c r="W1307" s="835"/>
      <c r="X1307" s="345"/>
      <c r="Y1307" s="835"/>
      <c r="Z1307" s="270"/>
      <c r="AA1307" s="831"/>
      <c r="AB1307" s="855"/>
      <c r="AC1307" s="319"/>
      <c r="AD1307" s="319"/>
      <c r="AE1307" s="319"/>
      <c r="AF1307" s="319"/>
      <c r="AG1307" s="857"/>
      <c r="AH1307" s="46"/>
      <c r="AI1307" s="19"/>
    </row>
    <row r="1308" spans="2:35" hidden="1">
      <c r="B1308" s="948"/>
      <c r="C1308" s="828"/>
      <c r="D1308" s="25"/>
      <c r="E1308" s="25"/>
      <c r="F1308" s="357"/>
      <c r="G1308" s="22"/>
      <c r="H1308" s="7" t="str">
        <f>IFERROR(IF(G1308/#REF!=0," ",G1308/#REF!),"")</f>
        <v/>
      </c>
      <c r="I1308" s="147"/>
      <c r="J1308" s="147"/>
      <c r="K1308" s="147"/>
      <c r="L1308" s="147"/>
      <c r="M1308" s="147"/>
      <c r="N1308" s="147"/>
      <c r="O1308" s="863"/>
      <c r="P1308" s="860"/>
      <c r="Q1308" s="330"/>
      <c r="R1308" s="866"/>
      <c r="S1308" s="152"/>
      <c r="T1308" s="152"/>
      <c r="U1308" s="835"/>
      <c r="V1308" s="345"/>
      <c r="W1308" s="835"/>
      <c r="X1308" s="345"/>
      <c r="Y1308" s="835"/>
      <c r="Z1308" s="270"/>
      <c r="AA1308" s="831"/>
      <c r="AB1308" s="855"/>
      <c r="AC1308" s="319"/>
      <c r="AD1308" s="319"/>
      <c r="AE1308" s="319"/>
      <c r="AF1308" s="319"/>
      <c r="AG1308" s="857"/>
      <c r="AH1308" s="46"/>
      <c r="AI1308" s="19"/>
    </row>
    <row r="1309" spans="2:35" hidden="1">
      <c r="B1309" s="948"/>
      <c r="C1309" s="828"/>
      <c r="D1309" s="25"/>
      <c r="E1309" s="25"/>
      <c r="F1309" s="357"/>
      <c r="G1309" s="22"/>
      <c r="H1309" s="7" t="str">
        <f>IFERROR(IF(G1309/#REF!=0," ",G1309/#REF!),"")</f>
        <v/>
      </c>
      <c r="I1309" s="147"/>
      <c r="J1309" s="147"/>
      <c r="K1309" s="147"/>
      <c r="L1309" s="147"/>
      <c r="M1309" s="147"/>
      <c r="N1309" s="147"/>
      <c r="O1309" s="863"/>
      <c r="P1309" s="860"/>
      <c r="Q1309" s="330"/>
      <c r="R1309" s="866"/>
      <c r="S1309" s="152"/>
      <c r="T1309" s="152"/>
      <c r="U1309" s="835"/>
      <c r="V1309" s="345"/>
      <c r="W1309" s="835"/>
      <c r="X1309" s="345"/>
      <c r="Y1309" s="835"/>
      <c r="Z1309" s="270"/>
      <c r="AA1309" s="831"/>
      <c r="AB1309" s="855"/>
      <c r="AC1309" s="319"/>
      <c r="AD1309" s="319"/>
      <c r="AE1309" s="319"/>
      <c r="AF1309" s="319"/>
      <c r="AG1309" s="857"/>
      <c r="AH1309" s="46"/>
      <c r="AI1309" s="19"/>
    </row>
    <row r="1310" spans="2:35" hidden="1">
      <c r="B1310" s="948"/>
      <c r="C1310" s="828"/>
      <c r="D1310" s="25"/>
      <c r="E1310" s="25"/>
      <c r="F1310" s="357"/>
      <c r="G1310" s="22"/>
      <c r="H1310" s="7" t="str">
        <f>IFERROR(IF(G1310/#REF!=0," ",G1310/#REF!),"")</f>
        <v/>
      </c>
      <c r="I1310" s="147"/>
      <c r="J1310" s="147"/>
      <c r="K1310" s="147"/>
      <c r="L1310" s="147"/>
      <c r="M1310" s="147"/>
      <c r="N1310" s="147"/>
      <c r="O1310" s="863"/>
      <c r="P1310" s="860"/>
      <c r="Q1310" s="330"/>
      <c r="R1310" s="866"/>
      <c r="S1310" s="152"/>
      <c r="T1310" s="152"/>
      <c r="U1310" s="835"/>
      <c r="V1310" s="345"/>
      <c r="W1310" s="835"/>
      <c r="X1310" s="345"/>
      <c r="Y1310" s="835"/>
      <c r="Z1310" s="270"/>
      <c r="AA1310" s="831"/>
      <c r="AB1310" s="855"/>
      <c r="AC1310" s="319"/>
      <c r="AD1310" s="319"/>
      <c r="AE1310" s="319"/>
      <c r="AF1310" s="319"/>
      <c r="AG1310" s="857"/>
      <c r="AH1310" s="46"/>
      <c r="AI1310" s="19"/>
    </row>
    <row r="1311" spans="2:35" hidden="1">
      <c r="B1311" s="948"/>
      <c r="C1311" s="828"/>
      <c r="D1311" s="25"/>
      <c r="E1311" s="25"/>
      <c r="F1311" s="357"/>
      <c r="G1311" s="22"/>
      <c r="H1311" s="7" t="str">
        <f>IFERROR(IF(G1311/#REF!=0," ",G1311/#REF!),"")</f>
        <v/>
      </c>
      <c r="I1311" s="147"/>
      <c r="J1311" s="147"/>
      <c r="K1311" s="147"/>
      <c r="L1311" s="147"/>
      <c r="M1311" s="147"/>
      <c r="N1311" s="147"/>
      <c r="O1311" s="863"/>
      <c r="P1311" s="860"/>
      <c r="Q1311" s="330"/>
      <c r="R1311" s="866"/>
      <c r="S1311" s="152"/>
      <c r="T1311" s="152"/>
      <c r="U1311" s="835"/>
      <c r="V1311" s="345"/>
      <c r="W1311" s="835"/>
      <c r="X1311" s="345"/>
      <c r="Y1311" s="835"/>
      <c r="Z1311" s="270"/>
      <c r="AA1311" s="831"/>
      <c r="AB1311" s="855"/>
      <c r="AC1311" s="319"/>
      <c r="AD1311" s="319"/>
      <c r="AE1311" s="319"/>
      <c r="AF1311" s="319"/>
      <c r="AG1311" s="857"/>
      <c r="AH1311" s="46"/>
      <c r="AI1311" s="19"/>
    </row>
    <row r="1312" spans="2:35" hidden="1">
      <c r="B1312" s="948"/>
      <c r="C1312" s="828"/>
      <c r="D1312" s="25"/>
      <c r="E1312" s="25"/>
      <c r="F1312" s="357"/>
      <c r="G1312" s="22"/>
      <c r="H1312" s="7" t="str">
        <f>IFERROR(IF(G1312/#REF!=0," ",G1312/#REF!),"")</f>
        <v/>
      </c>
      <c r="I1312" s="147"/>
      <c r="J1312" s="147"/>
      <c r="K1312" s="147"/>
      <c r="L1312" s="147"/>
      <c r="M1312" s="147"/>
      <c r="N1312" s="147"/>
      <c r="O1312" s="863"/>
      <c r="P1312" s="860"/>
      <c r="Q1312" s="330"/>
      <c r="R1312" s="866"/>
      <c r="S1312" s="152"/>
      <c r="T1312" s="152"/>
      <c r="U1312" s="835"/>
      <c r="V1312" s="345"/>
      <c r="W1312" s="835"/>
      <c r="X1312" s="345"/>
      <c r="Y1312" s="835"/>
      <c r="Z1312" s="270"/>
      <c r="AA1312" s="831"/>
      <c r="AB1312" s="855"/>
      <c r="AC1312" s="319"/>
      <c r="AD1312" s="319"/>
      <c r="AE1312" s="319"/>
      <c r="AF1312" s="319"/>
      <c r="AG1312" s="857"/>
      <c r="AH1312" s="46"/>
      <c r="AI1312" s="19"/>
    </row>
    <row r="1313" spans="2:35" hidden="1">
      <c r="B1313" s="949"/>
      <c r="C1313" s="829"/>
      <c r="D1313" s="25"/>
      <c r="E1313" s="25"/>
      <c r="F1313" s="357"/>
      <c r="G1313" s="22"/>
      <c r="H1313" s="7" t="str">
        <f>IFERROR(IF(G1313/#REF!=0," ",G1313/#REF!),"")</f>
        <v/>
      </c>
      <c r="I1313" s="7"/>
      <c r="J1313" s="7"/>
      <c r="K1313" s="7"/>
      <c r="L1313" s="7"/>
      <c r="M1313" s="7"/>
      <c r="N1313" s="7"/>
      <c r="O1313" s="864"/>
      <c r="P1313" s="861"/>
      <c r="Q1313" s="331"/>
      <c r="R1313" s="867"/>
      <c r="S1313" s="153"/>
      <c r="T1313" s="153"/>
      <c r="U1313" s="836"/>
      <c r="V1313" s="346"/>
      <c r="W1313" s="836"/>
      <c r="X1313" s="346"/>
      <c r="Y1313" s="836"/>
      <c r="Z1313" s="271"/>
      <c r="AA1313" s="832"/>
      <c r="AB1313" s="856"/>
      <c r="AC1313" s="320"/>
      <c r="AD1313" s="320"/>
      <c r="AE1313" s="320"/>
      <c r="AF1313" s="320"/>
      <c r="AG1313" s="858"/>
      <c r="AH1313" s="46"/>
      <c r="AI1313" s="19"/>
    </row>
    <row r="1314" spans="2:35" s="90" customFormat="1" ht="16.5" hidden="1" customHeight="1">
      <c r="B1314" s="950"/>
      <c r="C1314" s="78" t="s">
        <v>348</v>
      </c>
      <c r="D1314" s="78">
        <f>COUNTA(D1304:D1313)</f>
        <v>0</v>
      </c>
      <c r="E1314" s="78"/>
      <c r="F1314" s="78"/>
      <c r="G1314" s="69">
        <f>SUM(G1304:G1313)</f>
        <v>0</v>
      </c>
      <c r="H1314" s="69">
        <f>SUM(H1304:H1313)</f>
        <v>0</v>
      </c>
      <c r="I1314" s="69"/>
      <c r="J1314" s="69"/>
      <c r="K1314" s="69"/>
      <c r="L1314" s="69"/>
      <c r="M1314" s="69"/>
      <c r="N1314" s="69"/>
      <c r="O1314" s="70">
        <f>SUM(O1304:O1313)</f>
        <v>0</v>
      </c>
      <c r="P1314" s="71">
        <f>SUM(P1304:P1313)</f>
        <v>0</v>
      </c>
      <c r="Q1314" s="71"/>
      <c r="R1314" s="71">
        <f>SUM(R1304:R1313)</f>
        <v>0</v>
      </c>
      <c r="S1314" s="71"/>
      <c r="T1314" s="71"/>
      <c r="U1314" s="74">
        <f>SUM(U1304:U1313)</f>
        <v>0</v>
      </c>
      <c r="V1314" s="74"/>
      <c r="W1314" s="74">
        <f t="shared" ref="W1314" si="222">SUM(W1304:W1313)</f>
        <v>0</v>
      </c>
      <c r="X1314" s="74"/>
      <c r="Y1314" s="74">
        <f>SUM(Y1304:Y1313)</f>
        <v>0</v>
      </c>
      <c r="Z1314" s="74"/>
      <c r="AA1314" s="71"/>
      <c r="AB1314" s="71" t="e">
        <f>SUM(AB1304:AB1313)</f>
        <v>#REF!</v>
      </c>
      <c r="AC1314" s="71"/>
      <c r="AD1314" s="71"/>
      <c r="AE1314" s="71"/>
      <c r="AF1314" s="71"/>
      <c r="AG1314" s="71" t="e">
        <f t="shared" ref="AG1314" si="223">SUM(AG1304:AG1313)</f>
        <v>#REF!</v>
      </c>
      <c r="AH1314" s="81"/>
      <c r="AI1314" s="91"/>
    </row>
    <row r="1315" spans="2:35" s="93" customFormat="1" hidden="1">
      <c r="B1315" s="949"/>
      <c r="C1315" s="82"/>
      <c r="D1315" s="83"/>
      <c r="E1315" s="83"/>
      <c r="F1315" s="84"/>
      <c r="G1315" s="84"/>
      <c r="H1315" s="28" t="str">
        <f>IFERROR(IF(G1315/#REF!=0," ",G1315/#REF!),"")</f>
        <v/>
      </c>
      <c r="I1315" s="28"/>
      <c r="J1315" s="28"/>
      <c r="K1315" s="28"/>
      <c r="L1315" s="28"/>
      <c r="M1315" s="28"/>
      <c r="N1315" s="28"/>
      <c r="O1315" s="72"/>
      <c r="P1315" s="73"/>
      <c r="Q1315" s="73"/>
      <c r="R1315" s="73"/>
      <c r="S1315" s="73"/>
      <c r="T1315" s="73"/>
      <c r="U1315" s="73"/>
      <c r="V1315" s="73"/>
      <c r="W1315" s="73"/>
      <c r="X1315" s="73"/>
      <c r="Y1315" s="73"/>
      <c r="Z1315" s="73"/>
      <c r="AA1315" s="73"/>
      <c r="AB1315" s="73"/>
      <c r="AC1315" s="73"/>
      <c r="AD1315" s="73"/>
      <c r="AE1315" s="73"/>
      <c r="AF1315" s="73"/>
      <c r="AG1315" s="73"/>
      <c r="AH1315" s="87"/>
      <c r="AI1315" s="92"/>
    </row>
    <row r="1316" spans="2:35" hidden="1">
      <c r="B1316" s="948">
        <f>B1304+1</f>
        <v>109</v>
      </c>
      <c r="C1316" s="828"/>
      <c r="D1316" s="25"/>
      <c r="E1316" s="25"/>
      <c r="F1316" s="24"/>
      <c r="G1316" s="357"/>
      <c r="H1316" s="7" t="str">
        <f>IFERROR(IF(G1316/#REF!=0," ",G1316/#REF!),"")</f>
        <v/>
      </c>
      <c r="I1316" s="147"/>
      <c r="J1316" s="147"/>
      <c r="K1316" s="147"/>
      <c r="L1316" s="147"/>
      <c r="M1316" s="147"/>
      <c r="N1316" s="147"/>
      <c r="O1316" s="862" t="str">
        <f>IFERROR(ROUND(IF(G1326/#REF!=0,"",G1326/#REF!),0),"")</f>
        <v/>
      </c>
      <c r="P1316" s="859" t="str">
        <f>IFERROR(O1326/#REF!,"")</f>
        <v/>
      </c>
      <c r="Q1316" s="332"/>
      <c r="R1316" s="865" t="str">
        <f>IFERROR(P1326*#REF!/2,"")</f>
        <v/>
      </c>
      <c r="S1316" s="152"/>
      <c r="T1316" s="152"/>
      <c r="U1316" s="834" t="str">
        <f>IFERROR(ROUND(IF(OR(#REF!="Hino Truck",#REF!="Hino Truck",#REF!="Hino Truck",#REF!="Hino Truck"),$P1326/#REF!,""),1),"NA")</f>
        <v>NA</v>
      </c>
      <c r="V1316" s="344"/>
      <c r="W1316" s="834" t="str">
        <f>IFERROR(ROUND(IF(OR(#REF!="Shazoor",#REF!="Shazoor",#REF!="Shazoor",#REF!="Shazoor"),$P1326/#REF!,""),1),"NA")</f>
        <v>NA</v>
      </c>
      <c r="X1316" s="344"/>
      <c r="Y1316" s="834" t="str">
        <f>IFERROR(ROUND(IF(OR(#REF!="Suzuki",#REF!="Suzuki",#REF!="Suzuki",#REF!="Suzuki"),$P1326/#REF!,""),1),"NA")</f>
        <v>NA</v>
      </c>
      <c r="Z1316" s="269"/>
      <c r="AA1316" s="830"/>
      <c r="AB1316" s="855" t="e">
        <f>H1326/#REF!/#REF!</f>
        <v>#REF!</v>
      </c>
      <c r="AC1316" s="319"/>
      <c r="AD1316" s="319"/>
      <c r="AE1316" s="319"/>
      <c r="AF1316" s="319"/>
      <c r="AG1316" s="857" t="e">
        <f>ROUND(AB1326/#REF!,0)</f>
        <v>#REF!</v>
      </c>
      <c r="AH1316" s="44"/>
      <c r="AI1316" s="19"/>
    </row>
    <row r="1317" spans="2:35" hidden="1">
      <c r="B1317" s="948"/>
      <c r="C1317" s="828"/>
      <c r="D1317" s="25"/>
      <c r="E1317" s="25"/>
      <c r="F1317" s="357"/>
      <c r="G1317" s="357"/>
      <c r="H1317" s="7" t="str">
        <f>IFERROR(IF(G1317/#REF!=0," ",G1317/#REF!),"")</f>
        <v/>
      </c>
      <c r="I1317" s="147"/>
      <c r="J1317" s="147"/>
      <c r="K1317" s="147"/>
      <c r="L1317" s="147"/>
      <c r="M1317" s="147"/>
      <c r="N1317" s="147"/>
      <c r="O1317" s="863"/>
      <c r="P1317" s="860"/>
      <c r="Q1317" s="330"/>
      <c r="R1317" s="866"/>
      <c r="S1317" s="152"/>
      <c r="T1317" s="152"/>
      <c r="U1317" s="835"/>
      <c r="V1317" s="345"/>
      <c r="W1317" s="835"/>
      <c r="X1317" s="345"/>
      <c r="Y1317" s="835"/>
      <c r="Z1317" s="270"/>
      <c r="AA1317" s="831"/>
      <c r="AB1317" s="855"/>
      <c r="AC1317" s="319"/>
      <c r="AD1317" s="319"/>
      <c r="AE1317" s="319"/>
      <c r="AF1317" s="319"/>
      <c r="AG1317" s="857"/>
      <c r="AH1317" s="46"/>
      <c r="AI1317" s="19"/>
    </row>
    <row r="1318" spans="2:35" hidden="1">
      <c r="B1318" s="948"/>
      <c r="C1318" s="828"/>
      <c r="D1318" s="25"/>
      <c r="E1318" s="25"/>
      <c r="F1318" s="357"/>
      <c r="G1318" s="357"/>
      <c r="H1318" s="7" t="str">
        <f>IFERROR(IF(G1318/#REF!=0," ",G1318/#REF!),"")</f>
        <v/>
      </c>
      <c r="I1318" s="147"/>
      <c r="J1318" s="147"/>
      <c r="K1318" s="147"/>
      <c r="L1318" s="147"/>
      <c r="M1318" s="147"/>
      <c r="N1318" s="147"/>
      <c r="O1318" s="863"/>
      <c r="P1318" s="860"/>
      <c r="Q1318" s="330"/>
      <c r="R1318" s="866"/>
      <c r="S1318" s="152"/>
      <c r="T1318" s="152"/>
      <c r="U1318" s="835"/>
      <c r="V1318" s="345"/>
      <c r="W1318" s="835"/>
      <c r="X1318" s="345"/>
      <c r="Y1318" s="835"/>
      <c r="Z1318" s="270"/>
      <c r="AA1318" s="831"/>
      <c r="AB1318" s="855"/>
      <c r="AC1318" s="319"/>
      <c r="AD1318" s="319"/>
      <c r="AE1318" s="319"/>
      <c r="AF1318" s="319"/>
      <c r="AG1318" s="857"/>
      <c r="AH1318" s="46"/>
      <c r="AI1318" s="19"/>
    </row>
    <row r="1319" spans="2:35" hidden="1">
      <c r="B1319" s="948"/>
      <c r="C1319" s="828"/>
      <c r="D1319" s="25"/>
      <c r="E1319" s="25"/>
      <c r="F1319" s="357"/>
      <c r="G1319" s="357"/>
      <c r="H1319" s="7" t="str">
        <f>IFERROR(IF(G1319/#REF!=0," ",G1319/#REF!),"")</f>
        <v/>
      </c>
      <c r="I1319" s="147"/>
      <c r="J1319" s="147"/>
      <c r="K1319" s="147"/>
      <c r="L1319" s="147"/>
      <c r="M1319" s="147"/>
      <c r="N1319" s="147"/>
      <c r="O1319" s="863"/>
      <c r="P1319" s="860"/>
      <c r="Q1319" s="330"/>
      <c r="R1319" s="866"/>
      <c r="S1319" s="152"/>
      <c r="T1319" s="152"/>
      <c r="U1319" s="835"/>
      <c r="V1319" s="345"/>
      <c r="W1319" s="835"/>
      <c r="X1319" s="345"/>
      <c r="Y1319" s="835"/>
      <c r="Z1319" s="270"/>
      <c r="AA1319" s="831"/>
      <c r="AB1319" s="855"/>
      <c r="AC1319" s="319"/>
      <c r="AD1319" s="319"/>
      <c r="AE1319" s="319"/>
      <c r="AF1319" s="319"/>
      <c r="AG1319" s="857"/>
      <c r="AH1319" s="46"/>
      <c r="AI1319" s="19"/>
    </row>
    <row r="1320" spans="2:35" hidden="1">
      <c r="B1320" s="948"/>
      <c r="C1320" s="828"/>
      <c r="D1320" s="25"/>
      <c r="E1320" s="25"/>
      <c r="F1320" s="357"/>
      <c r="G1320" s="22"/>
      <c r="H1320" s="7" t="str">
        <f>IFERROR(IF(G1320/#REF!=0," ",G1320/#REF!),"")</f>
        <v/>
      </c>
      <c r="I1320" s="147"/>
      <c r="J1320" s="147"/>
      <c r="K1320" s="147"/>
      <c r="L1320" s="147"/>
      <c r="M1320" s="147"/>
      <c r="N1320" s="147"/>
      <c r="O1320" s="863"/>
      <c r="P1320" s="860"/>
      <c r="Q1320" s="330"/>
      <c r="R1320" s="866"/>
      <c r="S1320" s="152"/>
      <c r="T1320" s="152"/>
      <c r="U1320" s="835"/>
      <c r="V1320" s="345"/>
      <c r="W1320" s="835"/>
      <c r="X1320" s="345"/>
      <c r="Y1320" s="835"/>
      <c r="Z1320" s="270"/>
      <c r="AA1320" s="831"/>
      <c r="AB1320" s="855"/>
      <c r="AC1320" s="319"/>
      <c r="AD1320" s="319"/>
      <c r="AE1320" s="319"/>
      <c r="AF1320" s="319"/>
      <c r="AG1320" s="857"/>
      <c r="AH1320" s="46"/>
      <c r="AI1320" s="19"/>
    </row>
    <row r="1321" spans="2:35" hidden="1">
      <c r="B1321" s="948"/>
      <c r="C1321" s="828"/>
      <c r="D1321" s="25"/>
      <c r="E1321" s="25"/>
      <c r="F1321" s="357"/>
      <c r="G1321" s="22"/>
      <c r="H1321" s="7" t="str">
        <f>IFERROR(IF(G1321/#REF!=0," ",G1321/#REF!),"")</f>
        <v/>
      </c>
      <c r="I1321" s="147"/>
      <c r="J1321" s="147"/>
      <c r="K1321" s="147"/>
      <c r="L1321" s="147"/>
      <c r="M1321" s="147"/>
      <c r="N1321" s="147"/>
      <c r="O1321" s="863"/>
      <c r="P1321" s="860"/>
      <c r="Q1321" s="330"/>
      <c r="R1321" s="866"/>
      <c r="S1321" s="152"/>
      <c r="T1321" s="152"/>
      <c r="U1321" s="835"/>
      <c r="V1321" s="345"/>
      <c r="W1321" s="835"/>
      <c r="X1321" s="345"/>
      <c r="Y1321" s="835"/>
      <c r="Z1321" s="270"/>
      <c r="AA1321" s="831"/>
      <c r="AB1321" s="855"/>
      <c r="AC1321" s="319"/>
      <c r="AD1321" s="319"/>
      <c r="AE1321" s="319"/>
      <c r="AF1321" s="319"/>
      <c r="AG1321" s="857"/>
      <c r="AH1321" s="46"/>
      <c r="AI1321" s="19"/>
    </row>
    <row r="1322" spans="2:35" hidden="1">
      <c r="B1322" s="948"/>
      <c r="C1322" s="828"/>
      <c r="D1322" s="25"/>
      <c r="E1322" s="25"/>
      <c r="F1322" s="357"/>
      <c r="G1322" s="22"/>
      <c r="H1322" s="7" t="str">
        <f>IFERROR(IF(G1322/#REF!=0," ",G1322/#REF!),"")</f>
        <v/>
      </c>
      <c r="I1322" s="147"/>
      <c r="J1322" s="147"/>
      <c r="K1322" s="147"/>
      <c r="L1322" s="147"/>
      <c r="M1322" s="147"/>
      <c r="N1322" s="147"/>
      <c r="O1322" s="863"/>
      <c r="P1322" s="860"/>
      <c r="Q1322" s="330"/>
      <c r="R1322" s="866"/>
      <c r="S1322" s="152"/>
      <c r="T1322" s="152"/>
      <c r="U1322" s="835"/>
      <c r="V1322" s="345"/>
      <c r="W1322" s="835"/>
      <c r="X1322" s="345"/>
      <c r="Y1322" s="835"/>
      <c r="Z1322" s="270"/>
      <c r="AA1322" s="831"/>
      <c r="AB1322" s="855"/>
      <c r="AC1322" s="319"/>
      <c r="AD1322" s="319"/>
      <c r="AE1322" s="319"/>
      <c r="AF1322" s="319"/>
      <c r="AG1322" s="857"/>
      <c r="AH1322" s="46"/>
      <c r="AI1322" s="19"/>
    </row>
    <row r="1323" spans="2:35" hidden="1">
      <c r="B1323" s="948"/>
      <c r="C1323" s="828"/>
      <c r="D1323" s="25"/>
      <c r="E1323" s="25"/>
      <c r="F1323" s="357"/>
      <c r="G1323" s="22"/>
      <c r="H1323" s="7" t="str">
        <f>IFERROR(IF(G1323/#REF!=0," ",G1323/#REF!),"")</f>
        <v/>
      </c>
      <c r="I1323" s="147"/>
      <c r="J1323" s="147"/>
      <c r="K1323" s="147"/>
      <c r="L1323" s="147"/>
      <c r="M1323" s="147"/>
      <c r="N1323" s="147"/>
      <c r="O1323" s="863"/>
      <c r="P1323" s="860"/>
      <c r="Q1323" s="330"/>
      <c r="R1323" s="866"/>
      <c r="S1323" s="152"/>
      <c r="T1323" s="152"/>
      <c r="U1323" s="835"/>
      <c r="V1323" s="345"/>
      <c r="W1323" s="835"/>
      <c r="X1323" s="345"/>
      <c r="Y1323" s="835"/>
      <c r="Z1323" s="270"/>
      <c r="AA1323" s="831"/>
      <c r="AB1323" s="855"/>
      <c r="AC1323" s="319"/>
      <c r="AD1323" s="319"/>
      <c r="AE1323" s="319"/>
      <c r="AF1323" s="319"/>
      <c r="AG1323" s="857"/>
      <c r="AH1323" s="46"/>
      <c r="AI1323" s="19"/>
    </row>
    <row r="1324" spans="2:35" hidden="1">
      <c r="B1324" s="948"/>
      <c r="C1324" s="828"/>
      <c r="D1324" s="25"/>
      <c r="E1324" s="25"/>
      <c r="F1324" s="357"/>
      <c r="G1324" s="22"/>
      <c r="H1324" s="7" t="str">
        <f>IFERROR(IF(G1324/#REF!=0," ",G1324/#REF!),"")</f>
        <v/>
      </c>
      <c r="I1324" s="147"/>
      <c r="J1324" s="147"/>
      <c r="K1324" s="147"/>
      <c r="L1324" s="147"/>
      <c r="M1324" s="147"/>
      <c r="N1324" s="147"/>
      <c r="O1324" s="863"/>
      <c r="P1324" s="860"/>
      <c r="Q1324" s="330"/>
      <c r="R1324" s="866"/>
      <c r="S1324" s="152"/>
      <c r="T1324" s="152"/>
      <c r="U1324" s="835"/>
      <c r="V1324" s="345"/>
      <c r="W1324" s="835"/>
      <c r="X1324" s="345"/>
      <c r="Y1324" s="835"/>
      <c r="Z1324" s="270"/>
      <c r="AA1324" s="831"/>
      <c r="AB1324" s="855"/>
      <c r="AC1324" s="319"/>
      <c r="AD1324" s="319"/>
      <c r="AE1324" s="319"/>
      <c r="AF1324" s="319"/>
      <c r="AG1324" s="857"/>
      <c r="AH1324" s="46"/>
      <c r="AI1324" s="19"/>
    </row>
    <row r="1325" spans="2:35" hidden="1">
      <c r="B1325" s="949"/>
      <c r="C1325" s="829"/>
      <c r="D1325" s="25"/>
      <c r="E1325" s="25"/>
      <c r="F1325" s="357"/>
      <c r="G1325" s="22"/>
      <c r="H1325" s="7" t="str">
        <f>IFERROR(IF(G1325/#REF!=0," ",G1325/#REF!),"")</f>
        <v/>
      </c>
      <c r="I1325" s="7"/>
      <c r="J1325" s="7"/>
      <c r="K1325" s="7"/>
      <c r="L1325" s="7"/>
      <c r="M1325" s="7"/>
      <c r="N1325" s="7"/>
      <c r="O1325" s="864"/>
      <c r="P1325" s="861"/>
      <c r="Q1325" s="331"/>
      <c r="R1325" s="867"/>
      <c r="S1325" s="153"/>
      <c r="T1325" s="153"/>
      <c r="U1325" s="836"/>
      <c r="V1325" s="346"/>
      <c r="W1325" s="836"/>
      <c r="X1325" s="346"/>
      <c r="Y1325" s="836"/>
      <c r="Z1325" s="271"/>
      <c r="AA1325" s="832"/>
      <c r="AB1325" s="856"/>
      <c r="AC1325" s="320"/>
      <c r="AD1325" s="320"/>
      <c r="AE1325" s="320"/>
      <c r="AF1325" s="320"/>
      <c r="AG1325" s="858"/>
      <c r="AH1325" s="46"/>
      <c r="AI1325" s="19"/>
    </row>
    <row r="1326" spans="2:35" s="90" customFormat="1" ht="16.5" hidden="1" customHeight="1">
      <c r="B1326" s="950"/>
      <c r="C1326" s="78" t="s">
        <v>348</v>
      </c>
      <c r="D1326" s="78">
        <f>COUNTA(D1316:D1325)</f>
        <v>0</v>
      </c>
      <c r="E1326" s="78"/>
      <c r="F1326" s="78"/>
      <c r="G1326" s="69">
        <f>SUM(G1316:G1325)</f>
        <v>0</v>
      </c>
      <c r="H1326" s="69">
        <f>SUM(H1316:H1325)</f>
        <v>0</v>
      </c>
      <c r="I1326" s="69"/>
      <c r="J1326" s="69"/>
      <c r="K1326" s="69"/>
      <c r="L1326" s="69"/>
      <c r="M1326" s="69"/>
      <c r="N1326" s="69"/>
      <c r="O1326" s="70">
        <f>SUM(O1316:O1325)</f>
        <v>0</v>
      </c>
      <c r="P1326" s="71">
        <f>SUM(P1316:P1325)</f>
        <v>0</v>
      </c>
      <c r="Q1326" s="71"/>
      <c r="R1326" s="71">
        <f>SUM(R1316:R1325)</f>
        <v>0</v>
      </c>
      <c r="S1326" s="71"/>
      <c r="T1326" s="71"/>
      <c r="U1326" s="74">
        <f>SUM(U1316:U1325)</f>
        <v>0</v>
      </c>
      <c r="V1326" s="74"/>
      <c r="W1326" s="74">
        <f t="shared" ref="W1326" si="224">SUM(W1316:W1325)</f>
        <v>0</v>
      </c>
      <c r="X1326" s="74"/>
      <c r="Y1326" s="74">
        <f>SUM(Y1316:Y1325)</f>
        <v>0</v>
      </c>
      <c r="Z1326" s="74"/>
      <c r="AA1326" s="71"/>
      <c r="AB1326" s="71" t="e">
        <f>SUM(AB1316:AB1325)</f>
        <v>#REF!</v>
      </c>
      <c r="AC1326" s="71"/>
      <c r="AD1326" s="71"/>
      <c r="AE1326" s="71"/>
      <c r="AF1326" s="71"/>
      <c r="AG1326" s="71" t="e">
        <f t="shared" ref="AG1326" si="225">SUM(AG1316:AG1325)</f>
        <v>#REF!</v>
      </c>
      <c r="AH1326" s="81"/>
      <c r="AI1326" s="91"/>
    </row>
    <row r="1327" spans="2:35" s="93" customFormat="1" hidden="1">
      <c r="B1327" s="949"/>
      <c r="C1327" s="82"/>
      <c r="D1327" s="83"/>
      <c r="E1327" s="83"/>
      <c r="F1327" s="84"/>
      <c r="G1327" s="84"/>
      <c r="H1327" s="28" t="str">
        <f>IFERROR(IF(G1327/#REF!=0," ",G1327/#REF!),"")</f>
        <v/>
      </c>
      <c r="I1327" s="28"/>
      <c r="J1327" s="28"/>
      <c r="K1327" s="28"/>
      <c r="L1327" s="28"/>
      <c r="M1327" s="28"/>
      <c r="N1327" s="28"/>
      <c r="O1327" s="72"/>
      <c r="P1327" s="73"/>
      <c r="Q1327" s="73"/>
      <c r="R1327" s="73"/>
      <c r="S1327" s="73"/>
      <c r="T1327" s="73"/>
      <c r="U1327" s="73"/>
      <c r="V1327" s="73"/>
      <c r="W1327" s="73"/>
      <c r="X1327" s="73"/>
      <c r="Y1327" s="73"/>
      <c r="Z1327" s="73"/>
      <c r="AA1327" s="73"/>
      <c r="AB1327" s="73"/>
      <c r="AC1327" s="73"/>
      <c r="AD1327" s="73"/>
      <c r="AE1327" s="73"/>
      <c r="AF1327" s="73"/>
      <c r="AG1327" s="73"/>
      <c r="AH1327" s="87"/>
      <c r="AI1327" s="92"/>
    </row>
    <row r="1328" spans="2:35" hidden="1">
      <c r="B1328" s="948">
        <f>B1316+1</f>
        <v>110</v>
      </c>
      <c r="C1328" s="828"/>
      <c r="D1328" s="25"/>
      <c r="E1328" s="25"/>
      <c r="F1328" s="24"/>
      <c r="G1328" s="357"/>
      <c r="H1328" s="7" t="str">
        <f>IFERROR(IF(G1328/#REF!=0," ",G1328/#REF!),"")</f>
        <v/>
      </c>
      <c r="I1328" s="147"/>
      <c r="J1328" s="147"/>
      <c r="K1328" s="147"/>
      <c r="L1328" s="147"/>
      <c r="M1328" s="147"/>
      <c r="N1328" s="147"/>
      <c r="O1328" s="862" t="str">
        <f>IFERROR(ROUND(IF(G1338/#REF!=0,"",G1338/#REF!),0),"")</f>
        <v/>
      </c>
      <c r="P1328" s="859" t="str">
        <f>IFERROR(O1338/#REF!,"")</f>
        <v/>
      </c>
      <c r="Q1328" s="332"/>
      <c r="R1328" s="865" t="str">
        <f>IFERROR(P1338*#REF!/2,"")</f>
        <v/>
      </c>
      <c r="S1328" s="152"/>
      <c r="T1328" s="152"/>
      <c r="U1328" s="834" t="str">
        <f>IFERROR(ROUND(IF(OR(#REF!="Hino Truck",#REF!="Hino Truck",#REF!="Hino Truck",#REF!="Hino Truck"),$P1338/#REF!,""),1),"NA")</f>
        <v>NA</v>
      </c>
      <c r="V1328" s="344"/>
      <c r="W1328" s="834" t="str">
        <f>IFERROR(ROUND(IF(OR(#REF!="Shazoor",#REF!="Shazoor",#REF!="Shazoor",#REF!="Shazoor"),$P1338/#REF!,""),1),"NA")</f>
        <v>NA</v>
      </c>
      <c r="X1328" s="344"/>
      <c r="Y1328" s="834" t="str">
        <f>IFERROR(ROUND(IF(OR(#REF!="Suzuki",#REF!="Suzuki",#REF!="Suzuki",#REF!="Suzuki"),$P1338/#REF!,""),1),"NA")</f>
        <v>NA</v>
      </c>
      <c r="Z1328" s="269"/>
      <c r="AA1328" s="830"/>
      <c r="AB1328" s="855" t="e">
        <f>H1338/#REF!/#REF!</f>
        <v>#REF!</v>
      </c>
      <c r="AC1328" s="319"/>
      <c r="AD1328" s="319"/>
      <c r="AE1328" s="319"/>
      <c r="AF1328" s="319"/>
      <c r="AG1328" s="857" t="e">
        <f>ROUND(AB1338/#REF!,0)</f>
        <v>#REF!</v>
      </c>
      <c r="AH1328" s="44"/>
      <c r="AI1328" s="19"/>
    </row>
    <row r="1329" spans="2:35" hidden="1">
      <c r="B1329" s="948"/>
      <c r="C1329" s="828"/>
      <c r="D1329" s="25"/>
      <c r="E1329" s="25"/>
      <c r="F1329" s="357"/>
      <c r="G1329" s="357"/>
      <c r="H1329" s="7" t="str">
        <f>IFERROR(IF(G1329/#REF!=0," ",G1329/#REF!),"")</f>
        <v/>
      </c>
      <c r="I1329" s="147"/>
      <c r="J1329" s="147"/>
      <c r="K1329" s="147"/>
      <c r="L1329" s="147"/>
      <c r="M1329" s="147"/>
      <c r="N1329" s="147"/>
      <c r="O1329" s="863"/>
      <c r="P1329" s="860"/>
      <c r="Q1329" s="330"/>
      <c r="R1329" s="866"/>
      <c r="S1329" s="152"/>
      <c r="T1329" s="152"/>
      <c r="U1329" s="835"/>
      <c r="V1329" s="345"/>
      <c r="W1329" s="835"/>
      <c r="X1329" s="345"/>
      <c r="Y1329" s="835"/>
      <c r="Z1329" s="270"/>
      <c r="AA1329" s="831"/>
      <c r="AB1329" s="855"/>
      <c r="AC1329" s="319"/>
      <c r="AD1329" s="319"/>
      <c r="AE1329" s="319"/>
      <c r="AF1329" s="319"/>
      <c r="AG1329" s="857"/>
      <c r="AH1329" s="46"/>
      <c r="AI1329" s="19"/>
    </row>
    <row r="1330" spans="2:35" hidden="1">
      <c r="B1330" s="948"/>
      <c r="C1330" s="828"/>
      <c r="D1330" s="25"/>
      <c r="E1330" s="25"/>
      <c r="F1330" s="357"/>
      <c r="G1330" s="357"/>
      <c r="H1330" s="7" t="str">
        <f>IFERROR(IF(G1330/#REF!=0," ",G1330/#REF!),"")</f>
        <v/>
      </c>
      <c r="I1330" s="147"/>
      <c r="J1330" s="147"/>
      <c r="K1330" s="147"/>
      <c r="L1330" s="147"/>
      <c r="M1330" s="147"/>
      <c r="N1330" s="147"/>
      <c r="O1330" s="863"/>
      <c r="P1330" s="860"/>
      <c r="Q1330" s="330"/>
      <c r="R1330" s="866"/>
      <c r="S1330" s="152"/>
      <c r="T1330" s="152"/>
      <c r="U1330" s="835"/>
      <c r="V1330" s="345"/>
      <c r="W1330" s="835"/>
      <c r="X1330" s="345"/>
      <c r="Y1330" s="835"/>
      <c r="Z1330" s="270"/>
      <c r="AA1330" s="831"/>
      <c r="AB1330" s="855"/>
      <c r="AC1330" s="319"/>
      <c r="AD1330" s="319"/>
      <c r="AE1330" s="319"/>
      <c r="AF1330" s="319"/>
      <c r="AG1330" s="857"/>
      <c r="AH1330" s="46"/>
      <c r="AI1330" s="19"/>
    </row>
    <row r="1331" spans="2:35" hidden="1">
      <c r="B1331" s="948"/>
      <c r="C1331" s="828"/>
      <c r="D1331" s="25"/>
      <c r="E1331" s="25"/>
      <c r="F1331" s="357"/>
      <c r="G1331" s="357"/>
      <c r="H1331" s="7" t="str">
        <f>IFERROR(IF(G1331/#REF!=0," ",G1331/#REF!),"")</f>
        <v/>
      </c>
      <c r="I1331" s="147"/>
      <c r="J1331" s="147"/>
      <c r="K1331" s="147"/>
      <c r="L1331" s="147"/>
      <c r="M1331" s="147"/>
      <c r="N1331" s="147"/>
      <c r="O1331" s="863"/>
      <c r="P1331" s="860"/>
      <c r="Q1331" s="330"/>
      <c r="R1331" s="866"/>
      <c r="S1331" s="152"/>
      <c r="T1331" s="152"/>
      <c r="U1331" s="835"/>
      <c r="V1331" s="345"/>
      <c r="W1331" s="835"/>
      <c r="X1331" s="345"/>
      <c r="Y1331" s="835"/>
      <c r="Z1331" s="270"/>
      <c r="AA1331" s="831"/>
      <c r="AB1331" s="855"/>
      <c r="AC1331" s="319"/>
      <c r="AD1331" s="319"/>
      <c r="AE1331" s="319"/>
      <c r="AF1331" s="319"/>
      <c r="AG1331" s="857"/>
      <c r="AH1331" s="46"/>
      <c r="AI1331" s="19"/>
    </row>
    <row r="1332" spans="2:35" hidden="1">
      <c r="B1332" s="948"/>
      <c r="C1332" s="828"/>
      <c r="D1332" s="25"/>
      <c r="E1332" s="25"/>
      <c r="F1332" s="357"/>
      <c r="G1332" s="22"/>
      <c r="H1332" s="7" t="str">
        <f>IFERROR(IF(G1332/#REF!=0," ",G1332/#REF!),"")</f>
        <v/>
      </c>
      <c r="I1332" s="147"/>
      <c r="J1332" s="147"/>
      <c r="K1332" s="147"/>
      <c r="L1332" s="147"/>
      <c r="M1332" s="147"/>
      <c r="N1332" s="147"/>
      <c r="O1332" s="863"/>
      <c r="P1332" s="860"/>
      <c r="Q1332" s="330"/>
      <c r="R1332" s="866"/>
      <c r="S1332" s="152"/>
      <c r="T1332" s="152"/>
      <c r="U1332" s="835"/>
      <c r="V1332" s="345"/>
      <c r="W1332" s="835"/>
      <c r="X1332" s="345"/>
      <c r="Y1332" s="835"/>
      <c r="Z1332" s="270"/>
      <c r="AA1332" s="831"/>
      <c r="AB1332" s="855"/>
      <c r="AC1332" s="319"/>
      <c r="AD1332" s="319"/>
      <c r="AE1332" s="319"/>
      <c r="AF1332" s="319"/>
      <c r="AG1332" s="857"/>
      <c r="AH1332" s="46"/>
      <c r="AI1332" s="19"/>
    </row>
    <row r="1333" spans="2:35" hidden="1">
      <c r="B1333" s="948"/>
      <c r="C1333" s="828"/>
      <c r="D1333" s="25"/>
      <c r="E1333" s="25"/>
      <c r="F1333" s="357"/>
      <c r="G1333" s="22"/>
      <c r="H1333" s="7" t="str">
        <f>IFERROR(IF(G1333/#REF!=0," ",G1333/#REF!),"")</f>
        <v/>
      </c>
      <c r="I1333" s="147"/>
      <c r="J1333" s="147"/>
      <c r="K1333" s="147"/>
      <c r="L1333" s="147"/>
      <c r="M1333" s="147"/>
      <c r="N1333" s="147"/>
      <c r="O1333" s="863"/>
      <c r="P1333" s="860"/>
      <c r="Q1333" s="330"/>
      <c r="R1333" s="866"/>
      <c r="S1333" s="152"/>
      <c r="T1333" s="152"/>
      <c r="U1333" s="835"/>
      <c r="V1333" s="345"/>
      <c r="W1333" s="835"/>
      <c r="X1333" s="345"/>
      <c r="Y1333" s="835"/>
      <c r="Z1333" s="270"/>
      <c r="AA1333" s="831"/>
      <c r="AB1333" s="855"/>
      <c r="AC1333" s="319"/>
      <c r="AD1333" s="319"/>
      <c r="AE1333" s="319"/>
      <c r="AF1333" s="319"/>
      <c r="AG1333" s="857"/>
      <c r="AH1333" s="46"/>
      <c r="AI1333" s="19"/>
    </row>
    <row r="1334" spans="2:35" hidden="1">
      <c r="B1334" s="948"/>
      <c r="C1334" s="828"/>
      <c r="D1334" s="25"/>
      <c r="E1334" s="25"/>
      <c r="F1334" s="357"/>
      <c r="G1334" s="22"/>
      <c r="H1334" s="7" t="str">
        <f>IFERROR(IF(G1334/#REF!=0," ",G1334/#REF!),"")</f>
        <v/>
      </c>
      <c r="I1334" s="147"/>
      <c r="J1334" s="147"/>
      <c r="K1334" s="147"/>
      <c r="L1334" s="147"/>
      <c r="M1334" s="147"/>
      <c r="N1334" s="147"/>
      <c r="O1334" s="863"/>
      <c r="P1334" s="860"/>
      <c r="Q1334" s="330"/>
      <c r="R1334" s="866"/>
      <c r="S1334" s="152"/>
      <c r="T1334" s="152"/>
      <c r="U1334" s="835"/>
      <c r="V1334" s="345"/>
      <c r="W1334" s="835"/>
      <c r="X1334" s="345"/>
      <c r="Y1334" s="835"/>
      <c r="Z1334" s="270"/>
      <c r="AA1334" s="831"/>
      <c r="AB1334" s="855"/>
      <c r="AC1334" s="319"/>
      <c r="AD1334" s="319"/>
      <c r="AE1334" s="319"/>
      <c r="AF1334" s="319"/>
      <c r="AG1334" s="857"/>
      <c r="AH1334" s="46"/>
      <c r="AI1334" s="19"/>
    </row>
    <row r="1335" spans="2:35" hidden="1">
      <c r="B1335" s="948"/>
      <c r="C1335" s="828"/>
      <c r="D1335" s="25"/>
      <c r="E1335" s="25"/>
      <c r="F1335" s="357"/>
      <c r="G1335" s="22"/>
      <c r="H1335" s="7" t="str">
        <f>IFERROR(IF(G1335/#REF!=0," ",G1335/#REF!),"")</f>
        <v/>
      </c>
      <c r="I1335" s="147"/>
      <c r="J1335" s="147"/>
      <c r="K1335" s="147"/>
      <c r="L1335" s="147"/>
      <c r="M1335" s="147"/>
      <c r="N1335" s="147"/>
      <c r="O1335" s="863"/>
      <c r="P1335" s="860"/>
      <c r="Q1335" s="330"/>
      <c r="R1335" s="866"/>
      <c r="S1335" s="152"/>
      <c r="T1335" s="152"/>
      <c r="U1335" s="835"/>
      <c r="V1335" s="345"/>
      <c r="W1335" s="835"/>
      <c r="X1335" s="345"/>
      <c r="Y1335" s="835"/>
      <c r="Z1335" s="270"/>
      <c r="AA1335" s="831"/>
      <c r="AB1335" s="855"/>
      <c r="AC1335" s="319"/>
      <c r="AD1335" s="319"/>
      <c r="AE1335" s="319"/>
      <c r="AF1335" s="319"/>
      <c r="AG1335" s="857"/>
      <c r="AH1335" s="46"/>
      <c r="AI1335" s="19"/>
    </row>
    <row r="1336" spans="2:35" hidden="1">
      <c r="B1336" s="948"/>
      <c r="C1336" s="828"/>
      <c r="D1336" s="25"/>
      <c r="E1336" s="25"/>
      <c r="F1336" s="357"/>
      <c r="G1336" s="22"/>
      <c r="H1336" s="7" t="str">
        <f>IFERROR(IF(G1336/#REF!=0," ",G1336/#REF!),"")</f>
        <v/>
      </c>
      <c r="I1336" s="147"/>
      <c r="J1336" s="147"/>
      <c r="K1336" s="147"/>
      <c r="L1336" s="147"/>
      <c r="M1336" s="147"/>
      <c r="N1336" s="147"/>
      <c r="O1336" s="863"/>
      <c r="P1336" s="860"/>
      <c r="Q1336" s="330"/>
      <c r="R1336" s="866"/>
      <c r="S1336" s="152"/>
      <c r="T1336" s="152"/>
      <c r="U1336" s="835"/>
      <c r="V1336" s="345"/>
      <c r="W1336" s="835"/>
      <c r="X1336" s="345"/>
      <c r="Y1336" s="835"/>
      <c r="Z1336" s="270"/>
      <c r="AA1336" s="831"/>
      <c r="AB1336" s="855"/>
      <c r="AC1336" s="319"/>
      <c r="AD1336" s="319"/>
      <c r="AE1336" s="319"/>
      <c r="AF1336" s="319"/>
      <c r="AG1336" s="857"/>
      <c r="AH1336" s="46"/>
      <c r="AI1336" s="19"/>
    </row>
    <row r="1337" spans="2:35" hidden="1">
      <c r="B1337" s="949"/>
      <c r="C1337" s="829"/>
      <c r="D1337" s="25"/>
      <c r="E1337" s="25"/>
      <c r="F1337" s="357"/>
      <c r="G1337" s="22"/>
      <c r="H1337" s="7" t="str">
        <f>IFERROR(IF(G1337/#REF!=0," ",G1337/#REF!),"")</f>
        <v/>
      </c>
      <c r="I1337" s="7"/>
      <c r="J1337" s="7"/>
      <c r="K1337" s="7"/>
      <c r="L1337" s="7"/>
      <c r="M1337" s="7"/>
      <c r="N1337" s="7"/>
      <c r="O1337" s="864"/>
      <c r="P1337" s="861"/>
      <c r="Q1337" s="331"/>
      <c r="R1337" s="867"/>
      <c r="S1337" s="153"/>
      <c r="T1337" s="153"/>
      <c r="U1337" s="836"/>
      <c r="V1337" s="346"/>
      <c r="W1337" s="836"/>
      <c r="X1337" s="346"/>
      <c r="Y1337" s="836"/>
      <c r="Z1337" s="271"/>
      <c r="AA1337" s="832"/>
      <c r="AB1337" s="856"/>
      <c r="AC1337" s="320"/>
      <c r="AD1337" s="320"/>
      <c r="AE1337" s="320"/>
      <c r="AF1337" s="320"/>
      <c r="AG1337" s="858"/>
      <c r="AH1337" s="46"/>
      <c r="AI1337" s="19"/>
    </row>
    <row r="1338" spans="2:35" s="90" customFormat="1" ht="16.5" hidden="1" customHeight="1">
      <c r="B1338" s="950"/>
      <c r="C1338" s="78" t="s">
        <v>348</v>
      </c>
      <c r="D1338" s="78">
        <f>COUNTA(D1328:D1337)</f>
        <v>0</v>
      </c>
      <c r="E1338" s="78"/>
      <c r="F1338" s="78"/>
      <c r="G1338" s="69">
        <f>SUM(G1328:G1337)</f>
        <v>0</v>
      </c>
      <c r="H1338" s="69">
        <f>SUM(H1328:H1337)</f>
        <v>0</v>
      </c>
      <c r="I1338" s="69"/>
      <c r="J1338" s="69"/>
      <c r="K1338" s="69"/>
      <c r="L1338" s="69"/>
      <c r="M1338" s="69"/>
      <c r="N1338" s="69"/>
      <c r="O1338" s="70">
        <f>SUM(O1328:O1337)</f>
        <v>0</v>
      </c>
      <c r="P1338" s="71">
        <f>SUM(P1328:P1337)</f>
        <v>0</v>
      </c>
      <c r="Q1338" s="71"/>
      <c r="R1338" s="71">
        <f>SUM(R1328:R1337)</f>
        <v>0</v>
      </c>
      <c r="S1338" s="71"/>
      <c r="T1338" s="71"/>
      <c r="U1338" s="74">
        <f>SUM(U1328:U1337)</f>
        <v>0</v>
      </c>
      <c r="V1338" s="74"/>
      <c r="W1338" s="74">
        <f t="shared" ref="W1338" si="226">SUM(W1328:W1337)</f>
        <v>0</v>
      </c>
      <c r="X1338" s="74"/>
      <c r="Y1338" s="74">
        <f>SUM(Y1328:Y1337)</f>
        <v>0</v>
      </c>
      <c r="Z1338" s="74"/>
      <c r="AA1338" s="71"/>
      <c r="AB1338" s="71" t="e">
        <f>SUM(AB1328:AB1337)</f>
        <v>#REF!</v>
      </c>
      <c r="AC1338" s="71"/>
      <c r="AD1338" s="71"/>
      <c r="AE1338" s="71"/>
      <c r="AF1338" s="71"/>
      <c r="AG1338" s="71" t="e">
        <f t="shared" ref="AG1338" si="227">SUM(AG1328:AG1337)</f>
        <v>#REF!</v>
      </c>
      <c r="AH1338" s="81"/>
      <c r="AI1338" s="91"/>
    </row>
    <row r="1339" spans="2:35" s="93" customFormat="1" hidden="1">
      <c r="B1339" s="949"/>
      <c r="C1339" s="82"/>
      <c r="D1339" s="83"/>
      <c r="E1339" s="83"/>
      <c r="F1339" s="84"/>
      <c r="G1339" s="84"/>
      <c r="H1339" s="28" t="str">
        <f>IFERROR(IF(G1339/#REF!=0," ",G1339/#REF!),"")</f>
        <v/>
      </c>
      <c r="I1339" s="28"/>
      <c r="J1339" s="28"/>
      <c r="K1339" s="28"/>
      <c r="L1339" s="28"/>
      <c r="M1339" s="28"/>
      <c r="N1339" s="28"/>
      <c r="O1339" s="72"/>
      <c r="P1339" s="73"/>
      <c r="Q1339" s="73"/>
      <c r="R1339" s="73"/>
      <c r="S1339" s="73"/>
      <c r="T1339" s="73"/>
      <c r="U1339" s="73"/>
      <c r="V1339" s="73"/>
      <c r="W1339" s="73"/>
      <c r="X1339" s="73"/>
      <c r="Y1339" s="73"/>
      <c r="Z1339" s="73"/>
      <c r="AA1339" s="73"/>
      <c r="AB1339" s="73"/>
      <c r="AC1339" s="73"/>
      <c r="AD1339" s="73"/>
      <c r="AE1339" s="73"/>
      <c r="AF1339" s="73"/>
      <c r="AG1339" s="73"/>
      <c r="AH1339" s="87"/>
      <c r="AI1339" s="92"/>
    </row>
    <row r="1340" spans="2:35" hidden="1">
      <c r="B1340" s="948">
        <f>B1328+1</f>
        <v>111</v>
      </c>
      <c r="C1340" s="828"/>
      <c r="D1340" s="25"/>
      <c r="E1340" s="25"/>
      <c r="F1340" s="24"/>
      <c r="G1340" s="357"/>
      <c r="H1340" s="7" t="str">
        <f>IFERROR(IF(G1340/#REF!=0," ",G1340/#REF!),"")</f>
        <v/>
      </c>
      <c r="I1340" s="147"/>
      <c r="J1340" s="147"/>
      <c r="K1340" s="147"/>
      <c r="L1340" s="147"/>
      <c r="M1340" s="147"/>
      <c r="N1340" s="147"/>
      <c r="O1340" s="862" t="str">
        <f>IFERROR(ROUND(IF(G1350/#REF!=0,"",G1350/#REF!),0),"")</f>
        <v/>
      </c>
      <c r="P1340" s="859" t="str">
        <f>IFERROR(O1350/#REF!,"")</f>
        <v/>
      </c>
      <c r="Q1340" s="332"/>
      <c r="R1340" s="865" t="str">
        <f>IFERROR(P1350*#REF!/2,"")</f>
        <v/>
      </c>
      <c r="S1340" s="152"/>
      <c r="T1340" s="152"/>
      <c r="U1340" s="834" t="str">
        <f>IFERROR(ROUND(IF(OR(#REF!="Hino Truck",#REF!="Hino Truck",#REF!="Hino Truck",#REF!="Hino Truck"),$P1350/#REF!,""),1),"NA")</f>
        <v>NA</v>
      </c>
      <c r="V1340" s="344"/>
      <c r="W1340" s="834" t="str">
        <f>IFERROR(ROUND(IF(OR(#REF!="Shazoor",#REF!="Shazoor",#REF!="Shazoor",#REF!="Shazoor"),$P1350/#REF!,""),1),"NA")</f>
        <v>NA</v>
      </c>
      <c r="X1340" s="344"/>
      <c r="Y1340" s="834" t="str">
        <f>IFERROR(ROUND(IF(OR(#REF!="Suzuki",#REF!="Suzuki",#REF!="Suzuki",#REF!="Suzuki"),$P1350/#REF!,""),1),"NA")</f>
        <v>NA</v>
      </c>
      <c r="Z1340" s="269"/>
      <c r="AA1340" s="830"/>
      <c r="AB1340" s="855" t="e">
        <f>H1350/#REF!/#REF!</f>
        <v>#REF!</v>
      </c>
      <c r="AC1340" s="319"/>
      <c r="AD1340" s="319"/>
      <c r="AE1340" s="319"/>
      <c r="AF1340" s="319"/>
      <c r="AG1340" s="857" t="e">
        <f>ROUND(AB1350/#REF!,0)</f>
        <v>#REF!</v>
      </c>
      <c r="AH1340" s="44"/>
      <c r="AI1340" s="19"/>
    </row>
    <row r="1341" spans="2:35" hidden="1">
      <c r="B1341" s="948"/>
      <c r="C1341" s="828"/>
      <c r="D1341" s="25"/>
      <c r="E1341" s="25"/>
      <c r="F1341" s="357"/>
      <c r="G1341" s="357"/>
      <c r="H1341" s="7" t="str">
        <f>IFERROR(IF(G1341/#REF!=0," ",G1341/#REF!),"")</f>
        <v/>
      </c>
      <c r="I1341" s="147"/>
      <c r="J1341" s="147"/>
      <c r="K1341" s="147"/>
      <c r="L1341" s="147"/>
      <c r="M1341" s="147"/>
      <c r="N1341" s="147"/>
      <c r="O1341" s="863"/>
      <c r="P1341" s="860"/>
      <c r="Q1341" s="330"/>
      <c r="R1341" s="866"/>
      <c r="S1341" s="152"/>
      <c r="T1341" s="152"/>
      <c r="U1341" s="835"/>
      <c r="V1341" s="345"/>
      <c r="W1341" s="835"/>
      <c r="X1341" s="345"/>
      <c r="Y1341" s="835"/>
      <c r="Z1341" s="270"/>
      <c r="AA1341" s="831"/>
      <c r="AB1341" s="855"/>
      <c r="AC1341" s="319"/>
      <c r="AD1341" s="319"/>
      <c r="AE1341" s="319"/>
      <c r="AF1341" s="319"/>
      <c r="AG1341" s="857"/>
      <c r="AH1341" s="46"/>
      <c r="AI1341" s="19"/>
    </row>
    <row r="1342" spans="2:35" hidden="1">
      <c r="B1342" s="948"/>
      <c r="C1342" s="828"/>
      <c r="D1342" s="25"/>
      <c r="E1342" s="25"/>
      <c r="F1342" s="357"/>
      <c r="G1342" s="357"/>
      <c r="H1342" s="7" t="str">
        <f>IFERROR(IF(G1342/#REF!=0," ",G1342/#REF!),"")</f>
        <v/>
      </c>
      <c r="I1342" s="147"/>
      <c r="J1342" s="147"/>
      <c r="K1342" s="147"/>
      <c r="L1342" s="147"/>
      <c r="M1342" s="147"/>
      <c r="N1342" s="147"/>
      <c r="O1342" s="863"/>
      <c r="P1342" s="860"/>
      <c r="Q1342" s="330"/>
      <c r="R1342" s="866"/>
      <c r="S1342" s="152"/>
      <c r="T1342" s="152"/>
      <c r="U1342" s="835"/>
      <c r="V1342" s="345"/>
      <c r="W1342" s="835"/>
      <c r="X1342" s="345"/>
      <c r="Y1342" s="835"/>
      <c r="Z1342" s="270"/>
      <c r="AA1342" s="831"/>
      <c r="AB1342" s="855"/>
      <c r="AC1342" s="319"/>
      <c r="AD1342" s="319"/>
      <c r="AE1342" s="319"/>
      <c r="AF1342" s="319"/>
      <c r="AG1342" s="857"/>
      <c r="AH1342" s="46"/>
      <c r="AI1342" s="19"/>
    </row>
    <row r="1343" spans="2:35" hidden="1">
      <c r="B1343" s="948"/>
      <c r="C1343" s="828"/>
      <c r="D1343" s="25"/>
      <c r="E1343" s="25"/>
      <c r="F1343" s="357"/>
      <c r="G1343" s="357"/>
      <c r="H1343" s="7" t="str">
        <f>IFERROR(IF(G1343/#REF!=0," ",G1343/#REF!),"")</f>
        <v/>
      </c>
      <c r="I1343" s="147"/>
      <c r="J1343" s="147"/>
      <c r="K1343" s="147"/>
      <c r="L1343" s="147"/>
      <c r="M1343" s="147"/>
      <c r="N1343" s="147"/>
      <c r="O1343" s="863"/>
      <c r="P1343" s="860"/>
      <c r="Q1343" s="330"/>
      <c r="R1343" s="866"/>
      <c r="S1343" s="152"/>
      <c r="T1343" s="152"/>
      <c r="U1343" s="835"/>
      <c r="V1343" s="345"/>
      <c r="W1343" s="835"/>
      <c r="X1343" s="345"/>
      <c r="Y1343" s="835"/>
      <c r="Z1343" s="270"/>
      <c r="AA1343" s="831"/>
      <c r="AB1343" s="855"/>
      <c r="AC1343" s="319"/>
      <c r="AD1343" s="319"/>
      <c r="AE1343" s="319"/>
      <c r="AF1343" s="319"/>
      <c r="AG1343" s="857"/>
      <c r="AH1343" s="46"/>
      <c r="AI1343" s="19"/>
    </row>
    <row r="1344" spans="2:35" hidden="1">
      <c r="B1344" s="948"/>
      <c r="C1344" s="828"/>
      <c r="D1344" s="25"/>
      <c r="E1344" s="25"/>
      <c r="F1344" s="357"/>
      <c r="G1344" s="22"/>
      <c r="H1344" s="7" t="str">
        <f>IFERROR(IF(G1344/#REF!=0," ",G1344/#REF!),"")</f>
        <v/>
      </c>
      <c r="I1344" s="147"/>
      <c r="J1344" s="147"/>
      <c r="K1344" s="147"/>
      <c r="L1344" s="147"/>
      <c r="M1344" s="147"/>
      <c r="N1344" s="147"/>
      <c r="O1344" s="863"/>
      <c r="P1344" s="860"/>
      <c r="Q1344" s="330"/>
      <c r="R1344" s="866"/>
      <c r="S1344" s="152"/>
      <c r="T1344" s="152"/>
      <c r="U1344" s="835"/>
      <c r="V1344" s="345"/>
      <c r="W1344" s="835"/>
      <c r="X1344" s="345"/>
      <c r="Y1344" s="835"/>
      <c r="Z1344" s="270"/>
      <c r="AA1344" s="831"/>
      <c r="AB1344" s="855"/>
      <c r="AC1344" s="319"/>
      <c r="AD1344" s="319"/>
      <c r="AE1344" s="319"/>
      <c r="AF1344" s="319"/>
      <c r="AG1344" s="857"/>
      <c r="AH1344" s="46"/>
      <c r="AI1344" s="19"/>
    </row>
    <row r="1345" spans="2:35" hidden="1">
      <c r="B1345" s="948"/>
      <c r="C1345" s="828"/>
      <c r="D1345" s="25"/>
      <c r="E1345" s="25"/>
      <c r="F1345" s="357"/>
      <c r="G1345" s="22"/>
      <c r="H1345" s="7" t="str">
        <f>IFERROR(IF(G1345/#REF!=0," ",G1345/#REF!),"")</f>
        <v/>
      </c>
      <c r="I1345" s="147"/>
      <c r="J1345" s="147"/>
      <c r="K1345" s="147"/>
      <c r="L1345" s="147"/>
      <c r="M1345" s="147"/>
      <c r="N1345" s="147"/>
      <c r="O1345" s="863"/>
      <c r="P1345" s="860"/>
      <c r="Q1345" s="330"/>
      <c r="R1345" s="866"/>
      <c r="S1345" s="152"/>
      <c r="T1345" s="152"/>
      <c r="U1345" s="835"/>
      <c r="V1345" s="345"/>
      <c r="W1345" s="835"/>
      <c r="X1345" s="345"/>
      <c r="Y1345" s="835"/>
      <c r="Z1345" s="270"/>
      <c r="AA1345" s="831"/>
      <c r="AB1345" s="855"/>
      <c r="AC1345" s="319"/>
      <c r="AD1345" s="319"/>
      <c r="AE1345" s="319"/>
      <c r="AF1345" s="319"/>
      <c r="AG1345" s="857"/>
      <c r="AH1345" s="46"/>
      <c r="AI1345" s="19"/>
    </row>
    <row r="1346" spans="2:35" hidden="1">
      <c r="B1346" s="948"/>
      <c r="C1346" s="828"/>
      <c r="D1346" s="25"/>
      <c r="E1346" s="25"/>
      <c r="F1346" s="357"/>
      <c r="G1346" s="22"/>
      <c r="H1346" s="7" t="str">
        <f>IFERROR(IF(G1346/#REF!=0," ",G1346/#REF!),"")</f>
        <v/>
      </c>
      <c r="I1346" s="147"/>
      <c r="J1346" s="147"/>
      <c r="K1346" s="147"/>
      <c r="L1346" s="147"/>
      <c r="M1346" s="147"/>
      <c r="N1346" s="147"/>
      <c r="O1346" s="863"/>
      <c r="P1346" s="860"/>
      <c r="Q1346" s="330"/>
      <c r="R1346" s="866"/>
      <c r="S1346" s="152"/>
      <c r="T1346" s="152"/>
      <c r="U1346" s="835"/>
      <c r="V1346" s="345"/>
      <c r="W1346" s="835"/>
      <c r="X1346" s="345"/>
      <c r="Y1346" s="835"/>
      <c r="Z1346" s="270"/>
      <c r="AA1346" s="831"/>
      <c r="AB1346" s="855"/>
      <c r="AC1346" s="319"/>
      <c r="AD1346" s="319"/>
      <c r="AE1346" s="319"/>
      <c r="AF1346" s="319"/>
      <c r="AG1346" s="857"/>
      <c r="AH1346" s="46"/>
      <c r="AI1346" s="19"/>
    </row>
    <row r="1347" spans="2:35" hidden="1">
      <c r="B1347" s="948"/>
      <c r="C1347" s="828"/>
      <c r="D1347" s="25"/>
      <c r="E1347" s="25"/>
      <c r="F1347" s="357"/>
      <c r="G1347" s="22"/>
      <c r="H1347" s="7" t="str">
        <f>IFERROR(IF(G1347/#REF!=0," ",G1347/#REF!),"")</f>
        <v/>
      </c>
      <c r="I1347" s="147"/>
      <c r="J1347" s="147"/>
      <c r="K1347" s="147"/>
      <c r="L1347" s="147"/>
      <c r="M1347" s="147"/>
      <c r="N1347" s="147"/>
      <c r="O1347" s="863"/>
      <c r="P1347" s="860"/>
      <c r="Q1347" s="330"/>
      <c r="R1347" s="866"/>
      <c r="S1347" s="152"/>
      <c r="T1347" s="152"/>
      <c r="U1347" s="835"/>
      <c r="V1347" s="345"/>
      <c r="W1347" s="835"/>
      <c r="X1347" s="345"/>
      <c r="Y1347" s="835"/>
      <c r="Z1347" s="270"/>
      <c r="AA1347" s="831"/>
      <c r="AB1347" s="855"/>
      <c r="AC1347" s="319"/>
      <c r="AD1347" s="319"/>
      <c r="AE1347" s="319"/>
      <c r="AF1347" s="319"/>
      <c r="AG1347" s="857"/>
      <c r="AH1347" s="46"/>
      <c r="AI1347" s="19"/>
    </row>
    <row r="1348" spans="2:35" hidden="1">
      <c r="B1348" s="948"/>
      <c r="C1348" s="828"/>
      <c r="D1348" s="25"/>
      <c r="E1348" s="25"/>
      <c r="F1348" s="357"/>
      <c r="G1348" s="22"/>
      <c r="H1348" s="7" t="str">
        <f>IFERROR(IF(G1348/#REF!=0," ",G1348/#REF!),"")</f>
        <v/>
      </c>
      <c r="I1348" s="147"/>
      <c r="J1348" s="147"/>
      <c r="K1348" s="147"/>
      <c r="L1348" s="147"/>
      <c r="M1348" s="147"/>
      <c r="N1348" s="147"/>
      <c r="O1348" s="863"/>
      <c r="P1348" s="860"/>
      <c r="Q1348" s="330"/>
      <c r="R1348" s="866"/>
      <c r="S1348" s="152"/>
      <c r="T1348" s="152"/>
      <c r="U1348" s="835"/>
      <c r="V1348" s="345"/>
      <c r="W1348" s="835"/>
      <c r="X1348" s="345"/>
      <c r="Y1348" s="835"/>
      <c r="Z1348" s="270"/>
      <c r="AA1348" s="831"/>
      <c r="AB1348" s="855"/>
      <c r="AC1348" s="319"/>
      <c r="AD1348" s="319"/>
      <c r="AE1348" s="319"/>
      <c r="AF1348" s="319"/>
      <c r="AG1348" s="857"/>
      <c r="AH1348" s="46"/>
      <c r="AI1348" s="19"/>
    </row>
    <row r="1349" spans="2:35" hidden="1">
      <c r="B1349" s="949"/>
      <c r="C1349" s="829"/>
      <c r="D1349" s="25"/>
      <c r="E1349" s="25"/>
      <c r="F1349" s="357"/>
      <c r="G1349" s="22"/>
      <c r="H1349" s="7" t="str">
        <f>IFERROR(IF(G1349/#REF!=0," ",G1349/#REF!),"")</f>
        <v/>
      </c>
      <c r="I1349" s="7"/>
      <c r="J1349" s="7"/>
      <c r="K1349" s="7"/>
      <c r="L1349" s="7"/>
      <c r="M1349" s="7"/>
      <c r="N1349" s="7"/>
      <c r="O1349" s="864"/>
      <c r="P1349" s="861"/>
      <c r="Q1349" s="331"/>
      <c r="R1349" s="867"/>
      <c r="S1349" s="153"/>
      <c r="T1349" s="153"/>
      <c r="U1349" s="836"/>
      <c r="V1349" s="346"/>
      <c r="W1349" s="836"/>
      <c r="X1349" s="346"/>
      <c r="Y1349" s="836"/>
      <c r="Z1349" s="271"/>
      <c r="AA1349" s="832"/>
      <c r="AB1349" s="856"/>
      <c r="AC1349" s="320"/>
      <c r="AD1349" s="320"/>
      <c r="AE1349" s="320"/>
      <c r="AF1349" s="320"/>
      <c r="AG1349" s="858"/>
      <c r="AH1349" s="46"/>
      <c r="AI1349" s="19"/>
    </row>
    <row r="1350" spans="2:35" s="90" customFormat="1" ht="16.5" hidden="1" customHeight="1">
      <c r="B1350" s="950"/>
      <c r="C1350" s="78" t="s">
        <v>348</v>
      </c>
      <c r="D1350" s="78">
        <f>COUNTA(D1340:D1349)</f>
        <v>0</v>
      </c>
      <c r="E1350" s="78"/>
      <c r="F1350" s="78"/>
      <c r="G1350" s="69">
        <f>SUM(G1340:G1349)</f>
        <v>0</v>
      </c>
      <c r="H1350" s="69">
        <f>SUM(H1340:H1349)</f>
        <v>0</v>
      </c>
      <c r="I1350" s="69"/>
      <c r="J1350" s="69"/>
      <c r="K1350" s="69"/>
      <c r="L1350" s="69"/>
      <c r="M1350" s="69"/>
      <c r="N1350" s="69"/>
      <c r="O1350" s="70">
        <f>SUM(O1340:O1349)</f>
        <v>0</v>
      </c>
      <c r="P1350" s="71">
        <f>SUM(P1340:P1349)</f>
        <v>0</v>
      </c>
      <c r="Q1350" s="71"/>
      <c r="R1350" s="71">
        <f>SUM(R1340:R1349)</f>
        <v>0</v>
      </c>
      <c r="S1350" s="71"/>
      <c r="T1350" s="71"/>
      <c r="U1350" s="74">
        <f>SUM(U1340:U1349)</f>
        <v>0</v>
      </c>
      <c r="V1350" s="74"/>
      <c r="W1350" s="74">
        <f t="shared" ref="W1350" si="228">SUM(W1340:W1349)</f>
        <v>0</v>
      </c>
      <c r="X1350" s="74"/>
      <c r="Y1350" s="74">
        <f>SUM(Y1340:Y1349)</f>
        <v>0</v>
      </c>
      <c r="Z1350" s="74"/>
      <c r="AA1350" s="71"/>
      <c r="AB1350" s="71" t="e">
        <f>SUM(AB1340:AB1349)</f>
        <v>#REF!</v>
      </c>
      <c r="AC1350" s="71"/>
      <c r="AD1350" s="71"/>
      <c r="AE1350" s="71"/>
      <c r="AF1350" s="71"/>
      <c r="AG1350" s="71" t="e">
        <f t="shared" ref="AG1350" si="229">SUM(AG1340:AG1349)</f>
        <v>#REF!</v>
      </c>
      <c r="AH1350" s="81"/>
      <c r="AI1350" s="91"/>
    </row>
    <row r="1351" spans="2:35" s="93" customFormat="1" hidden="1">
      <c r="B1351" s="949"/>
      <c r="C1351" s="82"/>
      <c r="D1351" s="83"/>
      <c r="E1351" s="83"/>
      <c r="F1351" s="84"/>
      <c r="G1351" s="84"/>
      <c r="H1351" s="28" t="str">
        <f>IFERROR(IF(G1351/#REF!=0," ",G1351/#REF!),"")</f>
        <v/>
      </c>
      <c r="I1351" s="28"/>
      <c r="J1351" s="28"/>
      <c r="K1351" s="28"/>
      <c r="L1351" s="28"/>
      <c r="M1351" s="28"/>
      <c r="N1351" s="28"/>
      <c r="O1351" s="72"/>
      <c r="P1351" s="73"/>
      <c r="Q1351" s="73"/>
      <c r="R1351" s="73"/>
      <c r="S1351" s="73"/>
      <c r="T1351" s="73"/>
      <c r="U1351" s="73"/>
      <c r="V1351" s="73"/>
      <c r="W1351" s="73"/>
      <c r="X1351" s="73"/>
      <c r="Y1351" s="73"/>
      <c r="Z1351" s="73"/>
      <c r="AA1351" s="73"/>
      <c r="AB1351" s="73"/>
      <c r="AC1351" s="73"/>
      <c r="AD1351" s="73"/>
      <c r="AE1351" s="73"/>
      <c r="AF1351" s="73"/>
      <c r="AG1351" s="73"/>
      <c r="AH1351" s="87"/>
      <c r="AI1351" s="92"/>
    </row>
    <row r="1352" spans="2:35" hidden="1">
      <c r="B1352" s="948">
        <f>B1340+1</f>
        <v>112</v>
      </c>
      <c r="C1352" s="828"/>
      <c r="D1352" s="25"/>
      <c r="E1352" s="25"/>
      <c r="F1352" s="24"/>
      <c r="G1352" s="357"/>
      <c r="H1352" s="7" t="str">
        <f>IFERROR(IF(G1352/#REF!=0," ",G1352/#REF!),"")</f>
        <v/>
      </c>
      <c r="I1352" s="147"/>
      <c r="J1352" s="147"/>
      <c r="K1352" s="147"/>
      <c r="L1352" s="147"/>
      <c r="M1352" s="147"/>
      <c r="N1352" s="147"/>
      <c r="O1352" s="862" t="str">
        <f>IFERROR(ROUND(IF(G1362/#REF!=0,"",G1362/#REF!),0),"")</f>
        <v/>
      </c>
      <c r="P1352" s="859" t="str">
        <f>IFERROR(O1362/#REF!,"")</f>
        <v/>
      </c>
      <c r="Q1352" s="332"/>
      <c r="R1352" s="865" t="str">
        <f>IFERROR(P1362*#REF!/2,"")</f>
        <v/>
      </c>
      <c r="S1352" s="152"/>
      <c r="T1352" s="152"/>
      <c r="U1352" s="834" t="str">
        <f>IFERROR(ROUND(IF(OR(#REF!="Hino Truck",#REF!="Hino Truck",#REF!="Hino Truck",#REF!="Hino Truck"),$P1362/#REF!,""),1),"NA")</f>
        <v>NA</v>
      </c>
      <c r="V1352" s="344"/>
      <c r="W1352" s="834" t="str">
        <f>IFERROR(ROUND(IF(OR(#REF!="Shazoor",#REF!="Shazoor",#REF!="Shazoor",#REF!="Shazoor"),$P1362/#REF!,""),1),"NA")</f>
        <v>NA</v>
      </c>
      <c r="X1352" s="344"/>
      <c r="Y1352" s="834" t="str">
        <f>IFERROR(ROUND(IF(OR(#REF!="Suzuki",#REF!="Suzuki",#REF!="Suzuki",#REF!="Suzuki"),$P1362/#REF!,""),1),"NA")</f>
        <v>NA</v>
      </c>
      <c r="Z1352" s="269"/>
      <c r="AA1352" s="830"/>
      <c r="AB1352" s="855" t="e">
        <f>H1362/#REF!/#REF!</f>
        <v>#REF!</v>
      </c>
      <c r="AC1352" s="319"/>
      <c r="AD1352" s="319"/>
      <c r="AE1352" s="319"/>
      <c r="AF1352" s="319"/>
      <c r="AG1352" s="857" t="e">
        <f>ROUND(AB1362/#REF!,0)</f>
        <v>#REF!</v>
      </c>
      <c r="AH1352" s="44"/>
      <c r="AI1352" s="19"/>
    </row>
    <row r="1353" spans="2:35" hidden="1">
      <c r="B1353" s="948"/>
      <c r="C1353" s="828"/>
      <c r="D1353" s="25"/>
      <c r="E1353" s="25"/>
      <c r="F1353" s="357"/>
      <c r="G1353" s="357"/>
      <c r="H1353" s="7" t="str">
        <f>IFERROR(IF(G1353/#REF!=0," ",G1353/#REF!),"")</f>
        <v/>
      </c>
      <c r="I1353" s="147"/>
      <c r="J1353" s="147"/>
      <c r="K1353" s="147"/>
      <c r="L1353" s="147"/>
      <c r="M1353" s="147"/>
      <c r="N1353" s="147"/>
      <c r="O1353" s="863"/>
      <c r="P1353" s="860"/>
      <c r="Q1353" s="330"/>
      <c r="R1353" s="866"/>
      <c r="S1353" s="152"/>
      <c r="T1353" s="152"/>
      <c r="U1353" s="835"/>
      <c r="V1353" s="345"/>
      <c r="W1353" s="835"/>
      <c r="X1353" s="345"/>
      <c r="Y1353" s="835"/>
      <c r="Z1353" s="270"/>
      <c r="AA1353" s="831"/>
      <c r="AB1353" s="855"/>
      <c r="AC1353" s="319"/>
      <c r="AD1353" s="319"/>
      <c r="AE1353" s="319"/>
      <c r="AF1353" s="319"/>
      <c r="AG1353" s="857"/>
      <c r="AH1353" s="46"/>
      <c r="AI1353" s="19"/>
    </row>
    <row r="1354" spans="2:35" hidden="1">
      <c r="B1354" s="948"/>
      <c r="C1354" s="828"/>
      <c r="D1354" s="25"/>
      <c r="E1354" s="25"/>
      <c r="F1354" s="357"/>
      <c r="G1354" s="357"/>
      <c r="H1354" s="7" t="str">
        <f>IFERROR(IF(G1354/#REF!=0," ",G1354/#REF!),"")</f>
        <v/>
      </c>
      <c r="I1354" s="147"/>
      <c r="J1354" s="147"/>
      <c r="K1354" s="147"/>
      <c r="L1354" s="147"/>
      <c r="M1354" s="147"/>
      <c r="N1354" s="147"/>
      <c r="O1354" s="863"/>
      <c r="P1354" s="860"/>
      <c r="Q1354" s="330"/>
      <c r="R1354" s="866"/>
      <c r="S1354" s="152"/>
      <c r="T1354" s="152"/>
      <c r="U1354" s="835"/>
      <c r="V1354" s="345"/>
      <c r="W1354" s="835"/>
      <c r="X1354" s="345"/>
      <c r="Y1354" s="835"/>
      <c r="Z1354" s="270"/>
      <c r="AA1354" s="831"/>
      <c r="AB1354" s="855"/>
      <c r="AC1354" s="319"/>
      <c r="AD1354" s="319"/>
      <c r="AE1354" s="319"/>
      <c r="AF1354" s="319"/>
      <c r="AG1354" s="857"/>
      <c r="AH1354" s="46"/>
      <c r="AI1354" s="19"/>
    </row>
    <row r="1355" spans="2:35" hidden="1">
      <c r="B1355" s="948"/>
      <c r="C1355" s="828"/>
      <c r="D1355" s="25"/>
      <c r="E1355" s="25"/>
      <c r="F1355" s="357"/>
      <c r="G1355" s="357"/>
      <c r="H1355" s="7" t="str">
        <f>IFERROR(IF(G1355/#REF!=0," ",G1355/#REF!),"")</f>
        <v/>
      </c>
      <c r="I1355" s="147"/>
      <c r="J1355" s="147"/>
      <c r="K1355" s="147"/>
      <c r="L1355" s="147"/>
      <c r="M1355" s="147"/>
      <c r="N1355" s="147"/>
      <c r="O1355" s="863"/>
      <c r="P1355" s="860"/>
      <c r="Q1355" s="330"/>
      <c r="R1355" s="866"/>
      <c r="S1355" s="152"/>
      <c r="T1355" s="152"/>
      <c r="U1355" s="835"/>
      <c r="V1355" s="345"/>
      <c r="W1355" s="835"/>
      <c r="X1355" s="345"/>
      <c r="Y1355" s="835"/>
      <c r="Z1355" s="270"/>
      <c r="AA1355" s="831"/>
      <c r="AB1355" s="855"/>
      <c r="AC1355" s="319"/>
      <c r="AD1355" s="319"/>
      <c r="AE1355" s="319"/>
      <c r="AF1355" s="319"/>
      <c r="AG1355" s="857"/>
      <c r="AH1355" s="46"/>
      <c r="AI1355" s="19"/>
    </row>
    <row r="1356" spans="2:35" hidden="1">
      <c r="B1356" s="948"/>
      <c r="C1356" s="828"/>
      <c r="D1356" s="25"/>
      <c r="E1356" s="25"/>
      <c r="F1356" s="357"/>
      <c r="G1356" s="22"/>
      <c r="H1356" s="7" t="str">
        <f>IFERROR(IF(G1356/#REF!=0," ",G1356/#REF!),"")</f>
        <v/>
      </c>
      <c r="I1356" s="147"/>
      <c r="J1356" s="147"/>
      <c r="K1356" s="147"/>
      <c r="L1356" s="147"/>
      <c r="M1356" s="147"/>
      <c r="N1356" s="147"/>
      <c r="O1356" s="863"/>
      <c r="P1356" s="860"/>
      <c r="Q1356" s="330"/>
      <c r="R1356" s="866"/>
      <c r="S1356" s="152"/>
      <c r="T1356" s="152"/>
      <c r="U1356" s="835"/>
      <c r="V1356" s="345"/>
      <c r="W1356" s="835"/>
      <c r="X1356" s="345"/>
      <c r="Y1356" s="835"/>
      <c r="Z1356" s="270"/>
      <c r="AA1356" s="831"/>
      <c r="AB1356" s="855"/>
      <c r="AC1356" s="319"/>
      <c r="AD1356" s="319"/>
      <c r="AE1356" s="319"/>
      <c r="AF1356" s="319"/>
      <c r="AG1356" s="857"/>
      <c r="AH1356" s="46"/>
      <c r="AI1356" s="19"/>
    </row>
    <row r="1357" spans="2:35" hidden="1">
      <c r="B1357" s="948"/>
      <c r="C1357" s="828"/>
      <c r="D1357" s="25"/>
      <c r="E1357" s="25"/>
      <c r="F1357" s="357"/>
      <c r="G1357" s="22"/>
      <c r="H1357" s="7" t="str">
        <f>IFERROR(IF(G1357/#REF!=0," ",G1357/#REF!),"")</f>
        <v/>
      </c>
      <c r="I1357" s="147"/>
      <c r="J1357" s="147"/>
      <c r="K1357" s="147"/>
      <c r="L1357" s="147"/>
      <c r="M1357" s="147"/>
      <c r="N1357" s="147"/>
      <c r="O1357" s="863"/>
      <c r="P1357" s="860"/>
      <c r="Q1357" s="330"/>
      <c r="R1357" s="866"/>
      <c r="S1357" s="152"/>
      <c r="T1357" s="152"/>
      <c r="U1357" s="835"/>
      <c r="V1357" s="345"/>
      <c r="W1357" s="835"/>
      <c r="X1357" s="345"/>
      <c r="Y1357" s="835"/>
      <c r="Z1357" s="270"/>
      <c r="AA1357" s="831"/>
      <c r="AB1357" s="855"/>
      <c r="AC1357" s="319"/>
      <c r="AD1357" s="319"/>
      <c r="AE1357" s="319"/>
      <c r="AF1357" s="319"/>
      <c r="AG1357" s="857"/>
      <c r="AH1357" s="46"/>
      <c r="AI1357" s="19"/>
    </row>
    <row r="1358" spans="2:35" hidden="1">
      <c r="B1358" s="948"/>
      <c r="C1358" s="828"/>
      <c r="D1358" s="25"/>
      <c r="E1358" s="25"/>
      <c r="F1358" s="357"/>
      <c r="G1358" s="22"/>
      <c r="H1358" s="7" t="str">
        <f>IFERROR(IF(G1358/#REF!=0," ",G1358/#REF!),"")</f>
        <v/>
      </c>
      <c r="I1358" s="147"/>
      <c r="J1358" s="147"/>
      <c r="K1358" s="147"/>
      <c r="L1358" s="147"/>
      <c r="M1358" s="147"/>
      <c r="N1358" s="147"/>
      <c r="O1358" s="863"/>
      <c r="P1358" s="860"/>
      <c r="Q1358" s="330"/>
      <c r="R1358" s="866"/>
      <c r="S1358" s="152"/>
      <c r="T1358" s="152"/>
      <c r="U1358" s="835"/>
      <c r="V1358" s="345"/>
      <c r="W1358" s="835"/>
      <c r="X1358" s="345"/>
      <c r="Y1358" s="835"/>
      <c r="Z1358" s="270"/>
      <c r="AA1358" s="831"/>
      <c r="AB1358" s="855"/>
      <c r="AC1358" s="319"/>
      <c r="AD1358" s="319"/>
      <c r="AE1358" s="319"/>
      <c r="AF1358" s="319"/>
      <c r="AG1358" s="857"/>
      <c r="AH1358" s="46"/>
      <c r="AI1358" s="19"/>
    </row>
    <row r="1359" spans="2:35" hidden="1">
      <c r="B1359" s="948"/>
      <c r="C1359" s="828"/>
      <c r="D1359" s="25"/>
      <c r="E1359" s="25"/>
      <c r="F1359" s="357"/>
      <c r="G1359" s="22"/>
      <c r="H1359" s="7" t="str">
        <f>IFERROR(IF(G1359/#REF!=0," ",G1359/#REF!),"")</f>
        <v/>
      </c>
      <c r="I1359" s="147"/>
      <c r="J1359" s="147"/>
      <c r="K1359" s="147"/>
      <c r="L1359" s="147"/>
      <c r="M1359" s="147"/>
      <c r="N1359" s="147"/>
      <c r="O1359" s="863"/>
      <c r="P1359" s="860"/>
      <c r="Q1359" s="330"/>
      <c r="R1359" s="866"/>
      <c r="S1359" s="152"/>
      <c r="T1359" s="152"/>
      <c r="U1359" s="835"/>
      <c r="V1359" s="345"/>
      <c r="W1359" s="835"/>
      <c r="X1359" s="345"/>
      <c r="Y1359" s="835"/>
      <c r="Z1359" s="270"/>
      <c r="AA1359" s="831"/>
      <c r="AB1359" s="855"/>
      <c r="AC1359" s="319"/>
      <c r="AD1359" s="319"/>
      <c r="AE1359" s="319"/>
      <c r="AF1359" s="319"/>
      <c r="AG1359" s="857"/>
      <c r="AH1359" s="46"/>
      <c r="AI1359" s="19"/>
    </row>
    <row r="1360" spans="2:35" hidden="1">
      <c r="B1360" s="948"/>
      <c r="C1360" s="828"/>
      <c r="D1360" s="25"/>
      <c r="E1360" s="25"/>
      <c r="F1360" s="357"/>
      <c r="G1360" s="22"/>
      <c r="H1360" s="7" t="str">
        <f>IFERROR(IF(G1360/#REF!=0," ",G1360/#REF!),"")</f>
        <v/>
      </c>
      <c r="I1360" s="147"/>
      <c r="J1360" s="147"/>
      <c r="K1360" s="147"/>
      <c r="L1360" s="147"/>
      <c r="M1360" s="147"/>
      <c r="N1360" s="147"/>
      <c r="O1360" s="863"/>
      <c r="P1360" s="860"/>
      <c r="Q1360" s="330"/>
      <c r="R1360" s="866"/>
      <c r="S1360" s="152"/>
      <c r="T1360" s="152"/>
      <c r="U1360" s="835"/>
      <c r="V1360" s="345"/>
      <c r="W1360" s="835"/>
      <c r="X1360" s="345"/>
      <c r="Y1360" s="835"/>
      <c r="Z1360" s="270"/>
      <c r="AA1360" s="831"/>
      <c r="AB1360" s="855"/>
      <c r="AC1360" s="319"/>
      <c r="AD1360" s="319"/>
      <c r="AE1360" s="319"/>
      <c r="AF1360" s="319"/>
      <c r="AG1360" s="857"/>
      <c r="AH1360" s="46"/>
      <c r="AI1360" s="19"/>
    </row>
    <row r="1361" spans="2:35" hidden="1">
      <c r="B1361" s="949"/>
      <c r="C1361" s="829"/>
      <c r="D1361" s="25"/>
      <c r="E1361" s="25"/>
      <c r="F1361" s="357"/>
      <c r="G1361" s="22"/>
      <c r="H1361" s="7" t="str">
        <f>IFERROR(IF(G1361/#REF!=0," ",G1361/#REF!),"")</f>
        <v/>
      </c>
      <c r="I1361" s="7"/>
      <c r="J1361" s="7"/>
      <c r="K1361" s="7"/>
      <c r="L1361" s="7"/>
      <c r="M1361" s="7"/>
      <c r="N1361" s="7"/>
      <c r="O1361" s="864"/>
      <c r="P1361" s="861"/>
      <c r="Q1361" s="331"/>
      <c r="R1361" s="867"/>
      <c r="S1361" s="153"/>
      <c r="T1361" s="153"/>
      <c r="U1361" s="836"/>
      <c r="V1361" s="346"/>
      <c r="W1361" s="836"/>
      <c r="X1361" s="346"/>
      <c r="Y1361" s="836"/>
      <c r="Z1361" s="271"/>
      <c r="AA1361" s="832"/>
      <c r="AB1361" s="856"/>
      <c r="AC1361" s="320"/>
      <c r="AD1361" s="320"/>
      <c r="AE1361" s="320"/>
      <c r="AF1361" s="320"/>
      <c r="AG1361" s="858"/>
      <c r="AH1361" s="46"/>
      <c r="AI1361" s="19"/>
    </row>
    <row r="1362" spans="2:35" s="90" customFormat="1" ht="16.5" hidden="1" customHeight="1">
      <c r="B1362" s="950"/>
      <c r="C1362" s="78" t="s">
        <v>348</v>
      </c>
      <c r="D1362" s="78">
        <f>COUNTA(D1352:D1361)</f>
        <v>0</v>
      </c>
      <c r="E1362" s="78"/>
      <c r="F1362" s="78"/>
      <c r="G1362" s="69">
        <f>SUM(G1352:G1361)</f>
        <v>0</v>
      </c>
      <c r="H1362" s="69">
        <f>SUM(H1352:H1361)</f>
        <v>0</v>
      </c>
      <c r="I1362" s="69"/>
      <c r="J1362" s="69"/>
      <c r="K1362" s="69"/>
      <c r="L1362" s="69"/>
      <c r="M1362" s="69"/>
      <c r="N1362" s="69"/>
      <c r="O1362" s="70">
        <f>SUM(O1352:O1361)</f>
        <v>0</v>
      </c>
      <c r="P1362" s="71">
        <f>SUM(P1352:P1361)</f>
        <v>0</v>
      </c>
      <c r="Q1362" s="71"/>
      <c r="R1362" s="71">
        <f>SUM(R1352:R1361)</f>
        <v>0</v>
      </c>
      <c r="S1362" s="71"/>
      <c r="T1362" s="71"/>
      <c r="U1362" s="74">
        <f>SUM(U1352:U1361)</f>
        <v>0</v>
      </c>
      <c r="V1362" s="74"/>
      <c r="W1362" s="74">
        <f t="shared" ref="W1362" si="230">SUM(W1352:W1361)</f>
        <v>0</v>
      </c>
      <c r="X1362" s="74"/>
      <c r="Y1362" s="74">
        <f>SUM(Y1352:Y1361)</f>
        <v>0</v>
      </c>
      <c r="Z1362" s="74"/>
      <c r="AA1362" s="71"/>
      <c r="AB1362" s="71" t="e">
        <f>SUM(AB1352:AB1361)</f>
        <v>#REF!</v>
      </c>
      <c r="AC1362" s="71"/>
      <c r="AD1362" s="71"/>
      <c r="AE1362" s="71"/>
      <c r="AF1362" s="71"/>
      <c r="AG1362" s="71" t="e">
        <f t="shared" ref="AG1362" si="231">SUM(AG1352:AG1361)</f>
        <v>#REF!</v>
      </c>
      <c r="AH1362" s="81"/>
      <c r="AI1362" s="91"/>
    </row>
    <row r="1363" spans="2:35" s="93" customFormat="1" hidden="1">
      <c r="B1363" s="949"/>
      <c r="C1363" s="82"/>
      <c r="D1363" s="83"/>
      <c r="E1363" s="83"/>
      <c r="F1363" s="84"/>
      <c r="G1363" s="84"/>
      <c r="H1363" s="28" t="str">
        <f>IFERROR(IF(G1363/#REF!=0," ",G1363/#REF!),"")</f>
        <v/>
      </c>
      <c r="I1363" s="28"/>
      <c r="J1363" s="28"/>
      <c r="K1363" s="28"/>
      <c r="L1363" s="28"/>
      <c r="M1363" s="28"/>
      <c r="N1363" s="28"/>
      <c r="O1363" s="72"/>
      <c r="P1363" s="73"/>
      <c r="Q1363" s="73"/>
      <c r="R1363" s="73"/>
      <c r="S1363" s="73"/>
      <c r="T1363" s="73"/>
      <c r="U1363" s="73"/>
      <c r="V1363" s="73"/>
      <c r="W1363" s="73"/>
      <c r="X1363" s="73"/>
      <c r="Y1363" s="73"/>
      <c r="Z1363" s="73"/>
      <c r="AA1363" s="73"/>
      <c r="AB1363" s="73"/>
      <c r="AC1363" s="73"/>
      <c r="AD1363" s="73"/>
      <c r="AE1363" s="73"/>
      <c r="AF1363" s="73"/>
      <c r="AG1363" s="73"/>
      <c r="AH1363" s="87"/>
      <c r="AI1363" s="92"/>
    </row>
    <row r="1364" spans="2:35" hidden="1">
      <c r="B1364" s="948">
        <f>B1352+1</f>
        <v>113</v>
      </c>
      <c r="C1364" s="828"/>
      <c r="D1364" s="25"/>
      <c r="E1364" s="25"/>
      <c r="F1364" s="24"/>
      <c r="G1364" s="357"/>
      <c r="H1364" s="7" t="str">
        <f>IFERROR(IF(G1364/#REF!=0," ",G1364/#REF!),"")</f>
        <v/>
      </c>
      <c r="I1364" s="147"/>
      <c r="J1364" s="147"/>
      <c r="K1364" s="147"/>
      <c r="L1364" s="147"/>
      <c r="M1364" s="147"/>
      <c r="N1364" s="147"/>
      <c r="O1364" s="862" t="str">
        <f>IFERROR(ROUND(IF(G1374/#REF!=0,"",G1374/#REF!),0),"")</f>
        <v/>
      </c>
      <c r="P1364" s="859" t="str">
        <f>IFERROR(O1374/#REF!,"")</f>
        <v/>
      </c>
      <c r="Q1364" s="332"/>
      <c r="R1364" s="865" t="str">
        <f>IFERROR(P1374*#REF!/2,"")</f>
        <v/>
      </c>
      <c r="S1364" s="152"/>
      <c r="T1364" s="152"/>
      <c r="U1364" s="834" t="str">
        <f>IFERROR(ROUND(IF(OR(#REF!="Hino Truck",#REF!="Hino Truck",#REF!="Hino Truck",#REF!="Hino Truck"),$P1374/#REF!,""),1),"NA")</f>
        <v>NA</v>
      </c>
      <c r="V1364" s="344"/>
      <c r="W1364" s="834" t="str">
        <f>IFERROR(ROUND(IF(OR(#REF!="Shazoor",#REF!="Shazoor",#REF!="Shazoor",#REF!="Shazoor"),$P1374/#REF!,""),1),"NA")</f>
        <v>NA</v>
      </c>
      <c r="X1364" s="344"/>
      <c r="Y1364" s="834" t="str">
        <f>IFERROR(ROUND(IF(OR(#REF!="Suzuki",#REF!="Suzuki",#REF!="Suzuki",#REF!="Suzuki"),$P1374/#REF!,""),1),"NA")</f>
        <v>NA</v>
      </c>
      <c r="Z1364" s="269"/>
      <c r="AA1364" s="830"/>
      <c r="AB1364" s="855" t="e">
        <f>H1374/#REF!/#REF!</f>
        <v>#REF!</v>
      </c>
      <c r="AC1364" s="319"/>
      <c r="AD1364" s="319"/>
      <c r="AE1364" s="319"/>
      <c r="AF1364" s="319"/>
      <c r="AG1364" s="857" t="e">
        <f>ROUND(AB1374/#REF!,0)</f>
        <v>#REF!</v>
      </c>
      <c r="AH1364" s="44"/>
      <c r="AI1364" s="19"/>
    </row>
    <row r="1365" spans="2:35" hidden="1">
      <c r="B1365" s="948"/>
      <c r="C1365" s="828"/>
      <c r="D1365" s="25"/>
      <c r="E1365" s="25"/>
      <c r="F1365" s="357"/>
      <c r="G1365" s="357"/>
      <c r="H1365" s="7" t="str">
        <f>IFERROR(IF(G1365/#REF!=0," ",G1365/#REF!),"")</f>
        <v/>
      </c>
      <c r="I1365" s="147"/>
      <c r="J1365" s="147"/>
      <c r="K1365" s="147"/>
      <c r="L1365" s="147"/>
      <c r="M1365" s="147"/>
      <c r="N1365" s="147"/>
      <c r="O1365" s="863"/>
      <c r="P1365" s="860"/>
      <c r="Q1365" s="330"/>
      <c r="R1365" s="866"/>
      <c r="S1365" s="152"/>
      <c r="T1365" s="152"/>
      <c r="U1365" s="835"/>
      <c r="V1365" s="345"/>
      <c r="W1365" s="835"/>
      <c r="X1365" s="345"/>
      <c r="Y1365" s="835"/>
      <c r="Z1365" s="270"/>
      <c r="AA1365" s="831"/>
      <c r="AB1365" s="855"/>
      <c r="AC1365" s="319"/>
      <c r="AD1365" s="319"/>
      <c r="AE1365" s="319"/>
      <c r="AF1365" s="319"/>
      <c r="AG1365" s="857"/>
      <c r="AH1365" s="46"/>
      <c r="AI1365" s="19"/>
    </row>
    <row r="1366" spans="2:35" hidden="1">
      <c r="B1366" s="948"/>
      <c r="C1366" s="828"/>
      <c r="D1366" s="25"/>
      <c r="E1366" s="25"/>
      <c r="F1366" s="357"/>
      <c r="G1366" s="357"/>
      <c r="H1366" s="7" t="str">
        <f>IFERROR(IF(G1366/#REF!=0," ",G1366/#REF!),"")</f>
        <v/>
      </c>
      <c r="I1366" s="147"/>
      <c r="J1366" s="147"/>
      <c r="K1366" s="147"/>
      <c r="L1366" s="147"/>
      <c r="M1366" s="147"/>
      <c r="N1366" s="147"/>
      <c r="O1366" s="863"/>
      <c r="P1366" s="860"/>
      <c r="Q1366" s="330"/>
      <c r="R1366" s="866"/>
      <c r="S1366" s="152"/>
      <c r="T1366" s="152"/>
      <c r="U1366" s="835"/>
      <c r="V1366" s="345"/>
      <c r="W1366" s="835"/>
      <c r="X1366" s="345"/>
      <c r="Y1366" s="835"/>
      <c r="Z1366" s="270"/>
      <c r="AA1366" s="831"/>
      <c r="AB1366" s="855"/>
      <c r="AC1366" s="319"/>
      <c r="AD1366" s="319"/>
      <c r="AE1366" s="319"/>
      <c r="AF1366" s="319"/>
      <c r="AG1366" s="857"/>
      <c r="AH1366" s="46"/>
      <c r="AI1366" s="19"/>
    </row>
    <row r="1367" spans="2:35" hidden="1">
      <c r="B1367" s="948"/>
      <c r="C1367" s="828"/>
      <c r="D1367" s="25"/>
      <c r="E1367" s="25"/>
      <c r="F1367" s="357"/>
      <c r="G1367" s="357"/>
      <c r="H1367" s="7" t="str">
        <f>IFERROR(IF(G1367/#REF!=0," ",G1367/#REF!),"")</f>
        <v/>
      </c>
      <c r="I1367" s="147"/>
      <c r="J1367" s="147"/>
      <c r="K1367" s="147"/>
      <c r="L1367" s="147"/>
      <c r="M1367" s="147"/>
      <c r="N1367" s="147"/>
      <c r="O1367" s="863"/>
      <c r="P1367" s="860"/>
      <c r="Q1367" s="330"/>
      <c r="R1367" s="866"/>
      <c r="S1367" s="152"/>
      <c r="T1367" s="152"/>
      <c r="U1367" s="835"/>
      <c r="V1367" s="345"/>
      <c r="W1367" s="835"/>
      <c r="X1367" s="345"/>
      <c r="Y1367" s="835"/>
      <c r="Z1367" s="270"/>
      <c r="AA1367" s="831"/>
      <c r="AB1367" s="855"/>
      <c r="AC1367" s="319"/>
      <c r="AD1367" s="319"/>
      <c r="AE1367" s="319"/>
      <c r="AF1367" s="319"/>
      <c r="AG1367" s="857"/>
      <c r="AH1367" s="46"/>
      <c r="AI1367" s="19"/>
    </row>
    <row r="1368" spans="2:35" hidden="1">
      <c r="B1368" s="948"/>
      <c r="C1368" s="828"/>
      <c r="D1368" s="25"/>
      <c r="E1368" s="25"/>
      <c r="F1368" s="357"/>
      <c r="G1368" s="22"/>
      <c r="H1368" s="7" t="str">
        <f>IFERROR(IF(G1368/#REF!=0," ",G1368/#REF!),"")</f>
        <v/>
      </c>
      <c r="I1368" s="147"/>
      <c r="J1368" s="147"/>
      <c r="K1368" s="147"/>
      <c r="L1368" s="147"/>
      <c r="M1368" s="147"/>
      <c r="N1368" s="147"/>
      <c r="O1368" s="863"/>
      <c r="P1368" s="860"/>
      <c r="Q1368" s="330"/>
      <c r="R1368" s="866"/>
      <c r="S1368" s="152"/>
      <c r="T1368" s="152"/>
      <c r="U1368" s="835"/>
      <c r="V1368" s="345"/>
      <c r="W1368" s="835"/>
      <c r="X1368" s="345"/>
      <c r="Y1368" s="835"/>
      <c r="Z1368" s="270"/>
      <c r="AA1368" s="831"/>
      <c r="AB1368" s="855"/>
      <c r="AC1368" s="319"/>
      <c r="AD1368" s="319"/>
      <c r="AE1368" s="319"/>
      <c r="AF1368" s="319"/>
      <c r="AG1368" s="857"/>
      <c r="AH1368" s="46"/>
      <c r="AI1368" s="19"/>
    </row>
    <row r="1369" spans="2:35" hidden="1">
      <c r="B1369" s="948"/>
      <c r="C1369" s="828"/>
      <c r="D1369" s="25"/>
      <c r="E1369" s="25"/>
      <c r="F1369" s="357"/>
      <c r="G1369" s="22"/>
      <c r="H1369" s="7" t="str">
        <f>IFERROR(IF(G1369/#REF!=0," ",G1369/#REF!),"")</f>
        <v/>
      </c>
      <c r="I1369" s="147"/>
      <c r="J1369" s="147"/>
      <c r="K1369" s="147"/>
      <c r="L1369" s="147"/>
      <c r="M1369" s="147"/>
      <c r="N1369" s="147"/>
      <c r="O1369" s="863"/>
      <c r="P1369" s="860"/>
      <c r="Q1369" s="330"/>
      <c r="R1369" s="866"/>
      <c r="S1369" s="152"/>
      <c r="T1369" s="152"/>
      <c r="U1369" s="835"/>
      <c r="V1369" s="345"/>
      <c r="W1369" s="835"/>
      <c r="X1369" s="345"/>
      <c r="Y1369" s="835"/>
      <c r="Z1369" s="270"/>
      <c r="AA1369" s="831"/>
      <c r="AB1369" s="855"/>
      <c r="AC1369" s="319"/>
      <c r="AD1369" s="319"/>
      <c r="AE1369" s="319"/>
      <c r="AF1369" s="319"/>
      <c r="AG1369" s="857"/>
      <c r="AH1369" s="46"/>
      <c r="AI1369" s="19"/>
    </row>
    <row r="1370" spans="2:35" hidden="1">
      <c r="B1370" s="948"/>
      <c r="C1370" s="828"/>
      <c r="D1370" s="25"/>
      <c r="E1370" s="25"/>
      <c r="F1370" s="357"/>
      <c r="G1370" s="22"/>
      <c r="H1370" s="7" t="str">
        <f>IFERROR(IF(G1370/#REF!=0," ",G1370/#REF!),"")</f>
        <v/>
      </c>
      <c r="I1370" s="147"/>
      <c r="J1370" s="147"/>
      <c r="K1370" s="147"/>
      <c r="L1370" s="147"/>
      <c r="M1370" s="147"/>
      <c r="N1370" s="147"/>
      <c r="O1370" s="863"/>
      <c r="P1370" s="860"/>
      <c r="Q1370" s="330"/>
      <c r="R1370" s="866"/>
      <c r="S1370" s="152"/>
      <c r="T1370" s="152"/>
      <c r="U1370" s="835"/>
      <c r="V1370" s="345"/>
      <c r="W1370" s="835"/>
      <c r="X1370" s="345"/>
      <c r="Y1370" s="835"/>
      <c r="Z1370" s="270"/>
      <c r="AA1370" s="831"/>
      <c r="AB1370" s="855"/>
      <c r="AC1370" s="319"/>
      <c r="AD1370" s="319"/>
      <c r="AE1370" s="319"/>
      <c r="AF1370" s="319"/>
      <c r="AG1370" s="857"/>
      <c r="AH1370" s="46"/>
      <c r="AI1370" s="19"/>
    </row>
    <row r="1371" spans="2:35" hidden="1">
      <c r="B1371" s="948"/>
      <c r="C1371" s="828"/>
      <c r="D1371" s="25"/>
      <c r="E1371" s="25"/>
      <c r="F1371" s="357"/>
      <c r="G1371" s="22"/>
      <c r="H1371" s="7" t="str">
        <f>IFERROR(IF(G1371/#REF!=0," ",G1371/#REF!),"")</f>
        <v/>
      </c>
      <c r="I1371" s="147"/>
      <c r="J1371" s="147"/>
      <c r="K1371" s="147"/>
      <c r="L1371" s="147"/>
      <c r="M1371" s="147"/>
      <c r="N1371" s="147"/>
      <c r="O1371" s="863"/>
      <c r="P1371" s="860"/>
      <c r="Q1371" s="330"/>
      <c r="R1371" s="866"/>
      <c r="S1371" s="152"/>
      <c r="T1371" s="152"/>
      <c r="U1371" s="835"/>
      <c r="V1371" s="345"/>
      <c r="W1371" s="835"/>
      <c r="X1371" s="345"/>
      <c r="Y1371" s="835"/>
      <c r="Z1371" s="270"/>
      <c r="AA1371" s="831"/>
      <c r="AB1371" s="855"/>
      <c r="AC1371" s="319"/>
      <c r="AD1371" s="319"/>
      <c r="AE1371" s="319"/>
      <c r="AF1371" s="319"/>
      <c r="AG1371" s="857"/>
      <c r="AH1371" s="46"/>
      <c r="AI1371" s="19"/>
    </row>
    <row r="1372" spans="2:35" hidden="1">
      <c r="B1372" s="948"/>
      <c r="C1372" s="828"/>
      <c r="D1372" s="25"/>
      <c r="E1372" s="25"/>
      <c r="F1372" s="357"/>
      <c r="G1372" s="22"/>
      <c r="H1372" s="7" t="str">
        <f>IFERROR(IF(G1372/#REF!=0," ",G1372/#REF!),"")</f>
        <v/>
      </c>
      <c r="I1372" s="147"/>
      <c r="J1372" s="147"/>
      <c r="K1372" s="147"/>
      <c r="L1372" s="147"/>
      <c r="M1372" s="147"/>
      <c r="N1372" s="147"/>
      <c r="O1372" s="863"/>
      <c r="P1372" s="860"/>
      <c r="Q1372" s="330"/>
      <c r="R1372" s="866"/>
      <c r="S1372" s="152"/>
      <c r="T1372" s="152"/>
      <c r="U1372" s="835"/>
      <c r="V1372" s="345"/>
      <c r="W1372" s="835"/>
      <c r="X1372" s="345"/>
      <c r="Y1372" s="835"/>
      <c r="Z1372" s="270"/>
      <c r="AA1372" s="831"/>
      <c r="AB1372" s="855"/>
      <c r="AC1372" s="319"/>
      <c r="AD1372" s="319"/>
      <c r="AE1372" s="319"/>
      <c r="AF1372" s="319"/>
      <c r="AG1372" s="857"/>
      <c r="AH1372" s="46"/>
      <c r="AI1372" s="19"/>
    </row>
    <row r="1373" spans="2:35" hidden="1">
      <c r="B1373" s="949"/>
      <c r="C1373" s="829"/>
      <c r="D1373" s="25"/>
      <c r="E1373" s="25"/>
      <c r="F1373" s="357"/>
      <c r="G1373" s="22"/>
      <c r="H1373" s="7" t="str">
        <f>IFERROR(IF(G1373/#REF!=0," ",G1373/#REF!),"")</f>
        <v/>
      </c>
      <c r="I1373" s="7"/>
      <c r="J1373" s="7"/>
      <c r="K1373" s="7"/>
      <c r="L1373" s="7"/>
      <c r="M1373" s="7"/>
      <c r="N1373" s="7"/>
      <c r="O1373" s="864"/>
      <c r="P1373" s="861"/>
      <c r="Q1373" s="331"/>
      <c r="R1373" s="867"/>
      <c r="S1373" s="153"/>
      <c r="T1373" s="153"/>
      <c r="U1373" s="836"/>
      <c r="V1373" s="346"/>
      <c r="W1373" s="836"/>
      <c r="X1373" s="346"/>
      <c r="Y1373" s="836"/>
      <c r="Z1373" s="271"/>
      <c r="AA1373" s="832"/>
      <c r="AB1373" s="856"/>
      <c r="AC1373" s="320"/>
      <c r="AD1373" s="320"/>
      <c r="AE1373" s="320"/>
      <c r="AF1373" s="320"/>
      <c r="AG1373" s="858"/>
      <c r="AH1373" s="46"/>
      <c r="AI1373" s="19"/>
    </row>
    <row r="1374" spans="2:35" s="90" customFormat="1" ht="16.5" hidden="1" customHeight="1" thickBot="1">
      <c r="B1374" s="354"/>
      <c r="C1374" s="78" t="s">
        <v>348</v>
      </c>
      <c r="D1374" s="78">
        <f>COUNTA(D1364:D1373)</f>
        <v>0</v>
      </c>
      <c r="E1374" s="78"/>
      <c r="F1374" s="78"/>
      <c r="G1374" s="69">
        <f>SUM(G1364:G1373)</f>
        <v>0</v>
      </c>
      <c r="H1374" s="69">
        <f>SUM(H1364:H1373)</f>
        <v>0</v>
      </c>
      <c r="I1374" s="69"/>
      <c r="J1374" s="69"/>
      <c r="K1374" s="69"/>
      <c r="L1374" s="69"/>
      <c r="M1374" s="69"/>
      <c r="N1374" s="69"/>
      <c r="O1374" s="70">
        <f>SUM(O1364:O1373)</f>
        <v>0</v>
      </c>
      <c r="P1374" s="71">
        <f>SUM(P1364:P1373)</f>
        <v>0</v>
      </c>
      <c r="Q1374" s="71"/>
      <c r="R1374" s="71">
        <f>SUM(R1364:R1373)</f>
        <v>0</v>
      </c>
      <c r="S1374" s="71"/>
      <c r="T1374" s="71"/>
      <c r="U1374" s="74">
        <f>SUM(U1364:U1373)</f>
        <v>0</v>
      </c>
      <c r="V1374" s="74"/>
      <c r="W1374" s="74">
        <f t="shared" ref="W1374" si="232">SUM(W1364:W1373)</f>
        <v>0</v>
      </c>
      <c r="X1374" s="74"/>
      <c r="Y1374" s="74">
        <f>SUM(Y1364:Y1373)</f>
        <v>0</v>
      </c>
      <c r="Z1374" s="74"/>
      <c r="AA1374" s="71"/>
      <c r="AB1374" s="71" t="e">
        <f>SUM(AB1364:AB1373)</f>
        <v>#REF!</v>
      </c>
      <c r="AC1374" s="71"/>
      <c r="AD1374" s="71"/>
      <c r="AE1374" s="71"/>
      <c r="AF1374" s="71"/>
      <c r="AG1374" s="71" t="e">
        <f t="shared" ref="AG1374" si="233">SUM(AG1364:AG1373)</f>
        <v>#REF!</v>
      </c>
      <c r="AH1374" s="81"/>
      <c r="AI1374" s="91"/>
    </row>
    <row r="1375" spans="2:35" s="100" customFormat="1" ht="38.549999999999997" customHeight="1" thickBot="1">
      <c r="B1375" s="266"/>
      <c r="C1375" s="101"/>
      <c r="D1375" s="267">
        <f>SUM(D1374,D1362,D1350,D1338,D1326,D1302,D1314,D1290,D1278,D1266,D1254,D1242,D1230,D1218,D1206,D1194,D1182,D1170,D1158,D1146,D1134,D1122,D1110,D1098,D1086,D1074,D1062,D1038,D1050,D1026,D1014,D990,D1002,D978,D966,D954,D942,D930,D918,D906,D894,D882,D870,D858,D834,D846,D822,D810,D798,D786,D774,D762,D750,D738,D726,D714,D702,D690,D678,D666,D654,D642,D630,D618,D606,D594,D582,D570,D558,D546,D534,D522,D510,D498,D486,D474,D474,D462,D450,D438,D426,D414,D402,D390,D378,D366,D354,D342,D330,D318,D306,D294,D282,D270,D258,D246,D234,D222,D210,D198,D186,D174,D162,D150,D138,D126,D114,D102,D90,D78,D66,D54,D42,D30)</f>
        <v>27</v>
      </c>
      <c r="E1375" s="946"/>
      <c r="F1375" s="947"/>
      <c r="G1375" s="267">
        <f t="shared" ref="G1375:R1375" si="234">SUM(G1374,G1362,G1350,G1338,G1326,G1302,G1314,G1290,G1278,G1266,G1254,G1242,G1230,G1218,G1206,G1194,G1182,G1170,G1158,G1146,G1134,G1122,G1110,G1098,G1086,G1074,G1062,G1038,G1050,G1026,G1014,G990,G1002,G978,G966,G954,G942,G930,G918,G906,G894,G882,G870,G858,G834,G846,G822,G810,G798,G786,G774,G762,G750,G738,G726,G714,G702,G690,G678,G666,G654,G642,G630,G618,G606,G594,G582,G570,G558,G546,G534,G522,G510,G498,G486,G474,G474,G462,G450,G438,G426,G414,G402,G390,G378,G366,G354,G342,G330,G318,G306,G294,G282,G270,G258,G246,G234,G222,G210,G198,G186,G174,G162,G150,G138,G126,G114,G102,G90,G78,G66,G54,G42,G30)</f>
        <v>30000.600000000002</v>
      </c>
      <c r="H1375" s="267" t="e">
        <f t="shared" si="234"/>
        <v>#REF!</v>
      </c>
      <c r="I1375" s="267"/>
      <c r="J1375" s="267"/>
      <c r="K1375" s="267"/>
      <c r="L1375" s="267" t="e">
        <f t="shared" si="234"/>
        <v>#REF!</v>
      </c>
      <c r="M1375" s="267"/>
      <c r="N1375" s="267"/>
      <c r="O1375" s="267">
        <f t="shared" si="234"/>
        <v>0</v>
      </c>
      <c r="P1375" s="267">
        <f t="shared" si="234"/>
        <v>0</v>
      </c>
      <c r="Q1375" s="267"/>
      <c r="R1375" s="267">
        <f t="shared" si="234"/>
        <v>0</v>
      </c>
      <c r="S1375" s="267"/>
      <c r="T1375" s="267"/>
      <c r="U1375" s="267">
        <f>SUM(U1374,U1362,U1350,U1338,U1326,U1302,U1314,U1290,U1278,U1266,U1254,U1242,U1230,U1218,U1206,U1194,U1182,U1170,U1158,U1146,U1134,U1122,U1110,U1098,U1086,U1074,U1062,U1038,U1050,U1026,U1014,U990,U1002,U978,U966,U954,U942,U930,U918,U906,U894,U882,U870,U858,U834,U846,U822,U810,U798,U786,U774,U762,U750,U738,U726,U714,U702,U690,U678,U666,U654,U642,U630,U618,U606,U594,U582,U570,U558,U546,U534,U522,U510,U498,U486,U474,U474,U462,U450,U438,U426,U414,U402,U390,U378,U366,U354,U342,U330,U318,U306,U294,U282,U270,U258,U246,U234,U222,U210,U198,U186,U174,U162,U150,U138,U126,U114,U102,U90,U78,U66,U54,U42,U30)</f>
        <v>0</v>
      </c>
      <c r="V1375" s="267"/>
      <c r="W1375" s="267">
        <f>SUM(W1374,W1362,W1350,W1338,W1326,W1302,W1314,W1290,W1278,W1266,W1254,W1242,W1230,W1218,W1206,W1194,W1182,W1170,W1158,W1146,W1134,W1122,W1110,W1098,W1086,W1074,W1062,W1038,W1050,W1026,W1014,W990,W1002,W978,W966,W954,W942,W930,W918,W906,W894,W882,W870,W858,W834,W846,W822,W810,W798,W786,W774,W762,W750,W738,W726,W714,W702,W690,W678,W666,W654,W642,W630,W618,W606,W594,W582,W570,W558,W546,W534,W522,W510,W498,W486,W474,W474,W462,W450,W438,W426,W414,W402,W390,W378,W366,W354,W342,W330,W318,W306,W294,W282,W270,W258,W246,W234,W222,W210,W198,W186,W174,W162,W150,W138,W126,W114,W102,W90,W78,W66,W54,W42,W30)</f>
        <v>0</v>
      </c>
      <c r="X1375" s="267"/>
      <c r="Y1375" s="267">
        <f>SUM(Y1374,Y1362,Y1350,Y1338,Y1326,Y1302,Y1314,Y1290,Y1278,Y1266,Y1254,Y1242,Y1230,Y1218,Y1206,Y1194,Y1182,Y1170,Y1158,Y1146,Y1134,Y1122,Y1110,Y1098,Y1086,Y1074,Y1062,Y1038,Y1050,Y1026,Y1014,Y990,Y1002,Y978,Y966,Y954,Y942,Y930,Y918,Y906,Y894,Y882,Y870,Y858,Y834,Y846,Y822,Y810,Y798,Y786,Y774,Y762,Y750,Y738,Y726,Y714,Y702,Y690,Y678,Y666,Y654,Y642,Y630,Y618,Y606,Y594,Y582,Y570,Y558,Y546,Y534,Y522,Y510,Y498,Y486,Y474,Y474,Y462,Y450,Y438,Y426,Y414,Y402,Y390,Y378,Y366,Y354,Y342,Y330,Y318,Y306,Y294,Y282,Y270,Y258,Y246,Y234,Y222,Y210,Y198,Y186,Y174,Y162,Y150,Y138,Y126,Y114,Y102,Y90,Y78,Y66,Y54,Y42,Y30)</f>
        <v>0</v>
      </c>
      <c r="Z1375" s="267"/>
      <c r="AA1375" s="267">
        <f>SUM(AA1374,AA1362,AA1350,AA1338,AA1326,AA1302,AA1314,AA1290,AA1278,AA1266,AA1254,AA1242,AA1230,AA1218,AA1206,AA1194,AA1182,AA1170,AA1158,AA1146,AA1134,AA1122,AA1110,AA1098,AA1086,AA1074,AA1062,AA1038,AA1050,AA1026,AA1014,AA990,AA1002,AA978,AA966,AA954,AA942,AA930,AA918,AA906,AA894,AA882,AA870,AA858,AA834,AA846,AA822,AA810,AA798,AA786,AA774,AA762,AA750,AA738,AA726,AA714,AA702,AA690,AA678,AA666,AA654,AA642,AA630,AA618,AA606,AA594,AA582,AA570,AA558,AA546,AA534,AA522,AA510,AA498,AA486,AA474,AA474,AA462,AA450,AA438,AA426,AA414,AA402,AA390,AA378,AA366,AA354,AA342,AA330,AA318,AA306,AA294,AA282,AA270,AA258,AA246,AA234,AA222,AA210,AA198,AA186,AA174,AA162,AA150,AA138,AA126,AA114,AA102,AA90,AA78,AA66,AA54,AA42,AA30)</f>
        <v>0</v>
      </c>
      <c r="AB1375" s="267" t="e">
        <f>SUM(AB1374,AB1362,AB1350,AB1338,AB1326,AB1302,AB1314,AB1290,AB1278,AB1266,AB1254,AB1242,AB1230,AB1218,AB1206,AB1194,AB1182,AB1170,AB1158,AB1146,AB1134,AB1122,AB1110,AB1098,AB1086,AB1074,AB1062,AB1038,AB1050,AB1026,AB1014,AB990,AB1002,AB978,AB966,AB954,AB942,AB930,AB918,AB906,AB894,AB882,AB870,AB858,AB834,AB846,AB822,AB810,AB798,AB786,AB774,AB762,AB750,AB738,AB726,AB714,AB702,AB690,AB678,AB666,AB654,AB642,AB630,AB618,AB606,AB594,AB582,AB570,AB558,AB546,AB534,AB522,AB510,AB498,AB486,AB474,AB474,AB462,AB450,AB438,AB426,AB414,AB402,AB390,AB378,AB366,AB354,AB342,AB330,AB318,AB306,AB294,AB282,AB270,AB258,AB246,AB234,AB222,AB210,AB198,AB186,AB174,AB162,AB150,AB138,AB126,AB114,AB102,AB90,AB78,AB66,AB54,AB42,AB30)</f>
        <v>#REF!</v>
      </c>
      <c r="AC1375" s="267"/>
      <c r="AD1375" s="267"/>
      <c r="AE1375" s="267"/>
      <c r="AF1375" s="267"/>
      <c r="AG1375" s="267" t="e">
        <f>SUM(AG1374,AG1362,AG1350,AG1338,AG1326,AG1302,AG1314,AG1290,AG1278,AG1266,AG1254,AG1242,AG1230,AG1218,AG1206,AG1194,AG1182,AG1170,AG1158,AG1146,AG1134,AG1122,AG1110,AG1098,AG1086,AG1074,AG1062,AG1038,AG1050,AG1026,AG1014,AG990,AG1002,AG978,AG966,AG954,AG942,AG930,AG918,AG906,AG894,AG882,AG870,AG858,AG834,AG846,AG822,AG810,AG798,AG786,AG774,AG762,AG750,AG738,AG726,AG714,AG702,AG690,AG678,AG666,AG654,AG642,AG630,AG618,AG606,AG594,AG582,AG570,AG558,AG546,AG534,AG522,AG510,AG498,AG486,AG474,AG474,AG462,AG450,AG438,AG426,AG414,AG402,AG390,AG378,AG366,AG354,AG342,AG330,AG318,AG306,AG294,AG282,AG270,AG258,AG246,AG234,AG222,AG210,AG198,AG186,AG174,AG162,AG150,AG138,AG126,AG114,AG102,AG90,AG78,AG66,AG54,AG42,AG30)</f>
        <v>#REF!</v>
      </c>
      <c r="AH1375" s="267">
        <f>SUM(AH1374,AH1362,AH1350,AH1338,AH1326,AH1302,AH1314,AH1290,AH1278,AH1266,AH1254,AH1242,AH1230,AH1218,AH1206,AH1194,AH1182,AH1170,AH1158,AH1146,AH1134,AH1122,AH1110,AH1098,AH1086,AH1074,AH1062,AH1038,AH1050,AH1026,AH1014,AH990,AH1002,AH978,AH966,AH954,AH942,AH930,AH918,AH906,AH894,AH882,AH870,AH858,AH834,AH846,AH822,AH810,AH798,AH786,AH774,AH762,AH750,AH738,AH726,AH714,AH702,AH690,AH678,AH666,AH654,AH642,AH630,AH618,AH606,AH594,AH582,AH570,AH558,AH546,AH534,AH522,AH510,AH498,AH486,AH474,AH474,AH462,AH450,AH438,AH426,AH414,AH402,AH390,AH378,AH366,AH354,AH342,AH330,AH318,AH306,AH294,AH282,AH270,AH258,AH246,AH234,AH222,AH210,AH198,AH186,AH174,AH162,AH150,AH138,AH126,AH114,AH102,AH90,AH78,AH66,AH54,AH42,AH30)</f>
        <v>0</v>
      </c>
      <c r="AI1375" s="103"/>
    </row>
    <row r="1554" spans="18:18" hidden="1">
      <c r="R1554" s="33" t="s">
        <v>346</v>
      </c>
    </row>
    <row r="1555" spans="18:18" hidden="1">
      <c r="R1555" s="33" t="s">
        <v>296</v>
      </c>
    </row>
  </sheetData>
  <sheetProtection deleteColumns="0" deleteRows="0"/>
  <mergeCells count="1750">
    <mergeCell ref="B7:E7"/>
    <mergeCell ref="B8:C8"/>
    <mergeCell ref="D8:E8"/>
    <mergeCell ref="B9:C9"/>
    <mergeCell ref="D9:E9"/>
    <mergeCell ref="B10:C10"/>
    <mergeCell ref="D10:E10"/>
    <mergeCell ref="B20:B29"/>
    <mergeCell ref="C20:C29"/>
    <mergeCell ref="E20:F20"/>
    <mergeCell ref="X20:X29"/>
    <mergeCell ref="Y20:Y29"/>
    <mergeCell ref="B15:C15"/>
    <mergeCell ref="D15:E15"/>
    <mergeCell ref="B17:P18"/>
    <mergeCell ref="R17:AA17"/>
    <mergeCell ref="AB17:AG18"/>
    <mergeCell ref="AH17:AH18"/>
    <mergeCell ref="R18:W18"/>
    <mergeCell ref="X18:AA18"/>
    <mergeCell ref="B11:C11"/>
    <mergeCell ref="D11:E11"/>
    <mergeCell ref="D12:E12"/>
    <mergeCell ref="D13:E13"/>
    <mergeCell ref="B14:C14"/>
    <mergeCell ref="D14:E14"/>
    <mergeCell ref="AG20:AG29"/>
    <mergeCell ref="E21:F21"/>
    <mergeCell ref="E22:F22"/>
    <mergeCell ref="E23:F23"/>
    <mergeCell ref="E24:F24"/>
    <mergeCell ref="E25:F25"/>
    <mergeCell ref="E26:F26"/>
    <mergeCell ref="E27:F27"/>
    <mergeCell ref="E28:F28"/>
    <mergeCell ref="E29:F29"/>
    <mergeCell ref="Z20:Z29"/>
    <mergeCell ref="AA20:AA29"/>
    <mergeCell ref="AB20:AB29"/>
    <mergeCell ref="AC20:AC29"/>
    <mergeCell ref="AD20:AD29"/>
    <mergeCell ref="AE20:AE29"/>
    <mergeCell ref="E19:F19"/>
    <mergeCell ref="G14:P14"/>
    <mergeCell ref="G12:P12"/>
    <mergeCell ref="G11:P11"/>
    <mergeCell ref="G13:P13"/>
    <mergeCell ref="G15:T15"/>
    <mergeCell ref="E37:F37"/>
    <mergeCell ref="E38:F38"/>
    <mergeCell ref="E39:F39"/>
    <mergeCell ref="E40:F40"/>
    <mergeCell ref="E41:F41"/>
    <mergeCell ref="E42:F42"/>
    <mergeCell ref="Y32:Y41"/>
    <mergeCell ref="Z32:Z41"/>
    <mergeCell ref="AA32:AA41"/>
    <mergeCell ref="AB32:AB41"/>
    <mergeCell ref="AC32:AC41"/>
    <mergeCell ref="AG32:AG41"/>
    <mergeCell ref="E30:F30"/>
    <mergeCell ref="E31:F31"/>
    <mergeCell ref="B32:B41"/>
    <mergeCell ref="C32:C41"/>
    <mergeCell ref="E32:F32"/>
    <mergeCell ref="X32:X41"/>
    <mergeCell ref="E33:F33"/>
    <mergeCell ref="E34:F34"/>
    <mergeCell ref="E35:F35"/>
    <mergeCell ref="E36:F36"/>
    <mergeCell ref="Z44:Z53"/>
    <mergeCell ref="AA44:AA53"/>
    <mergeCell ref="AB44:AB53"/>
    <mergeCell ref="AC44:AC53"/>
    <mergeCell ref="AG44:AG53"/>
    <mergeCell ref="E45:F45"/>
    <mergeCell ref="E46:F46"/>
    <mergeCell ref="E47:F47"/>
    <mergeCell ref="E48:F48"/>
    <mergeCell ref="E49:F49"/>
    <mergeCell ref="E43:F43"/>
    <mergeCell ref="B44:B53"/>
    <mergeCell ref="C44:C53"/>
    <mergeCell ref="E44:F44"/>
    <mergeCell ref="X44:X53"/>
    <mergeCell ref="Y44:Y53"/>
    <mergeCell ref="E50:F50"/>
    <mergeCell ref="E51:F51"/>
    <mergeCell ref="E52:F52"/>
    <mergeCell ref="E53:F53"/>
    <mergeCell ref="E61:F61"/>
    <mergeCell ref="E62:F62"/>
    <mergeCell ref="E63:F63"/>
    <mergeCell ref="E64:F64"/>
    <mergeCell ref="E65:F65"/>
    <mergeCell ref="B66:B67"/>
    <mergeCell ref="E66:F66"/>
    <mergeCell ref="E67:F67"/>
    <mergeCell ref="P56:P65"/>
    <mergeCell ref="W56:W65"/>
    <mergeCell ref="Y56:Y65"/>
    <mergeCell ref="AA56:AA65"/>
    <mergeCell ref="AB56:AB65"/>
    <mergeCell ref="AG56:AG65"/>
    <mergeCell ref="E54:F54"/>
    <mergeCell ref="E55:F55"/>
    <mergeCell ref="B56:B65"/>
    <mergeCell ref="C56:C65"/>
    <mergeCell ref="E56:F56"/>
    <mergeCell ref="O56:O65"/>
    <mergeCell ref="E57:F57"/>
    <mergeCell ref="E58:F58"/>
    <mergeCell ref="E59:F59"/>
    <mergeCell ref="E60:F60"/>
    <mergeCell ref="Y68:Y77"/>
    <mergeCell ref="AA68:AA77"/>
    <mergeCell ref="AB68:AB77"/>
    <mergeCell ref="AG68:AG77"/>
    <mergeCell ref="E69:F69"/>
    <mergeCell ref="E70:F70"/>
    <mergeCell ref="E71:F71"/>
    <mergeCell ref="E72:F72"/>
    <mergeCell ref="E73:F73"/>
    <mergeCell ref="E74:F74"/>
    <mergeCell ref="B68:B77"/>
    <mergeCell ref="C68:C77"/>
    <mergeCell ref="E68:F68"/>
    <mergeCell ref="O68:O77"/>
    <mergeCell ref="P68:P77"/>
    <mergeCell ref="W68:W77"/>
    <mergeCell ref="E75:F75"/>
    <mergeCell ref="E76:F76"/>
    <mergeCell ref="E77:F77"/>
    <mergeCell ref="AG80:AG89"/>
    <mergeCell ref="E81:F81"/>
    <mergeCell ref="E82:F82"/>
    <mergeCell ref="E83:F83"/>
    <mergeCell ref="E84:F84"/>
    <mergeCell ref="E85:F85"/>
    <mergeCell ref="E86:F86"/>
    <mergeCell ref="E87:F87"/>
    <mergeCell ref="E88:F88"/>
    <mergeCell ref="E89:F89"/>
    <mergeCell ref="O80:O89"/>
    <mergeCell ref="P80:P89"/>
    <mergeCell ref="W80:W89"/>
    <mergeCell ref="Y80:Y89"/>
    <mergeCell ref="AA80:AA89"/>
    <mergeCell ref="AB80:AB89"/>
    <mergeCell ref="B78:B79"/>
    <mergeCell ref="E78:F78"/>
    <mergeCell ref="E79:F79"/>
    <mergeCell ref="B80:B89"/>
    <mergeCell ref="C80:C89"/>
    <mergeCell ref="E80:F80"/>
    <mergeCell ref="AG92:AG101"/>
    <mergeCell ref="E93:F93"/>
    <mergeCell ref="E94:F94"/>
    <mergeCell ref="E95:F95"/>
    <mergeCell ref="E96:F96"/>
    <mergeCell ref="E97:F97"/>
    <mergeCell ref="E98:F98"/>
    <mergeCell ref="E99:F99"/>
    <mergeCell ref="E100:F100"/>
    <mergeCell ref="E101:F101"/>
    <mergeCell ref="O92:O101"/>
    <mergeCell ref="P92:P101"/>
    <mergeCell ref="W92:W101"/>
    <mergeCell ref="Y92:Y101"/>
    <mergeCell ref="AA92:AA101"/>
    <mergeCell ref="AB92:AB101"/>
    <mergeCell ref="B90:B91"/>
    <mergeCell ref="E90:F90"/>
    <mergeCell ref="E91:F91"/>
    <mergeCell ref="B92:B101"/>
    <mergeCell ref="C92:C101"/>
    <mergeCell ref="E92:F92"/>
    <mergeCell ref="AG104:AG113"/>
    <mergeCell ref="E105:F105"/>
    <mergeCell ref="E106:F106"/>
    <mergeCell ref="E107:F107"/>
    <mergeCell ref="E108:F108"/>
    <mergeCell ref="E109:F109"/>
    <mergeCell ref="E110:F110"/>
    <mergeCell ref="E111:F111"/>
    <mergeCell ref="E112:F112"/>
    <mergeCell ref="E113:F113"/>
    <mergeCell ref="O104:O113"/>
    <mergeCell ref="P104:P113"/>
    <mergeCell ref="W104:W113"/>
    <mergeCell ref="Y104:Y113"/>
    <mergeCell ref="AA104:AA113"/>
    <mergeCell ref="AB104:AB113"/>
    <mergeCell ref="B102:B103"/>
    <mergeCell ref="E102:F102"/>
    <mergeCell ref="E103:F103"/>
    <mergeCell ref="B104:B113"/>
    <mergeCell ref="C104:C113"/>
    <mergeCell ref="E104:F104"/>
    <mergeCell ref="E121:F121"/>
    <mergeCell ref="E122:F122"/>
    <mergeCell ref="E123:F123"/>
    <mergeCell ref="E124:F124"/>
    <mergeCell ref="E125:F125"/>
    <mergeCell ref="E126:F126"/>
    <mergeCell ref="P116:P125"/>
    <mergeCell ref="W116:W125"/>
    <mergeCell ref="Y116:Y125"/>
    <mergeCell ref="AA116:AA125"/>
    <mergeCell ref="AB116:AB125"/>
    <mergeCell ref="AG116:AG125"/>
    <mergeCell ref="E114:F114"/>
    <mergeCell ref="E115:F115"/>
    <mergeCell ref="B116:B125"/>
    <mergeCell ref="C116:C125"/>
    <mergeCell ref="E116:F116"/>
    <mergeCell ref="O116:O125"/>
    <mergeCell ref="E117:F117"/>
    <mergeCell ref="E118:F118"/>
    <mergeCell ref="E119:F119"/>
    <mergeCell ref="E120:F120"/>
    <mergeCell ref="W128:W137"/>
    <mergeCell ref="Y128:Y137"/>
    <mergeCell ref="AA128:AA137"/>
    <mergeCell ref="AB128:AB137"/>
    <mergeCell ref="AG128:AG137"/>
    <mergeCell ref="E129:F129"/>
    <mergeCell ref="E130:F130"/>
    <mergeCell ref="E131:F131"/>
    <mergeCell ref="E132:F132"/>
    <mergeCell ref="E133:F133"/>
    <mergeCell ref="E127:F127"/>
    <mergeCell ref="B128:B137"/>
    <mergeCell ref="C128:C137"/>
    <mergeCell ref="E128:F128"/>
    <mergeCell ref="O128:O137"/>
    <mergeCell ref="P128:P137"/>
    <mergeCell ref="E134:F134"/>
    <mergeCell ref="E135:F135"/>
    <mergeCell ref="E136:F136"/>
    <mergeCell ref="E137:F137"/>
    <mergeCell ref="E145:F145"/>
    <mergeCell ref="E146:F146"/>
    <mergeCell ref="E147:F147"/>
    <mergeCell ref="E148:F148"/>
    <mergeCell ref="E149:F149"/>
    <mergeCell ref="E150:F150"/>
    <mergeCell ref="P140:P149"/>
    <mergeCell ref="W140:W149"/>
    <mergeCell ref="Y140:Y149"/>
    <mergeCell ref="AA140:AA149"/>
    <mergeCell ref="AB140:AB149"/>
    <mergeCell ref="AG140:AG149"/>
    <mergeCell ref="E138:F138"/>
    <mergeCell ref="E139:F139"/>
    <mergeCell ref="B140:B149"/>
    <mergeCell ref="C140:C149"/>
    <mergeCell ref="E140:F140"/>
    <mergeCell ref="O140:O149"/>
    <mergeCell ref="E141:F141"/>
    <mergeCell ref="E142:F142"/>
    <mergeCell ref="E143:F143"/>
    <mergeCell ref="E144:F144"/>
    <mergeCell ref="W152:W161"/>
    <mergeCell ref="Y152:Y161"/>
    <mergeCell ref="AA152:AA161"/>
    <mergeCell ref="AB152:AB161"/>
    <mergeCell ref="AG152:AG161"/>
    <mergeCell ref="E153:F153"/>
    <mergeCell ref="E154:F154"/>
    <mergeCell ref="E155:F155"/>
    <mergeCell ref="E156:F156"/>
    <mergeCell ref="E157:F157"/>
    <mergeCell ref="E151:F151"/>
    <mergeCell ref="B152:B161"/>
    <mergeCell ref="C152:C161"/>
    <mergeCell ref="E152:F152"/>
    <mergeCell ref="O152:O161"/>
    <mergeCell ref="P152:P161"/>
    <mergeCell ref="E158:F158"/>
    <mergeCell ref="E159:F159"/>
    <mergeCell ref="E160:F160"/>
    <mergeCell ref="E161:F161"/>
    <mergeCell ref="E169:F169"/>
    <mergeCell ref="E170:F170"/>
    <mergeCell ref="E171:F171"/>
    <mergeCell ref="E172:F172"/>
    <mergeCell ref="E173:F173"/>
    <mergeCell ref="E174:F174"/>
    <mergeCell ref="P164:P173"/>
    <mergeCell ref="W164:W173"/>
    <mergeCell ref="Y164:Y173"/>
    <mergeCell ref="AA164:AA173"/>
    <mergeCell ref="AB164:AB173"/>
    <mergeCell ref="AG164:AG173"/>
    <mergeCell ref="E162:F162"/>
    <mergeCell ref="E163:F163"/>
    <mergeCell ref="B164:B173"/>
    <mergeCell ref="C164:C173"/>
    <mergeCell ref="E164:F164"/>
    <mergeCell ref="O164:O173"/>
    <mergeCell ref="E165:F165"/>
    <mergeCell ref="E166:F166"/>
    <mergeCell ref="E167:F167"/>
    <mergeCell ref="E168:F168"/>
    <mergeCell ref="W176:W185"/>
    <mergeCell ref="Y176:Y185"/>
    <mergeCell ref="AA176:AA185"/>
    <mergeCell ref="AB176:AB185"/>
    <mergeCell ref="AG176:AG185"/>
    <mergeCell ref="E177:F177"/>
    <mergeCell ref="E178:F178"/>
    <mergeCell ref="E179:F179"/>
    <mergeCell ref="E180:F180"/>
    <mergeCell ref="E181:F181"/>
    <mergeCell ref="E175:F175"/>
    <mergeCell ref="B176:B185"/>
    <mergeCell ref="C176:C185"/>
    <mergeCell ref="E176:F176"/>
    <mergeCell ref="O176:O185"/>
    <mergeCell ref="P176:P185"/>
    <mergeCell ref="E182:F182"/>
    <mergeCell ref="E183:F183"/>
    <mergeCell ref="E184:F184"/>
    <mergeCell ref="E185:F185"/>
    <mergeCell ref="E193:F193"/>
    <mergeCell ref="E194:F194"/>
    <mergeCell ref="E195:F195"/>
    <mergeCell ref="E196:F196"/>
    <mergeCell ref="E197:F197"/>
    <mergeCell ref="E198:F198"/>
    <mergeCell ref="P188:P197"/>
    <mergeCell ref="W188:W197"/>
    <mergeCell ref="Y188:Y197"/>
    <mergeCell ref="AA188:AA197"/>
    <mergeCell ref="AB188:AB197"/>
    <mergeCell ref="AG188:AG197"/>
    <mergeCell ref="E186:F186"/>
    <mergeCell ref="E187:F187"/>
    <mergeCell ref="B188:B197"/>
    <mergeCell ref="C188:C197"/>
    <mergeCell ref="E188:F188"/>
    <mergeCell ref="O188:O197"/>
    <mergeCell ref="E189:F189"/>
    <mergeCell ref="E190:F190"/>
    <mergeCell ref="E191:F191"/>
    <mergeCell ref="E192:F192"/>
    <mergeCell ref="W200:W209"/>
    <mergeCell ref="Y200:Y209"/>
    <mergeCell ref="AA200:AA209"/>
    <mergeCell ref="AB200:AB209"/>
    <mergeCell ref="AG200:AG209"/>
    <mergeCell ref="E201:F201"/>
    <mergeCell ref="E202:F202"/>
    <mergeCell ref="E203:F203"/>
    <mergeCell ref="E204:F204"/>
    <mergeCell ref="E205:F205"/>
    <mergeCell ref="E199:F199"/>
    <mergeCell ref="B200:B209"/>
    <mergeCell ref="C200:C209"/>
    <mergeCell ref="E200:F200"/>
    <mergeCell ref="O200:O209"/>
    <mergeCell ref="P200:P209"/>
    <mergeCell ref="E206:F206"/>
    <mergeCell ref="E207:F207"/>
    <mergeCell ref="E208:F208"/>
    <mergeCell ref="E209:F209"/>
    <mergeCell ref="E217:F217"/>
    <mergeCell ref="E218:F218"/>
    <mergeCell ref="E219:F219"/>
    <mergeCell ref="E220:F220"/>
    <mergeCell ref="E221:F221"/>
    <mergeCell ref="E222:F222"/>
    <mergeCell ref="P212:P221"/>
    <mergeCell ref="W212:W221"/>
    <mergeCell ref="Y212:Y221"/>
    <mergeCell ref="AA212:AA221"/>
    <mergeCell ref="AB212:AB221"/>
    <mergeCell ref="AG212:AG221"/>
    <mergeCell ref="E210:F210"/>
    <mergeCell ref="E211:F211"/>
    <mergeCell ref="B212:B221"/>
    <mergeCell ref="C212:C221"/>
    <mergeCell ref="E212:F212"/>
    <mergeCell ref="O212:O221"/>
    <mergeCell ref="E213:F213"/>
    <mergeCell ref="E214:F214"/>
    <mergeCell ref="E215:F215"/>
    <mergeCell ref="E216:F216"/>
    <mergeCell ref="W224:W233"/>
    <mergeCell ref="Y224:Y233"/>
    <mergeCell ref="AA224:AA233"/>
    <mergeCell ref="AB224:AB233"/>
    <mergeCell ref="AG224:AG233"/>
    <mergeCell ref="E225:F225"/>
    <mergeCell ref="E226:F226"/>
    <mergeCell ref="E227:F227"/>
    <mergeCell ref="E228:F228"/>
    <mergeCell ref="E229:F229"/>
    <mergeCell ref="E223:F223"/>
    <mergeCell ref="B224:B233"/>
    <mergeCell ref="C224:C233"/>
    <mergeCell ref="E224:F224"/>
    <mergeCell ref="O224:O233"/>
    <mergeCell ref="P224:P233"/>
    <mergeCell ref="E230:F230"/>
    <mergeCell ref="E231:F231"/>
    <mergeCell ref="E232:F232"/>
    <mergeCell ref="E233:F233"/>
    <mergeCell ref="E241:F241"/>
    <mergeCell ref="E242:F242"/>
    <mergeCell ref="E243:F243"/>
    <mergeCell ref="E244:F244"/>
    <mergeCell ref="E245:F245"/>
    <mergeCell ref="E246:F246"/>
    <mergeCell ref="P236:P245"/>
    <mergeCell ref="W236:W245"/>
    <mergeCell ref="Y236:Y245"/>
    <mergeCell ref="AA236:AA245"/>
    <mergeCell ref="AB236:AB245"/>
    <mergeCell ref="AG236:AG245"/>
    <mergeCell ref="E234:F234"/>
    <mergeCell ref="E235:F235"/>
    <mergeCell ref="B236:B245"/>
    <mergeCell ref="C236:C245"/>
    <mergeCell ref="E236:F236"/>
    <mergeCell ref="O236:O245"/>
    <mergeCell ref="E237:F237"/>
    <mergeCell ref="E238:F238"/>
    <mergeCell ref="E239:F239"/>
    <mergeCell ref="E240:F240"/>
    <mergeCell ref="W248:W257"/>
    <mergeCell ref="Y248:Y257"/>
    <mergeCell ref="AA248:AA257"/>
    <mergeCell ref="AB248:AB257"/>
    <mergeCell ref="AG248:AG257"/>
    <mergeCell ref="E249:F249"/>
    <mergeCell ref="E250:F250"/>
    <mergeCell ref="E251:F251"/>
    <mergeCell ref="E252:F252"/>
    <mergeCell ref="E253:F253"/>
    <mergeCell ref="E247:F247"/>
    <mergeCell ref="B248:B257"/>
    <mergeCell ref="C248:C257"/>
    <mergeCell ref="E248:F248"/>
    <mergeCell ref="O248:O257"/>
    <mergeCell ref="P248:P257"/>
    <mergeCell ref="E254:F254"/>
    <mergeCell ref="E255:F255"/>
    <mergeCell ref="E256:F256"/>
    <mergeCell ref="E257:F257"/>
    <mergeCell ref="E265:F265"/>
    <mergeCell ref="E266:F266"/>
    <mergeCell ref="E267:F267"/>
    <mergeCell ref="E268:F268"/>
    <mergeCell ref="E269:F269"/>
    <mergeCell ref="E270:F270"/>
    <mergeCell ref="P260:P269"/>
    <mergeCell ref="W260:W269"/>
    <mergeCell ref="Y260:Y269"/>
    <mergeCell ref="AA260:AA269"/>
    <mergeCell ref="AB260:AB269"/>
    <mergeCell ref="AG260:AG269"/>
    <mergeCell ref="E258:F258"/>
    <mergeCell ref="E259:F259"/>
    <mergeCell ref="B260:B269"/>
    <mergeCell ref="C260:C269"/>
    <mergeCell ref="E260:F260"/>
    <mergeCell ref="O260:O269"/>
    <mergeCell ref="E261:F261"/>
    <mergeCell ref="E262:F262"/>
    <mergeCell ref="E263:F263"/>
    <mergeCell ref="E264:F264"/>
    <mergeCell ref="W272:W281"/>
    <mergeCell ref="Y272:Y281"/>
    <mergeCell ref="AA272:AA281"/>
    <mergeCell ref="AB272:AB281"/>
    <mergeCell ref="AG272:AG281"/>
    <mergeCell ref="E273:F273"/>
    <mergeCell ref="E274:F274"/>
    <mergeCell ref="E275:F275"/>
    <mergeCell ref="E276:F276"/>
    <mergeCell ref="E277:F277"/>
    <mergeCell ref="E271:F271"/>
    <mergeCell ref="B272:B281"/>
    <mergeCell ref="C272:C281"/>
    <mergeCell ref="E272:F272"/>
    <mergeCell ref="O272:O281"/>
    <mergeCell ref="P272:P281"/>
    <mergeCell ref="E278:F278"/>
    <mergeCell ref="E279:F279"/>
    <mergeCell ref="E280:F280"/>
    <mergeCell ref="E281:F281"/>
    <mergeCell ref="E289:F289"/>
    <mergeCell ref="E290:F290"/>
    <mergeCell ref="E291:F291"/>
    <mergeCell ref="E292:F292"/>
    <mergeCell ref="E293:F293"/>
    <mergeCell ref="E294:F294"/>
    <mergeCell ref="P284:P293"/>
    <mergeCell ref="W284:W293"/>
    <mergeCell ref="Y284:Y293"/>
    <mergeCell ref="AA284:AA293"/>
    <mergeCell ref="AB284:AB293"/>
    <mergeCell ref="AG284:AG293"/>
    <mergeCell ref="E282:F282"/>
    <mergeCell ref="E283:F283"/>
    <mergeCell ref="B284:B293"/>
    <mergeCell ref="C284:C293"/>
    <mergeCell ref="E284:F284"/>
    <mergeCell ref="O284:O293"/>
    <mergeCell ref="E285:F285"/>
    <mergeCell ref="E286:F286"/>
    <mergeCell ref="E287:F287"/>
    <mergeCell ref="E288:F288"/>
    <mergeCell ref="W296:W305"/>
    <mergeCell ref="Y296:Y305"/>
    <mergeCell ref="AA296:AA305"/>
    <mergeCell ref="AB296:AB305"/>
    <mergeCell ref="AG296:AG305"/>
    <mergeCell ref="E297:F297"/>
    <mergeCell ref="E298:F298"/>
    <mergeCell ref="E299:F299"/>
    <mergeCell ref="E300:F300"/>
    <mergeCell ref="E301:F301"/>
    <mergeCell ref="E295:F295"/>
    <mergeCell ref="B296:B305"/>
    <mergeCell ref="C296:C305"/>
    <mergeCell ref="E296:F296"/>
    <mergeCell ref="O296:O305"/>
    <mergeCell ref="P296:P305"/>
    <mergeCell ref="E302:F302"/>
    <mergeCell ref="E303:F303"/>
    <mergeCell ref="E304:F304"/>
    <mergeCell ref="E305:F305"/>
    <mergeCell ref="E313:F313"/>
    <mergeCell ref="E314:F314"/>
    <mergeCell ref="E315:F315"/>
    <mergeCell ref="E316:F316"/>
    <mergeCell ref="E317:F317"/>
    <mergeCell ref="E318:F318"/>
    <mergeCell ref="P308:P317"/>
    <mergeCell ref="W308:W317"/>
    <mergeCell ref="Y308:Y317"/>
    <mergeCell ref="AA308:AA317"/>
    <mergeCell ref="AB308:AB317"/>
    <mergeCell ref="AG308:AG317"/>
    <mergeCell ref="E306:F306"/>
    <mergeCell ref="E307:F307"/>
    <mergeCell ref="B308:B317"/>
    <mergeCell ref="C308:C317"/>
    <mergeCell ref="E308:F308"/>
    <mergeCell ref="O308:O317"/>
    <mergeCell ref="E309:F309"/>
    <mergeCell ref="E310:F310"/>
    <mergeCell ref="E311:F311"/>
    <mergeCell ref="E312:F312"/>
    <mergeCell ref="W320:W329"/>
    <mergeCell ref="Y320:Y329"/>
    <mergeCell ref="AA320:AA329"/>
    <mergeCell ref="AB320:AB329"/>
    <mergeCell ref="AG320:AG329"/>
    <mergeCell ref="E321:F321"/>
    <mergeCell ref="E322:F322"/>
    <mergeCell ref="E323:F323"/>
    <mergeCell ref="E324:F324"/>
    <mergeCell ref="E325:F325"/>
    <mergeCell ref="E319:F319"/>
    <mergeCell ref="B320:B329"/>
    <mergeCell ref="C320:C329"/>
    <mergeCell ref="E320:F320"/>
    <mergeCell ref="O320:O329"/>
    <mergeCell ref="P320:P329"/>
    <mergeCell ref="E326:F326"/>
    <mergeCell ref="E327:F327"/>
    <mergeCell ref="E328:F328"/>
    <mergeCell ref="E329:F329"/>
    <mergeCell ref="E337:F337"/>
    <mergeCell ref="E338:F338"/>
    <mergeCell ref="E339:F339"/>
    <mergeCell ref="E340:F340"/>
    <mergeCell ref="E341:F341"/>
    <mergeCell ref="E342:F342"/>
    <mergeCell ref="P332:P341"/>
    <mergeCell ref="W332:W341"/>
    <mergeCell ref="Y332:Y341"/>
    <mergeCell ref="AA332:AA341"/>
    <mergeCell ref="AB332:AB341"/>
    <mergeCell ref="AG332:AG341"/>
    <mergeCell ref="E330:F330"/>
    <mergeCell ref="E331:F331"/>
    <mergeCell ref="B332:B341"/>
    <mergeCell ref="C332:C341"/>
    <mergeCell ref="E332:F332"/>
    <mergeCell ref="O332:O341"/>
    <mergeCell ref="E333:F333"/>
    <mergeCell ref="E334:F334"/>
    <mergeCell ref="E335:F335"/>
    <mergeCell ref="E336:F336"/>
    <mergeCell ref="W344:W353"/>
    <mergeCell ref="Y344:Y353"/>
    <mergeCell ref="AA344:AA353"/>
    <mergeCell ref="AB344:AB353"/>
    <mergeCell ref="AG344:AG353"/>
    <mergeCell ref="E345:F345"/>
    <mergeCell ref="E346:F346"/>
    <mergeCell ref="E347:F347"/>
    <mergeCell ref="E348:F348"/>
    <mergeCell ref="E349:F349"/>
    <mergeCell ref="E343:F343"/>
    <mergeCell ref="B344:B353"/>
    <mergeCell ref="C344:C353"/>
    <mergeCell ref="E344:F344"/>
    <mergeCell ref="O344:O353"/>
    <mergeCell ref="P344:P353"/>
    <mergeCell ref="E350:F350"/>
    <mergeCell ref="E351:F351"/>
    <mergeCell ref="E352:F352"/>
    <mergeCell ref="E353:F353"/>
    <mergeCell ref="E361:F361"/>
    <mergeCell ref="E362:F362"/>
    <mergeCell ref="E363:F363"/>
    <mergeCell ref="E364:F364"/>
    <mergeCell ref="E365:F365"/>
    <mergeCell ref="E366:F366"/>
    <mergeCell ref="P356:P365"/>
    <mergeCell ref="W356:W365"/>
    <mergeCell ref="Y356:Y365"/>
    <mergeCell ref="AA356:AA365"/>
    <mergeCell ref="AB356:AB365"/>
    <mergeCell ref="AG356:AG365"/>
    <mergeCell ref="E354:F354"/>
    <mergeCell ref="E355:F355"/>
    <mergeCell ref="B356:B365"/>
    <mergeCell ref="C356:C365"/>
    <mergeCell ref="E356:F356"/>
    <mergeCell ref="O356:O365"/>
    <mergeCell ref="E357:F357"/>
    <mergeCell ref="E358:F358"/>
    <mergeCell ref="E359:F359"/>
    <mergeCell ref="E360:F360"/>
    <mergeCell ref="W368:W377"/>
    <mergeCell ref="Y368:Y377"/>
    <mergeCell ref="AA368:AA377"/>
    <mergeCell ref="AB368:AB377"/>
    <mergeCell ref="AG368:AG377"/>
    <mergeCell ref="E369:F369"/>
    <mergeCell ref="E370:F370"/>
    <mergeCell ref="E371:F371"/>
    <mergeCell ref="E372:F372"/>
    <mergeCell ref="E373:F373"/>
    <mergeCell ref="E367:F367"/>
    <mergeCell ref="B368:B377"/>
    <mergeCell ref="C368:C377"/>
    <mergeCell ref="E368:F368"/>
    <mergeCell ref="O368:O377"/>
    <mergeCell ref="P368:P377"/>
    <mergeCell ref="E374:F374"/>
    <mergeCell ref="E375:F375"/>
    <mergeCell ref="E376:F376"/>
    <mergeCell ref="E377:F377"/>
    <mergeCell ref="E385:F385"/>
    <mergeCell ref="E386:F386"/>
    <mergeCell ref="E387:F387"/>
    <mergeCell ref="E388:F388"/>
    <mergeCell ref="E389:F389"/>
    <mergeCell ref="E390:F390"/>
    <mergeCell ref="P380:P389"/>
    <mergeCell ref="W380:W389"/>
    <mergeCell ref="Y380:Y389"/>
    <mergeCell ref="AA380:AA389"/>
    <mergeCell ref="AB380:AB389"/>
    <mergeCell ref="AG380:AG389"/>
    <mergeCell ref="E378:F378"/>
    <mergeCell ref="E379:F379"/>
    <mergeCell ref="B380:B389"/>
    <mergeCell ref="C380:C389"/>
    <mergeCell ref="E380:F380"/>
    <mergeCell ref="O380:O389"/>
    <mergeCell ref="E381:F381"/>
    <mergeCell ref="E382:F382"/>
    <mergeCell ref="E383:F383"/>
    <mergeCell ref="E384:F384"/>
    <mergeCell ref="W392:W401"/>
    <mergeCell ref="Y392:Y401"/>
    <mergeCell ref="AA392:AA401"/>
    <mergeCell ref="AB392:AB401"/>
    <mergeCell ref="AG392:AG401"/>
    <mergeCell ref="E393:F393"/>
    <mergeCell ref="E394:F394"/>
    <mergeCell ref="E395:F395"/>
    <mergeCell ref="E396:F396"/>
    <mergeCell ref="E397:F397"/>
    <mergeCell ref="E391:F391"/>
    <mergeCell ref="B392:B401"/>
    <mergeCell ref="C392:C401"/>
    <mergeCell ref="E392:F392"/>
    <mergeCell ref="O392:O401"/>
    <mergeCell ref="P392:P401"/>
    <mergeCell ref="E398:F398"/>
    <mergeCell ref="E399:F399"/>
    <mergeCell ref="E400:F400"/>
    <mergeCell ref="E401:F401"/>
    <mergeCell ref="E409:F409"/>
    <mergeCell ref="E410:F410"/>
    <mergeCell ref="E411:F411"/>
    <mergeCell ref="E412:F412"/>
    <mergeCell ref="E413:F413"/>
    <mergeCell ref="E414:F414"/>
    <mergeCell ref="P404:P413"/>
    <mergeCell ref="W404:W413"/>
    <mergeCell ref="Y404:Y413"/>
    <mergeCell ref="AA404:AA413"/>
    <mergeCell ref="AB404:AB413"/>
    <mergeCell ref="AG404:AG413"/>
    <mergeCell ref="E402:F402"/>
    <mergeCell ref="E403:F403"/>
    <mergeCell ref="B404:B413"/>
    <mergeCell ref="C404:C413"/>
    <mergeCell ref="E404:F404"/>
    <mergeCell ref="O404:O413"/>
    <mergeCell ref="E405:F405"/>
    <mergeCell ref="E406:F406"/>
    <mergeCell ref="E407:F407"/>
    <mergeCell ref="E408:F408"/>
    <mergeCell ref="W416:W425"/>
    <mergeCell ref="Y416:Y425"/>
    <mergeCell ref="AA416:AA425"/>
    <mergeCell ref="AB416:AB425"/>
    <mergeCell ref="AG416:AG425"/>
    <mergeCell ref="E417:F417"/>
    <mergeCell ref="E418:F418"/>
    <mergeCell ref="E419:F419"/>
    <mergeCell ref="E420:F420"/>
    <mergeCell ref="E421:F421"/>
    <mergeCell ref="E415:F415"/>
    <mergeCell ref="B416:B425"/>
    <mergeCell ref="C416:C425"/>
    <mergeCell ref="E416:F416"/>
    <mergeCell ref="O416:O425"/>
    <mergeCell ref="P416:P425"/>
    <mergeCell ref="E422:F422"/>
    <mergeCell ref="E423:F423"/>
    <mergeCell ref="E424:F424"/>
    <mergeCell ref="E425:F425"/>
    <mergeCell ref="E433:F433"/>
    <mergeCell ref="E434:F434"/>
    <mergeCell ref="E435:F435"/>
    <mergeCell ref="E436:F436"/>
    <mergeCell ref="E437:F437"/>
    <mergeCell ref="E438:F438"/>
    <mergeCell ref="P428:P437"/>
    <mergeCell ref="W428:W437"/>
    <mergeCell ref="Y428:Y437"/>
    <mergeCell ref="AA428:AA437"/>
    <mergeCell ref="AB428:AB437"/>
    <mergeCell ref="AG428:AG437"/>
    <mergeCell ref="E426:F426"/>
    <mergeCell ref="E427:F427"/>
    <mergeCell ref="B428:B437"/>
    <mergeCell ref="C428:C437"/>
    <mergeCell ref="E428:F428"/>
    <mergeCell ref="O428:O437"/>
    <mergeCell ref="E429:F429"/>
    <mergeCell ref="E430:F430"/>
    <mergeCell ref="E431:F431"/>
    <mergeCell ref="E432:F432"/>
    <mergeCell ref="W440:W449"/>
    <mergeCell ref="Y440:Y449"/>
    <mergeCell ref="AA440:AA449"/>
    <mergeCell ref="AB440:AB449"/>
    <mergeCell ref="AG440:AG449"/>
    <mergeCell ref="E441:F441"/>
    <mergeCell ref="E442:F442"/>
    <mergeCell ref="E443:F443"/>
    <mergeCell ref="E444:F444"/>
    <mergeCell ref="E445:F445"/>
    <mergeCell ref="E439:F439"/>
    <mergeCell ref="B440:B449"/>
    <mergeCell ref="C440:C449"/>
    <mergeCell ref="E440:F440"/>
    <mergeCell ref="O440:O449"/>
    <mergeCell ref="P440:P449"/>
    <mergeCell ref="E446:F446"/>
    <mergeCell ref="E447:F447"/>
    <mergeCell ref="E448:F448"/>
    <mergeCell ref="E449:F449"/>
    <mergeCell ref="E457:F457"/>
    <mergeCell ref="E458:F458"/>
    <mergeCell ref="E459:F459"/>
    <mergeCell ref="E460:F460"/>
    <mergeCell ref="E461:F461"/>
    <mergeCell ref="E462:F462"/>
    <mergeCell ref="P452:P461"/>
    <mergeCell ref="W452:W461"/>
    <mergeCell ref="Y452:Y461"/>
    <mergeCell ref="AA452:AA461"/>
    <mergeCell ref="AB452:AB461"/>
    <mergeCell ref="AG452:AG461"/>
    <mergeCell ref="E450:F450"/>
    <mergeCell ref="E451:F451"/>
    <mergeCell ref="B452:B461"/>
    <mergeCell ref="C452:C461"/>
    <mergeCell ref="E452:F452"/>
    <mergeCell ref="O452:O461"/>
    <mergeCell ref="E453:F453"/>
    <mergeCell ref="E454:F454"/>
    <mergeCell ref="E455:F455"/>
    <mergeCell ref="E456:F456"/>
    <mergeCell ref="W464:W473"/>
    <mergeCell ref="Y464:Y473"/>
    <mergeCell ref="AA464:AA473"/>
    <mergeCell ref="AB464:AB473"/>
    <mergeCell ref="AG464:AG473"/>
    <mergeCell ref="E465:F465"/>
    <mergeCell ref="E466:F466"/>
    <mergeCell ref="E467:F467"/>
    <mergeCell ref="E468:F468"/>
    <mergeCell ref="E469:F469"/>
    <mergeCell ref="E463:F463"/>
    <mergeCell ref="B464:B473"/>
    <mergeCell ref="C464:C473"/>
    <mergeCell ref="E464:F464"/>
    <mergeCell ref="O464:O473"/>
    <mergeCell ref="P464:P473"/>
    <mergeCell ref="E470:F470"/>
    <mergeCell ref="E471:F471"/>
    <mergeCell ref="E472:F472"/>
    <mergeCell ref="E473:F473"/>
    <mergeCell ref="E481:F481"/>
    <mergeCell ref="E482:F482"/>
    <mergeCell ref="E483:F483"/>
    <mergeCell ref="E484:F484"/>
    <mergeCell ref="E485:F485"/>
    <mergeCell ref="E486:F486"/>
    <mergeCell ref="P476:P485"/>
    <mergeCell ref="W476:W485"/>
    <mergeCell ref="Y476:Y485"/>
    <mergeCell ref="AA476:AA485"/>
    <mergeCell ref="AB476:AB485"/>
    <mergeCell ref="AG476:AG485"/>
    <mergeCell ref="E474:F474"/>
    <mergeCell ref="E475:F475"/>
    <mergeCell ref="B476:B485"/>
    <mergeCell ref="C476:C485"/>
    <mergeCell ref="E476:F476"/>
    <mergeCell ref="O476:O485"/>
    <mergeCell ref="E477:F477"/>
    <mergeCell ref="E478:F478"/>
    <mergeCell ref="E479:F479"/>
    <mergeCell ref="E480:F480"/>
    <mergeCell ref="E498:F498"/>
    <mergeCell ref="E499:F499"/>
    <mergeCell ref="B500:B509"/>
    <mergeCell ref="C500:C509"/>
    <mergeCell ref="O500:O509"/>
    <mergeCell ref="P500:P509"/>
    <mergeCell ref="W488:W497"/>
    <mergeCell ref="Y488:Y497"/>
    <mergeCell ref="AA488:AA497"/>
    <mergeCell ref="AB488:AB497"/>
    <mergeCell ref="AG488:AG497"/>
    <mergeCell ref="E489:F489"/>
    <mergeCell ref="E490:F490"/>
    <mergeCell ref="E491:F491"/>
    <mergeCell ref="E492:F492"/>
    <mergeCell ref="E493:F493"/>
    <mergeCell ref="E487:F487"/>
    <mergeCell ref="B488:B497"/>
    <mergeCell ref="C488:C497"/>
    <mergeCell ref="E488:F488"/>
    <mergeCell ref="O488:O497"/>
    <mergeCell ref="P488:P497"/>
    <mergeCell ref="E494:F494"/>
    <mergeCell ref="E495:F495"/>
    <mergeCell ref="E496:F496"/>
    <mergeCell ref="E497:F497"/>
    <mergeCell ref="W524:W533"/>
    <mergeCell ref="Y524:Y533"/>
    <mergeCell ref="AA524:AA533"/>
    <mergeCell ref="AB524:AB533"/>
    <mergeCell ref="AG524:AG533"/>
    <mergeCell ref="B534:B535"/>
    <mergeCell ref="AA512:AA521"/>
    <mergeCell ref="AB512:AB521"/>
    <mergeCell ref="AG512:AG521"/>
    <mergeCell ref="B522:B523"/>
    <mergeCell ref="B524:B533"/>
    <mergeCell ref="C524:C533"/>
    <mergeCell ref="O524:O533"/>
    <mergeCell ref="P524:P533"/>
    <mergeCell ref="R524:R533"/>
    <mergeCell ref="U524:U533"/>
    <mergeCell ref="AG500:AG509"/>
    <mergeCell ref="B510:B511"/>
    <mergeCell ref="B512:B521"/>
    <mergeCell ref="C512:C521"/>
    <mergeCell ref="O512:O521"/>
    <mergeCell ref="P512:P521"/>
    <mergeCell ref="R512:R521"/>
    <mergeCell ref="U512:U521"/>
    <mergeCell ref="W512:W521"/>
    <mergeCell ref="Y512:Y521"/>
    <mergeCell ref="R500:R509"/>
    <mergeCell ref="U500:U509"/>
    <mergeCell ref="W500:W509"/>
    <mergeCell ref="Y500:Y509"/>
    <mergeCell ref="AA500:AA509"/>
    <mergeCell ref="AB500:AB509"/>
    <mergeCell ref="W548:W557"/>
    <mergeCell ref="Y548:Y557"/>
    <mergeCell ref="AA548:AA557"/>
    <mergeCell ref="AB548:AB557"/>
    <mergeCell ref="AG548:AG557"/>
    <mergeCell ref="B558:B559"/>
    <mergeCell ref="B548:B557"/>
    <mergeCell ref="C548:C557"/>
    <mergeCell ref="O548:O557"/>
    <mergeCell ref="P548:P557"/>
    <mergeCell ref="R548:R557"/>
    <mergeCell ref="U548:U557"/>
    <mergeCell ref="W536:W545"/>
    <mergeCell ref="Y536:Y545"/>
    <mergeCell ref="AA536:AA545"/>
    <mergeCell ref="AB536:AB545"/>
    <mergeCell ref="AG536:AG545"/>
    <mergeCell ref="B546:B547"/>
    <mergeCell ref="B536:B545"/>
    <mergeCell ref="C536:C545"/>
    <mergeCell ref="O536:O545"/>
    <mergeCell ref="P536:P545"/>
    <mergeCell ref="R536:R545"/>
    <mergeCell ref="U536:U545"/>
    <mergeCell ref="W572:W581"/>
    <mergeCell ref="Y572:Y581"/>
    <mergeCell ref="AA572:AA581"/>
    <mergeCell ref="AB572:AB581"/>
    <mergeCell ref="AG572:AG581"/>
    <mergeCell ref="B582:B583"/>
    <mergeCell ref="B572:B581"/>
    <mergeCell ref="C572:C581"/>
    <mergeCell ref="O572:O581"/>
    <mergeCell ref="P572:P581"/>
    <mergeCell ref="R572:R581"/>
    <mergeCell ref="U572:U581"/>
    <mergeCell ref="W560:W569"/>
    <mergeCell ref="Y560:Y569"/>
    <mergeCell ref="AA560:AA569"/>
    <mergeCell ref="AB560:AB569"/>
    <mergeCell ref="AG560:AG569"/>
    <mergeCell ref="B570:B571"/>
    <mergeCell ref="B560:B569"/>
    <mergeCell ref="C560:C569"/>
    <mergeCell ref="O560:O569"/>
    <mergeCell ref="P560:P569"/>
    <mergeCell ref="R560:R569"/>
    <mergeCell ref="U560:U569"/>
    <mergeCell ref="W596:W605"/>
    <mergeCell ref="Y596:Y605"/>
    <mergeCell ref="AA596:AA605"/>
    <mergeCell ref="AB596:AB605"/>
    <mergeCell ref="AG596:AG605"/>
    <mergeCell ref="B606:B607"/>
    <mergeCell ref="B596:B605"/>
    <mergeCell ref="C596:C605"/>
    <mergeCell ref="O596:O605"/>
    <mergeCell ref="P596:P605"/>
    <mergeCell ref="R596:R605"/>
    <mergeCell ref="U596:U605"/>
    <mergeCell ref="W584:W593"/>
    <mergeCell ref="Y584:Y593"/>
    <mergeCell ref="AA584:AA593"/>
    <mergeCell ref="AB584:AB593"/>
    <mergeCell ref="AG584:AG593"/>
    <mergeCell ref="B594:B595"/>
    <mergeCell ref="B584:B593"/>
    <mergeCell ref="C584:C593"/>
    <mergeCell ref="O584:O593"/>
    <mergeCell ref="P584:P593"/>
    <mergeCell ref="R584:R593"/>
    <mergeCell ref="U584:U593"/>
    <mergeCell ref="W620:W629"/>
    <mergeCell ref="Y620:Y629"/>
    <mergeCell ref="AA620:AA629"/>
    <mergeCell ref="AB620:AB629"/>
    <mergeCell ref="AG620:AG629"/>
    <mergeCell ref="B630:B631"/>
    <mergeCell ref="B620:B629"/>
    <mergeCell ref="C620:C629"/>
    <mergeCell ref="O620:O629"/>
    <mergeCell ref="P620:P629"/>
    <mergeCell ref="R620:R629"/>
    <mergeCell ref="U620:U629"/>
    <mergeCell ref="W608:W617"/>
    <mergeCell ref="Y608:Y617"/>
    <mergeCell ref="AA608:AA617"/>
    <mergeCell ref="AB608:AB617"/>
    <mergeCell ref="AG608:AG617"/>
    <mergeCell ref="B618:B619"/>
    <mergeCell ref="B608:B617"/>
    <mergeCell ref="C608:C617"/>
    <mergeCell ref="O608:O617"/>
    <mergeCell ref="P608:P617"/>
    <mergeCell ref="R608:R617"/>
    <mergeCell ref="U608:U617"/>
    <mergeCell ref="W644:W653"/>
    <mergeCell ref="Y644:Y653"/>
    <mergeCell ref="AA644:AA653"/>
    <mergeCell ref="AB644:AB653"/>
    <mergeCell ref="AG644:AG653"/>
    <mergeCell ref="B654:B655"/>
    <mergeCell ref="B644:B653"/>
    <mergeCell ref="C644:C653"/>
    <mergeCell ref="O644:O653"/>
    <mergeCell ref="P644:P653"/>
    <mergeCell ref="R644:R653"/>
    <mergeCell ref="U644:U653"/>
    <mergeCell ref="W632:W641"/>
    <mergeCell ref="Y632:Y641"/>
    <mergeCell ref="AA632:AA641"/>
    <mergeCell ref="AB632:AB641"/>
    <mergeCell ref="AG632:AG641"/>
    <mergeCell ref="B642:B643"/>
    <mergeCell ref="B632:B641"/>
    <mergeCell ref="C632:C641"/>
    <mergeCell ref="O632:O641"/>
    <mergeCell ref="P632:P641"/>
    <mergeCell ref="R632:R641"/>
    <mergeCell ref="U632:U641"/>
    <mergeCell ref="W668:W677"/>
    <mergeCell ref="Y668:Y677"/>
    <mergeCell ref="AA668:AA677"/>
    <mergeCell ref="AB668:AB677"/>
    <mergeCell ref="AG668:AG677"/>
    <mergeCell ref="B678:B679"/>
    <mergeCell ref="B668:B677"/>
    <mergeCell ref="C668:C677"/>
    <mergeCell ref="O668:O677"/>
    <mergeCell ref="P668:P677"/>
    <mergeCell ref="R668:R677"/>
    <mergeCell ref="U668:U677"/>
    <mergeCell ref="W656:W665"/>
    <mergeCell ref="Y656:Y665"/>
    <mergeCell ref="AA656:AA665"/>
    <mergeCell ref="AB656:AB665"/>
    <mergeCell ref="AG656:AG665"/>
    <mergeCell ref="B666:B667"/>
    <mergeCell ref="B656:B665"/>
    <mergeCell ref="C656:C665"/>
    <mergeCell ref="O656:O665"/>
    <mergeCell ref="P656:P665"/>
    <mergeCell ref="R656:R665"/>
    <mergeCell ref="U656:U665"/>
    <mergeCell ref="W692:W701"/>
    <mergeCell ref="Y692:Y701"/>
    <mergeCell ref="AA692:AA701"/>
    <mergeCell ref="AB692:AB701"/>
    <mergeCell ref="AG692:AG701"/>
    <mergeCell ref="B702:B703"/>
    <mergeCell ref="B692:B701"/>
    <mergeCell ref="C692:C701"/>
    <mergeCell ref="O692:O701"/>
    <mergeCell ref="P692:P701"/>
    <mergeCell ref="R692:R701"/>
    <mergeCell ref="U692:U701"/>
    <mergeCell ref="W680:W689"/>
    <mergeCell ref="Y680:Y689"/>
    <mergeCell ref="AA680:AA689"/>
    <mergeCell ref="AB680:AB689"/>
    <mergeCell ref="AG680:AG689"/>
    <mergeCell ref="B690:B691"/>
    <mergeCell ref="B680:B689"/>
    <mergeCell ref="C680:C689"/>
    <mergeCell ref="O680:O689"/>
    <mergeCell ref="P680:P689"/>
    <mergeCell ref="R680:R689"/>
    <mergeCell ref="U680:U689"/>
    <mergeCell ref="W716:W725"/>
    <mergeCell ref="Y716:Y725"/>
    <mergeCell ref="AA716:AA725"/>
    <mergeCell ref="AB716:AB725"/>
    <mergeCell ref="AG716:AG725"/>
    <mergeCell ref="B726:B727"/>
    <mergeCell ref="B716:B725"/>
    <mergeCell ref="C716:C725"/>
    <mergeCell ref="O716:O725"/>
    <mergeCell ref="P716:P725"/>
    <mergeCell ref="R716:R725"/>
    <mergeCell ref="U716:U725"/>
    <mergeCell ref="W704:W713"/>
    <mergeCell ref="Y704:Y713"/>
    <mergeCell ref="AA704:AA713"/>
    <mergeCell ref="AB704:AB713"/>
    <mergeCell ref="AG704:AG713"/>
    <mergeCell ref="B714:B715"/>
    <mergeCell ref="B704:B713"/>
    <mergeCell ref="C704:C713"/>
    <mergeCell ref="O704:O713"/>
    <mergeCell ref="P704:P713"/>
    <mergeCell ref="R704:R713"/>
    <mergeCell ref="U704:U713"/>
    <mergeCell ref="W740:W749"/>
    <mergeCell ref="Y740:Y749"/>
    <mergeCell ref="AA740:AA749"/>
    <mergeCell ref="AB740:AB749"/>
    <mergeCell ref="AG740:AG749"/>
    <mergeCell ref="B750:B751"/>
    <mergeCell ref="B740:B749"/>
    <mergeCell ref="C740:C749"/>
    <mergeCell ref="O740:O749"/>
    <mergeCell ref="P740:P749"/>
    <mergeCell ref="R740:R749"/>
    <mergeCell ref="U740:U749"/>
    <mergeCell ref="W728:W737"/>
    <mergeCell ref="Y728:Y737"/>
    <mergeCell ref="AA728:AA737"/>
    <mergeCell ref="AB728:AB737"/>
    <mergeCell ref="AG728:AG737"/>
    <mergeCell ref="B738:B739"/>
    <mergeCell ref="B728:B737"/>
    <mergeCell ref="C728:C737"/>
    <mergeCell ref="O728:O737"/>
    <mergeCell ref="P728:P737"/>
    <mergeCell ref="R728:R737"/>
    <mergeCell ref="U728:U737"/>
    <mergeCell ref="W764:W773"/>
    <mergeCell ref="Y764:Y773"/>
    <mergeCell ref="AA764:AA773"/>
    <mergeCell ref="AB764:AB773"/>
    <mergeCell ref="AG764:AG773"/>
    <mergeCell ref="B774:B775"/>
    <mergeCell ref="B764:B773"/>
    <mergeCell ref="C764:C773"/>
    <mergeCell ref="O764:O773"/>
    <mergeCell ref="P764:P773"/>
    <mergeCell ref="R764:R773"/>
    <mergeCell ref="U764:U773"/>
    <mergeCell ref="W752:W761"/>
    <mergeCell ref="Y752:Y761"/>
    <mergeCell ref="AA752:AA761"/>
    <mergeCell ref="AB752:AB761"/>
    <mergeCell ref="AG752:AG761"/>
    <mergeCell ref="B762:B763"/>
    <mergeCell ref="B752:B761"/>
    <mergeCell ref="C752:C761"/>
    <mergeCell ref="O752:O761"/>
    <mergeCell ref="P752:P761"/>
    <mergeCell ref="R752:R761"/>
    <mergeCell ref="U752:U761"/>
    <mergeCell ref="W788:W797"/>
    <mergeCell ref="Y788:Y797"/>
    <mergeCell ref="AA788:AA797"/>
    <mergeCell ref="AB788:AB797"/>
    <mergeCell ref="AG788:AG797"/>
    <mergeCell ref="B798:B799"/>
    <mergeCell ref="B788:B797"/>
    <mergeCell ref="C788:C797"/>
    <mergeCell ref="O788:O797"/>
    <mergeCell ref="P788:P797"/>
    <mergeCell ref="R788:R797"/>
    <mergeCell ref="U788:U797"/>
    <mergeCell ref="W776:W785"/>
    <mergeCell ref="Y776:Y785"/>
    <mergeCell ref="AA776:AA785"/>
    <mergeCell ref="AB776:AB785"/>
    <mergeCell ref="AG776:AG785"/>
    <mergeCell ref="B786:B787"/>
    <mergeCell ref="B776:B785"/>
    <mergeCell ref="C776:C785"/>
    <mergeCell ref="O776:O785"/>
    <mergeCell ref="P776:P785"/>
    <mergeCell ref="R776:R785"/>
    <mergeCell ref="U776:U785"/>
    <mergeCell ref="W812:W821"/>
    <mergeCell ref="Y812:Y821"/>
    <mergeCell ref="AA812:AA821"/>
    <mergeCell ref="AB812:AB821"/>
    <mergeCell ref="AG812:AG821"/>
    <mergeCell ref="B822:B823"/>
    <mergeCell ref="B812:B821"/>
    <mergeCell ref="C812:C821"/>
    <mergeCell ref="O812:O821"/>
    <mergeCell ref="P812:P821"/>
    <mergeCell ref="R812:R821"/>
    <mergeCell ref="U812:U821"/>
    <mergeCell ref="W800:W809"/>
    <mergeCell ref="Y800:Y809"/>
    <mergeCell ref="AA800:AA809"/>
    <mergeCell ref="AB800:AB809"/>
    <mergeCell ref="AG800:AG809"/>
    <mergeCell ref="B810:B811"/>
    <mergeCell ref="B800:B809"/>
    <mergeCell ref="C800:C809"/>
    <mergeCell ref="O800:O809"/>
    <mergeCell ref="P800:P809"/>
    <mergeCell ref="R800:R809"/>
    <mergeCell ref="U800:U809"/>
    <mergeCell ref="W836:W845"/>
    <mergeCell ref="Y836:Y845"/>
    <mergeCell ref="AA836:AA845"/>
    <mergeCell ref="AB836:AB845"/>
    <mergeCell ref="AG836:AG845"/>
    <mergeCell ref="B846:B847"/>
    <mergeCell ref="B836:B845"/>
    <mergeCell ref="C836:C845"/>
    <mergeCell ref="O836:O845"/>
    <mergeCell ref="P836:P845"/>
    <mergeCell ref="R836:R845"/>
    <mergeCell ref="U836:U845"/>
    <mergeCell ref="W824:W833"/>
    <mergeCell ref="Y824:Y833"/>
    <mergeCell ref="AA824:AA833"/>
    <mergeCell ref="AB824:AB833"/>
    <mergeCell ref="AG824:AG833"/>
    <mergeCell ref="B834:B835"/>
    <mergeCell ref="B824:B833"/>
    <mergeCell ref="C824:C833"/>
    <mergeCell ref="O824:O833"/>
    <mergeCell ref="P824:P833"/>
    <mergeCell ref="R824:R833"/>
    <mergeCell ref="U824:U833"/>
    <mergeCell ref="W860:W869"/>
    <mergeCell ref="Y860:Y869"/>
    <mergeCell ref="AA860:AA869"/>
    <mergeCell ref="AB860:AB869"/>
    <mergeCell ref="AG860:AG869"/>
    <mergeCell ref="B870:B871"/>
    <mergeCell ref="B860:B869"/>
    <mergeCell ref="C860:C869"/>
    <mergeCell ref="O860:O869"/>
    <mergeCell ref="P860:P869"/>
    <mergeCell ref="R860:R869"/>
    <mergeCell ref="U860:U869"/>
    <mergeCell ref="W848:W857"/>
    <mergeCell ref="Y848:Y857"/>
    <mergeCell ref="AA848:AA857"/>
    <mergeCell ref="AB848:AB857"/>
    <mergeCell ref="AG848:AG857"/>
    <mergeCell ref="B858:B859"/>
    <mergeCell ref="B848:B857"/>
    <mergeCell ref="C848:C857"/>
    <mergeCell ref="O848:O857"/>
    <mergeCell ref="P848:P857"/>
    <mergeCell ref="R848:R857"/>
    <mergeCell ref="U848:U857"/>
    <mergeCell ref="W884:W893"/>
    <mergeCell ref="Y884:Y893"/>
    <mergeCell ref="AA884:AA893"/>
    <mergeCell ref="AB884:AB893"/>
    <mergeCell ref="AG884:AG893"/>
    <mergeCell ref="B894:B895"/>
    <mergeCell ref="B884:B893"/>
    <mergeCell ref="C884:C893"/>
    <mergeCell ref="O884:O893"/>
    <mergeCell ref="P884:P893"/>
    <mergeCell ref="R884:R893"/>
    <mergeCell ref="U884:U893"/>
    <mergeCell ref="W872:W881"/>
    <mergeCell ref="Y872:Y881"/>
    <mergeCell ref="AA872:AA881"/>
    <mergeCell ref="AB872:AB881"/>
    <mergeCell ref="AG872:AG881"/>
    <mergeCell ref="B882:B883"/>
    <mergeCell ref="B872:B881"/>
    <mergeCell ref="C872:C881"/>
    <mergeCell ref="O872:O881"/>
    <mergeCell ref="P872:P881"/>
    <mergeCell ref="R872:R881"/>
    <mergeCell ref="U872:U881"/>
    <mergeCell ref="W908:W917"/>
    <mergeCell ref="Y908:Y917"/>
    <mergeCell ref="AA908:AA917"/>
    <mergeCell ref="AB908:AB917"/>
    <mergeCell ref="AG908:AG917"/>
    <mergeCell ref="B918:B919"/>
    <mergeCell ref="B908:B917"/>
    <mergeCell ref="C908:C917"/>
    <mergeCell ref="O908:O917"/>
    <mergeCell ref="P908:P917"/>
    <mergeCell ref="R908:R917"/>
    <mergeCell ref="U908:U917"/>
    <mergeCell ref="W896:W905"/>
    <mergeCell ref="Y896:Y905"/>
    <mergeCell ref="AA896:AA905"/>
    <mergeCell ref="AB896:AB905"/>
    <mergeCell ref="AG896:AG905"/>
    <mergeCell ref="B906:B907"/>
    <mergeCell ref="B896:B905"/>
    <mergeCell ref="C896:C905"/>
    <mergeCell ref="O896:O905"/>
    <mergeCell ref="P896:P905"/>
    <mergeCell ref="R896:R905"/>
    <mergeCell ref="U896:U905"/>
    <mergeCell ref="W932:W941"/>
    <mergeCell ref="Y932:Y941"/>
    <mergeCell ref="AA932:AA941"/>
    <mergeCell ref="AB932:AB941"/>
    <mergeCell ref="AG932:AG941"/>
    <mergeCell ref="B942:B943"/>
    <mergeCell ref="B932:B941"/>
    <mergeCell ref="C932:C941"/>
    <mergeCell ref="O932:O941"/>
    <mergeCell ref="P932:P941"/>
    <mergeCell ref="R932:R941"/>
    <mergeCell ref="U932:U941"/>
    <mergeCell ref="W920:W929"/>
    <mergeCell ref="Y920:Y929"/>
    <mergeCell ref="AA920:AA929"/>
    <mergeCell ref="AB920:AB929"/>
    <mergeCell ref="AG920:AG929"/>
    <mergeCell ref="B930:B931"/>
    <mergeCell ref="B920:B929"/>
    <mergeCell ref="C920:C929"/>
    <mergeCell ref="O920:O929"/>
    <mergeCell ref="P920:P929"/>
    <mergeCell ref="R920:R929"/>
    <mergeCell ref="U920:U929"/>
    <mergeCell ref="W956:W965"/>
    <mergeCell ref="Y956:Y965"/>
    <mergeCell ref="AA956:AA965"/>
    <mergeCell ref="AB956:AB965"/>
    <mergeCell ref="AG956:AG965"/>
    <mergeCell ref="B966:B967"/>
    <mergeCell ref="B956:B965"/>
    <mergeCell ref="C956:C965"/>
    <mergeCell ref="O956:O965"/>
    <mergeCell ref="P956:P965"/>
    <mergeCell ref="R956:R965"/>
    <mergeCell ref="U956:U965"/>
    <mergeCell ref="W944:W953"/>
    <mergeCell ref="Y944:Y953"/>
    <mergeCell ref="AA944:AA953"/>
    <mergeCell ref="AB944:AB953"/>
    <mergeCell ref="AG944:AG953"/>
    <mergeCell ref="B954:B955"/>
    <mergeCell ref="B944:B953"/>
    <mergeCell ref="C944:C953"/>
    <mergeCell ref="O944:O953"/>
    <mergeCell ref="P944:P953"/>
    <mergeCell ref="R944:R953"/>
    <mergeCell ref="U944:U953"/>
    <mergeCell ref="W980:W989"/>
    <mergeCell ref="Y980:Y989"/>
    <mergeCell ref="AA980:AA989"/>
    <mergeCell ref="AB980:AB989"/>
    <mergeCell ref="AG980:AG989"/>
    <mergeCell ref="B990:B991"/>
    <mergeCell ref="B980:B989"/>
    <mergeCell ref="C980:C989"/>
    <mergeCell ref="O980:O989"/>
    <mergeCell ref="P980:P989"/>
    <mergeCell ref="R980:R989"/>
    <mergeCell ref="U980:U989"/>
    <mergeCell ref="W968:W977"/>
    <mergeCell ref="Y968:Y977"/>
    <mergeCell ref="AA968:AA977"/>
    <mergeCell ref="AB968:AB977"/>
    <mergeCell ref="AG968:AG977"/>
    <mergeCell ref="B978:B979"/>
    <mergeCell ref="B968:B977"/>
    <mergeCell ref="C968:C977"/>
    <mergeCell ref="O968:O977"/>
    <mergeCell ref="P968:P977"/>
    <mergeCell ref="R968:R977"/>
    <mergeCell ref="U968:U977"/>
    <mergeCell ref="W1004:W1013"/>
    <mergeCell ref="Y1004:Y1013"/>
    <mergeCell ref="AA1004:AA1013"/>
    <mergeCell ref="AB1004:AB1013"/>
    <mergeCell ref="AG1004:AG1013"/>
    <mergeCell ref="B1014:B1015"/>
    <mergeCell ref="B1004:B1013"/>
    <mergeCell ref="C1004:C1013"/>
    <mergeCell ref="O1004:O1013"/>
    <mergeCell ref="P1004:P1013"/>
    <mergeCell ref="R1004:R1013"/>
    <mergeCell ref="U1004:U1013"/>
    <mergeCell ref="W992:W1001"/>
    <mergeCell ref="Y992:Y1001"/>
    <mergeCell ref="AA992:AA1001"/>
    <mergeCell ref="AB992:AB1001"/>
    <mergeCell ref="AG992:AG1001"/>
    <mergeCell ref="B1002:B1003"/>
    <mergeCell ref="B992:B1001"/>
    <mergeCell ref="C992:C1001"/>
    <mergeCell ref="O992:O1001"/>
    <mergeCell ref="P992:P1001"/>
    <mergeCell ref="R992:R1001"/>
    <mergeCell ref="U992:U1001"/>
    <mergeCell ref="W1028:W1037"/>
    <mergeCell ref="Y1028:Y1037"/>
    <mergeCell ref="AA1028:AA1037"/>
    <mergeCell ref="AB1028:AB1037"/>
    <mergeCell ref="AG1028:AG1037"/>
    <mergeCell ref="B1038:B1039"/>
    <mergeCell ref="B1028:B1037"/>
    <mergeCell ref="C1028:C1037"/>
    <mergeCell ref="O1028:O1037"/>
    <mergeCell ref="P1028:P1037"/>
    <mergeCell ref="R1028:R1037"/>
    <mergeCell ref="U1028:U1037"/>
    <mergeCell ref="W1016:W1025"/>
    <mergeCell ref="Y1016:Y1025"/>
    <mergeCell ref="AA1016:AA1025"/>
    <mergeCell ref="AB1016:AB1025"/>
    <mergeCell ref="AG1016:AG1025"/>
    <mergeCell ref="B1026:B1027"/>
    <mergeCell ref="B1016:B1025"/>
    <mergeCell ref="C1016:C1025"/>
    <mergeCell ref="O1016:O1025"/>
    <mergeCell ref="P1016:P1025"/>
    <mergeCell ref="R1016:R1025"/>
    <mergeCell ref="U1016:U1025"/>
    <mergeCell ref="W1052:W1061"/>
    <mergeCell ref="Y1052:Y1061"/>
    <mergeCell ref="AA1052:AA1061"/>
    <mergeCell ref="AB1052:AB1061"/>
    <mergeCell ref="AG1052:AG1061"/>
    <mergeCell ref="B1062:B1063"/>
    <mergeCell ref="B1052:B1061"/>
    <mergeCell ref="C1052:C1061"/>
    <mergeCell ref="O1052:O1061"/>
    <mergeCell ref="P1052:P1061"/>
    <mergeCell ref="R1052:R1061"/>
    <mergeCell ref="U1052:U1061"/>
    <mergeCell ref="W1040:W1049"/>
    <mergeCell ref="Y1040:Y1049"/>
    <mergeCell ref="AA1040:AA1049"/>
    <mergeCell ref="AB1040:AB1049"/>
    <mergeCell ref="AG1040:AG1049"/>
    <mergeCell ref="B1050:B1051"/>
    <mergeCell ref="B1040:B1049"/>
    <mergeCell ref="C1040:C1049"/>
    <mergeCell ref="O1040:O1049"/>
    <mergeCell ref="P1040:P1049"/>
    <mergeCell ref="R1040:R1049"/>
    <mergeCell ref="U1040:U1049"/>
    <mergeCell ref="W1076:W1085"/>
    <mergeCell ref="Y1076:Y1085"/>
    <mergeCell ref="AA1076:AA1085"/>
    <mergeCell ref="AB1076:AB1085"/>
    <mergeCell ref="AG1076:AG1085"/>
    <mergeCell ref="B1086:B1087"/>
    <mergeCell ref="B1076:B1085"/>
    <mergeCell ref="C1076:C1085"/>
    <mergeCell ref="O1076:O1085"/>
    <mergeCell ref="P1076:P1085"/>
    <mergeCell ref="R1076:R1085"/>
    <mergeCell ref="U1076:U1085"/>
    <mergeCell ref="W1064:W1073"/>
    <mergeCell ref="Y1064:Y1073"/>
    <mergeCell ref="AA1064:AA1073"/>
    <mergeCell ref="AB1064:AB1073"/>
    <mergeCell ref="AG1064:AG1073"/>
    <mergeCell ref="B1074:B1075"/>
    <mergeCell ref="B1064:B1073"/>
    <mergeCell ref="C1064:C1073"/>
    <mergeCell ref="O1064:O1073"/>
    <mergeCell ref="P1064:P1073"/>
    <mergeCell ref="R1064:R1073"/>
    <mergeCell ref="U1064:U1073"/>
    <mergeCell ref="W1100:W1109"/>
    <mergeCell ref="Y1100:Y1109"/>
    <mergeCell ref="AA1100:AA1109"/>
    <mergeCell ref="AB1100:AB1109"/>
    <mergeCell ref="AG1100:AG1109"/>
    <mergeCell ref="B1110:B1111"/>
    <mergeCell ref="B1100:B1109"/>
    <mergeCell ref="C1100:C1109"/>
    <mergeCell ref="O1100:O1109"/>
    <mergeCell ref="P1100:P1109"/>
    <mergeCell ref="R1100:R1109"/>
    <mergeCell ref="U1100:U1109"/>
    <mergeCell ref="W1088:W1097"/>
    <mergeCell ref="Y1088:Y1097"/>
    <mergeCell ref="AA1088:AA1097"/>
    <mergeCell ref="AB1088:AB1097"/>
    <mergeCell ref="AG1088:AG1097"/>
    <mergeCell ref="B1098:B1099"/>
    <mergeCell ref="B1088:B1097"/>
    <mergeCell ref="C1088:C1097"/>
    <mergeCell ref="O1088:O1097"/>
    <mergeCell ref="P1088:P1097"/>
    <mergeCell ref="R1088:R1097"/>
    <mergeCell ref="U1088:U1097"/>
    <mergeCell ref="W1124:W1133"/>
    <mergeCell ref="Y1124:Y1133"/>
    <mergeCell ref="AA1124:AA1133"/>
    <mergeCell ref="AB1124:AB1133"/>
    <mergeCell ref="AG1124:AG1133"/>
    <mergeCell ref="B1134:B1135"/>
    <mergeCell ref="B1124:B1133"/>
    <mergeCell ref="C1124:C1133"/>
    <mergeCell ref="O1124:O1133"/>
    <mergeCell ref="P1124:P1133"/>
    <mergeCell ref="R1124:R1133"/>
    <mergeCell ref="U1124:U1133"/>
    <mergeCell ref="W1112:W1121"/>
    <mergeCell ref="Y1112:Y1121"/>
    <mergeCell ref="AA1112:AA1121"/>
    <mergeCell ref="AB1112:AB1121"/>
    <mergeCell ref="AG1112:AG1121"/>
    <mergeCell ref="B1122:B1123"/>
    <mergeCell ref="B1112:B1121"/>
    <mergeCell ref="C1112:C1121"/>
    <mergeCell ref="O1112:O1121"/>
    <mergeCell ref="P1112:P1121"/>
    <mergeCell ref="R1112:R1121"/>
    <mergeCell ref="U1112:U1121"/>
    <mergeCell ref="W1148:W1157"/>
    <mergeCell ref="Y1148:Y1157"/>
    <mergeCell ref="AA1148:AA1157"/>
    <mergeCell ref="AB1148:AB1157"/>
    <mergeCell ref="AG1148:AG1157"/>
    <mergeCell ref="B1158:B1159"/>
    <mergeCell ref="B1148:B1157"/>
    <mergeCell ref="C1148:C1157"/>
    <mergeCell ref="O1148:O1157"/>
    <mergeCell ref="P1148:P1157"/>
    <mergeCell ref="R1148:R1157"/>
    <mergeCell ref="U1148:U1157"/>
    <mergeCell ref="W1136:W1145"/>
    <mergeCell ref="Y1136:Y1145"/>
    <mergeCell ref="AA1136:AA1145"/>
    <mergeCell ref="AB1136:AB1145"/>
    <mergeCell ref="AG1136:AG1145"/>
    <mergeCell ref="B1146:B1147"/>
    <mergeCell ref="E1147:F1147"/>
    <mergeCell ref="B1136:B1145"/>
    <mergeCell ref="C1136:C1145"/>
    <mergeCell ref="O1136:O1145"/>
    <mergeCell ref="P1136:P1145"/>
    <mergeCell ref="R1136:R1145"/>
    <mergeCell ref="U1136:U1145"/>
    <mergeCell ref="W1172:W1181"/>
    <mergeCell ref="Y1172:Y1181"/>
    <mergeCell ref="AA1172:AA1181"/>
    <mergeCell ref="AB1172:AB1181"/>
    <mergeCell ref="AG1172:AG1181"/>
    <mergeCell ref="B1182:B1183"/>
    <mergeCell ref="B1172:B1181"/>
    <mergeCell ref="C1172:C1181"/>
    <mergeCell ref="O1172:O1181"/>
    <mergeCell ref="P1172:P1181"/>
    <mergeCell ref="R1172:R1181"/>
    <mergeCell ref="U1172:U1181"/>
    <mergeCell ref="W1160:W1169"/>
    <mergeCell ref="Y1160:Y1169"/>
    <mergeCell ref="AA1160:AA1169"/>
    <mergeCell ref="AB1160:AB1169"/>
    <mergeCell ref="AG1160:AG1169"/>
    <mergeCell ref="B1170:B1171"/>
    <mergeCell ref="B1160:B1169"/>
    <mergeCell ref="C1160:C1169"/>
    <mergeCell ref="O1160:O1169"/>
    <mergeCell ref="P1160:P1169"/>
    <mergeCell ref="R1160:R1169"/>
    <mergeCell ref="U1160:U1169"/>
    <mergeCell ref="W1196:W1205"/>
    <mergeCell ref="Y1196:Y1205"/>
    <mergeCell ref="AA1196:AA1205"/>
    <mergeCell ref="AB1196:AB1205"/>
    <mergeCell ref="AG1196:AG1205"/>
    <mergeCell ref="B1206:B1207"/>
    <mergeCell ref="B1196:B1205"/>
    <mergeCell ref="C1196:C1205"/>
    <mergeCell ref="O1196:O1205"/>
    <mergeCell ref="P1196:P1205"/>
    <mergeCell ref="R1196:R1205"/>
    <mergeCell ref="U1196:U1205"/>
    <mergeCell ref="W1184:W1193"/>
    <mergeCell ref="Y1184:Y1193"/>
    <mergeCell ref="AA1184:AA1193"/>
    <mergeCell ref="AB1184:AB1193"/>
    <mergeCell ref="AG1184:AG1193"/>
    <mergeCell ref="B1194:B1195"/>
    <mergeCell ref="B1184:B1193"/>
    <mergeCell ref="C1184:C1193"/>
    <mergeCell ref="O1184:O1193"/>
    <mergeCell ref="P1184:P1193"/>
    <mergeCell ref="R1184:R1193"/>
    <mergeCell ref="U1184:U1193"/>
    <mergeCell ref="W1220:W1229"/>
    <mergeCell ref="Y1220:Y1229"/>
    <mergeCell ref="AA1220:AA1229"/>
    <mergeCell ref="AB1220:AB1229"/>
    <mergeCell ref="AG1220:AG1229"/>
    <mergeCell ref="B1230:B1231"/>
    <mergeCell ref="B1220:B1229"/>
    <mergeCell ref="C1220:C1229"/>
    <mergeCell ref="O1220:O1229"/>
    <mergeCell ref="P1220:P1229"/>
    <mergeCell ref="R1220:R1229"/>
    <mergeCell ref="U1220:U1229"/>
    <mergeCell ref="W1208:W1217"/>
    <mergeCell ref="Y1208:Y1217"/>
    <mergeCell ref="AA1208:AA1217"/>
    <mergeCell ref="AB1208:AB1217"/>
    <mergeCell ref="AG1208:AG1217"/>
    <mergeCell ref="B1218:B1219"/>
    <mergeCell ref="B1208:B1217"/>
    <mergeCell ref="C1208:C1217"/>
    <mergeCell ref="O1208:O1217"/>
    <mergeCell ref="P1208:P1217"/>
    <mergeCell ref="R1208:R1217"/>
    <mergeCell ref="U1208:U1217"/>
    <mergeCell ref="W1244:W1253"/>
    <mergeCell ref="Y1244:Y1253"/>
    <mergeCell ref="AA1244:AA1253"/>
    <mergeCell ref="AB1244:AB1253"/>
    <mergeCell ref="AG1244:AG1253"/>
    <mergeCell ref="B1254:B1255"/>
    <mergeCell ref="B1244:B1253"/>
    <mergeCell ref="C1244:C1253"/>
    <mergeCell ref="O1244:O1253"/>
    <mergeCell ref="P1244:P1253"/>
    <mergeCell ref="R1244:R1253"/>
    <mergeCell ref="U1244:U1253"/>
    <mergeCell ref="W1232:W1241"/>
    <mergeCell ref="Y1232:Y1241"/>
    <mergeCell ref="AA1232:AA1241"/>
    <mergeCell ref="AB1232:AB1241"/>
    <mergeCell ref="AG1232:AG1241"/>
    <mergeCell ref="B1242:B1243"/>
    <mergeCell ref="B1232:B1241"/>
    <mergeCell ref="C1232:C1241"/>
    <mergeCell ref="O1232:O1241"/>
    <mergeCell ref="P1232:P1241"/>
    <mergeCell ref="R1232:R1241"/>
    <mergeCell ref="U1232:U1241"/>
    <mergeCell ref="W1268:W1277"/>
    <mergeCell ref="Y1268:Y1277"/>
    <mergeCell ref="AA1268:AA1277"/>
    <mergeCell ref="AB1268:AB1277"/>
    <mergeCell ref="AG1268:AG1277"/>
    <mergeCell ref="B1278:B1279"/>
    <mergeCell ref="B1268:B1277"/>
    <mergeCell ref="C1268:C1277"/>
    <mergeCell ref="O1268:O1277"/>
    <mergeCell ref="P1268:P1277"/>
    <mergeCell ref="R1268:R1277"/>
    <mergeCell ref="U1268:U1277"/>
    <mergeCell ref="W1256:W1265"/>
    <mergeCell ref="Y1256:Y1265"/>
    <mergeCell ref="AA1256:AA1265"/>
    <mergeCell ref="AB1256:AB1265"/>
    <mergeCell ref="AG1256:AG1265"/>
    <mergeCell ref="B1266:B1267"/>
    <mergeCell ref="B1256:B1265"/>
    <mergeCell ref="C1256:C1265"/>
    <mergeCell ref="O1256:O1265"/>
    <mergeCell ref="P1256:P1265"/>
    <mergeCell ref="R1256:R1265"/>
    <mergeCell ref="U1256:U1265"/>
    <mergeCell ref="W1292:W1301"/>
    <mergeCell ref="Y1292:Y1301"/>
    <mergeCell ref="AA1292:AA1301"/>
    <mergeCell ref="AB1292:AB1301"/>
    <mergeCell ref="AG1292:AG1301"/>
    <mergeCell ref="B1302:B1303"/>
    <mergeCell ref="B1292:B1301"/>
    <mergeCell ref="C1292:C1301"/>
    <mergeCell ref="O1292:O1301"/>
    <mergeCell ref="P1292:P1301"/>
    <mergeCell ref="R1292:R1301"/>
    <mergeCell ref="U1292:U1301"/>
    <mergeCell ref="W1280:W1289"/>
    <mergeCell ref="Y1280:Y1289"/>
    <mergeCell ref="AA1280:AA1289"/>
    <mergeCell ref="AB1280:AB1289"/>
    <mergeCell ref="AG1280:AG1289"/>
    <mergeCell ref="B1290:B1291"/>
    <mergeCell ref="B1280:B1289"/>
    <mergeCell ref="C1280:C1289"/>
    <mergeCell ref="O1280:O1289"/>
    <mergeCell ref="P1280:P1289"/>
    <mergeCell ref="R1280:R1289"/>
    <mergeCell ref="U1280:U1289"/>
    <mergeCell ref="W1316:W1325"/>
    <mergeCell ref="Y1316:Y1325"/>
    <mergeCell ref="AA1316:AA1325"/>
    <mergeCell ref="AB1316:AB1325"/>
    <mergeCell ref="AG1316:AG1325"/>
    <mergeCell ref="B1326:B1327"/>
    <mergeCell ref="B1316:B1325"/>
    <mergeCell ref="C1316:C1325"/>
    <mergeCell ref="O1316:O1325"/>
    <mergeCell ref="P1316:P1325"/>
    <mergeCell ref="R1316:R1325"/>
    <mergeCell ref="U1316:U1325"/>
    <mergeCell ref="W1304:W1313"/>
    <mergeCell ref="Y1304:Y1313"/>
    <mergeCell ref="AA1304:AA1313"/>
    <mergeCell ref="AB1304:AB1313"/>
    <mergeCell ref="AG1304:AG1313"/>
    <mergeCell ref="B1314:B1315"/>
    <mergeCell ref="B1304:B1313"/>
    <mergeCell ref="C1304:C1313"/>
    <mergeCell ref="O1304:O1313"/>
    <mergeCell ref="P1304:P1313"/>
    <mergeCell ref="R1304:R1313"/>
    <mergeCell ref="U1304:U1313"/>
    <mergeCell ref="AB1340:AB1349"/>
    <mergeCell ref="AG1340:AG1349"/>
    <mergeCell ref="B1350:B1351"/>
    <mergeCell ref="B1340:B1349"/>
    <mergeCell ref="C1340:C1349"/>
    <mergeCell ref="O1340:O1349"/>
    <mergeCell ref="P1340:P1349"/>
    <mergeCell ref="R1340:R1349"/>
    <mergeCell ref="U1340:U1349"/>
    <mergeCell ref="W1328:W1337"/>
    <mergeCell ref="Y1328:Y1337"/>
    <mergeCell ref="AA1328:AA1337"/>
    <mergeCell ref="AB1328:AB1337"/>
    <mergeCell ref="AG1328:AG1337"/>
    <mergeCell ref="B1338:B1339"/>
    <mergeCell ref="B1328:B1337"/>
    <mergeCell ref="C1328:C1337"/>
    <mergeCell ref="O1328:O1337"/>
    <mergeCell ref="P1328:P1337"/>
    <mergeCell ref="R1328:R1337"/>
    <mergeCell ref="U1328:U1337"/>
    <mergeCell ref="W1340:W1349"/>
    <mergeCell ref="Y1340:Y1349"/>
    <mergeCell ref="AA1340:AA1349"/>
    <mergeCell ref="W1364:W1373"/>
    <mergeCell ref="Y1364:Y1373"/>
    <mergeCell ref="AA1364:AA1373"/>
    <mergeCell ref="AB1364:AB1373"/>
    <mergeCell ref="AG1364:AG1373"/>
    <mergeCell ref="E1375:F1375"/>
    <mergeCell ref="B1364:B1373"/>
    <mergeCell ref="C1364:C1373"/>
    <mergeCell ref="O1364:O1373"/>
    <mergeCell ref="P1364:P1373"/>
    <mergeCell ref="R1364:R1373"/>
    <mergeCell ref="U1364:U1373"/>
    <mergeCell ref="W1352:W1361"/>
    <mergeCell ref="Y1352:Y1361"/>
    <mergeCell ref="AA1352:AA1361"/>
    <mergeCell ref="AB1352:AB1361"/>
    <mergeCell ref="AG1352:AG1361"/>
    <mergeCell ref="B1362:B1363"/>
    <mergeCell ref="B1352:B1361"/>
    <mergeCell ref="C1352:C1361"/>
    <mergeCell ref="O1352:O1361"/>
    <mergeCell ref="P1352:P1361"/>
    <mergeCell ref="R1352:R1361"/>
    <mergeCell ref="U1352:U1361"/>
  </mergeCells>
  <conditionalFormatting sqref="AH20:AI20 AI21:AI29 S20:T20 S23:T23 S25:T25 S27:T27 S500:T500 S503:T503 S505:T505 S507:T507 S512:T512 S515:T515 S517:T517 S519:T519 S524:T524 S527:T527 S529:T529 S531:T531 S536:T536 S539:T539 S541:T541 S543:T543 S548:T548 S551:T551 S553:T553 S555:T555 S560:T560 S563:T563 S565:T565 S567:T567 S572:T572 S575:T575 S577:T577 S579:T579 S584:T584 S587:T587 S589:T589 S591:T591 S596:T596 S599:T599 S601:T601 S603:T603 S608:T608 S611:T611 S613:T613 S615:T615 S620:T620 S623:T623 S625:T625 S627:T627 S632:T632 S635:T635 S637:T637 S639:T639 S644:T644 S647:T647 S649:T649 S651:T651 S656:T656 S659:T659 S661:T661 S663:T663 S668:T668 S671:T671 S673:T673 S675:T675 S680:T680 S683:T683 S685:T685 S687:T687 S692:T692 S695:T695 S697:T697 S699:T699 S704:T704 S707:T707 S709:T709 S711:T711 S716:T716 S719:T719 S721:T721 S723:T723 S728:T728 S731:T731 S733:T733 S735:T735 S740:T740 S743:T743 S745:T745 S747:T747 S752:T752 S755:T755 S757:T757 S759:T759 S764:T764 S767:T767 S769:T769 S771:T771 S776:T776 S779:T779 S781:T781 S783:T783 S788:T788 S791:T791 S793:T793 S795:T795 S800:T800 S803:T803 S805:T805 S807:T807 S812:T812 S815:T815 S817:T817 S819:T819 S824:T824 S827:T827 S829:T829 S831:T831 S836:T836 S839:T839 S841:T841 S843:T843 S848:T848 S851:T851 S853:T853 S855:T855 S860:T860 S863:T863 S865:T865 S867:T867 S872:T872 S875:T875 S877:T877 S879:T879 S884:T884 S887:T887 S889:T889 S891:T891 S896:T896 S899:T899 S901:T901 S903:T903 S908:T908 S911:T911 S913:T913 S915:T915 S920:T920 S923:T923 S925:T925 S927:T927 S932:T932 S935:T935 S937:T937 S939:T939 S944:T944 S947:T947 S949:T949 S951:T951 S956:T956 S959:T959 S961:T961 S963:T963 S968:T968 S971:T971 S973:T973 S975:T975 S980:T980 S983:T983 S985:T985 S987:T987 S992:T992 S995:T995 S997:T997 S999:T999 S1004:T1004 S1007:T1007 S1009:T1009 S1011:T1011 S1016:T1016 S1019:T1019 S1021:T1021 S1023:T1023 S1028:T1028 S1031:T1031 S1033:T1033 S1035:T1035 S1040:T1040 S1043:T1043 S1045:T1045 S1047:T1047 S1052:T1052 S1055:T1055 S1057:T1057 S1059:T1059 S1064:T1064 S1067:T1067 S1069:T1069 S1071:T1071 S1076:T1076 S1079:T1079 S1081:T1081 S1083:T1083 S1088:T1088 S1091:T1091 S1093:T1093 S1095:T1095 S1100:T1100 S1103:T1103 S1105:T1105 S1107:T1107 S1112:T1112 S1115:T1115 S1117:T1117 S1119:T1119 S1124:T1124 S1127:T1127 S1129:T1129 S1131:T1131 S1136:T1136 S1139:T1139 S1141:T1141 S1143:T1143 S1148:T1148 S1151:T1151 S1153:T1153 S1155:T1155 S1160:T1160 S1163:T1163 S1165:T1165 S1167:T1167 S1172:T1172 S1175:T1175 S1177:T1177 S1179:T1179 S1184:T1184 S1187:T1187 S1189:T1189 S1191:T1191 S1196:T1196 S1199:T1199 S1201:T1201 S1203:T1203 S1208:T1208 S1211:T1211 S1213:T1213 S1215:T1215 S1220:T1220 S1223:T1223 S1225:T1225 S1227:T1227 S1232:T1232 S1235:T1235 S1237:T1237 S1239:T1239 S1244:T1244 S1247:T1247 S1249:T1249 S1251:T1251 S1256:T1256 S1259:T1259 S1261:T1261 S1263:T1263 S1268:T1268 S1271:T1271 S1273:T1273 S1275:T1275 S1280:T1280 S1283:T1283 S1285:T1285 S1287:T1287 S1292:T1292 S1295:T1295 S1297:T1297 S1299:T1299 S1304:T1304 S1307:T1307 S1309:T1309 S1311:T1311 S1316:T1316 S1319:T1319 S1321:T1321 S1323:T1323 S1328:T1328 S1331:T1331 S1333:T1333 S1335:T1335 S1340:T1340 S1343:T1343 S1345:T1345 S1347:T1347 S1352:T1352 S1355:T1355 S1357:T1357 S1359:T1359 S1364:T1364 S1367:T1367 S1369:T1369 S1371:T1371">
    <cfRule type="cellIs" dxfId="1832" priority="463" operator="equal">
      <formula>"Dificil"</formula>
    </cfRule>
    <cfRule type="cellIs" dxfId="1831" priority="464" operator="equal">
      <formula>"Moderado"</formula>
    </cfRule>
    <cfRule type="cellIs" dxfId="1830" priority="465" operator="equal">
      <formula>"Facil"</formula>
    </cfRule>
  </conditionalFormatting>
  <conditionalFormatting sqref="AI32:AI41">
    <cfRule type="cellIs" dxfId="1829" priority="460" operator="equal">
      <formula>"Dificil"</formula>
    </cfRule>
    <cfRule type="cellIs" dxfId="1828" priority="461" operator="equal">
      <formula>"Moderado"</formula>
    </cfRule>
    <cfRule type="cellIs" dxfId="1827" priority="462" operator="equal">
      <formula>"Facil"</formula>
    </cfRule>
  </conditionalFormatting>
  <conditionalFormatting sqref="AI44:AI53">
    <cfRule type="cellIs" dxfId="1826" priority="457" operator="equal">
      <formula>"Dificil"</formula>
    </cfRule>
    <cfRule type="cellIs" dxfId="1825" priority="458" operator="equal">
      <formula>"Moderado"</formula>
    </cfRule>
    <cfRule type="cellIs" dxfId="1824" priority="459" operator="equal">
      <formula>"Facil"</formula>
    </cfRule>
  </conditionalFormatting>
  <conditionalFormatting sqref="AH56:AI56 AI57:AI65">
    <cfRule type="cellIs" dxfId="1823" priority="454" operator="equal">
      <formula>"Dificil"</formula>
    </cfRule>
    <cfRule type="cellIs" dxfId="1822" priority="455" operator="equal">
      <formula>"Moderado"</formula>
    </cfRule>
    <cfRule type="cellIs" dxfId="1821" priority="456" operator="equal">
      <formula>"Facil"</formula>
    </cfRule>
  </conditionalFormatting>
  <conditionalFormatting sqref="AH68:AI68 AI69:AI77">
    <cfRule type="cellIs" dxfId="1820" priority="451" operator="equal">
      <formula>"Dificil"</formula>
    </cfRule>
    <cfRule type="cellIs" dxfId="1819" priority="452" operator="equal">
      <formula>"Moderado"</formula>
    </cfRule>
    <cfRule type="cellIs" dxfId="1818" priority="453" operator="equal">
      <formula>"Facil"</formula>
    </cfRule>
  </conditionalFormatting>
  <conditionalFormatting sqref="AH80:AI80 AI81:AI85 AI88:AI89">
    <cfRule type="cellIs" dxfId="1817" priority="448" operator="equal">
      <formula>"Dificil"</formula>
    </cfRule>
    <cfRule type="cellIs" dxfId="1816" priority="449" operator="equal">
      <formula>"Moderado"</formula>
    </cfRule>
    <cfRule type="cellIs" dxfId="1815" priority="450" operator="equal">
      <formula>"Facil"</formula>
    </cfRule>
  </conditionalFormatting>
  <conditionalFormatting sqref="AH92:AI92 AI93:AI101">
    <cfRule type="cellIs" dxfId="1814" priority="445" operator="equal">
      <formula>"Dificil"</formula>
    </cfRule>
    <cfRule type="cellIs" dxfId="1813" priority="446" operator="equal">
      <formula>"Moderado"</formula>
    </cfRule>
    <cfRule type="cellIs" dxfId="1812" priority="447" operator="equal">
      <formula>"Facil"</formula>
    </cfRule>
  </conditionalFormatting>
  <conditionalFormatting sqref="AH104:AI104 AI105:AI113">
    <cfRule type="cellIs" dxfId="1811" priority="442" operator="equal">
      <formula>"Dificil"</formula>
    </cfRule>
    <cfRule type="cellIs" dxfId="1810" priority="443" operator="equal">
      <formula>"Moderado"</formula>
    </cfRule>
    <cfRule type="cellIs" dxfId="1809" priority="444" operator="equal">
      <formula>"Facil"</formula>
    </cfRule>
  </conditionalFormatting>
  <conditionalFormatting sqref="AH116:AI116 AI117:AI125">
    <cfRule type="cellIs" dxfId="1808" priority="439" operator="equal">
      <formula>"Dificil"</formula>
    </cfRule>
    <cfRule type="cellIs" dxfId="1807" priority="440" operator="equal">
      <formula>"Moderado"</formula>
    </cfRule>
    <cfRule type="cellIs" dxfId="1806" priority="441" operator="equal">
      <formula>"Facil"</formula>
    </cfRule>
  </conditionalFormatting>
  <conditionalFormatting sqref="AH128:AI128 AI129:AI137">
    <cfRule type="cellIs" dxfId="1805" priority="436" operator="equal">
      <formula>"Dificil"</formula>
    </cfRule>
    <cfRule type="cellIs" dxfId="1804" priority="437" operator="equal">
      <formula>"Moderado"</formula>
    </cfRule>
    <cfRule type="cellIs" dxfId="1803" priority="438" operator="equal">
      <formula>"Facil"</formula>
    </cfRule>
  </conditionalFormatting>
  <conditionalFormatting sqref="AH140:AI140 AI141:AI149">
    <cfRule type="cellIs" dxfId="1802" priority="433" operator="equal">
      <formula>"Dificil"</formula>
    </cfRule>
    <cfRule type="cellIs" dxfId="1801" priority="434" operator="equal">
      <formula>"Moderado"</formula>
    </cfRule>
    <cfRule type="cellIs" dxfId="1800" priority="435" operator="equal">
      <formula>"Facil"</formula>
    </cfRule>
  </conditionalFormatting>
  <conditionalFormatting sqref="AH152:AI152 AI153:AI161">
    <cfRule type="cellIs" dxfId="1799" priority="430" operator="equal">
      <formula>"Dificil"</formula>
    </cfRule>
    <cfRule type="cellIs" dxfId="1798" priority="431" operator="equal">
      <formula>"Moderado"</formula>
    </cfRule>
    <cfRule type="cellIs" dxfId="1797" priority="432" operator="equal">
      <formula>"Facil"</formula>
    </cfRule>
  </conditionalFormatting>
  <conditionalFormatting sqref="AH164:AI164 AI165:AI173">
    <cfRule type="cellIs" dxfId="1796" priority="427" operator="equal">
      <formula>"Dificil"</formula>
    </cfRule>
    <cfRule type="cellIs" dxfId="1795" priority="428" operator="equal">
      <formula>"Moderado"</formula>
    </cfRule>
    <cfRule type="cellIs" dxfId="1794" priority="429" operator="equal">
      <formula>"Facil"</formula>
    </cfRule>
  </conditionalFormatting>
  <conditionalFormatting sqref="AH176:AI176 AI177:AI185">
    <cfRule type="cellIs" dxfId="1793" priority="424" operator="equal">
      <formula>"Dificil"</formula>
    </cfRule>
    <cfRule type="cellIs" dxfId="1792" priority="425" operator="equal">
      <formula>"Moderado"</formula>
    </cfRule>
    <cfRule type="cellIs" dxfId="1791" priority="426" operator="equal">
      <formula>"Facil"</formula>
    </cfRule>
  </conditionalFormatting>
  <conditionalFormatting sqref="AH188:AI188 AI189:AI197">
    <cfRule type="cellIs" dxfId="1790" priority="421" operator="equal">
      <formula>"Dificil"</formula>
    </cfRule>
    <cfRule type="cellIs" dxfId="1789" priority="422" operator="equal">
      <formula>"Moderado"</formula>
    </cfRule>
    <cfRule type="cellIs" dxfId="1788" priority="423" operator="equal">
      <formula>"Facil"</formula>
    </cfRule>
  </conditionalFormatting>
  <conditionalFormatting sqref="AH200:AI200 AI201:AI209">
    <cfRule type="cellIs" dxfId="1787" priority="418" operator="equal">
      <formula>"Dificil"</formula>
    </cfRule>
    <cfRule type="cellIs" dxfId="1786" priority="419" operator="equal">
      <formula>"Moderado"</formula>
    </cfRule>
    <cfRule type="cellIs" dxfId="1785" priority="420" operator="equal">
      <formula>"Facil"</formula>
    </cfRule>
  </conditionalFormatting>
  <conditionalFormatting sqref="AH212:AI212 AI213:AI221">
    <cfRule type="cellIs" dxfId="1784" priority="415" operator="equal">
      <formula>"Dificil"</formula>
    </cfRule>
    <cfRule type="cellIs" dxfId="1783" priority="416" operator="equal">
      <formula>"Moderado"</formula>
    </cfRule>
    <cfRule type="cellIs" dxfId="1782" priority="417" operator="equal">
      <formula>"Facil"</formula>
    </cfRule>
  </conditionalFormatting>
  <conditionalFormatting sqref="AH224:AI224 AI225:AI233">
    <cfRule type="cellIs" dxfId="1781" priority="412" operator="equal">
      <formula>"Dificil"</formula>
    </cfRule>
    <cfRule type="cellIs" dxfId="1780" priority="413" operator="equal">
      <formula>"Moderado"</formula>
    </cfRule>
    <cfRule type="cellIs" dxfId="1779" priority="414" operator="equal">
      <formula>"Facil"</formula>
    </cfRule>
  </conditionalFormatting>
  <conditionalFormatting sqref="AH236:AI236 AI237:AI245">
    <cfRule type="cellIs" dxfId="1778" priority="409" operator="equal">
      <formula>"Dificil"</formula>
    </cfRule>
    <cfRule type="cellIs" dxfId="1777" priority="410" operator="equal">
      <formula>"Moderado"</formula>
    </cfRule>
    <cfRule type="cellIs" dxfId="1776" priority="411" operator="equal">
      <formula>"Facil"</formula>
    </cfRule>
  </conditionalFormatting>
  <conditionalFormatting sqref="AH248:AI248 AI249:AI257">
    <cfRule type="cellIs" dxfId="1775" priority="406" operator="equal">
      <formula>"Dificil"</formula>
    </cfRule>
    <cfRule type="cellIs" dxfId="1774" priority="407" operator="equal">
      <formula>"Moderado"</formula>
    </cfRule>
    <cfRule type="cellIs" dxfId="1773" priority="408" operator="equal">
      <formula>"Facil"</formula>
    </cfRule>
  </conditionalFormatting>
  <conditionalFormatting sqref="AH260:AI260 AI261:AI269">
    <cfRule type="cellIs" dxfId="1772" priority="403" operator="equal">
      <formula>"Dificil"</formula>
    </cfRule>
    <cfRule type="cellIs" dxfId="1771" priority="404" operator="equal">
      <formula>"Moderado"</formula>
    </cfRule>
    <cfRule type="cellIs" dxfId="1770" priority="405" operator="equal">
      <formula>"Facil"</formula>
    </cfRule>
  </conditionalFormatting>
  <conditionalFormatting sqref="AH272:AI272 AI273:AI281">
    <cfRule type="cellIs" dxfId="1769" priority="400" operator="equal">
      <formula>"Dificil"</formula>
    </cfRule>
    <cfRule type="cellIs" dxfId="1768" priority="401" operator="equal">
      <formula>"Moderado"</formula>
    </cfRule>
    <cfRule type="cellIs" dxfId="1767" priority="402" operator="equal">
      <formula>"Facil"</formula>
    </cfRule>
  </conditionalFormatting>
  <conditionalFormatting sqref="AH284:AI284 AI285:AI293">
    <cfRule type="cellIs" dxfId="1766" priority="397" operator="equal">
      <formula>"Dificil"</formula>
    </cfRule>
    <cfRule type="cellIs" dxfId="1765" priority="398" operator="equal">
      <formula>"Moderado"</formula>
    </cfRule>
    <cfRule type="cellIs" dxfId="1764" priority="399" operator="equal">
      <formula>"Facil"</formula>
    </cfRule>
  </conditionalFormatting>
  <conditionalFormatting sqref="AH296:AI296 AI297:AI305">
    <cfRule type="cellIs" dxfId="1763" priority="394" operator="equal">
      <formula>"Dificil"</formula>
    </cfRule>
    <cfRule type="cellIs" dxfId="1762" priority="395" operator="equal">
      <formula>"Moderado"</formula>
    </cfRule>
    <cfRule type="cellIs" dxfId="1761" priority="396" operator="equal">
      <formula>"Facil"</formula>
    </cfRule>
  </conditionalFormatting>
  <conditionalFormatting sqref="AH308:AI308 AI309:AI317">
    <cfRule type="cellIs" dxfId="1760" priority="391" operator="equal">
      <formula>"Dificil"</formula>
    </cfRule>
    <cfRule type="cellIs" dxfId="1759" priority="392" operator="equal">
      <formula>"Moderado"</formula>
    </cfRule>
    <cfRule type="cellIs" dxfId="1758" priority="393" operator="equal">
      <formula>"Facil"</formula>
    </cfRule>
  </conditionalFormatting>
  <conditionalFormatting sqref="AH320:AI320 AI321:AI329">
    <cfRule type="cellIs" dxfId="1757" priority="388" operator="equal">
      <formula>"Dificil"</formula>
    </cfRule>
    <cfRule type="cellIs" dxfId="1756" priority="389" operator="equal">
      <formula>"Moderado"</formula>
    </cfRule>
    <cfRule type="cellIs" dxfId="1755" priority="390" operator="equal">
      <formula>"Facil"</formula>
    </cfRule>
  </conditionalFormatting>
  <conditionalFormatting sqref="AH332:AI332 AI333:AI341">
    <cfRule type="cellIs" dxfId="1754" priority="385" operator="equal">
      <formula>"Dificil"</formula>
    </cfRule>
    <cfRule type="cellIs" dxfId="1753" priority="386" operator="equal">
      <formula>"Moderado"</formula>
    </cfRule>
    <cfRule type="cellIs" dxfId="1752" priority="387" operator="equal">
      <formula>"Facil"</formula>
    </cfRule>
  </conditionalFormatting>
  <conditionalFormatting sqref="AH344:AI344 AI345:AI353">
    <cfRule type="cellIs" dxfId="1751" priority="382" operator="equal">
      <formula>"Dificil"</formula>
    </cfRule>
    <cfRule type="cellIs" dxfId="1750" priority="383" operator="equal">
      <formula>"Moderado"</formula>
    </cfRule>
    <cfRule type="cellIs" dxfId="1749" priority="384" operator="equal">
      <formula>"Facil"</formula>
    </cfRule>
  </conditionalFormatting>
  <conditionalFormatting sqref="AH356:AI356 AI357:AI365">
    <cfRule type="cellIs" dxfId="1748" priority="379" operator="equal">
      <formula>"Dificil"</formula>
    </cfRule>
    <cfRule type="cellIs" dxfId="1747" priority="380" operator="equal">
      <formula>"Moderado"</formula>
    </cfRule>
    <cfRule type="cellIs" dxfId="1746" priority="381" operator="equal">
      <formula>"Facil"</formula>
    </cfRule>
  </conditionalFormatting>
  <conditionalFormatting sqref="AH368:AI368 AI369:AI377">
    <cfRule type="cellIs" dxfId="1745" priority="376" operator="equal">
      <formula>"Dificil"</formula>
    </cfRule>
    <cfRule type="cellIs" dxfId="1744" priority="377" operator="equal">
      <formula>"Moderado"</formula>
    </cfRule>
    <cfRule type="cellIs" dxfId="1743" priority="378" operator="equal">
      <formula>"Facil"</formula>
    </cfRule>
  </conditionalFormatting>
  <conditionalFormatting sqref="AH380:AI380 AI381:AI389">
    <cfRule type="cellIs" dxfId="1742" priority="373" operator="equal">
      <formula>"Dificil"</formula>
    </cfRule>
    <cfRule type="cellIs" dxfId="1741" priority="374" operator="equal">
      <formula>"Moderado"</formula>
    </cfRule>
    <cfRule type="cellIs" dxfId="1740" priority="375" operator="equal">
      <formula>"Facil"</formula>
    </cfRule>
  </conditionalFormatting>
  <conditionalFormatting sqref="AH392:AI392 AI393:AI401">
    <cfRule type="cellIs" dxfId="1739" priority="370" operator="equal">
      <formula>"Dificil"</formula>
    </cfRule>
    <cfRule type="cellIs" dxfId="1738" priority="371" operator="equal">
      <formula>"Moderado"</formula>
    </cfRule>
    <cfRule type="cellIs" dxfId="1737" priority="372" operator="equal">
      <formula>"Facil"</formula>
    </cfRule>
  </conditionalFormatting>
  <conditionalFormatting sqref="AH404:AI404 AI405:AI413">
    <cfRule type="cellIs" dxfId="1736" priority="367" operator="equal">
      <formula>"Dificil"</formula>
    </cfRule>
    <cfRule type="cellIs" dxfId="1735" priority="368" operator="equal">
      <formula>"Moderado"</formula>
    </cfRule>
    <cfRule type="cellIs" dxfId="1734" priority="369" operator="equal">
      <formula>"Facil"</formula>
    </cfRule>
  </conditionalFormatting>
  <conditionalFormatting sqref="AH416:AI416 AI417:AI425">
    <cfRule type="cellIs" dxfId="1733" priority="364" operator="equal">
      <formula>"Dificil"</formula>
    </cfRule>
    <cfRule type="cellIs" dxfId="1732" priority="365" operator="equal">
      <formula>"Moderado"</formula>
    </cfRule>
    <cfRule type="cellIs" dxfId="1731" priority="366" operator="equal">
      <formula>"Facil"</formula>
    </cfRule>
  </conditionalFormatting>
  <conditionalFormatting sqref="AH428:AI428 AI429:AI437">
    <cfRule type="cellIs" dxfId="1730" priority="361" operator="equal">
      <formula>"Dificil"</formula>
    </cfRule>
    <cfRule type="cellIs" dxfId="1729" priority="362" operator="equal">
      <formula>"Moderado"</formula>
    </cfRule>
    <cfRule type="cellIs" dxfId="1728" priority="363" operator="equal">
      <formula>"Facil"</formula>
    </cfRule>
  </conditionalFormatting>
  <conditionalFormatting sqref="AH440:AI440 AI441:AI449">
    <cfRule type="cellIs" dxfId="1727" priority="358" operator="equal">
      <formula>"Dificil"</formula>
    </cfRule>
    <cfRule type="cellIs" dxfId="1726" priority="359" operator="equal">
      <formula>"Moderado"</formula>
    </cfRule>
    <cfRule type="cellIs" dxfId="1725" priority="360" operator="equal">
      <formula>"Facil"</formula>
    </cfRule>
  </conditionalFormatting>
  <conditionalFormatting sqref="AH452:AI452 AI453:AI461">
    <cfRule type="cellIs" dxfId="1724" priority="355" operator="equal">
      <formula>"Dificil"</formula>
    </cfRule>
    <cfRule type="cellIs" dxfId="1723" priority="356" operator="equal">
      <formula>"Moderado"</formula>
    </cfRule>
    <cfRule type="cellIs" dxfId="1722" priority="357" operator="equal">
      <formula>"Facil"</formula>
    </cfRule>
  </conditionalFormatting>
  <conditionalFormatting sqref="AH464:AI464 AI465:AI473">
    <cfRule type="cellIs" dxfId="1721" priority="352" operator="equal">
      <formula>"Dificil"</formula>
    </cfRule>
    <cfRule type="cellIs" dxfId="1720" priority="353" operator="equal">
      <formula>"Moderado"</formula>
    </cfRule>
    <cfRule type="cellIs" dxfId="1719" priority="354" operator="equal">
      <formula>"Facil"</formula>
    </cfRule>
  </conditionalFormatting>
  <conditionalFormatting sqref="AH476:AI476 AI477:AI485">
    <cfRule type="cellIs" dxfId="1718" priority="349" operator="equal">
      <formula>"Dificil"</formula>
    </cfRule>
    <cfRule type="cellIs" dxfId="1717" priority="350" operator="equal">
      <formula>"Moderado"</formula>
    </cfRule>
    <cfRule type="cellIs" dxfId="1716" priority="351" operator="equal">
      <formula>"Facil"</formula>
    </cfRule>
  </conditionalFormatting>
  <conditionalFormatting sqref="AH488:AI488 AI489:AI497">
    <cfRule type="cellIs" dxfId="1715" priority="346" operator="equal">
      <formula>"Dificil"</formula>
    </cfRule>
    <cfRule type="cellIs" dxfId="1714" priority="347" operator="equal">
      <formula>"Moderado"</formula>
    </cfRule>
    <cfRule type="cellIs" dxfId="1713" priority="348" operator="equal">
      <formula>"Facil"</formula>
    </cfRule>
  </conditionalFormatting>
  <conditionalFormatting sqref="AH500:AI500 AI501:AI509">
    <cfRule type="cellIs" dxfId="1712" priority="343" operator="equal">
      <formula>"Dificil"</formula>
    </cfRule>
    <cfRule type="cellIs" dxfId="1711" priority="344" operator="equal">
      <formula>"Moderado"</formula>
    </cfRule>
    <cfRule type="cellIs" dxfId="1710" priority="345" operator="equal">
      <formula>"Facil"</formula>
    </cfRule>
  </conditionalFormatting>
  <conditionalFormatting sqref="AH512:AI512 AI513:AI521">
    <cfRule type="cellIs" dxfId="1709" priority="340" operator="equal">
      <formula>"Dificil"</formula>
    </cfRule>
    <cfRule type="cellIs" dxfId="1708" priority="341" operator="equal">
      <formula>"Moderado"</formula>
    </cfRule>
    <cfRule type="cellIs" dxfId="1707" priority="342" operator="equal">
      <formula>"Facil"</formula>
    </cfRule>
  </conditionalFormatting>
  <conditionalFormatting sqref="AH524:AI524 AI525:AI533">
    <cfRule type="cellIs" dxfId="1706" priority="337" operator="equal">
      <formula>"Dificil"</formula>
    </cfRule>
    <cfRule type="cellIs" dxfId="1705" priority="338" operator="equal">
      <formula>"Moderado"</formula>
    </cfRule>
    <cfRule type="cellIs" dxfId="1704" priority="339" operator="equal">
      <formula>"Facil"</formula>
    </cfRule>
  </conditionalFormatting>
  <conditionalFormatting sqref="AH536:AI536 AI537:AI545">
    <cfRule type="cellIs" dxfId="1703" priority="334" operator="equal">
      <formula>"Dificil"</formula>
    </cfRule>
    <cfRule type="cellIs" dxfId="1702" priority="335" operator="equal">
      <formula>"Moderado"</formula>
    </cfRule>
    <cfRule type="cellIs" dxfId="1701" priority="336" operator="equal">
      <formula>"Facil"</formula>
    </cfRule>
  </conditionalFormatting>
  <conditionalFormatting sqref="AH548:AI548 AI549:AI557">
    <cfRule type="cellIs" dxfId="1700" priority="331" operator="equal">
      <formula>"Dificil"</formula>
    </cfRule>
    <cfRule type="cellIs" dxfId="1699" priority="332" operator="equal">
      <formula>"Moderado"</formula>
    </cfRule>
    <cfRule type="cellIs" dxfId="1698" priority="333" operator="equal">
      <formula>"Facil"</formula>
    </cfRule>
  </conditionalFormatting>
  <conditionalFormatting sqref="AH560:AI560 AI561:AI569">
    <cfRule type="cellIs" dxfId="1697" priority="328" operator="equal">
      <formula>"Dificil"</formula>
    </cfRule>
    <cfRule type="cellIs" dxfId="1696" priority="329" operator="equal">
      <formula>"Moderado"</formula>
    </cfRule>
    <cfRule type="cellIs" dxfId="1695" priority="330" operator="equal">
      <formula>"Facil"</formula>
    </cfRule>
  </conditionalFormatting>
  <conditionalFormatting sqref="AH572:AI572 AI573:AI581">
    <cfRule type="cellIs" dxfId="1694" priority="325" operator="equal">
      <formula>"Dificil"</formula>
    </cfRule>
    <cfRule type="cellIs" dxfId="1693" priority="326" operator="equal">
      <formula>"Moderado"</formula>
    </cfRule>
    <cfRule type="cellIs" dxfId="1692" priority="327" operator="equal">
      <formula>"Facil"</formula>
    </cfRule>
  </conditionalFormatting>
  <conditionalFormatting sqref="AH584:AI584 AI585:AI593">
    <cfRule type="cellIs" dxfId="1691" priority="322" operator="equal">
      <formula>"Dificil"</formula>
    </cfRule>
    <cfRule type="cellIs" dxfId="1690" priority="323" operator="equal">
      <formula>"Moderado"</formula>
    </cfRule>
    <cfRule type="cellIs" dxfId="1689" priority="324" operator="equal">
      <formula>"Facil"</formula>
    </cfRule>
  </conditionalFormatting>
  <conditionalFormatting sqref="AH596:AI596 AI597:AI605">
    <cfRule type="cellIs" dxfId="1688" priority="319" operator="equal">
      <formula>"Dificil"</formula>
    </cfRule>
    <cfRule type="cellIs" dxfId="1687" priority="320" operator="equal">
      <formula>"Moderado"</formula>
    </cfRule>
    <cfRule type="cellIs" dxfId="1686" priority="321" operator="equal">
      <formula>"Facil"</formula>
    </cfRule>
  </conditionalFormatting>
  <conditionalFormatting sqref="AH608:AI608 AI609:AI617">
    <cfRule type="cellIs" dxfId="1685" priority="316" operator="equal">
      <formula>"Dificil"</formula>
    </cfRule>
    <cfRule type="cellIs" dxfId="1684" priority="317" operator="equal">
      <formula>"Moderado"</formula>
    </cfRule>
    <cfRule type="cellIs" dxfId="1683" priority="318" operator="equal">
      <formula>"Facil"</formula>
    </cfRule>
  </conditionalFormatting>
  <conditionalFormatting sqref="AH620:AI620 AI621:AI629">
    <cfRule type="cellIs" dxfId="1682" priority="313" operator="equal">
      <formula>"Dificil"</formula>
    </cfRule>
    <cfRule type="cellIs" dxfId="1681" priority="314" operator="equal">
      <formula>"Moderado"</formula>
    </cfRule>
    <cfRule type="cellIs" dxfId="1680" priority="315" operator="equal">
      <formula>"Facil"</formula>
    </cfRule>
  </conditionalFormatting>
  <conditionalFormatting sqref="AH632:AI632 AI633:AI641">
    <cfRule type="cellIs" dxfId="1679" priority="310" operator="equal">
      <formula>"Dificil"</formula>
    </cfRule>
    <cfRule type="cellIs" dxfId="1678" priority="311" operator="equal">
      <formula>"Moderado"</formula>
    </cfRule>
    <cfRule type="cellIs" dxfId="1677" priority="312" operator="equal">
      <formula>"Facil"</formula>
    </cfRule>
  </conditionalFormatting>
  <conditionalFormatting sqref="AH644:AI644 AI645:AI653">
    <cfRule type="cellIs" dxfId="1676" priority="307" operator="equal">
      <formula>"Dificil"</formula>
    </cfRule>
    <cfRule type="cellIs" dxfId="1675" priority="308" operator="equal">
      <formula>"Moderado"</formula>
    </cfRule>
    <cfRule type="cellIs" dxfId="1674" priority="309" operator="equal">
      <formula>"Facil"</formula>
    </cfRule>
  </conditionalFormatting>
  <conditionalFormatting sqref="AH656:AI656 AI657:AI665">
    <cfRule type="cellIs" dxfId="1673" priority="304" operator="equal">
      <formula>"Dificil"</formula>
    </cfRule>
    <cfRule type="cellIs" dxfId="1672" priority="305" operator="equal">
      <formula>"Moderado"</formula>
    </cfRule>
    <cfRule type="cellIs" dxfId="1671" priority="306" operator="equal">
      <formula>"Facil"</formula>
    </cfRule>
  </conditionalFormatting>
  <conditionalFormatting sqref="AH668:AI668 AI669:AI677">
    <cfRule type="cellIs" dxfId="1670" priority="301" operator="equal">
      <formula>"Dificil"</formula>
    </cfRule>
    <cfRule type="cellIs" dxfId="1669" priority="302" operator="equal">
      <formula>"Moderado"</formula>
    </cfRule>
    <cfRule type="cellIs" dxfId="1668" priority="303" operator="equal">
      <formula>"Facil"</formula>
    </cfRule>
  </conditionalFormatting>
  <conditionalFormatting sqref="AH680:AI680 AI681:AI689">
    <cfRule type="cellIs" dxfId="1667" priority="298" operator="equal">
      <formula>"Dificil"</formula>
    </cfRule>
    <cfRule type="cellIs" dxfId="1666" priority="299" operator="equal">
      <formula>"Moderado"</formula>
    </cfRule>
    <cfRule type="cellIs" dxfId="1665" priority="300" operator="equal">
      <formula>"Facil"</formula>
    </cfRule>
  </conditionalFormatting>
  <conditionalFormatting sqref="AH692:AI692 AI693:AI701">
    <cfRule type="cellIs" dxfId="1664" priority="295" operator="equal">
      <formula>"Dificil"</formula>
    </cfRule>
    <cfRule type="cellIs" dxfId="1663" priority="296" operator="equal">
      <formula>"Moderado"</formula>
    </cfRule>
    <cfRule type="cellIs" dxfId="1662" priority="297" operator="equal">
      <formula>"Facil"</formula>
    </cfRule>
  </conditionalFormatting>
  <conditionalFormatting sqref="AH704:AI704 AI705:AI713">
    <cfRule type="cellIs" dxfId="1661" priority="292" operator="equal">
      <formula>"Dificil"</formula>
    </cfRule>
    <cfRule type="cellIs" dxfId="1660" priority="293" operator="equal">
      <formula>"Moderado"</formula>
    </cfRule>
    <cfRule type="cellIs" dxfId="1659" priority="294" operator="equal">
      <formula>"Facil"</formula>
    </cfRule>
  </conditionalFormatting>
  <conditionalFormatting sqref="AH716:AI716 AI717:AI725">
    <cfRule type="cellIs" dxfId="1658" priority="289" operator="equal">
      <formula>"Dificil"</formula>
    </cfRule>
    <cfRule type="cellIs" dxfId="1657" priority="290" operator="equal">
      <formula>"Moderado"</formula>
    </cfRule>
    <cfRule type="cellIs" dxfId="1656" priority="291" operator="equal">
      <formula>"Facil"</formula>
    </cfRule>
  </conditionalFormatting>
  <conditionalFormatting sqref="AH728:AI728 AI729:AI737">
    <cfRule type="cellIs" dxfId="1655" priority="286" operator="equal">
      <formula>"Dificil"</formula>
    </cfRule>
    <cfRule type="cellIs" dxfId="1654" priority="287" operator="equal">
      <formula>"Moderado"</formula>
    </cfRule>
    <cfRule type="cellIs" dxfId="1653" priority="288" operator="equal">
      <formula>"Facil"</formula>
    </cfRule>
  </conditionalFormatting>
  <conditionalFormatting sqref="AH740:AI740 AI741:AI749">
    <cfRule type="cellIs" dxfId="1652" priority="283" operator="equal">
      <formula>"Dificil"</formula>
    </cfRule>
    <cfRule type="cellIs" dxfId="1651" priority="284" operator="equal">
      <formula>"Moderado"</formula>
    </cfRule>
    <cfRule type="cellIs" dxfId="1650" priority="285" operator="equal">
      <formula>"Facil"</formula>
    </cfRule>
  </conditionalFormatting>
  <conditionalFormatting sqref="AH752:AI752 AI753:AI761">
    <cfRule type="cellIs" dxfId="1649" priority="280" operator="equal">
      <formula>"Dificil"</formula>
    </cfRule>
    <cfRule type="cellIs" dxfId="1648" priority="281" operator="equal">
      <formula>"Moderado"</formula>
    </cfRule>
    <cfRule type="cellIs" dxfId="1647" priority="282" operator="equal">
      <formula>"Facil"</formula>
    </cfRule>
  </conditionalFormatting>
  <conditionalFormatting sqref="AH764:AI764 AI765:AI773">
    <cfRule type="cellIs" dxfId="1646" priority="277" operator="equal">
      <formula>"Dificil"</formula>
    </cfRule>
    <cfRule type="cellIs" dxfId="1645" priority="278" operator="equal">
      <formula>"Moderado"</formula>
    </cfRule>
    <cfRule type="cellIs" dxfId="1644" priority="279" operator="equal">
      <formula>"Facil"</formula>
    </cfRule>
  </conditionalFormatting>
  <conditionalFormatting sqref="AH776:AI776 AI777:AI785">
    <cfRule type="cellIs" dxfId="1643" priority="274" operator="equal">
      <formula>"Dificil"</formula>
    </cfRule>
    <cfRule type="cellIs" dxfId="1642" priority="275" operator="equal">
      <formula>"Moderado"</formula>
    </cfRule>
    <cfRule type="cellIs" dxfId="1641" priority="276" operator="equal">
      <formula>"Facil"</formula>
    </cfRule>
  </conditionalFormatting>
  <conditionalFormatting sqref="AH788:AI788 AI789:AI797">
    <cfRule type="cellIs" dxfId="1640" priority="271" operator="equal">
      <formula>"Dificil"</formula>
    </cfRule>
    <cfRule type="cellIs" dxfId="1639" priority="272" operator="equal">
      <formula>"Moderado"</formula>
    </cfRule>
    <cfRule type="cellIs" dxfId="1638" priority="273" operator="equal">
      <formula>"Facil"</formula>
    </cfRule>
  </conditionalFormatting>
  <conditionalFormatting sqref="AH800:AI800 AI801:AI809">
    <cfRule type="cellIs" dxfId="1637" priority="268" operator="equal">
      <formula>"Dificil"</formula>
    </cfRule>
    <cfRule type="cellIs" dxfId="1636" priority="269" operator="equal">
      <formula>"Moderado"</formula>
    </cfRule>
    <cfRule type="cellIs" dxfId="1635" priority="270" operator="equal">
      <formula>"Facil"</formula>
    </cfRule>
  </conditionalFormatting>
  <conditionalFormatting sqref="AH812:AI812 AI813:AI821">
    <cfRule type="cellIs" dxfId="1634" priority="265" operator="equal">
      <formula>"Dificil"</formula>
    </cfRule>
    <cfRule type="cellIs" dxfId="1633" priority="266" operator="equal">
      <formula>"Moderado"</formula>
    </cfRule>
    <cfRule type="cellIs" dxfId="1632" priority="267" operator="equal">
      <formula>"Facil"</formula>
    </cfRule>
  </conditionalFormatting>
  <conditionalFormatting sqref="AH824:AI824 AI825:AI833">
    <cfRule type="cellIs" dxfId="1631" priority="262" operator="equal">
      <formula>"Dificil"</formula>
    </cfRule>
    <cfRule type="cellIs" dxfId="1630" priority="263" operator="equal">
      <formula>"Moderado"</formula>
    </cfRule>
    <cfRule type="cellIs" dxfId="1629" priority="264" operator="equal">
      <formula>"Facil"</formula>
    </cfRule>
  </conditionalFormatting>
  <conditionalFormatting sqref="AH836:AI836 AI837:AI845">
    <cfRule type="cellIs" dxfId="1628" priority="259" operator="equal">
      <formula>"Dificil"</formula>
    </cfRule>
    <cfRule type="cellIs" dxfId="1627" priority="260" operator="equal">
      <formula>"Moderado"</formula>
    </cfRule>
    <cfRule type="cellIs" dxfId="1626" priority="261" operator="equal">
      <formula>"Facil"</formula>
    </cfRule>
  </conditionalFormatting>
  <conditionalFormatting sqref="AH848:AI848 AI849:AI857">
    <cfRule type="cellIs" dxfId="1625" priority="256" operator="equal">
      <formula>"Dificil"</formula>
    </cfRule>
    <cfRule type="cellIs" dxfId="1624" priority="257" operator="equal">
      <formula>"Moderado"</formula>
    </cfRule>
    <cfRule type="cellIs" dxfId="1623" priority="258" operator="equal">
      <formula>"Facil"</formula>
    </cfRule>
  </conditionalFormatting>
  <conditionalFormatting sqref="AH860:AI860 AI861:AI869">
    <cfRule type="cellIs" dxfId="1622" priority="253" operator="equal">
      <formula>"Dificil"</formula>
    </cfRule>
    <cfRule type="cellIs" dxfId="1621" priority="254" operator="equal">
      <formula>"Moderado"</formula>
    </cfRule>
    <cfRule type="cellIs" dxfId="1620" priority="255" operator="equal">
      <formula>"Facil"</formula>
    </cfRule>
  </conditionalFormatting>
  <conditionalFormatting sqref="AH872:AI872 AI873:AI881">
    <cfRule type="cellIs" dxfId="1619" priority="250" operator="equal">
      <formula>"Dificil"</formula>
    </cfRule>
    <cfRule type="cellIs" dxfId="1618" priority="251" operator="equal">
      <formula>"Moderado"</formula>
    </cfRule>
    <cfRule type="cellIs" dxfId="1617" priority="252" operator="equal">
      <formula>"Facil"</formula>
    </cfRule>
  </conditionalFormatting>
  <conditionalFormatting sqref="AH884:AI884 AI885:AI893">
    <cfRule type="cellIs" dxfId="1616" priority="247" operator="equal">
      <formula>"Dificil"</formula>
    </cfRule>
    <cfRule type="cellIs" dxfId="1615" priority="248" operator="equal">
      <formula>"Moderado"</formula>
    </cfRule>
    <cfRule type="cellIs" dxfId="1614" priority="249" operator="equal">
      <formula>"Facil"</formula>
    </cfRule>
  </conditionalFormatting>
  <conditionalFormatting sqref="AH896:AI896 AI897:AI905">
    <cfRule type="cellIs" dxfId="1613" priority="244" operator="equal">
      <formula>"Dificil"</formula>
    </cfRule>
    <cfRule type="cellIs" dxfId="1612" priority="245" operator="equal">
      <formula>"Moderado"</formula>
    </cfRule>
    <cfRule type="cellIs" dxfId="1611" priority="246" operator="equal">
      <formula>"Facil"</formula>
    </cfRule>
  </conditionalFormatting>
  <conditionalFormatting sqref="AH908:AI908 AI909:AI917">
    <cfRule type="cellIs" dxfId="1610" priority="241" operator="equal">
      <formula>"Dificil"</formula>
    </cfRule>
    <cfRule type="cellIs" dxfId="1609" priority="242" operator="equal">
      <formula>"Moderado"</formula>
    </cfRule>
    <cfRule type="cellIs" dxfId="1608" priority="243" operator="equal">
      <formula>"Facil"</formula>
    </cfRule>
  </conditionalFormatting>
  <conditionalFormatting sqref="AH920:AI920 AI921:AI929">
    <cfRule type="cellIs" dxfId="1607" priority="238" operator="equal">
      <formula>"Dificil"</formula>
    </cfRule>
    <cfRule type="cellIs" dxfId="1606" priority="239" operator="equal">
      <formula>"Moderado"</formula>
    </cfRule>
    <cfRule type="cellIs" dxfId="1605" priority="240" operator="equal">
      <formula>"Facil"</formula>
    </cfRule>
  </conditionalFormatting>
  <conditionalFormatting sqref="AH932:AI932 AI933:AI941">
    <cfRule type="cellIs" dxfId="1604" priority="235" operator="equal">
      <formula>"Dificil"</formula>
    </cfRule>
    <cfRule type="cellIs" dxfId="1603" priority="236" operator="equal">
      <formula>"Moderado"</formula>
    </cfRule>
    <cfRule type="cellIs" dxfId="1602" priority="237" operator="equal">
      <formula>"Facil"</formula>
    </cfRule>
  </conditionalFormatting>
  <conditionalFormatting sqref="AH944:AI944 AI945:AI953">
    <cfRule type="cellIs" dxfId="1601" priority="232" operator="equal">
      <formula>"Dificil"</formula>
    </cfRule>
    <cfRule type="cellIs" dxfId="1600" priority="233" operator="equal">
      <formula>"Moderado"</formula>
    </cfRule>
    <cfRule type="cellIs" dxfId="1599" priority="234" operator="equal">
      <formula>"Facil"</formula>
    </cfRule>
  </conditionalFormatting>
  <conditionalFormatting sqref="AH956:AI956 AI957:AI965">
    <cfRule type="cellIs" dxfId="1598" priority="229" operator="equal">
      <formula>"Dificil"</formula>
    </cfRule>
    <cfRule type="cellIs" dxfId="1597" priority="230" operator="equal">
      <formula>"Moderado"</formula>
    </cfRule>
    <cfRule type="cellIs" dxfId="1596" priority="231" operator="equal">
      <formula>"Facil"</formula>
    </cfRule>
  </conditionalFormatting>
  <conditionalFormatting sqref="AH968:AI968 AI969:AI977">
    <cfRule type="cellIs" dxfId="1595" priority="226" operator="equal">
      <formula>"Dificil"</formula>
    </cfRule>
    <cfRule type="cellIs" dxfId="1594" priority="227" operator="equal">
      <formula>"Moderado"</formula>
    </cfRule>
    <cfRule type="cellIs" dxfId="1593" priority="228" operator="equal">
      <formula>"Facil"</formula>
    </cfRule>
  </conditionalFormatting>
  <conditionalFormatting sqref="AH980:AI980 AI981:AI989">
    <cfRule type="cellIs" dxfId="1592" priority="223" operator="equal">
      <formula>"Dificil"</formula>
    </cfRule>
    <cfRule type="cellIs" dxfId="1591" priority="224" operator="equal">
      <formula>"Moderado"</formula>
    </cfRule>
    <cfRule type="cellIs" dxfId="1590" priority="225" operator="equal">
      <formula>"Facil"</formula>
    </cfRule>
  </conditionalFormatting>
  <conditionalFormatting sqref="AH992:AI992 AI993:AI1001">
    <cfRule type="cellIs" dxfId="1589" priority="220" operator="equal">
      <formula>"Dificil"</formula>
    </cfRule>
    <cfRule type="cellIs" dxfId="1588" priority="221" operator="equal">
      <formula>"Moderado"</formula>
    </cfRule>
    <cfRule type="cellIs" dxfId="1587" priority="222" operator="equal">
      <formula>"Facil"</formula>
    </cfRule>
  </conditionalFormatting>
  <conditionalFormatting sqref="AH1004:AI1004 AI1005:AI1013">
    <cfRule type="cellIs" dxfId="1586" priority="217" operator="equal">
      <formula>"Dificil"</formula>
    </cfRule>
    <cfRule type="cellIs" dxfId="1585" priority="218" operator="equal">
      <formula>"Moderado"</formula>
    </cfRule>
    <cfRule type="cellIs" dxfId="1584" priority="219" operator="equal">
      <formula>"Facil"</formula>
    </cfRule>
  </conditionalFormatting>
  <conditionalFormatting sqref="AH1016:AI1016 AI1017:AI1025">
    <cfRule type="cellIs" dxfId="1583" priority="214" operator="equal">
      <formula>"Dificil"</formula>
    </cfRule>
    <cfRule type="cellIs" dxfId="1582" priority="215" operator="equal">
      <formula>"Moderado"</formula>
    </cfRule>
    <cfRule type="cellIs" dxfId="1581" priority="216" operator="equal">
      <formula>"Facil"</formula>
    </cfRule>
  </conditionalFormatting>
  <conditionalFormatting sqref="AH1028:AI1028 AI1029:AI1037">
    <cfRule type="cellIs" dxfId="1580" priority="211" operator="equal">
      <formula>"Dificil"</formula>
    </cfRule>
    <cfRule type="cellIs" dxfId="1579" priority="212" operator="equal">
      <formula>"Moderado"</formula>
    </cfRule>
    <cfRule type="cellIs" dxfId="1578" priority="213" operator="equal">
      <formula>"Facil"</formula>
    </cfRule>
  </conditionalFormatting>
  <conditionalFormatting sqref="AH1040:AI1040 AI1041:AI1049">
    <cfRule type="cellIs" dxfId="1577" priority="208" operator="equal">
      <formula>"Dificil"</formula>
    </cfRule>
    <cfRule type="cellIs" dxfId="1576" priority="209" operator="equal">
      <formula>"Moderado"</formula>
    </cfRule>
    <cfRule type="cellIs" dxfId="1575" priority="210" operator="equal">
      <formula>"Facil"</formula>
    </cfRule>
  </conditionalFormatting>
  <conditionalFormatting sqref="AH1052:AI1052 AI1053:AI1061">
    <cfRule type="cellIs" dxfId="1574" priority="205" operator="equal">
      <formula>"Dificil"</formula>
    </cfRule>
    <cfRule type="cellIs" dxfId="1573" priority="206" operator="equal">
      <formula>"Moderado"</formula>
    </cfRule>
    <cfRule type="cellIs" dxfId="1572" priority="207" operator="equal">
      <formula>"Facil"</formula>
    </cfRule>
  </conditionalFormatting>
  <conditionalFormatting sqref="AH1064:AI1064 AI1065:AI1073">
    <cfRule type="cellIs" dxfId="1571" priority="202" operator="equal">
      <formula>"Dificil"</formula>
    </cfRule>
    <cfRule type="cellIs" dxfId="1570" priority="203" operator="equal">
      <formula>"Moderado"</formula>
    </cfRule>
    <cfRule type="cellIs" dxfId="1569" priority="204" operator="equal">
      <formula>"Facil"</formula>
    </cfRule>
  </conditionalFormatting>
  <conditionalFormatting sqref="AH1076:AI1076 AI1077:AI1085">
    <cfRule type="cellIs" dxfId="1568" priority="199" operator="equal">
      <formula>"Dificil"</formula>
    </cfRule>
    <cfRule type="cellIs" dxfId="1567" priority="200" operator="equal">
      <formula>"Moderado"</formula>
    </cfRule>
    <cfRule type="cellIs" dxfId="1566" priority="201" operator="equal">
      <formula>"Facil"</formula>
    </cfRule>
  </conditionalFormatting>
  <conditionalFormatting sqref="AH1088:AI1088 AI1089:AI1097">
    <cfRule type="cellIs" dxfId="1565" priority="196" operator="equal">
      <formula>"Dificil"</formula>
    </cfRule>
    <cfRule type="cellIs" dxfId="1564" priority="197" operator="equal">
      <formula>"Moderado"</formula>
    </cfRule>
    <cfRule type="cellIs" dxfId="1563" priority="198" operator="equal">
      <formula>"Facil"</formula>
    </cfRule>
  </conditionalFormatting>
  <conditionalFormatting sqref="AH1100:AI1100 AI1101:AI1109">
    <cfRule type="cellIs" dxfId="1562" priority="193" operator="equal">
      <formula>"Dificil"</formula>
    </cfRule>
    <cfRule type="cellIs" dxfId="1561" priority="194" operator="equal">
      <formula>"Moderado"</formula>
    </cfRule>
    <cfRule type="cellIs" dxfId="1560" priority="195" operator="equal">
      <formula>"Facil"</formula>
    </cfRule>
  </conditionalFormatting>
  <conditionalFormatting sqref="AH1112:AI1112 AI1113:AI1121">
    <cfRule type="cellIs" dxfId="1559" priority="190" operator="equal">
      <formula>"Dificil"</formula>
    </cfRule>
    <cfRule type="cellIs" dxfId="1558" priority="191" operator="equal">
      <formula>"Moderado"</formula>
    </cfRule>
    <cfRule type="cellIs" dxfId="1557" priority="192" operator="equal">
      <formula>"Facil"</formula>
    </cfRule>
  </conditionalFormatting>
  <conditionalFormatting sqref="AH1124:AI1124 AI1125:AI1133">
    <cfRule type="cellIs" dxfId="1556" priority="187" operator="equal">
      <formula>"Dificil"</formula>
    </cfRule>
    <cfRule type="cellIs" dxfId="1555" priority="188" operator="equal">
      <formula>"Moderado"</formula>
    </cfRule>
    <cfRule type="cellIs" dxfId="1554" priority="189" operator="equal">
      <formula>"Facil"</formula>
    </cfRule>
  </conditionalFormatting>
  <conditionalFormatting sqref="AH1136:AI1136 AI1137:AI1145">
    <cfRule type="cellIs" dxfId="1553" priority="184" operator="equal">
      <formula>"Dificil"</formula>
    </cfRule>
    <cfRule type="cellIs" dxfId="1552" priority="185" operator="equal">
      <formula>"Moderado"</formula>
    </cfRule>
    <cfRule type="cellIs" dxfId="1551" priority="186" operator="equal">
      <formula>"Facil"</formula>
    </cfRule>
  </conditionalFormatting>
  <conditionalFormatting sqref="AH1148:AI1148 AI1149:AI1157">
    <cfRule type="cellIs" dxfId="1550" priority="181" operator="equal">
      <formula>"Dificil"</formula>
    </cfRule>
    <cfRule type="cellIs" dxfId="1549" priority="182" operator="equal">
      <formula>"Moderado"</formula>
    </cfRule>
    <cfRule type="cellIs" dxfId="1548" priority="183" operator="equal">
      <formula>"Facil"</formula>
    </cfRule>
  </conditionalFormatting>
  <conditionalFormatting sqref="AH1160:AI1160 AI1161:AI1169">
    <cfRule type="cellIs" dxfId="1547" priority="178" operator="equal">
      <formula>"Dificil"</formula>
    </cfRule>
    <cfRule type="cellIs" dxfId="1546" priority="179" operator="equal">
      <formula>"Moderado"</formula>
    </cfRule>
    <cfRule type="cellIs" dxfId="1545" priority="180" operator="equal">
      <formula>"Facil"</formula>
    </cfRule>
  </conditionalFormatting>
  <conditionalFormatting sqref="AH1172:AI1172 AI1173:AI1181">
    <cfRule type="cellIs" dxfId="1544" priority="175" operator="equal">
      <formula>"Dificil"</formula>
    </cfRule>
    <cfRule type="cellIs" dxfId="1543" priority="176" operator="equal">
      <formula>"Moderado"</formula>
    </cfRule>
    <cfRule type="cellIs" dxfId="1542" priority="177" operator="equal">
      <formula>"Facil"</formula>
    </cfRule>
  </conditionalFormatting>
  <conditionalFormatting sqref="AH1184:AI1184 AI1185:AI1193">
    <cfRule type="cellIs" dxfId="1541" priority="172" operator="equal">
      <formula>"Dificil"</formula>
    </cfRule>
    <cfRule type="cellIs" dxfId="1540" priority="173" operator="equal">
      <formula>"Moderado"</formula>
    </cfRule>
    <cfRule type="cellIs" dxfId="1539" priority="174" operator="equal">
      <formula>"Facil"</formula>
    </cfRule>
  </conditionalFormatting>
  <conditionalFormatting sqref="AH1196:AI1196 AI1197:AI1205">
    <cfRule type="cellIs" dxfId="1538" priority="169" operator="equal">
      <formula>"Dificil"</formula>
    </cfRule>
    <cfRule type="cellIs" dxfId="1537" priority="170" operator="equal">
      <formula>"Moderado"</formula>
    </cfRule>
    <cfRule type="cellIs" dxfId="1536" priority="171" operator="equal">
      <formula>"Facil"</formula>
    </cfRule>
  </conditionalFormatting>
  <conditionalFormatting sqref="AH1208:AI1208 AI1209:AI1217">
    <cfRule type="cellIs" dxfId="1535" priority="166" operator="equal">
      <formula>"Dificil"</formula>
    </cfRule>
    <cfRule type="cellIs" dxfId="1534" priority="167" operator="equal">
      <formula>"Moderado"</formula>
    </cfRule>
    <cfRule type="cellIs" dxfId="1533" priority="168" operator="equal">
      <formula>"Facil"</formula>
    </cfRule>
  </conditionalFormatting>
  <conditionalFormatting sqref="AH1220:AI1220 AI1221:AI1229">
    <cfRule type="cellIs" dxfId="1532" priority="163" operator="equal">
      <formula>"Dificil"</formula>
    </cfRule>
    <cfRule type="cellIs" dxfId="1531" priority="164" operator="equal">
      <formula>"Moderado"</formula>
    </cfRule>
    <cfRule type="cellIs" dxfId="1530" priority="165" operator="equal">
      <formula>"Facil"</formula>
    </cfRule>
  </conditionalFormatting>
  <conditionalFormatting sqref="AH1232:AI1232 AI1233:AI1241">
    <cfRule type="cellIs" dxfId="1529" priority="160" operator="equal">
      <formula>"Dificil"</formula>
    </cfRule>
    <cfRule type="cellIs" dxfId="1528" priority="161" operator="equal">
      <formula>"Moderado"</formula>
    </cfRule>
    <cfRule type="cellIs" dxfId="1527" priority="162" operator="equal">
      <formula>"Facil"</formula>
    </cfRule>
  </conditionalFormatting>
  <conditionalFormatting sqref="AH1244:AI1244 AI1245:AI1253">
    <cfRule type="cellIs" dxfId="1526" priority="157" operator="equal">
      <formula>"Dificil"</formula>
    </cfRule>
    <cfRule type="cellIs" dxfId="1525" priority="158" operator="equal">
      <formula>"Moderado"</formula>
    </cfRule>
    <cfRule type="cellIs" dxfId="1524" priority="159" operator="equal">
      <formula>"Facil"</formula>
    </cfRule>
  </conditionalFormatting>
  <conditionalFormatting sqref="AH1256:AI1256 AI1257:AI1265">
    <cfRule type="cellIs" dxfId="1523" priority="154" operator="equal">
      <formula>"Dificil"</formula>
    </cfRule>
    <cfRule type="cellIs" dxfId="1522" priority="155" operator="equal">
      <formula>"Moderado"</formula>
    </cfRule>
    <cfRule type="cellIs" dxfId="1521" priority="156" operator="equal">
      <formula>"Facil"</formula>
    </cfRule>
  </conditionalFormatting>
  <conditionalFormatting sqref="AH1268:AI1268 AI1269:AI1277">
    <cfRule type="cellIs" dxfId="1520" priority="151" operator="equal">
      <formula>"Dificil"</formula>
    </cfRule>
    <cfRule type="cellIs" dxfId="1519" priority="152" operator="equal">
      <formula>"Moderado"</formula>
    </cfRule>
    <cfRule type="cellIs" dxfId="1518" priority="153" operator="equal">
      <formula>"Facil"</formula>
    </cfRule>
  </conditionalFormatting>
  <conditionalFormatting sqref="AH1280:AI1280 AI1281:AI1289">
    <cfRule type="cellIs" dxfId="1517" priority="148" operator="equal">
      <formula>"Dificil"</formula>
    </cfRule>
    <cfRule type="cellIs" dxfId="1516" priority="149" operator="equal">
      <formula>"Moderado"</formula>
    </cfRule>
    <cfRule type="cellIs" dxfId="1515" priority="150" operator="equal">
      <formula>"Facil"</formula>
    </cfRule>
  </conditionalFormatting>
  <conditionalFormatting sqref="AH1292:AI1292 AI1293:AI1301">
    <cfRule type="cellIs" dxfId="1514" priority="145" operator="equal">
      <formula>"Dificil"</formula>
    </cfRule>
    <cfRule type="cellIs" dxfId="1513" priority="146" operator="equal">
      <formula>"Moderado"</formula>
    </cfRule>
    <cfRule type="cellIs" dxfId="1512" priority="147" operator="equal">
      <formula>"Facil"</formula>
    </cfRule>
  </conditionalFormatting>
  <conditionalFormatting sqref="AH1304:AI1304 AI1305:AI1313">
    <cfRule type="cellIs" dxfId="1511" priority="142" operator="equal">
      <formula>"Dificil"</formula>
    </cfRule>
    <cfRule type="cellIs" dxfId="1510" priority="143" operator="equal">
      <formula>"Moderado"</formula>
    </cfRule>
    <cfRule type="cellIs" dxfId="1509" priority="144" operator="equal">
      <formula>"Facil"</formula>
    </cfRule>
  </conditionalFormatting>
  <conditionalFormatting sqref="AH1316:AI1316 AI1317:AI1325">
    <cfRule type="cellIs" dxfId="1508" priority="139" operator="equal">
      <formula>"Dificil"</formula>
    </cfRule>
    <cfRule type="cellIs" dxfId="1507" priority="140" operator="equal">
      <formula>"Moderado"</formula>
    </cfRule>
    <cfRule type="cellIs" dxfId="1506" priority="141" operator="equal">
      <formula>"Facil"</formula>
    </cfRule>
  </conditionalFormatting>
  <conditionalFormatting sqref="AH1328:AI1328 AI1329:AI1337">
    <cfRule type="cellIs" dxfId="1505" priority="136" operator="equal">
      <formula>"Dificil"</formula>
    </cfRule>
    <cfRule type="cellIs" dxfId="1504" priority="137" operator="equal">
      <formula>"Moderado"</formula>
    </cfRule>
    <cfRule type="cellIs" dxfId="1503" priority="138" operator="equal">
      <formula>"Facil"</formula>
    </cfRule>
  </conditionalFormatting>
  <conditionalFormatting sqref="AH1340:AI1340 AI1341:AI1349">
    <cfRule type="cellIs" dxfId="1502" priority="133" operator="equal">
      <formula>"Dificil"</formula>
    </cfRule>
    <cfRule type="cellIs" dxfId="1501" priority="134" operator="equal">
      <formula>"Moderado"</formula>
    </cfRule>
    <cfRule type="cellIs" dxfId="1500" priority="135" operator="equal">
      <formula>"Facil"</formula>
    </cfRule>
  </conditionalFormatting>
  <conditionalFormatting sqref="AH1352:AI1352 AI1353:AI1361">
    <cfRule type="cellIs" dxfId="1499" priority="130" operator="equal">
      <formula>"Dificil"</formula>
    </cfRule>
    <cfRule type="cellIs" dxfId="1498" priority="131" operator="equal">
      <formula>"Moderado"</formula>
    </cfRule>
    <cfRule type="cellIs" dxfId="1497" priority="132" operator="equal">
      <formula>"Facil"</formula>
    </cfRule>
  </conditionalFormatting>
  <conditionalFormatting sqref="AH1364:AI1364 AI1365:AI1373">
    <cfRule type="cellIs" dxfId="1496" priority="127" operator="equal">
      <formula>"Dificil"</formula>
    </cfRule>
    <cfRule type="cellIs" dxfId="1495" priority="128" operator="equal">
      <formula>"Moderado"</formula>
    </cfRule>
    <cfRule type="cellIs" dxfId="1494" priority="129" operator="equal">
      <formula>"Facil"</formula>
    </cfRule>
  </conditionalFormatting>
  <conditionalFormatting sqref="S464:T464 S467:T467 S469:T469 S471:T471">
    <cfRule type="cellIs" dxfId="1493" priority="19" operator="equal">
      <formula>"Dificil"</formula>
    </cfRule>
    <cfRule type="cellIs" dxfId="1492" priority="20" operator="equal">
      <formula>"Moderado"</formula>
    </cfRule>
    <cfRule type="cellIs" dxfId="1491" priority="21" operator="equal">
      <formula>"Facil"</formula>
    </cfRule>
  </conditionalFormatting>
  <conditionalFormatting sqref="S56:T56 S59:T59 S61:T61 S63:T63">
    <cfRule type="cellIs" dxfId="1490" priority="124" operator="equal">
      <formula>"Dificil"</formula>
    </cfRule>
    <cfRule type="cellIs" dxfId="1489" priority="125" operator="equal">
      <formula>"Moderado"</formula>
    </cfRule>
    <cfRule type="cellIs" dxfId="1488" priority="126" operator="equal">
      <formula>"Facil"</formula>
    </cfRule>
  </conditionalFormatting>
  <conditionalFormatting sqref="S68:T68 S71:T71 S73:T73 S75:T75">
    <cfRule type="cellIs" dxfId="1487" priority="121" operator="equal">
      <formula>"Dificil"</formula>
    </cfRule>
    <cfRule type="cellIs" dxfId="1486" priority="122" operator="equal">
      <formula>"Moderado"</formula>
    </cfRule>
    <cfRule type="cellIs" dxfId="1485" priority="123" operator="equal">
      <formula>"Facil"</formula>
    </cfRule>
  </conditionalFormatting>
  <conditionalFormatting sqref="S80:T80 S83:T83 S85:T85 S87:T87">
    <cfRule type="cellIs" dxfId="1484" priority="118" operator="equal">
      <formula>"Dificil"</formula>
    </cfRule>
    <cfRule type="cellIs" dxfId="1483" priority="119" operator="equal">
      <formula>"Moderado"</formula>
    </cfRule>
    <cfRule type="cellIs" dxfId="1482" priority="120" operator="equal">
      <formula>"Facil"</formula>
    </cfRule>
  </conditionalFormatting>
  <conditionalFormatting sqref="S92:T92 S95:T95 S97:T97 S99:T99">
    <cfRule type="cellIs" dxfId="1481" priority="115" operator="equal">
      <formula>"Dificil"</formula>
    </cfRule>
    <cfRule type="cellIs" dxfId="1480" priority="116" operator="equal">
      <formula>"Moderado"</formula>
    </cfRule>
    <cfRule type="cellIs" dxfId="1479" priority="117" operator="equal">
      <formula>"Facil"</formula>
    </cfRule>
  </conditionalFormatting>
  <conditionalFormatting sqref="S104:T104 S107:T107 S109:T109 S111:T111">
    <cfRule type="cellIs" dxfId="1478" priority="112" operator="equal">
      <formula>"Dificil"</formula>
    </cfRule>
    <cfRule type="cellIs" dxfId="1477" priority="113" operator="equal">
      <formula>"Moderado"</formula>
    </cfRule>
    <cfRule type="cellIs" dxfId="1476" priority="114" operator="equal">
      <formula>"Facil"</formula>
    </cfRule>
  </conditionalFormatting>
  <conditionalFormatting sqref="S116:T116 S119:T119 S121:T121 S123:T123">
    <cfRule type="cellIs" dxfId="1475" priority="109" operator="equal">
      <formula>"Dificil"</formula>
    </cfRule>
    <cfRule type="cellIs" dxfId="1474" priority="110" operator="equal">
      <formula>"Moderado"</formula>
    </cfRule>
    <cfRule type="cellIs" dxfId="1473" priority="111" operator="equal">
      <formula>"Facil"</formula>
    </cfRule>
  </conditionalFormatting>
  <conditionalFormatting sqref="S128:T128 S131:T131 S133:T133 S135:T135">
    <cfRule type="cellIs" dxfId="1472" priority="106" operator="equal">
      <formula>"Dificil"</formula>
    </cfRule>
    <cfRule type="cellIs" dxfId="1471" priority="107" operator="equal">
      <formula>"Moderado"</formula>
    </cfRule>
    <cfRule type="cellIs" dxfId="1470" priority="108" operator="equal">
      <formula>"Facil"</formula>
    </cfRule>
  </conditionalFormatting>
  <conditionalFormatting sqref="S140:T140 S143:T143 S145:T145 S147:T147">
    <cfRule type="cellIs" dxfId="1469" priority="103" operator="equal">
      <formula>"Dificil"</formula>
    </cfRule>
    <cfRule type="cellIs" dxfId="1468" priority="104" operator="equal">
      <formula>"Moderado"</formula>
    </cfRule>
    <cfRule type="cellIs" dxfId="1467" priority="105" operator="equal">
      <formula>"Facil"</formula>
    </cfRule>
  </conditionalFormatting>
  <conditionalFormatting sqref="S152:T152 S155:T155 S157:T157 S159:T159">
    <cfRule type="cellIs" dxfId="1466" priority="100" operator="equal">
      <formula>"Dificil"</formula>
    </cfRule>
    <cfRule type="cellIs" dxfId="1465" priority="101" operator="equal">
      <formula>"Moderado"</formula>
    </cfRule>
    <cfRule type="cellIs" dxfId="1464" priority="102" operator="equal">
      <formula>"Facil"</formula>
    </cfRule>
  </conditionalFormatting>
  <conditionalFormatting sqref="S164:T164 S167:T167 S169:T169 S171:T171">
    <cfRule type="cellIs" dxfId="1463" priority="97" operator="equal">
      <formula>"Dificil"</formula>
    </cfRule>
    <cfRule type="cellIs" dxfId="1462" priority="98" operator="equal">
      <formula>"Moderado"</formula>
    </cfRule>
    <cfRule type="cellIs" dxfId="1461" priority="99" operator="equal">
      <formula>"Facil"</formula>
    </cfRule>
  </conditionalFormatting>
  <conditionalFormatting sqref="S176:T176 S179:T179 S181:T181 S183:T183">
    <cfRule type="cellIs" dxfId="1460" priority="94" operator="equal">
      <formula>"Dificil"</formula>
    </cfRule>
    <cfRule type="cellIs" dxfId="1459" priority="95" operator="equal">
      <formula>"Moderado"</formula>
    </cfRule>
    <cfRule type="cellIs" dxfId="1458" priority="96" operator="equal">
      <formula>"Facil"</formula>
    </cfRule>
  </conditionalFormatting>
  <conditionalFormatting sqref="S188:T188 S191:T191 S193:T193 S195:T195">
    <cfRule type="cellIs" dxfId="1457" priority="91" operator="equal">
      <formula>"Dificil"</formula>
    </cfRule>
    <cfRule type="cellIs" dxfId="1456" priority="92" operator="equal">
      <formula>"Moderado"</formula>
    </cfRule>
    <cfRule type="cellIs" dxfId="1455" priority="93" operator="equal">
      <formula>"Facil"</formula>
    </cfRule>
  </conditionalFormatting>
  <conditionalFormatting sqref="S200:T200 S203:T203 S205:T205 S207:T207">
    <cfRule type="cellIs" dxfId="1454" priority="88" operator="equal">
      <formula>"Dificil"</formula>
    </cfRule>
    <cfRule type="cellIs" dxfId="1453" priority="89" operator="equal">
      <formula>"Moderado"</formula>
    </cfRule>
    <cfRule type="cellIs" dxfId="1452" priority="90" operator="equal">
      <formula>"Facil"</formula>
    </cfRule>
  </conditionalFormatting>
  <conditionalFormatting sqref="S212:T212 S215:T215 S217:T217 S219:T219">
    <cfRule type="cellIs" dxfId="1451" priority="85" operator="equal">
      <formula>"Dificil"</formula>
    </cfRule>
    <cfRule type="cellIs" dxfId="1450" priority="86" operator="equal">
      <formula>"Moderado"</formula>
    </cfRule>
    <cfRule type="cellIs" dxfId="1449" priority="87" operator="equal">
      <formula>"Facil"</formula>
    </cfRule>
  </conditionalFormatting>
  <conditionalFormatting sqref="S224:T224 S227:T227 S229:T229 S231:T231">
    <cfRule type="cellIs" dxfId="1448" priority="82" operator="equal">
      <formula>"Dificil"</formula>
    </cfRule>
    <cfRule type="cellIs" dxfId="1447" priority="83" operator="equal">
      <formula>"Moderado"</formula>
    </cfRule>
    <cfRule type="cellIs" dxfId="1446" priority="84" operator="equal">
      <formula>"Facil"</formula>
    </cfRule>
  </conditionalFormatting>
  <conditionalFormatting sqref="S236:T236 S239:T239 S241:T241 S243:T243">
    <cfRule type="cellIs" dxfId="1445" priority="79" operator="equal">
      <formula>"Dificil"</formula>
    </cfRule>
    <cfRule type="cellIs" dxfId="1444" priority="80" operator="equal">
      <formula>"Moderado"</formula>
    </cfRule>
    <cfRule type="cellIs" dxfId="1443" priority="81" operator="equal">
      <formula>"Facil"</formula>
    </cfRule>
  </conditionalFormatting>
  <conditionalFormatting sqref="S248:T248 S251:T251 S253:T253 S255:T255">
    <cfRule type="cellIs" dxfId="1442" priority="76" operator="equal">
      <formula>"Dificil"</formula>
    </cfRule>
    <cfRule type="cellIs" dxfId="1441" priority="77" operator="equal">
      <formula>"Moderado"</formula>
    </cfRule>
    <cfRule type="cellIs" dxfId="1440" priority="78" operator="equal">
      <formula>"Facil"</formula>
    </cfRule>
  </conditionalFormatting>
  <conditionalFormatting sqref="S260:T260 S263:T263 S265:T265 S267:T267">
    <cfRule type="cellIs" dxfId="1439" priority="73" operator="equal">
      <formula>"Dificil"</formula>
    </cfRule>
    <cfRule type="cellIs" dxfId="1438" priority="74" operator="equal">
      <formula>"Moderado"</formula>
    </cfRule>
    <cfRule type="cellIs" dxfId="1437" priority="75" operator="equal">
      <formula>"Facil"</formula>
    </cfRule>
  </conditionalFormatting>
  <conditionalFormatting sqref="S272:T272 S275:T275 S277:T277 S279:T279">
    <cfRule type="cellIs" dxfId="1436" priority="70" operator="equal">
      <formula>"Dificil"</formula>
    </cfRule>
    <cfRule type="cellIs" dxfId="1435" priority="71" operator="equal">
      <formula>"Moderado"</formula>
    </cfRule>
    <cfRule type="cellIs" dxfId="1434" priority="72" operator="equal">
      <formula>"Facil"</formula>
    </cfRule>
  </conditionalFormatting>
  <conditionalFormatting sqref="S284:T284 S287:T287 S289:T289 S291:T291">
    <cfRule type="cellIs" dxfId="1433" priority="67" operator="equal">
      <formula>"Dificil"</formula>
    </cfRule>
    <cfRule type="cellIs" dxfId="1432" priority="68" operator="equal">
      <formula>"Moderado"</formula>
    </cfRule>
    <cfRule type="cellIs" dxfId="1431" priority="69" operator="equal">
      <formula>"Facil"</formula>
    </cfRule>
  </conditionalFormatting>
  <conditionalFormatting sqref="S296:T296 S299:T299 S301:T301 S303:T303">
    <cfRule type="cellIs" dxfId="1430" priority="64" operator="equal">
      <formula>"Dificil"</formula>
    </cfRule>
    <cfRule type="cellIs" dxfId="1429" priority="65" operator="equal">
      <formula>"Moderado"</formula>
    </cfRule>
    <cfRule type="cellIs" dxfId="1428" priority="66" operator="equal">
      <formula>"Facil"</formula>
    </cfRule>
  </conditionalFormatting>
  <conditionalFormatting sqref="S308:T308 S311:T311 S313:T313 S315:T315">
    <cfRule type="cellIs" dxfId="1427" priority="61" operator="equal">
      <formula>"Dificil"</formula>
    </cfRule>
    <cfRule type="cellIs" dxfId="1426" priority="62" operator="equal">
      <formula>"Moderado"</formula>
    </cfRule>
    <cfRule type="cellIs" dxfId="1425" priority="63" operator="equal">
      <formula>"Facil"</formula>
    </cfRule>
  </conditionalFormatting>
  <conditionalFormatting sqref="S320:T320 S323:T323 S325:T325 S327:T327">
    <cfRule type="cellIs" dxfId="1424" priority="58" operator="equal">
      <formula>"Dificil"</formula>
    </cfRule>
    <cfRule type="cellIs" dxfId="1423" priority="59" operator="equal">
      <formula>"Moderado"</formula>
    </cfRule>
    <cfRule type="cellIs" dxfId="1422" priority="60" operator="equal">
      <formula>"Facil"</formula>
    </cfRule>
  </conditionalFormatting>
  <conditionalFormatting sqref="S344:T344 S347:T347 S349:T349 S351:T351">
    <cfRule type="cellIs" dxfId="1421" priority="55" operator="equal">
      <formula>"Dificil"</formula>
    </cfRule>
    <cfRule type="cellIs" dxfId="1420" priority="56" operator="equal">
      <formula>"Moderado"</formula>
    </cfRule>
    <cfRule type="cellIs" dxfId="1419" priority="57" operator="equal">
      <formula>"Facil"</formula>
    </cfRule>
  </conditionalFormatting>
  <conditionalFormatting sqref="S332:T332 S335:T335 S337:T337 S339:T339">
    <cfRule type="cellIs" dxfId="1418" priority="52" operator="equal">
      <formula>"Dificil"</formula>
    </cfRule>
    <cfRule type="cellIs" dxfId="1417" priority="53" operator="equal">
      <formula>"Moderado"</formula>
    </cfRule>
    <cfRule type="cellIs" dxfId="1416" priority="54" operator="equal">
      <formula>"Facil"</formula>
    </cfRule>
  </conditionalFormatting>
  <conditionalFormatting sqref="S356:T356 S359:T359 S361:T361 S363:T363">
    <cfRule type="cellIs" dxfId="1415" priority="49" operator="equal">
      <formula>"Dificil"</formula>
    </cfRule>
    <cfRule type="cellIs" dxfId="1414" priority="50" operator="equal">
      <formula>"Moderado"</formula>
    </cfRule>
    <cfRule type="cellIs" dxfId="1413" priority="51" operator="equal">
      <formula>"Facil"</formula>
    </cfRule>
  </conditionalFormatting>
  <conditionalFormatting sqref="S368:T368 S371:T371 S373:T373 S375:T375">
    <cfRule type="cellIs" dxfId="1412" priority="46" operator="equal">
      <formula>"Dificil"</formula>
    </cfRule>
    <cfRule type="cellIs" dxfId="1411" priority="47" operator="equal">
      <formula>"Moderado"</formula>
    </cfRule>
    <cfRule type="cellIs" dxfId="1410" priority="48" operator="equal">
      <formula>"Facil"</formula>
    </cfRule>
  </conditionalFormatting>
  <conditionalFormatting sqref="S380:T380 S383:T383 S385:T385 S387:T387">
    <cfRule type="cellIs" dxfId="1409" priority="43" operator="equal">
      <formula>"Dificil"</formula>
    </cfRule>
    <cfRule type="cellIs" dxfId="1408" priority="44" operator="equal">
      <formula>"Moderado"</formula>
    </cfRule>
    <cfRule type="cellIs" dxfId="1407" priority="45" operator="equal">
      <formula>"Facil"</formula>
    </cfRule>
  </conditionalFormatting>
  <conditionalFormatting sqref="S392:T392 S395:T395 S397:T397 S399:T399">
    <cfRule type="cellIs" dxfId="1406" priority="40" operator="equal">
      <formula>"Dificil"</formula>
    </cfRule>
    <cfRule type="cellIs" dxfId="1405" priority="41" operator="equal">
      <formula>"Moderado"</formula>
    </cfRule>
    <cfRule type="cellIs" dxfId="1404" priority="42" operator="equal">
      <formula>"Facil"</formula>
    </cfRule>
  </conditionalFormatting>
  <conditionalFormatting sqref="S404:T404 S407:T407 S409:T409 S411:T411">
    <cfRule type="cellIs" dxfId="1403" priority="37" operator="equal">
      <formula>"Dificil"</formula>
    </cfRule>
    <cfRule type="cellIs" dxfId="1402" priority="38" operator="equal">
      <formula>"Moderado"</formula>
    </cfRule>
    <cfRule type="cellIs" dxfId="1401" priority="39" operator="equal">
      <formula>"Facil"</formula>
    </cfRule>
  </conditionalFormatting>
  <conditionalFormatting sqref="S416:T416 S419:T419 S421:T421 S423:T423">
    <cfRule type="cellIs" dxfId="1400" priority="34" operator="equal">
      <formula>"Dificil"</formula>
    </cfRule>
    <cfRule type="cellIs" dxfId="1399" priority="35" operator="equal">
      <formula>"Moderado"</formula>
    </cfRule>
    <cfRule type="cellIs" dxfId="1398" priority="36" operator="equal">
      <formula>"Facil"</formula>
    </cfRule>
  </conditionalFormatting>
  <conditionalFormatting sqref="S440:T440 S443:T443 S445:T445 S447:T447">
    <cfRule type="cellIs" dxfId="1397" priority="31" operator="equal">
      <formula>"Dificil"</formula>
    </cfRule>
    <cfRule type="cellIs" dxfId="1396" priority="32" operator="equal">
      <formula>"Moderado"</formula>
    </cfRule>
    <cfRule type="cellIs" dxfId="1395" priority="33" operator="equal">
      <formula>"Facil"</formula>
    </cfRule>
  </conditionalFormatting>
  <conditionalFormatting sqref="S428:T428 S431:T431 S433:T433 S435:T435">
    <cfRule type="cellIs" dxfId="1394" priority="28" operator="equal">
      <formula>"Dificil"</formula>
    </cfRule>
    <cfRule type="cellIs" dxfId="1393" priority="29" operator="equal">
      <formula>"Moderado"</formula>
    </cfRule>
    <cfRule type="cellIs" dxfId="1392" priority="30" operator="equal">
      <formula>"Facil"</formula>
    </cfRule>
  </conditionalFormatting>
  <conditionalFormatting sqref="S452:T452 S455:T455 S457:T457 S459:T459">
    <cfRule type="cellIs" dxfId="1391" priority="25" operator="equal">
      <formula>"Dificil"</formula>
    </cfRule>
    <cfRule type="cellIs" dxfId="1390" priority="26" operator="equal">
      <formula>"Moderado"</formula>
    </cfRule>
    <cfRule type="cellIs" dxfId="1389" priority="27" operator="equal">
      <formula>"Facil"</formula>
    </cfRule>
  </conditionalFormatting>
  <conditionalFormatting sqref="S476:T476 S479:T479 S481:T481 S483:T483">
    <cfRule type="cellIs" dxfId="1388" priority="22" operator="equal">
      <formula>"Dificil"</formula>
    </cfRule>
    <cfRule type="cellIs" dxfId="1387" priority="23" operator="equal">
      <formula>"Moderado"</formula>
    </cfRule>
    <cfRule type="cellIs" dxfId="1386" priority="24" operator="equal">
      <formula>"Facil"</formula>
    </cfRule>
  </conditionalFormatting>
  <conditionalFormatting sqref="S488:T488 S491:T491 S493:T493 S495:T495">
    <cfRule type="cellIs" dxfId="1385" priority="16" operator="equal">
      <formula>"Dificil"</formula>
    </cfRule>
    <cfRule type="cellIs" dxfId="1384" priority="17" operator="equal">
      <formula>"Moderado"</formula>
    </cfRule>
    <cfRule type="cellIs" dxfId="1383" priority="18" operator="equal">
      <formula>"Facil"</formula>
    </cfRule>
  </conditionalFormatting>
  <conditionalFormatting sqref="AH32">
    <cfRule type="cellIs" dxfId="1382" priority="13" operator="equal">
      <formula>"Dificil"</formula>
    </cfRule>
    <cfRule type="cellIs" dxfId="1381" priority="14" operator="equal">
      <formula>"Moderado"</formula>
    </cfRule>
    <cfRule type="cellIs" dxfId="1380" priority="15" operator="equal">
      <formula>"Facil"</formula>
    </cfRule>
  </conditionalFormatting>
  <conditionalFormatting sqref="AH44">
    <cfRule type="cellIs" dxfId="1379" priority="10" operator="equal">
      <formula>"Dificil"</formula>
    </cfRule>
    <cfRule type="cellIs" dxfId="1378" priority="11" operator="equal">
      <formula>"Moderado"</formula>
    </cfRule>
    <cfRule type="cellIs" dxfId="1377" priority="12" operator="equal">
      <formula>"Facil"</formula>
    </cfRule>
  </conditionalFormatting>
  <conditionalFormatting sqref="S44:T44 S47:T47 S49:T49 S51:T51">
    <cfRule type="cellIs" dxfId="1376" priority="4" operator="equal">
      <formula>"Dificil"</formula>
    </cfRule>
    <cfRule type="cellIs" dxfId="1375" priority="5" operator="equal">
      <formula>"Moderado"</formula>
    </cfRule>
    <cfRule type="cellIs" dxfId="1374" priority="6" operator="equal">
      <formula>"Facil"</formula>
    </cfRule>
  </conditionalFormatting>
  <conditionalFormatting sqref="S32:T32 S35:T35 S37:T37 S39:T39">
    <cfRule type="cellIs" dxfId="1373" priority="1" operator="equal">
      <formula>"Dificil"</formula>
    </cfRule>
    <cfRule type="cellIs" dxfId="1372" priority="2" operator="equal">
      <formula>"Moderado"</formula>
    </cfRule>
    <cfRule type="cellIs" dxfId="1371" priority="3" operator="equal">
      <formula>"Facil"</formula>
    </cfRule>
  </conditionalFormatting>
  <dataValidations count="3">
    <dataValidation type="list" showInputMessage="1" showErrorMessage="1" prompt="Select the required option" sqref="S1364:T1373 S1112:T1121 S1352:T1361 S992:T1001 S1004:T1013 S1124:T1133 S1136:T1145 S1148:T1157 S1016:T1025 S1028:T1037 S1160:T1169 S1172:T1181 S1184:T1193 S1196:T1205 S1208:T1217 S1220:T1229 S1340:T1349 S500:T509 S512:T521 S524:T533 S536:T545 S548:T557 S560:T569 S572:T581 S584:T593 S596:T605 S608:T617 S620:T629 S632:T641 S644:T653 S656:T665 S668:T677 S680:T689 S692:T701 S704:T713 S716:T725 S728:T737 S740:T749 S752:T761 S764:T773 S776:T785 S788:T797 S800:T809 S812:T821 S824:T833 S836:T845 S848:T857 S860:T869 S872:T881 S884:T893 S896:T905 S908:T917 S920:T929 S932:T941 S944:T953 S956:T965 S968:T977 S980:T989 S1040:T1049 S1052:T1061 S1064:T1073 S1076:T1085 S1088:T1097 S1100:T1109 S1232:T1241 S1244:T1253 S1256:T1265 S1268:T1277 S1280:T1289 S1292:T1301 S1304:T1313 S1316:T1325 S1328:T1337" xr:uid="{00000000-0002-0000-0800-000000000000}">
      <formula1>transport</formula1>
    </dataValidation>
    <dataValidation type="list" allowBlank="1" showInputMessage="1" showErrorMessage="1" sqref="S488:T497 S20:T29 S464:T473 S476:T485 S452:T461 S428:T437 S440:T449 S416:T425 S404:T413 S392:T401 S380:T389 S368:T377 S356:T365 S332:T341 S344:T353 S320:T329 S308:T317 S296:T305 S284:T293 S272:T281 S260:T269 S248:T257 S236:T245 S224:T233 S212:T221 S200:T209 S188:T197 S176:T185 S164:T173 S152:T161 S140:T149 S128:T137 S116:T125 S104:T113 S92:T101 S80:T89 S68:T77 S56:T65 S44:T53 S41:T41" xr:uid="{00000000-0002-0000-0800-000001000000}">
      <formula1>$R$1554:$R$1555</formula1>
    </dataValidation>
    <dataValidation type="list" allowBlank="1" showInputMessage="1" showErrorMessage="1" sqref="S32:T40" xr:uid="{00000000-0002-0000-0800-000002000000}">
      <formula1>$O$1554:$O$1555</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3000000}">
          <x14:formula1>
            <xm:f>'Checking districts'!$A$2:$A$119</xm:f>
          </x14:formula1>
          <xm:sqref>D8:E8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420ADA24716249B0D550DEADE766C3" ma:contentTypeVersion="10" ma:contentTypeDescription="Create a new document." ma:contentTypeScope="" ma:versionID="a3039c66eed55d492f3e4c1ed190d9e1">
  <xsd:schema xmlns:xsd="http://www.w3.org/2001/XMLSchema" xmlns:xs="http://www.w3.org/2001/XMLSchema" xmlns:p="http://schemas.microsoft.com/office/2006/metadata/properties" xmlns:ns2="f6a5ad32-f79b-48cf-929b-9ffd4aa5ee82" targetNamespace="http://schemas.microsoft.com/office/2006/metadata/properties" ma:root="true" ma:fieldsID="20e6b1e670bfbe3febf14eb85b3e5f0f" ns2:_="">
    <xsd:import namespace="f6a5ad32-f79b-48cf-929b-9ffd4aa5ee8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a5ad32-f79b-48cf-929b-9ffd4aa5ee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DBD483-ED8E-4873-929C-1A2D80EF0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a5ad32-f79b-48cf-929b-9ffd4aa5ee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7807B8-A81F-4AC8-87EE-924969DC55F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BDA6C83-B9FF-4A21-88B1-ACFD459EE7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Instruções &amp; lista de verificaç</vt:lpstr>
      <vt:lpstr>Coûts unitaires</vt:lpstr>
      <vt:lpstr>Microplanning Template General</vt:lpstr>
      <vt:lpstr>Info re costs</vt:lpstr>
      <vt:lpstr>Informações básicas</vt:lpstr>
      <vt:lpstr>Preços unitários</vt:lpstr>
      <vt:lpstr>Orçamento do distrito</vt:lpstr>
      <vt:lpstr>Microplanning Template D2D (2)</vt:lpstr>
      <vt:lpstr>Microplanning Template D2D-IRS</vt:lpstr>
      <vt:lpstr>D2D</vt:lpstr>
      <vt:lpstr>Comments -Observations</vt:lpstr>
      <vt:lpstr>Checking districts</vt:lpstr>
      <vt:lpstr>Microplanning-Example Dont fill</vt:lpstr>
      <vt:lpstr>Sheet1</vt:lpstr>
      <vt:lpstr>Modelo de MP de MSC</vt:lpstr>
      <vt:lpstr>Advocacy em nível distrital</vt:lpstr>
      <vt:lpstr>Líderes comunitários</vt:lpstr>
      <vt:lpstr>Rádio</vt:lpstr>
      <vt:lpstr>DPtype</vt:lpstr>
      <vt:lpstr>geo</vt:lpstr>
      <vt:lpstr>paper</vt:lpstr>
      <vt:lpstr>transport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Miko Thomas</dc:creator>
  <cp:keywords/>
  <dc:description/>
  <cp:lastModifiedBy>Egle ALEKNAITE</cp:lastModifiedBy>
  <dcterms:created xsi:type="dcterms:W3CDTF">2018-05-18T07:23:38Z</dcterms:created>
  <dcterms:modified xsi:type="dcterms:W3CDTF">2020-11-12T15:19:02Z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0x010100D5420ADA24716249B0D550DEADE766C3</vt:lpwstr>
  </property>
</Properties>
</file>